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GHATIMGE\GHATIM\DataSpreadsheets\"/>
    </mc:Choice>
  </mc:AlternateContent>
  <xr:revisionPtr revIDLastSave="0" documentId="13_ncr:1_{6CE6A6F1-B004-4F51-9955-DFED8E6A07FD}" xr6:coauthVersionLast="47" xr6:coauthVersionMax="47" xr10:uidLastSave="{00000000-0000-0000-0000-000000000000}"/>
  <bookViews>
    <workbookView xWindow="0" yWindow="0" windowWidth="28800" windowHeight="15600" activeTab="4" xr2:uid="{EB9726E6-E93B-45BF-ACBA-DB37C3726A04}"/>
  </bookViews>
  <sheets>
    <sheet name="ITEMS-Con" sheetId="1" r:id="rId1"/>
    <sheet name="ConTID" sheetId="5" r:id="rId2"/>
    <sheet name="ConTSLabour" sheetId="2" r:id="rId3"/>
    <sheet name="PWR_Lab" sheetId="3" r:id="rId4"/>
    <sheet name="Lab.Calcs.Assumptions" sheetId="4" r:id="rId5"/>
  </sheets>
  <externalReferences>
    <externalReference r:id="rId6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1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1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4" l="1"/>
  <c r="C29" i="4"/>
  <c r="D29" i="4"/>
  <c r="E29" i="4"/>
  <c r="F29" i="4"/>
  <c r="G29" i="4"/>
  <c r="H29" i="4"/>
  <c r="I29" i="4"/>
  <c r="B30" i="4"/>
  <c r="C30" i="4"/>
  <c r="D30" i="4"/>
  <c r="E30" i="4"/>
  <c r="F30" i="4"/>
  <c r="G30" i="4"/>
  <c r="H30" i="4"/>
  <c r="I30" i="4"/>
  <c r="B31" i="4"/>
  <c r="C31" i="4"/>
  <c r="D31" i="4"/>
  <c r="E31" i="4"/>
  <c r="F31" i="4"/>
  <c r="G31" i="4"/>
  <c r="H31" i="4"/>
  <c r="I31" i="4"/>
  <c r="B32" i="4"/>
  <c r="C32" i="4"/>
  <c r="D32" i="4"/>
  <c r="E32" i="4"/>
  <c r="F32" i="4"/>
  <c r="G32" i="4"/>
  <c r="H32" i="4"/>
  <c r="I32" i="4"/>
  <c r="C28" i="4"/>
  <c r="D28" i="4"/>
  <c r="E28" i="4"/>
  <c r="F28" i="4"/>
  <c r="G28" i="4"/>
  <c r="H28" i="4"/>
  <c r="I28" i="4"/>
  <c r="B28" i="4"/>
  <c r="C27" i="2"/>
  <c r="C35" i="2" s="1"/>
  <c r="C43" i="2" s="1"/>
  <c r="C51" i="2" s="1"/>
  <c r="C59" i="2" s="1"/>
  <c r="C67" i="2" s="1"/>
  <c r="C75" i="2" s="1"/>
  <c r="C83" i="2" s="1"/>
  <c r="C91" i="2" s="1"/>
  <c r="C99" i="2" s="1"/>
  <c r="C107" i="2" s="1"/>
  <c r="C115" i="2" s="1"/>
  <c r="C123" i="2" s="1"/>
  <c r="C131" i="2" s="1"/>
  <c r="C139" i="2" s="1"/>
  <c r="C147" i="2" s="1"/>
  <c r="C155" i="2" s="1"/>
  <c r="C163" i="2" s="1"/>
  <c r="C171" i="2" s="1"/>
  <c r="C179" i="2" s="1"/>
  <c r="C187" i="2" s="1"/>
  <c r="C195" i="2" s="1"/>
  <c r="C203" i="2" s="1"/>
  <c r="C211" i="2" s="1"/>
  <c r="C219" i="2" s="1"/>
  <c r="C227" i="2" s="1"/>
  <c r="C235" i="2" s="1"/>
  <c r="C243" i="2" s="1"/>
  <c r="C251" i="2" s="1"/>
  <c r="C259" i="2" s="1"/>
  <c r="C267" i="2" s="1"/>
  <c r="C275" i="2" s="1"/>
  <c r="C283" i="2" s="1"/>
  <c r="C291" i="2" s="1"/>
  <c r="C299" i="2" s="1"/>
  <c r="C307" i="2" s="1"/>
  <c r="C315" i="2" s="1"/>
  <c r="C323" i="2" s="1"/>
  <c r="C331" i="2" s="1"/>
  <c r="C339" i="2" s="1"/>
  <c r="C347" i="2" s="1"/>
  <c r="C355" i="2" s="1"/>
  <c r="C363" i="2" s="1"/>
  <c r="C371" i="2" s="1"/>
  <c r="C379" i="2" s="1"/>
  <c r="C387" i="2" s="1"/>
  <c r="C395" i="2" s="1"/>
  <c r="C403" i="2" s="1"/>
  <c r="C411" i="2" s="1"/>
  <c r="C419" i="2" s="1"/>
  <c r="C427" i="2" s="1"/>
  <c r="C435" i="2" s="1"/>
  <c r="C443" i="2" s="1"/>
  <c r="C451" i="2" s="1"/>
  <c r="C459" i="2" s="1"/>
  <c r="C467" i="2" s="1"/>
  <c r="C475" i="2" s="1"/>
  <c r="C483" i="2" s="1"/>
  <c r="C491" i="2" s="1"/>
  <c r="C499" i="2" s="1"/>
  <c r="C507" i="2" s="1"/>
  <c r="C515" i="2" s="1"/>
  <c r="C523" i="2" s="1"/>
  <c r="C531" i="2" s="1"/>
  <c r="C539" i="2" s="1"/>
  <c r="C547" i="2" s="1"/>
  <c r="C555" i="2" s="1"/>
  <c r="C563" i="2" s="1"/>
  <c r="C571" i="2" s="1"/>
  <c r="C579" i="2" s="1"/>
  <c r="C587" i="2" s="1"/>
  <c r="C595" i="2" s="1"/>
  <c r="C603" i="2" s="1"/>
  <c r="C611" i="2" s="1"/>
  <c r="C619" i="2" s="1"/>
  <c r="C28" i="2"/>
  <c r="C36" i="2" s="1"/>
  <c r="C44" i="2" s="1"/>
  <c r="C52" i="2" s="1"/>
  <c r="C60" i="2" s="1"/>
  <c r="C68" i="2" s="1"/>
  <c r="C76" i="2" s="1"/>
  <c r="C84" i="2" s="1"/>
  <c r="C92" i="2" s="1"/>
  <c r="C100" i="2" s="1"/>
  <c r="C108" i="2" s="1"/>
  <c r="C116" i="2" s="1"/>
  <c r="C124" i="2" s="1"/>
  <c r="C132" i="2" s="1"/>
  <c r="C140" i="2" s="1"/>
  <c r="C148" i="2" s="1"/>
  <c r="C156" i="2" s="1"/>
  <c r="C164" i="2" s="1"/>
  <c r="C172" i="2" s="1"/>
  <c r="C180" i="2" s="1"/>
  <c r="C188" i="2" s="1"/>
  <c r="C196" i="2" s="1"/>
  <c r="C204" i="2" s="1"/>
  <c r="C212" i="2" s="1"/>
  <c r="C220" i="2" s="1"/>
  <c r="C228" i="2" s="1"/>
  <c r="C236" i="2" s="1"/>
  <c r="C244" i="2" s="1"/>
  <c r="C252" i="2" s="1"/>
  <c r="C260" i="2" s="1"/>
  <c r="C268" i="2" s="1"/>
  <c r="C276" i="2" s="1"/>
  <c r="C284" i="2" s="1"/>
  <c r="C292" i="2" s="1"/>
  <c r="C300" i="2" s="1"/>
  <c r="C308" i="2" s="1"/>
  <c r="C316" i="2" s="1"/>
  <c r="C324" i="2" s="1"/>
  <c r="C332" i="2" s="1"/>
  <c r="C340" i="2" s="1"/>
  <c r="C348" i="2" s="1"/>
  <c r="C356" i="2" s="1"/>
  <c r="C364" i="2" s="1"/>
  <c r="C372" i="2" s="1"/>
  <c r="C380" i="2" s="1"/>
  <c r="C388" i="2" s="1"/>
  <c r="C396" i="2" s="1"/>
  <c r="C404" i="2" s="1"/>
  <c r="C412" i="2" s="1"/>
  <c r="C420" i="2" s="1"/>
  <c r="C428" i="2" s="1"/>
  <c r="C436" i="2" s="1"/>
  <c r="C444" i="2" s="1"/>
  <c r="C452" i="2" s="1"/>
  <c r="C460" i="2" s="1"/>
  <c r="C468" i="2" s="1"/>
  <c r="C476" i="2" s="1"/>
  <c r="C484" i="2" s="1"/>
  <c r="C492" i="2" s="1"/>
  <c r="C500" i="2" s="1"/>
  <c r="C508" i="2" s="1"/>
  <c r="C516" i="2" s="1"/>
  <c r="C524" i="2" s="1"/>
  <c r="C532" i="2" s="1"/>
  <c r="C540" i="2" s="1"/>
  <c r="C548" i="2" s="1"/>
  <c r="C556" i="2" s="1"/>
  <c r="C564" i="2" s="1"/>
  <c r="C572" i="2" s="1"/>
  <c r="C580" i="2" s="1"/>
  <c r="C588" i="2" s="1"/>
  <c r="C596" i="2" s="1"/>
  <c r="C604" i="2" s="1"/>
  <c r="C612" i="2" s="1"/>
  <c r="C620" i="2" s="1"/>
  <c r="C29" i="2"/>
  <c r="C30" i="2"/>
  <c r="C38" i="2" s="1"/>
  <c r="C46" i="2" s="1"/>
  <c r="C54" i="2" s="1"/>
  <c r="C62" i="2" s="1"/>
  <c r="C70" i="2" s="1"/>
  <c r="C78" i="2" s="1"/>
  <c r="C86" i="2" s="1"/>
  <c r="C94" i="2" s="1"/>
  <c r="C102" i="2" s="1"/>
  <c r="C110" i="2" s="1"/>
  <c r="C118" i="2" s="1"/>
  <c r="C126" i="2" s="1"/>
  <c r="C134" i="2" s="1"/>
  <c r="C142" i="2" s="1"/>
  <c r="C150" i="2" s="1"/>
  <c r="C158" i="2" s="1"/>
  <c r="C166" i="2" s="1"/>
  <c r="C174" i="2" s="1"/>
  <c r="C182" i="2" s="1"/>
  <c r="C190" i="2" s="1"/>
  <c r="C198" i="2" s="1"/>
  <c r="C206" i="2" s="1"/>
  <c r="C214" i="2" s="1"/>
  <c r="C222" i="2" s="1"/>
  <c r="C230" i="2" s="1"/>
  <c r="C238" i="2" s="1"/>
  <c r="C246" i="2" s="1"/>
  <c r="C254" i="2" s="1"/>
  <c r="C262" i="2" s="1"/>
  <c r="C270" i="2" s="1"/>
  <c r="C278" i="2" s="1"/>
  <c r="C286" i="2" s="1"/>
  <c r="C294" i="2" s="1"/>
  <c r="C302" i="2" s="1"/>
  <c r="C310" i="2" s="1"/>
  <c r="C318" i="2" s="1"/>
  <c r="C326" i="2" s="1"/>
  <c r="C334" i="2" s="1"/>
  <c r="C342" i="2" s="1"/>
  <c r="C350" i="2" s="1"/>
  <c r="C358" i="2" s="1"/>
  <c r="C366" i="2" s="1"/>
  <c r="C374" i="2" s="1"/>
  <c r="C382" i="2" s="1"/>
  <c r="C390" i="2" s="1"/>
  <c r="C398" i="2" s="1"/>
  <c r="C406" i="2" s="1"/>
  <c r="C414" i="2" s="1"/>
  <c r="C422" i="2" s="1"/>
  <c r="C430" i="2" s="1"/>
  <c r="C438" i="2" s="1"/>
  <c r="C446" i="2" s="1"/>
  <c r="C454" i="2" s="1"/>
  <c r="C462" i="2" s="1"/>
  <c r="C470" i="2" s="1"/>
  <c r="C478" i="2" s="1"/>
  <c r="C486" i="2" s="1"/>
  <c r="C494" i="2" s="1"/>
  <c r="C502" i="2" s="1"/>
  <c r="C510" i="2" s="1"/>
  <c r="C518" i="2" s="1"/>
  <c r="C526" i="2" s="1"/>
  <c r="C534" i="2" s="1"/>
  <c r="C542" i="2" s="1"/>
  <c r="C550" i="2" s="1"/>
  <c r="C558" i="2" s="1"/>
  <c r="C566" i="2" s="1"/>
  <c r="C574" i="2" s="1"/>
  <c r="C582" i="2" s="1"/>
  <c r="C590" i="2" s="1"/>
  <c r="C598" i="2" s="1"/>
  <c r="C606" i="2" s="1"/>
  <c r="C614" i="2" s="1"/>
  <c r="C622" i="2" s="1"/>
  <c r="C31" i="2"/>
  <c r="C32" i="2"/>
  <c r="C33" i="2"/>
  <c r="C34" i="2"/>
  <c r="C42" i="2" s="1"/>
  <c r="C50" i="2" s="1"/>
  <c r="C58" i="2" s="1"/>
  <c r="C66" i="2" s="1"/>
  <c r="C74" i="2" s="1"/>
  <c r="C82" i="2" s="1"/>
  <c r="C90" i="2" s="1"/>
  <c r="C98" i="2" s="1"/>
  <c r="C106" i="2" s="1"/>
  <c r="C114" i="2" s="1"/>
  <c r="C122" i="2" s="1"/>
  <c r="C130" i="2" s="1"/>
  <c r="C138" i="2" s="1"/>
  <c r="C146" i="2" s="1"/>
  <c r="C154" i="2" s="1"/>
  <c r="C162" i="2" s="1"/>
  <c r="C170" i="2" s="1"/>
  <c r="C178" i="2" s="1"/>
  <c r="C186" i="2" s="1"/>
  <c r="C194" i="2" s="1"/>
  <c r="C202" i="2" s="1"/>
  <c r="C210" i="2" s="1"/>
  <c r="C218" i="2" s="1"/>
  <c r="C226" i="2" s="1"/>
  <c r="C234" i="2" s="1"/>
  <c r="C242" i="2" s="1"/>
  <c r="C250" i="2" s="1"/>
  <c r="C258" i="2" s="1"/>
  <c r="C266" i="2" s="1"/>
  <c r="C274" i="2" s="1"/>
  <c r="C282" i="2" s="1"/>
  <c r="C290" i="2" s="1"/>
  <c r="C298" i="2" s="1"/>
  <c r="C306" i="2" s="1"/>
  <c r="C314" i="2" s="1"/>
  <c r="C322" i="2" s="1"/>
  <c r="C330" i="2" s="1"/>
  <c r="C338" i="2" s="1"/>
  <c r="C346" i="2" s="1"/>
  <c r="C354" i="2" s="1"/>
  <c r="C362" i="2" s="1"/>
  <c r="C370" i="2" s="1"/>
  <c r="C378" i="2" s="1"/>
  <c r="C386" i="2" s="1"/>
  <c r="C394" i="2" s="1"/>
  <c r="C402" i="2" s="1"/>
  <c r="C410" i="2" s="1"/>
  <c r="C418" i="2" s="1"/>
  <c r="C426" i="2" s="1"/>
  <c r="C434" i="2" s="1"/>
  <c r="C442" i="2" s="1"/>
  <c r="C450" i="2" s="1"/>
  <c r="C458" i="2" s="1"/>
  <c r="C466" i="2" s="1"/>
  <c r="C474" i="2" s="1"/>
  <c r="C482" i="2" s="1"/>
  <c r="C490" i="2" s="1"/>
  <c r="C498" i="2" s="1"/>
  <c r="C506" i="2" s="1"/>
  <c r="C514" i="2" s="1"/>
  <c r="C522" i="2" s="1"/>
  <c r="C530" i="2" s="1"/>
  <c r="C538" i="2" s="1"/>
  <c r="C546" i="2" s="1"/>
  <c r="C554" i="2" s="1"/>
  <c r="C562" i="2" s="1"/>
  <c r="C570" i="2" s="1"/>
  <c r="C578" i="2" s="1"/>
  <c r="C586" i="2" s="1"/>
  <c r="C594" i="2" s="1"/>
  <c r="C602" i="2" s="1"/>
  <c r="C610" i="2" s="1"/>
  <c r="C618" i="2" s="1"/>
  <c r="C37" i="2"/>
  <c r="C45" i="2" s="1"/>
  <c r="C53" i="2" s="1"/>
  <c r="C61" i="2" s="1"/>
  <c r="C69" i="2" s="1"/>
  <c r="C77" i="2" s="1"/>
  <c r="C85" i="2" s="1"/>
  <c r="C93" i="2" s="1"/>
  <c r="C101" i="2" s="1"/>
  <c r="C109" i="2" s="1"/>
  <c r="C117" i="2" s="1"/>
  <c r="C125" i="2" s="1"/>
  <c r="C133" i="2" s="1"/>
  <c r="C141" i="2" s="1"/>
  <c r="C149" i="2" s="1"/>
  <c r="C157" i="2" s="1"/>
  <c r="C165" i="2" s="1"/>
  <c r="C173" i="2" s="1"/>
  <c r="C181" i="2" s="1"/>
  <c r="C189" i="2" s="1"/>
  <c r="C197" i="2" s="1"/>
  <c r="C205" i="2" s="1"/>
  <c r="C213" i="2" s="1"/>
  <c r="C221" i="2" s="1"/>
  <c r="C229" i="2" s="1"/>
  <c r="C237" i="2" s="1"/>
  <c r="C245" i="2" s="1"/>
  <c r="C253" i="2" s="1"/>
  <c r="C261" i="2" s="1"/>
  <c r="C269" i="2" s="1"/>
  <c r="C277" i="2" s="1"/>
  <c r="C285" i="2" s="1"/>
  <c r="C293" i="2" s="1"/>
  <c r="C301" i="2" s="1"/>
  <c r="C309" i="2" s="1"/>
  <c r="C317" i="2" s="1"/>
  <c r="C325" i="2" s="1"/>
  <c r="C333" i="2" s="1"/>
  <c r="C341" i="2" s="1"/>
  <c r="C349" i="2" s="1"/>
  <c r="C357" i="2" s="1"/>
  <c r="C365" i="2" s="1"/>
  <c r="C373" i="2" s="1"/>
  <c r="C381" i="2" s="1"/>
  <c r="C389" i="2" s="1"/>
  <c r="C397" i="2" s="1"/>
  <c r="C405" i="2" s="1"/>
  <c r="C413" i="2" s="1"/>
  <c r="C421" i="2" s="1"/>
  <c r="C429" i="2" s="1"/>
  <c r="C437" i="2" s="1"/>
  <c r="C445" i="2" s="1"/>
  <c r="C453" i="2" s="1"/>
  <c r="C461" i="2" s="1"/>
  <c r="C469" i="2" s="1"/>
  <c r="C477" i="2" s="1"/>
  <c r="C485" i="2" s="1"/>
  <c r="C493" i="2" s="1"/>
  <c r="C501" i="2" s="1"/>
  <c r="C509" i="2" s="1"/>
  <c r="C517" i="2" s="1"/>
  <c r="C525" i="2" s="1"/>
  <c r="C533" i="2" s="1"/>
  <c r="C541" i="2" s="1"/>
  <c r="C549" i="2" s="1"/>
  <c r="C557" i="2" s="1"/>
  <c r="C565" i="2" s="1"/>
  <c r="C573" i="2" s="1"/>
  <c r="C581" i="2" s="1"/>
  <c r="C589" i="2" s="1"/>
  <c r="C597" i="2" s="1"/>
  <c r="C605" i="2" s="1"/>
  <c r="C613" i="2" s="1"/>
  <c r="C621" i="2" s="1"/>
  <c r="C39" i="2"/>
  <c r="C47" i="2" s="1"/>
  <c r="C55" i="2" s="1"/>
  <c r="C63" i="2" s="1"/>
  <c r="C71" i="2" s="1"/>
  <c r="C79" i="2" s="1"/>
  <c r="C87" i="2" s="1"/>
  <c r="C95" i="2" s="1"/>
  <c r="C103" i="2" s="1"/>
  <c r="C111" i="2" s="1"/>
  <c r="C119" i="2" s="1"/>
  <c r="C127" i="2" s="1"/>
  <c r="C135" i="2" s="1"/>
  <c r="C143" i="2" s="1"/>
  <c r="C151" i="2" s="1"/>
  <c r="C159" i="2" s="1"/>
  <c r="C167" i="2" s="1"/>
  <c r="C175" i="2" s="1"/>
  <c r="C183" i="2" s="1"/>
  <c r="C191" i="2" s="1"/>
  <c r="C199" i="2" s="1"/>
  <c r="C207" i="2" s="1"/>
  <c r="C215" i="2" s="1"/>
  <c r="C223" i="2" s="1"/>
  <c r="C231" i="2" s="1"/>
  <c r="C239" i="2" s="1"/>
  <c r="C247" i="2" s="1"/>
  <c r="C255" i="2" s="1"/>
  <c r="C263" i="2" s="1"/>
  <c r="C271" i="2" s="1"/>
  <c r="C279" i="2" s="1"/>
  <c r="C287" i="2" s="1"/>
  <c r="C295" i="2" s="1"/>
  <c r="C303" i="2" s="1"/>
  <c r="C311" i="2" s="1"/>
  <c r="C319" i="2" s="1"/>
  <c r="C327" i="2" s="1"/>
  <c r="C335" i="2" s="1"/>
  <c r="C343" i="2" s="1"/>
  <c r="C351" i="2" s="1"/>
  <c r="C359" i="2" s="1"/>
  <c r="C367" i="2" s="1"/>
  <c r="C375" i="2" s="1"/>
  <c r="C383" i="2" s="1"/>
  <c r="C391" i="2" s="1"/>
  <c r="C399" i="2" s="1"/>
  <c r="C407" i="2" s="1"/>
  <c r="C415" i="2" s="1"/>
  <c r="C423" i="2" s="1"/>
  <c r="C431" i="2" s="1"/>
  <c r="C439" i="2" s="1"/>
  <c r="C447" i="2" s="1"/>
  <c r="C455" i="2" s="1"/>
  <c r="C463" i="2" s="1"/>
  <c r="C471" i="2" s="1"/>
  <c r="C479" i="2" s="1"/>
  <c r="C487" i="2" s="1"/>
  <c r="C495" i="2" s="1"/>
  <c r="C503" i="2" s="1"/>
  <c r="C511" i="2" s="1"/>
  <c r="C519" i="2" s="1"/>
  <c r="C527" i="2" s="1"/>
  <c r="C535" i="2" s="1"/>
  <c r="C543" i="2" s="1"/>
  <c r="C551" i="2" s="1"/>
  <c r="C559" i="2" s="1"/>
  <c r="C567" i="2" s="1"/>
  <c r="C575" i="2" s="1"/>
  <c r="C583" i="2" s="1"/>
  <c r="C591" i="2" s="1"/>
  <c r="C599" i="2" s="1"/>
  <c r="C607" i="2" s="1"/>
  <c r="C615" i="2" s="1"/>
  <c r="C623" i="2" s="1"/>
  <c r="C40" i="2"/>
  <c r="C48" i="2" s="1"/>
  <c r="C56" i="2" s="1"/>
  <c r="C64" i="2" s="1"/>
  <c r="C72" i="2" s="1"/>
  <c r="C80" i="2" s="1"/>
  <c r="C88" i="2" s="1"/>
  <c r="C96" i="2" s="1"/>
  <c r="C104" i="2" s="1"/>
  <c r="C112" i="2" s="1"/>
  <c r="C120" i="2" s="1"/>
  <c r="C128" i="2" s="1"/>
  <c r="C136" i="2" s="1"/>
  <c r="C144" i="2" s="1"/>
  <c r="C152" i="2" s="1"/>
  <c r="C160" i="2" s="1"/>
  <c r="C168" i="2" s="1"/>
  <c r="C176" i="2" s="1"/>
  <c r="C184" i="2" s="1"/>
  <c r="C192" i="2" s="1"/>
  <c r="C200" i="2" s="1"/>
  <c r="C208" i="2" s="1"/>
  <c r="C216" i="2" s="1"/>
  <c r="C224" i="2" s="1"/>
  <c r="C232" i="2" s="1"/>
  <c r="C240" i="2" s="1"/>
  <c r="C248" i="2" s="1"/>
  <c r="C256" i="2" s="1"/>
  <c r="C264" i="2" s="1"/>
  <c r="C272" i="2" s="1"/>
  <c r="C280" i="2" s="1"/>
  <c r="C288" i="2" s="1"/>
  <c r="C296" i="2" s="1"/>
  <c r="C304" i="2" s="1"/>
  <c r="C312" i="2" s="1"/>
  <c r="C320" i="2" s="1"/>
  <c r="C328" i="2" s="1"/>
  <c r="C336" i="2" s="1"/>
  <c r="C344" i="2" s="1"/>
  <c r="C352" i="2" s="1"/>
  <c r="C360" i="2" s="1"/>
  <c r="C368" i="2" s="1"/>
  <c r="C376" i="2" s="1"/>
  <c r="C384" i="2" s="1"/>
  <c r="C392" i="2" s="1"/>
  <c r="C400" i="2" s="1"/>
  <c r="C408" i="2" s="1"/>
  <c r="C416" i="2" s="1"/>
  <c r="C424" i="2" s="1"/>
  <c r="C432" i="2" s="1"/>
  <c r="C440" i="2" s="1"/>
  <c r="C448" i="2" s="1"/>
  <c r="C456" i="2" s="1"/>
  <c r="C464" i="2" s="1"/>
  <c r="C472" i="2" s="1"/>
  <c r="C480" i="2" s="1"/>
  <c r="C488" i="2" s="1"/>
  <c r="C496" i="2" s="1"/>
  <c r="C504" i="2" s="1"/>
  <c r="C512" i="2" s="1"/>
  <c r="C520" i="2" s="1"/>
  <c r="C528" i="2" s="1"/>
  <c r="C536" i="2" s="1"/>
  <c r="C544" i="2" s="1"/>
  <c r="C552" i="2" s="1"/>
  <c r="C560" i="2" s="1"/>
  <c r="C568" i="2" s="1"/>
  <c r="C576" i="2" s="1"/>
  <c r="C584" i="2" s="1"/>
  <c r="C592" i="2" s="1"/>
  <c r="C600" i="2" s="1"/>
  <c r="C608" i="2" s="1"/>
  <c r="C616" i="2" s="1"/>
  <c r="C624" i="2" s="1"/>
  <c r="C41" i="2"/>
  <c r="C49" i="2"/>
  <c r="C57" i="2" s="1"/>
  <c r="C65" i="2" s="1"/>
  <c r="C73" i="2" s="1"/>
  <c r="C81" i="2" s="1"/>
  <c r="C89" i="2" s="1"/>
  <c r="C97" i="2" s="1"/>
  <c r="C105" i="2" s="1"/>
  <c r="C113" i="2" s="1"/>
  <c r="C121" i="2" s="1"/>
  <c r="C129" i="2" s="1"/>
  <c r="C137" i="2" s="1"/>
  <c r="C145" i="2" s="1"/>
  <c r="C153" i="2" s="1"/>
  <c r="C161" i="2" s="1"/>
  <c r="C169" i="2" s="1"/>
  <c r="C177" i="2" s="1"/>
  <c r="C185" i="2" s="1"/>
  <c r="C193" i="2" s="1"/>
  <c r="C201" i="2" s="1"/>
  <c r="C209" i="2" s="1"/>
  <c r="C217" i="2" s="1"/>
  <c r="C225" i="2" s="1"/>
  <c r="C233" i="2" s="1"/>
  <c r="C241" i="2" s="1"/>
  <c r="C249" i="2" s="1"/>
  <c r="C257" i="2" s="1"/>
  <c r="C265" i="2" s="1"/>
  <c r="C273" i="2" s="1"/>
  <c r="C281" i="2" s="1"/>
  <c r="C289" i="2" s="1"/>
  <c r="C297" i="2" s="1"/>
  <c r="C305" i="2" s="1"/>
  <c r="C313" i="2" s="1"/>
  <c r="C321" i="2" s="1"/>
  <c r="C329" i="2" s="1"/>
  <c r="C337" i="2" s="1"/>
  <c r="C345" i="2" s="1"/>
  <c r="C353" i="2" s="1"/>
  <c r="C361" i="2" s="1"/>
  <c r="C369" i="2" s="1"/>
  <c r="C377" i="2" s="1"/>
  <c r="C385" i="2" s="1"/>
  <c r="C393" i="2" s="1"/>
  <c r="C401" i="2" s="1"/>
  <c r="C409" i="2" s="1"/>
  <c r="C417" i="2" s="1"/>
  <c r="C425" i="2" s="1"/>
  <c r="C433" i="2" s="1"/>
  <c r="C441" i="2" s="1"/>
  <c r="C449" i="2" s="1"/>
  <c r="C457" i="2" s="1"/>
  <c r="C465" i="2" s="1"/>
  <c r="C473" i="2" s="1"/>
  <c r="C481" i="2" s="1"/>
  <c r="C489" i="2" s="1"/>
  <c r="C497" i="2" s="1"/>
  <c r="C505" i="2" s="1"/>
  <c r="C513" i="2" s="1"/>
  <c r="C521" i="2" s="1"/>
  <c r="C529" i="2" s="1"/>
  <c r="C537" i="2" s="1"/>
  <c r="C545" i="2" s="1"/>
  <c r="C553" i="2" s="1"/>
  <c r="C561" i="2" s="1"/>
  <c r="C569" i="2" s="1"/>
  <c r="C577" i="2" s="1"/>
  <c r="C585" i="2" s="1"/>
  <c r="C593" i="2" s="1"/>
  <c r="C601" i="2" s="1"/>
  <c r="C609" i="2" s="1"/>
  <c r="C617" i="2" s="1"/>
  <c r="C625" i="2" s="1"/>
  <c r="C62" i="5"/>
  <c r="C63" i="5"/>
  <c r="C64" i="5"/>
  <c r="C65" i="5"/>
  <c r="C66" i="5"/>
  <c r="C67" i="5"/>
  <c r="C68" i="5"/>
  <c r="C69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D54" i="5"/>
  <c r="C54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D46" i="5"/>
  <c r="C46" i="5"/>
  <c r="D39" i="5"/>
  <c r="D40" i="5"/>
  <c r="D41" i="5"/>
  <c r="D42" i="5"/>
  <c r="D43" i="5"/>
  <c r="D44" i="5"/>
  <c r="D45" i="5"/>
  <c r="D38" i="5"/>
  <c r="C39" i="5"/>
  <c r="C40" i="5"/>
  <c r="C41" i="5"/>
  <c r="C42" i="5"/>
  <c r="C43" i="5"/>
  <c r="C44" i="5"/>
  <c r="C45" i="5"/>
  <c r="C38" i="5"/>
  <c r="C31" i="5"/>
  <c r="C32" i="5"/>
  <c r="C33" i="5"/>
  <c r="C34" i="5"/>
  <c r="C35" i="5"/>
  <c r="C36" i="5"/>
  <c r="C37" i="5"/>
  <c r="C30" i="5"/>
  <c r="C23" i="5"/>
  <c r="C24" i="5"/>
  <c r="C25" i="5"/>
  <c r="C26" i="5"/>
  <c r="C27" i="5"/>
  <c r="C28" i="5"/>
  <c r="C29" i="5"/>
  <c r="C22" i="5"/>
  <c r="C15" i="5"/>
  <c r="E15" i="5"/>
  <c r="C16" i="5"/>
  <c r="E16" i="5"/>
  <c r="C17" i="5"/>
  <c r="E17" i="5"/>
  <c r="C18" i="5"/>
  <c r="E18" i="5"/>
  <c r="C19" i="5"/>
  <c r="E19" i="5"/>
  <c r="C20" i="5"/>
  <c r="E20" i="5"/>
  <c r="C21" i="5"/>
  <c r="E21" i="5"/>
  <c r="E14" i="5"/>
  <c r="C14" i="5"/>
  <c r="C7" i="5"/>
  <c r="E7" i="5"/>
  <c r="C8" i="5"/>
  <c r="E8" i="5"/>
  <c r="C9" i="5"/>
  <c r="E9" i="5"/>
  <c r="C10" i="5"/>
  <c r="E10" i="5"/>
  <c r="C11" i="5"/>
  <c r="E11" i="5"/>
  <c r="C12" i="5"/>
  <c r="E12" i="5"/>
  <c r="C13" i="5"/>
  <c r="E13" i="5"/>
  <c r="E6" i="5"/>
  <c r="C6" i="5"/>
  <c r="C3" i="5"/>
  <c r="N2" i="5"/>
  <c r="C2" i="5"/>
  <c r="N76" i="3"/>
  <c r="F76" i="3" s="1" a="1"/>
  <c r="F76" i="3" s="1"/>
  <c r="N72" i="3"/>
  <c r="N73" i="3"/>
  <c r="J73" i="3" s="1" a="1"/>
  <c r="J73" i="3" s="1"/>
  <c r="N74" i="3"/>
  <c r="G74" i="3" s="1" a="1"/>
  <c r="G74" i="3" s="1"/>
  <c r="N75" i="3"/>
  <c r="F75" i="3" s="1" a="1"/>
  <c r="F75" i="3" s="1"/>
  <c r="E25" i="2"/>
  <c r="E18" i="2"/>
  <c r="C11" i="2"/>
  <c r="C12" i="2"/>
  <c r="C13" i="2"/>
  <c r="C14" i="2"/>
  <c r="C22" i="2" s="1"/>
  <c r="C15" i="2"/>
  <c r="C23" i="2" s="1"/>
  <c r="C16" i="2"/>
  <c r="C24" i="2" s="1"/>
  <c r="C17" i="2"/>
  <c r="C25" i="2" s="1"/>
  <c r="C10" i="2"/>
  <c r="C3" i="2"/>
  <c r="E19" i="2" s="1"/>
  <c r="C4" i="2"/>
  <c r="E20" i="2" s="1"/>
  <c r="C5" i="2"/>
  <c r="E21" i="2" s="1"/>
  <c r="C6" i="2"/>
  <c r="E22" i="2" s="1"/>
  <c r="C7" i="2"/>
  <c r="E23" i="2" s="1"/>
  <c r="C8" i="2"/>
  <c r="E24" i="2" s="1"/>
  <c r="C9" i="2"/>
  <c r="C2" i="2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9" i="1"/>
  <c r="L25" i="1"/>
  <c r="L26" i="1"/>
  <c r="L27" i="1"/>
  <c r="L28" i="1"/>
  <c r="L29" i="1"/>
  <c r="L37" i="1" s="1"/>
  <c r="L45" i="1" s="1"/>
  <c r="L30" i="1"/>
  <c r="L38" i="1" s="1"/>
  <c r="L46" i="1" s="1"/>
  <c r="L31" i="1"/>
  <c r="L39" i="1" s="1"/>
  <c r="L47" i="1" s="1"/>
  <c r="L32" i="1"/>
  <c r="L33" i="1"/>
  <c r="L41" i="1" s="1"/>
  <c r="L34" i="1"/>
  <c r="L42" i="1" s="1"/>
  <c r="L35" i="1"/>
  <c r="L43" i="1" s="1"/>
  <c r="L36" i="1"/>
  <c r="L44" i="1" s="1"/>
  <c r="L40" i="1"/>
  <c r="L48" i="1"/>
  <c r="L18" i="1"/>
  <c r="L19" i="1"/>
  <c r="L20" i="1"/>
  <c r="L21" i="1"/>
  <c r="L22" i="1"/>
  <c r="L23" i="1"/>
  <c r="L24" i="1"/>
  <c r="L17" i="1"/>
  <c r="L10" i="1"/>
  <c r="L11" i="1"/>
  <c r="L12" i="1"/>
  <c r="L13" i="1"/>
  <c r="L14" i="1"/>
  <c r="L15" i="1"/>
  <c r="L16" i="1"/>
  <c r="L9" i="1"/>
  <c r="K26" i="4"/>
  <c r="K29" i="4"/>
  <c r="M29" i="4" s="1"/>
  <c r="K30" i="4"/>
  <c r="M30" i="4" s="1"/>
  <c r="K31" i="4"/>
  <c r="M31" i="4" s="1"/>
  <c r="K32" i="4"/>
  <c r="M32" i="4" s="1"/>
  <c r="K28" i="4"/>
  <c r="M28" i="4" s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4" i="4"/>
  <c r="F74" i="3" l="1" a="1"/>
  <c r="F74" i="3" s="1"/>
  <c r="H73" i="3" a="1"/>
  <c r="H73" i="3" s="1"/>
  <c r="K74" i="3" a="1"/>
  <c r="K74" i="3" s="1"/>
  <c r="I73" i="3" a="1"/>
  <c r="I73" i="3" s="1"/>
  <c r="J74" i="3" a="1"/>
  <c r="J74" i="3" s="1"/>
  <c r="I74" i="3" a="1"/>
  <c r="I74" i="3" s="1"/>
  <c r="K76" i="3" a="1"/>
  <c r="K76" i="3" s="1"/>
  <c r="I76" i="3" a="1"/>
  <c r="I76" i="3" s="1"/>
  <c r="L76" i="3" a="1"/>
  <c r="L76" i="3" s="1"/>
  <c r="J76" i="3" a="1"/>
  <c r="J76" i="3" s="1"/>
  <c r="H76" i="3" a="1"/>
  <c r="H76" i="3" s="1"/>
  <c r="M76" i="3" a="1"/>
  <c r="M76" i="3" s="1"/>
  <c r="G76" i="3" a="1"/>
  <c r="G76" i="3" s="1"/>
  <c r="M75" i="3" a="1"/>
  <c r="M75" i="3" s="1"/>
  <c r="K75" i="3" a="1"/>
  <c r="K75" i="3" s="1"/>
  <c r="G73" i="3" a="1"/>
  <c r="G73" i="3" s="1"/>
  <c r="J75" i="3" a="1"/>
  <c r="J75" i="3" s="1"/>
  <c r="F73" i="3" a="1"/>
  <c r="F73" i="3" s="1"/>
  <c r="M74" i="3" a="1"/>
  <c r="M74" i="3" s="1"/>
  <c r="L75" i="3" a="1"/>
  <c r="L75" i="3" s="1"/>
  <c r="L74" i="3" a="1"/>
  <c r="L74" i="3" s="1"/>
  <c r="H74" i="3" a="1"/>
  <c r="H74" i="3" s="1"/>
  <c r="I75" i="3" a="1"/>
  <c r="I75" i="3" s="1"/>
  <c r="M73" i="3" a="1"/>
  <c r="M73" i="3" s="1"/>
  <c r="H75" i="3" a="1"/>
  <c r="H75" i="3" s="1"/>
  <c r="L73" i="3" a="1"/>
  <c r="L73" i="3" s="1"/>
  <c r="G75" i="3" a="1"/>
  <c r="G75" i="3" s="1"/>
  <c r="K73" i="3" a="1"/>
  <c r="K73" i="3" s="1"/>
  <c r="B2" i="4" l="1" a="1"/>
  <c r="B2" i="4" s="1"/>
  <c r="N1" i="4" a="1"/>
  <c r="N1" i="4" s="1"/>
  <c r="J90" i="4"/>
  <c r="K86" i="4" s="1"/>
  <c r="L29" i="4"/>
  <c r="L30" i="4"/>
  <c r="L31" i="4"/>
  <c r="L32" i="4"/>
  <c r="L28" i="4"/>
  <c r="L26" i="4"/>
  <c r="K85" i="4" l="1"/>
  <c r="K82" i="4"/>
  <c r="K81" i="4"/>
  <c r="M34" i="4"/>
  <c r="K84" i="4"/>
  <c r="K83" i="4"/>
  <c r="K80" i="4"/>
  <c r="K87" i="4"/>
  <c r="I2" i="4"/>
  <c r="H2" i="4"/>
  <c r="G2" i="4"/>
  <c r="F2" i="4"/>
  <c r="E2" i="4"/>
  <c r="D2" i="4"/>
  <c r="C2" i="4"/>
  <c r="P1" i="4"/>
  <c r="O1" i="4"/>
  <c r="Q1" i="4"/>
  <c r="L6" i="4"/>
  <c r="L8" i="4"/>
  <c r="B3" i="4" l="1" a="1"/>
  <c r="N2" i="4"/>
  <c r="O2" i="4"/>
  <c r="P2" i="4"/>
  <c r="Q2" i="4"/>
  <c r="L4" i="4"/>
  <c r="L5" i="4"/>
  <c r="L7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R41" i="4" s="1"/>
  <c r="L24" i="4"/>
  <c r="R34" i="4"/>
  <c r="Z51" i="4"/>
  <c r="J52" i="4"/>
  <c r="L52" i="4" s="1"/>
  <c r="N52" i="4"/>
  <c r="O52" i="4" s="1"/>
  <c r="W52" i="4"/>
  <c r="Y52" i="4" s="1"/>
  <c r="AB52" i="4" s="1"/>
  <c r="J53" i="4"/>
  <c r="K53" i="4"/>
  <c r="K54" i="4" s="1"/>
  <c r="N53" i="4"/>
  <c r="W53" i="4"/>
  <c r="Y53" i="4" s="1"/>
  <c r="AB53" i="4" s="1"/>
  <c r="J54" i="4"/>
  <c r="N54" i="4"/>
  <c r="S54" i="4"/>
  <c r="W54" i="4"/>
  <c r="Y54" i="4" s="1"/>
  <c r="AB54" i="4" s="1"/>
  <c r="J55" i="4"/>
  <c r="N55" i="4"/>
  <c r="O55" i="4"/>
  <c r="P55" i="4"/>
  <c r="Q55" i="4" s="1"/>
  <c r="S55" i="4"/>
  <c r="S57" i="4" s="1"/>
  <c r="S59" i="4" s="1"/>
  <c r="S61" i="4" s="1"/>
  <c r="S63" i="4" s="1"/>
  <c r="S65" i="4" s="1"/>
  <c r="S67" i="4" s="1"/>
  <c r="S69" i="4" s="1"/>
  <c r="S71" i="4" s="1"/>
  <c r="S73" i="4" s="1"/>
  <c r="S75" i="4" s="1"/>
  <c r="S77" i="4" s="1"/>
  <c r="S79" i="4" s="1"/>
  <c r="S81" i="4" s="1"/>
  <c r="W55" i="4"/>
  <c r="AB55" i="4"/>
  <c r="J56" i="4"/>
  <c r="K56" i="4"/>
  <c r="K57" i="4" s="1"/>
  <c r="M56" i="4"/>
  <c r="M57" i="4" s="1"/>
  <c r="N57" i="4" s="1"/>
  <c r="W56" i="4"/>
  <c r="Y56" i="4" s="1"/>
  <c r="AB56" i="4" s="1"/>
  <c r="J57" i="4"/>
  <c r="W57" i="4"/>
  <c r="Y57" i="4" s="1"/>
  <c r="AB57" i="4" s="1"/>
  <c r="J58" i="4"/>
  <c r="L58" i="4" s="1"/>
  <c r="N58" i="4"/>
  <c r="P58" i="4" s="1"/>
  <c r="Q58" i="4" s="1"/>
  <c r="O58" i="4"/>
  <c r="W58" i="4"/>
  <c r="AB58" i="4"/>
  <c r="J59" i="4"/>
  <c r="L59" i="4" s="1"/>
  <c r="M59" i="4"/>
  <c r="M60" i="4" s="1"/>
  <c r="N60" i="4" s="1"/>
  <c r="O60" i="4" s="1"/>
  <c r="W59" i="4"/>
  <c r="Y59" i="4" s="1"/>
  <c r="AB59" i="4" s="1"/>
  <c r="J60" i="4"/>
  <c r="L60" i="4" s="1"/>
  <c r="W60" i="4"/>
  <c r="Y60" i="4" s="1"/>
  <c r="AB60" i="4" s="1"/>
  <c r="W61" i="4"/>
  <c r="Y61" i="4"/>
  <c r="AB61" i="4" s="1"/>
  <c r="W62" i="4"/>
  <c r="Y62" i="4" s="1"/>
  <c r="AB62" i="4" s="1"/>
  <c r="W63" i="4"/>
  <c r="Y63" i="4" s="1"/>
  <c r="AB63" i="4" s="1"/>
  <c r="W64" i="4"/>
  <c r="Y64" i="4" s="1"/>
  <c r="AB64" i="4" s="1"/>
  <c r="Z67" i="4"/>
  <c r="AB67" i="4"/>
  <c r="AC67" i="4" s="1"/>
  <c r="J73" i="4" s="1"/>
  <c r="J74" i="4" s="1"/>
  <c r="AA74" i="4"/>
  <c r="Z75" i="4"/>
  <c r="AA75" i="4" s="1"/>
  <c r="AA76" i="4"/>
  <c r="AA77" i="4"/>
  <c r="Y78" i="4"/>
  <c r="H90" i="4"/>
  <c r="N102" i="4"/>
  <c r="I103" i="4"/>
  <c r="N103" i="4" s="1"/>
  <c r="F105" i="4"/>
  <c r="F106" i="4" s="1"/>
  <c r="G105" i="4"/>
  <c r="M105" i="4"/>
  <c r="M106" i="4" s="1"/>
  <c r="M136" i="4" s="1"/>
  <c r="H110" i="4"/>
  <c r="F126" i="4"/>
  <c r="I128" i="4"/>
  <c r="F130" i="4"/>
  <c r="H130" i="4"/>
  <c r="F131" i="4"/>
  <c r="H131" i="4"/>
  <c r="F132" i="4"/>
  <c r="H132" i="4"/>
  <c r="F133" i="4"/>
  <c r="H133" i="4"/>
  <c r="R46" i="4" s="1"/>
  <c r="F134" i="4"/>
  <c r="H134" i="4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C18" i="2"/>
  <c r="C26" i="2" s="1"/>
  <c r="C19" i="2"/>
  <c r="C20" i="2"/>
  <c r="C21" i="2"/>
  <c r="E26" i="2" a="1"/>
  <c r="E26" i="2" s="1"/>
  <c r="AX27" i="2"/>
  <c r="E27" i="2" s="1" a="1"/>
  <c r="E27" i="2" s="1"/>
  <c r="AY27" i="2"/>
  <c r="AY28" i="2" s="1"/>
  <c r="AY29" i="2" s="1"/>
  <c r="AX15" i="2" l="1"/>
  <c r="N59" i="4"/>
  <c r="N56" i="4"/>
  <c r="P60" i="4"/>
  <c r="Q60" i="4" s="1"/>
  <c r="J63" i="4"/>
  <c r="O56" i="4"/>
  <c r="B3" i="4"/>
  <c r="B9" i="4" s="1"/>
  <c r="F55" i="3" s="1" a="1"/>
  <c r="F55" i="3" s="1"/>
  <c r="E3" i="4"/>
  <c r="D3" i="4"/>
  <c r="F3" i="4"/>
  <c r="C3" i="4"/>
  <c r="I3" i="4"/>
  <c r="H3" i="4"/>
  <c r="G3" i="4"/>
  <c r="P52" i="4"/>
  <c r="Q52" i="4" s="1"/>
  <c r="L55" i="4"/>
  <c r="L57" i="4"/>
  <c r="L70" i="4" s="1"/>
  <c r="N73" i="4"/>
  <c r="N74" i="4" s="1"/>
  <c r="N71" i="4" s="1"/>
  <c r="P57" i="4"/>
  <c r="Q57" i="4" s="1"/>
  <c r="H70" i="4" s="1"/>
  <c r="H136" i="4"/>
  <c r="I131" i="4" s="1"/>
  <c r="L62" i="4"/>
  <c r="K69" i="4" s="1"/>
  <c r="K71" i="4" s="1"/>
  <c r="J64" i="4"/>
  <c r="P54" i="4"/>
  <c r="Q54" i="4" s="1"/>
  <c r="G70" i="4" s="1"/>
  <c r="Q41" i="4"/>
  <c r="S41" i="4" s="1"/>
  <c r="P53" i="4"/>
  <c r="Q53" i="4" s="1"/>
  <c r="G69" i="4" s="1"/>
  <c r="L53" i="4"/>
  <c r="AY30" i="2"/>
  <c r="AX28" i="2"/>
  <c r="AX29" i="2" s="1"/>
  <c r="AX11" i="2"/>
  <c r="H111" i="4"/>
  <c r="K136" i="4"/>
  <c r="P56" i="4"/>
  <c r="Q56" i="4" s="1"/>
  <c r="H69" i="4" s="1"/>
  <c r="I104" i="4"/>
  <c r="N104" i="4" s="1"/>
  <c r="N105" i="4" s="1"/>
  <c r="H106" i="4" s="1"/>
  <c r="H92" i="4"/>
  <c r="H93" i="4" s="1"/>
  <c r="H95" i="4" s="1"/>
  <c r="L56" i="4"/>
  <c r="L69" i="4" s="1"/>
  <c r="O53" i="4"/>
  <c r="O62" i="4" s="1"/>
  <c r="G74" i="4" s="1"/>
  <c r="Z80" i="4"/>
  <c r="Z81" i="4" s="1"/>
  <c r="O57" i="4"/>
  <c r="O63" i="4" s="1"/>
  <c r="H74" i="4" s="1"/>
  <c r="O54" i="4"/>
  <c r="R47" i="4"/>
  <c r="L64" i="4"/>
  <c r="S56" i="4"/>
  <c r="F136" i="4"/>
  <c r="O59" i="4"/>
  <c r="O64" i="4" s="1"/>
  <c r="P59" i="4"/>
  <c r="Q59" i="4" s="1"/>
  <c r="L25" i="4"/>
  <c r="M9" i="4"/>
  <c r="J62" i="4"/>
  <c r="L54" i="4"/>
  <c r="K70" i="4" s="1"/>
  <c r="C27" i="4" l="1"/>
  <c r="C9" i="4"/>
  <c r="G55" i="3" s="1" a="1"/>
  <c r="G55" i="3" s="1"/>
  <c r="D27" i="4"/>
  <c r="D9" i="4"/>
  <c r="E9" i="4"/>
  <c r="E27" i="4"/>
  <c r="F9" i="4"/>
  <c r="J55" i="3" s="1" a="1"/>
  <c r="J55" i="3" s="1"/>
  <c r="F27" i="4"/>
  <c r="I9" i="4"/>
  <c r="M55" i="3" s="1" a="1"/>
  <c r="M55" i="3" s="1"/>
  <c r="I27" i="4"/>
  <c r="H9" i="4"/>
  <c r="L55" i="3" s="1" a="1"/>
  <c r="L55" i="3" s="1"/>
  <c r="H27" i="4"/>
  <c r="G72" i="4"/>
  <c r="G9" i="4"/>
  <c r="K55" i="3" s="1" a="1"/>
  <c r="K55" i="3" s="1"/>
  <c r="G27" i="4"/>
  <c r="M23" i="4"/>
  <c r="H23" i="4"/>
  <c r="I23" i="4"/>
  <c r="C23" i="4"/>
  <c r="O23" i="4" s="1"/>
  <c r="F23" i="4"/>
  <c r="B23" i="4"/>
  <c r="N23" i="4" s="1"/>
  <c r="D23" i="4"/>
  <c r="E23" i="4"/>
  <c r="Q23" i="4" s="1"/>
  <c r="G23" i="4"/>
  <c r="B14" i="4"/>
  <c r="C14" i="4"/>
  <c r="D14" i="4"/>
  <c r="I14" i="4"/>
  <c r="E14" i="4"/>
  <c r="F14" i="4"/>
  <c r="G14" i="4"/>
  <c r="H14" i="4"/>
  <c r="B27" i="4"/>
  <c r="T27" i="4" s="1"/>
  <c r="L63" i="4"/>
  <c r="I105" i="4"/>
  <c r="I134" i="4"/>
  <c r="I133" i="4"/>
  <c r="I132" i="4"/>
  <c r="K74" i="4"/>
  <c r="I130" i="4"/>
  <c r="L71" i="4"/>
  <c r="H112" i="4"/>
  <c r="N106" i="4"/>
  <c r="E29" i="2" a="1"/>
  <c r="E29" i="2" s="1"/>
  <c r="AX30" i="2"/>
  <c r="AX31" i="2" s="1"/>
  <c r="G132" i="4"/>
  <c r="J132" i="4" s="1"/>
  <c r="G131" i="4"/>
  <c r="J131" i="4" s="1"/>
  <c r="G133" i="4"/>
  <c r="Y80" i="4"/>
  <c r="Y81" i="4" s="1"/>
  <c r="AA81" i="4" s="1"/>
  <c r="R40" i="4"/>
  <c r="R42" i="4" s="1"/>
  <c r="M14" i="4"/>
  <c r="R43" i="4"/>
  <c r="S58" i="4"/>
  <c r="S60" i="4" s="1"/>
  <c r="S62" i="4" s="1"/>
  <c r="S64" i="4" s="1"/>
  <c r="S66" i="4" s="1"/>
  <c r="S68" i="4" s="1"/>
  <c r="S70" i="4" s="1"/>
  <c r="S72" i="4" s="1"/>
  <c r="S74" i="4" s="1"/>
  <c r="S76" i="4" s="1"/>
  <c r="S78" i="4" s="1"/>
  <c r="S80" i="4" s="1"/>
  <c r="X59" i="4"/>
  <c r="E28" i="2" a="1"/>
  <c r="E28" i="2" s="1"/>
  <c r="T9" i="4"/>
  <c r="N9" i="4"/>
  <c r="G134" i="4"/>
  <c r="R45" i="4"/>
  <c r="R44" i="4"/>
  <c r="T25" i="4"/>
  <c r="L74" i="4"/>
  <c r="X56" i="4"/>
  <c r="H72" i="4"/>
  <c r="O9" i="4"/>
  <c r="G130" i="4"/>
  <c r="AY31" i="2"/>
  <c r="Q9" i="4" l="1"/>
  <c r="I55" i="3" a="1"/>
  <c r="I55" i="3" s="1"/>
  <c r="L39" i="3" a="1"/>
  <c r="L39" i="3" s="1"/>
  <c r="L38" i="3" a="1"/>
  <c r="L38" i="3" s="1"/>
  <c r="P9" i="4"/>
  <c r="H55" i="3" a="1"/>
  <c r="H55" i="3" s="1"/>
  <c r="J39" i="3" a="1"/>
  <c r="J39" i="3" s="1"/>
  <c r="J38" i="3" a="1"/>
  <c r="J38" i="3" s="1"/>
  <c r="H38" i="3" a="1"/>
  <c r="H38" i="3" s="1"/>
  <c r="H39" i="3" a="1"/>
  <c r="H39" i="3" s="1"/>
  <c r="I38" i="3" a="1"/>
  <c r="I38" i="3" s="1"/>
  <c r="I39" i="3" a="1"/>
  <c r="I39" i="3" s="1"/>
  <c r="M38" i="3" a="1"/>
  <c r="M38" i="3" s="1"/>
  <c r="M39" i="3" a="1"/>
  <c r="M39" i="3" s="1"/>
  <c r="K39" i="3" a="1"/>
  <c r="K39" i="3" s="1"/>
  <c r="K38" i="3" a="1"/>
  <c r="K38" i="3" s="1"/>
  <c r="F38" i="3" a="1"/>
  <c r="F38" i="3" s="1"/>
  <c r="F39" i="3" a="1"/>
  <c r="F39" i="3" s="1"/>
  <c r="G38" i="3" a="1"/>
  <c r="G38" i="3" s="1"/>
  <c r="G39" i="3" a="1"/>
  <c r="G39" i="3" s="1"/>
  <c r="X58" i="4"/>
  <c r="J133" i="4"/>
  <c r="X61" i="4"/>
  <c r="X53" i="4"/>
  <c r="F15" i="4"/>
  <c r="G15" i="4"/>
  <c r="H15" i="4"/>
  <c r="I15" i="4"/>
  <c r="B15" i="4"/>
  <c r="C15" i="4"/>
  <c r="D15" i="4"/>
  <c r="E15" i="4"/>
  <c r="G20" i="4"/>
  <c r="E20" i="4"/>
  <c r="I20" i="4"/>
  <c r="H20" i="4"/>
  <c r="B20" i="4"/>
  <c r="D20" i="4"/>
  <c r="F20" i="4"/>
  <c r="C20" i="4"/>
  <c r="M10" i="4"/>
  <c r="E10" i="4"/>
  <c r="B10" i="4"/>
  <c r="C10" i="4"/>
  <c r="D10" i="4"/>
  <c r="P10" i="4" s="1"/>
  <c r="F10" i="4"/>
  <c r="G10" i="4"/>
  <c r="H10" i="4"/>
  <c r="I10" i="4"/>
  <c r="M26" i="4"/>
  <c r="Q43" i="4" s="1"/>
  <c r="S43" i="4" s="1"/>
  <c r="I26" i="4"/>
  <c r="M72" i="3" s="1" a="1"/>
  <c r="M72" i="3" s="1"/>
  <c r="C26" i="4"/>
  <c r="G72" i="3" s="1" a="1"/>
  <c r="G72" i="3" s="1"/>
  <c r="D26" i="4"/>
  <c r="H72" i="3" s="1" a="1"/>
  <c r="H72" i="3" s="1"/>
  <c r="G26" i="4"/>
  <c r="K72" i="3" s="1" a="1"/>
  <c r="K72" i="3" s="1"/>
  <c r="E26" i="4"/>
  <c r="I72" i="3" s="1" a="1"/>
  <c r="I72" i="3" s="1"/>
  <c r="F26" i="4"/>
  <c r="J72" i="3" s="1" a="1"/>
  <c r="J72" i="3" s="1"/>
  <c r="H26" i="4"/>
  <c r="L72" i="3" s="1" a="1"/>
  <c r="L72" i="3" s="1"/>
  <c r="T23" i="4"/>
  <c r="J130" i="4"/>
  <c r="K130" i="4" s="1"/>
  <c r="L130" i="4" s="1"/>
  <c r="J134" i="4"/>
  <c r="P23" i="4"/>
  <c r="R23" i="4" s="1"/>
  <c r="X64" i="4"/>
  <c r="AC64" i="4" s="1"/>
  <c r="X63" i="4"/>
  <c r="Z63" i="4" s="1"/>
  <c r="X62" i="4"/>
  <c r="AC62" i="4" s="1"/>
  <c r="X57" i="4"/>
  <c r="Z57" i="4" s="1"/>
  <c r="M132" i="4"/>
  <c r="N132" i="4" s="1"/>
  <c r="K132" i="4"/>
  <c r="L132" i="4" s="1"/>
  <c r="J29" i="4" s="1"/>
  <c r="K134" i="4"/>
  <c r="L134" i="4" s="1"/>
  <c r="J32" i="4" s="1"/>
  <c r="M134" i="4"/>
  <c r="N134" i="4" s="1"/>
  <c r="Q14" i="4"/>
  <c r="O14" i="4"/>
  <c r="R48" i="4"/>
  <c r="K133" i="4"/>
  <c r="L133" i="4" s="1"/>
  <c r="J28" i="4" s="1"/>
  <c r="M133" i="4"/>
  <c r="N133" i="4" s="1"/>
  <c r="N14" i="4"/>
  <c r="T14" i="4"/>
  <c r="P14" i="4"/>
  <c r="Z61" i="4"/>
  <c r="AC61" i="4"/>
  <c r="E30" i="2" a="1"/>
  <c r="E30" i="2" s="1"/>
  <c r="M74" i="4"/>
  <c r="Z53" i="4"/>
  <c r="AC53" i="4"/>
  <c r="E31" i="2" a="1"/>
  <c r="E31" i="2" s="1"/>
  <c r="Z59" i="4"/>
  <c r="AC59" i="4"/>
  <c r="F107" i="4"/>
  <c r="H107" i="4"/>
  <c r="AC56" i="4"/>
  <c r="Z56" i="4"/>
  <c r="AX32" i="2"/>
  <c r="AY32" i="2"/>
  <c r="X54" i="4"/>
  <c r="B26" i="4"/>
  <c r="F72" i="3" s="1" a="1"/>
  <c r="F72" i="3" s="1"/>
  <c r="Z58" i="4"/>
  <c r="AC58" i="4"/>
  <c r="R9" i="4"/>
  <c r="X60" i="4"/>
  <c r="M107" i="4"/>
  <c r="M15" i="4"/>
  <c r="X52" i="4"/>
  <c r="M131" i="4"/>
  <c r="N131" i="4" s="1"/>
  <c r="K131" i="4"/>
  <c r="L131" i="4" s="1"/>
  <c r="X55" i="4"/>
  <c r="J33" i="3" l="1" a="1"/>
  <c r="J33" i="3" s="1"/>
  <c r="J30" i="3" a="1"/>
  <c r="J30" i="3" s="1"/>
  <c r="J31" i="3" a="1"/>
  <c r="J31" i="3" s="1"/>
  <c r="J29" i="3" a="1"/>
  <c r="J29" i="3" s="1"/>
  <c r="J27" i="3" a="1"/>
  <c r="J27" i="3" s="1"/>
  <c r="J32" i="3" a="1"/>
  <c r="J32" i="3" s="1"/>
  <c r="J28" i="3" a="1"/>
  <c r="J28" i="3" s="1"/>
  <c r="I48" i="3" a="1"/>
  <c r="I48" i="3" s="1"/>
  <c r="I49" i="3" a="1"/>
  <c r="I49" i="3" s="1"/>
  <c r="K49" i="3" a="1"/>
  <c r="K49" i="3" s="1"/>
  <c r="K48" i="3" a="1"/>
  <c r="K48" i="3" s="1"/>
  <c r="H45" i="3" a="1"/>
  <c r="H45" i="3" s="1"/>
  <c r="H44" i="3" a="1"/>
  <c r="H44" i="3" s="1"/>
  <c r="H41" i="3" a="1"/>
  <c r="H41" i="3" s="1"/>
  <c r="H40" i="3" a="1"/>
  <c r="H40" i="3" s="1"/>
  <c r="H46" i="3" a="1"/>
  <c r="H46" i="3" s="1"/>
  <c r="H43" i="3" a="1"/>
  <c r="H43" i="3" s="1"/>
  <c r="H42" i="3" a="1"/>
  <c r="H42" i="3" s="1"/>
  <c r="Q10" i="4"/>
  <c r="I30" i="3" a="1"/>
  <c r="I30" i="3" s="1"/>
  <c r="I33" i="3" a="1"/>
  <c r="I33" i="3" s="1"/>
  <c r="I31" i="3" a="1"/>
  <c r="I31" i="3" s="1"/>
  <c r="I27" i="3" a="1"/>
  <c r="I27" i="3" s="1"/>
  <c r="I32" i="3" a="1"/>
  <c r="I32" i="3" s="1"/>
  <c r="I29" i="3" a="1"/>
  <c r="I29" i="3" s="1"/>
  <c r="I28" i="3" a="1"/>
  <c r="I28" i="3" s="1"/>
  <c r="G45" i="3" a="1"/>
  <c r="G45" i="3" s="1"/>
  <c r="G44" i="3" a="1"/>
  <c r="G44" i="3" s="1"/>
  <c r="G41" i="3" a="1"/>
  <c r="G41" i="3" s="1"/>
  <c r="G40" i="3" a="1"/>
  <c r="G40" i="3" s="1"/>
  <c r="G43" i="3" a="1"/>
  <c r="G43" i="3" s="1"/>
  <c r="G46" i="3" a="1"/>
  <c r="G46" i="3" s="1"/>
  <c r="G42" i="3" a="1"/>
  <c r="G42" i="3" s="1"/>
  <c r="F44" i="3" a="1"/>
  <c r="F44" i="3" s="1"/>
  <c r="F41" i="3" a="1"/>
  <c r="F41" i="3" s="1"/>
  <c r="F40" i="3" a="1"/>
  <c r="F40" i="3" s="1"/>
  <c r="F43" i="3" a="1"/>
  <c r="F43" i="3" s="1"/>
  <c r="F46" i="3" a="1"/>
  <c r="F46" i="3" s="1"/>
  <c r="F45" i="3" a="1"/>
  <c r="F45" i="3" s="1"/>
  <c r="F42" i="3" a="1"/>
  <c r="F42" i="3" s="1"/>
  <c r="O10" i="4"/>
  <c r="G32" i="3" a="1"/>
  <c r="G32" i="3" s="1"/>
  <c r="G31" i="3" a="1"/>
  <c r="G31" i="3" s="1"/>
  <c r="G29" i="3" a="1"/>
  <c r="G29" i="3" s="1"/>
  <c r="G27" i="3" a="1"/>
  <c r="G27" i="3" s="1"/>
  <c r="G28" i="3" a="1"/>
  <c r="G28" i="3" s="1"/>
  <c r="G30" i="3" a="1"/>
  <c r="G30" i="3" s="1"/>
  <c r="G33" i="3" a="1"/>
  <c r="G33" i="3" s="1"/>
  <c r="G49" i="3" a="1"/>
  <c r="G49" i="3" s="1"/>
  <c r="G48" i="3" a="1"/>
  <c r="G48" i="3" s="1"/>
  <c r="M40" i="3" a="1"/>
  <c r="M40" i="3" s="1"/>
  <c r="M43" i="3" a="1"/>
  <c r="M43" i="3" s="1"/>
  <c r="M46" i="3" a="1"/>
  <c r="M46" i="3" s="1"/>
  <c r="M44" i="3" a="1"/>
  <c r="M44" i="3" s="1"/>
  <c r="M45" i="3" a="1"/>
  <c r="M45" i="3" s="1"/>
  <c r="M41" i="3" a="1"/>
  <c r="M41" i="3" s="1"/>
  <c r="M42" i="3" a="1"/>
  <c r="M42" i="3" s="1"/>
  <c r="I45" i="3" a="1"/>
  <c r="I45" i="3" s="1"/>
  <c r="I44" i="3" a="1"/>
  <c r="I44" i="3" s="1"/>
  <c r="I41" i="3" a="1"/>
  <c r="I41" i="3" s="1"/>
  <c r="I40" i="3" a="1"/>
  <c r="I40" i="3" s="1"/>
  <c r="I42" i="3" a="1"/>
  <c r="I42" i="3" s="1"/>
  <c r="I46" i="3" a="1"/>
  <c r="I46" i="3" s="1"/>
  <c r="I43" i="3" a="1"/>
  <c r="I43" i="3" s="1"/>
  <c r="J48" i="3" a="1"/>
  <c r="J48" i="3" s="1"/>
  <c r="J49" i="3" a="1"/>
  <c r="J49" i="3" s="1"/>
  <c r="L43" i="3" a="1"/>
  <c r="L43" i="3" s="1"/>
  <c r="L46" i="3" a="1"/>
  <c r="L46" i="3" s="1"/>
  <c r="L45" i="3" a="1"/>
  <c r="L45" i="3" s="1"/>
  <c r="L41" i="3" a="1"/>
  <c r="L41" i="3" s="1"/>
  <c r="L40" i="3" a="1"/>
  <c r="L40" i="3" s="1"/>
  <c r="L44" i="3" a="1"/>
  <c r="L44" i="3" s="1"/>
  <c r="L42" i="3" a="1"/>
  <c r="L42" i="3" s="1"/>
  <c r="H49" i="3" a="1"/>
  <c r="H49" i="3" s="1"/>
  <c r="H48" i="3" a="1"/>
  <c r="H48" i="3" s="1"/>
  <c r="K43" i="3" a="1"/>
  <c r="K43" i="3" s="1"/>
  <c r="K46" i="3" a="1"/>
  <c r="K46" i="3" s="1"/>
  <c r="K45" i="3" a="1"/>
  <c r="K45" i="3" s="1"/>
  <c r="K41" i="3" a="1"/>
  <c r="K41" i="3" s="1"/>
  <c r="K40" i="3" a="1"/>
  <c r="K40" i="3" s="1"/>
  <c r="K44" i="3" a="1"/>
  <c r="K44" i="3" s="1"/>
  <c r="K42" i="3" a="1"/>
  <c r="K42" i="3" s="1"/>
  <c r="J46" i="3" a="1"/>
  <c r="J46" i="3" s="1"/>
  <c r="J45" i="3" a="1"/>
  <c r="J45" i="3" s="1"/>
  <c r="J44" i="3" a="1"/>
  <c r="J44" i="3" s="1"/>
  <c r="J43" i="3" a="1"/>
  <c r="J43" i="3" s="1"/>
  <c r="J41" i="3" a="1"/>
  <c r="J41" i="3" s="1"/>
  <c r="J40" i="3" a="1"/>
  <c r="J40" i="3" s="1"/>
  <c r="J42" i="3" a="1"/>
  <c r="J42" i="3" s="1"/>
  <c r="T10" i="4"/>
  <c r="F31" i="3" a="1"/>
  <c r="F31" i="3" s="1"/>
  <c r="F29" i="3" a="1"/>
  <c r="F29" i="3" s="1"/>
  <c r="F32" i="3" a="1"/>
  <c r="F32" i="3" s="1"/>
  <c r="F28" i="3" a="1"/>
  <c r="F28" i="3" s="1"/>
  <c r="F27" i="3" a="1"/>
  <c r="F27" i="3" s="1"/>
  <c r="F30" i="3" a="1"/>
  <c r="F30" i="3" s="1"/>
  <c r="F33" i="3" a="1"/>
  <c r="F33" i="3" s="1"/>
  <c r="M29" i="3" a="1"/>
  <c r="M29" i="3" s="1"/>
  <c r="M27" i="3" a="1"/>
  <c r="M27" i="3" s="1"/>
  <c r="M32" i="3" a="1"/>
  <c r="M32" i="3" s="1"/>
  <c r="M28" i="3" a="1"/>
  <c r="M28" i="3" s="1"/>
  <c r="M31" i="3" a="1"/>
  <c r="M31" i="3" s="1"/>
  <c r="M33" i="3" a="1"/>
  <c r="M33" i="3" s="1"/>
  <c r="M30" i="3" a="1"/>
  <c r="M30" i="3" s="1"/>
  <c r="L28" i="3" a="1"/>
  <c r="L28" i="3" s="1"/>
  <c r="L31" i="3" a="1"/>
  <c r="L31" i="3" s="1"/>
  <c r="L33" i="3" a="1"/>
  <c r="L33" i="3" s="1"/>
  <c r="L30" i="3" a="1"/>
  <c r="L30" i="3" s="1"/>
  <c r="L29" i="3" a="1"/>
  <c r="L29" i="3" s="1"/>
  <c r="L27" i="3" a="1"/>
  <c r="L27" i="3" s="1"/>
  <c r="L32" i="3" a="1"/>
  <c r="L32" i="3" s="1"/>
  <c r="L49" i="3" a="1"/>
  <c r="L49" i="3" s="1"/>
  <c r="L48" i="3" a="1"/>
  <c r="L48" i="3" s="1"/>
  <c r="H30" i="3" a="1"/>
  <c r="H30" i="3" s="1"/>
  <c r="H33" i="3" a="1"/>
  <c r="H33" i="3" s="1"/>
  <c r="H29" i="3" a="1"/>
  <c r="H29" i="3" s="1"/>
  <c r="H31" i="3" a="1"/>
  <c r="H31" i="3" s="1"/>
  <c r="H32" i="3" a="1"/>
  <c r="H32" i="3" s="1"/>
  <c r="H27" i="3" a="1"/>
  <c r="H27" i="3" s="1"/>
  <c r="H28" i="3" a="1"/>
  <c r="H28" i="3" s="1"/>
  <c r="F49" i="3" a="1"/>
  <c r="F49" i="3" s="1"/>
  <c r="F48" i="3" a="1"/>
  <c r="F48" i="3" s="1"/>
  <c r="K28" i="3" a="1"/>
  <c r="K28" i="3" s="1"/>
  <c r="K33" i="3" a="1"/>
  <c r="K33" i="3" s="1"/>
  <c r="K30" i="3" a="1"/>
  <c r="K30" i="3" s="1"/>
  <c r="K31" i="3" a="1"/>
  <c r="K31" i="3" s="1"/>
  <c r="K29" i="3" a="1"/>
  <c r="K29" i="3" s="1"/>
  <c r="K27" i="3" a="1"/>
  <c r="K27" i="3" s="1"/>
  <c r="K32" i="3" a="1"/>
  <c r="K32" i="3" s="1"/>
  <c r="M49" i="3" a="1"/>
  <c r="M49" i="3" s="1"/>
  <c r="M48" i="3" a="1"/>
  <c r="M48" i="3" s="1"/>
  <c r="J31" i="4"/>
  <c r="J30" i="4"/>
  <c r="B11" i="4"/>
  <c r="C11" i="4"/>
  <c r="D11" i="4"/>
  <c r="I11" i="4"/>
  <c r="E11" i="4"/>
  <c r="F11" i="4"/>
  <c r="G11" i="4"/>
  <c r="H11" i="4"/>
  <c r="M130" i="4"/>
  <c r="N130" i="4" s="1"/>
  <c r="N10" i="4"/>
  <c r="R10" i="4" s="1"/>
  <c r="Z64" i="4"/>
  <c r="AC63" i="4"/>
  <c r="AC57" i="4"/>
  <c r="M11" i="4"/>
  <c r="R14" i="4"/>
  <c r="Z62" i="4"/>
  <c r="P26" i="4"/>
  <c r="O26" i="4"/>
  <c r="M20" i="4"/>
  <c r="AC54" i="4"/>
  <c r="Z54" i="4"/>
  <c r="AC55" i="4"/>
  <c r="Z55" i="4"/>
  <c r="AC52" i="4"/>
  <c r="Z52" i="4"/>
  <c r="Z73" i="4"/>
  <c r="AA73" i="4" s="1"/>
  <c r="Z65" i="4"/>
  <c r="M73" i="4" s="1"/>
  <c r="AC65" i="4"/>
  <c r="AC81" i="4" s="1"/>
  <c r="I74" i="4" s="1"/>
  <c r="M71" i="4" s="1"/>
  <c r="H96" i="4"/>
  <c r="H97" i="4" s="1"/>
  <c r="Q46" i="4"/>
  <c r="S46" i="4" s="1"/>
  <c r="Q26" i="4"/>
  <c r="N26" i="4"/>
  <c r="T26" i="4"/>
  <c r="Q15" i="4"/>
  <c r="AX33" i="2"/>
  <c r="AY33" i="2"/>
  <c r="P15" i="4"/>
  <c r="E32" i="2" a="1"/>
  <c r="E32" i="2" s="1"/>
  <c r="Z60" i="4"/>
  <c r="AC60" i="4"/>
  <c r="N15" i="4"/>
  <c r="T15" i="4"/>
  <c r="Q47" i="4"/>
  <c r="S47" i="4" s="1"/>
  <c r="O15" i="4"/>
  <c r="P11" i="4" l="1"/>
  <c r="H37" i="3" a="1"/>
  <c r="H37" i="3" s="1"/>
  <c r="H36" i="3" a="1"/>
  <c r="H36" i="3" s="1"/>
  <c r="H35" i="3" a="1"/>
  <c r="H35" i="3" s="1"/>
  <c r="H34" i="3" a="1"/>
  <c r="H34" i="3" s="1"/>
  <c r="K35" i="3" a="1"/>
  <c r="K35" i="3" s="1"/>
  <c r="K34" i="3" a="1"/>
  <c r="K34" i="3" s="1"/>
  <c r="K36" i="3" a="1"/>
  <c r="K36" i="3" s="1"/>
  <c r="K37" i="3" a="1"/>
  <c r="K37" i="3" s="1"/>
  <c r="F37" i="3" a="1"/>
  <c r="F37" i="3" s="1"/>
  <c r="F35" i="3" a="1"/>
  <c r="F35" i="3" s="1"/>
  <c r="F34" i="3" a="1"/>
  <c r="F34" i="3" s="1"/>
  <c r="F36" i="3" a="1"/>
  <c r="F36" i="3" s="1"/>
  <c r="J37" i="3" a="1"/>
  <c r="J37" i="3" s="1"/>
  <c r="J35" i="3" a="1"/>
  <c r="J35" i="3" s="1"/>
  <c r="J34" i="3" a="1"/>
  <c r="J34" i="3" s="1"/>
  <c r="J36" i="3" a="1"/>
  <c r="J36" i="3" s="1"/>
  <c r="L35" i="3" a="1"/>
  <c r="L35" i="3" s="1"/>
  <c r="L34" i="3" a="1"/>
  <c r="L34" i="3" s="1"/>
  <c r="L37" i="3" a="1"/>
  <c r="L37" i="3" s="1"/>
  <c r="L36" i="3" a="1"/>
  <c r="L36" i="3" s="1"/>
  <c r="Q11" i="4"/>
  <c r="I36" i="3" a="1"/>
  <c r="I36" i="3" s="1"/>
  <c r="I37" i="3" a="1"/>
  <c r="I37" i="3" s="1"/>
  <c r="I35" i="3" a="1"/>
  <c r="I35" i="3" s="1"/>
  <c r="I34" i="3" a="1"/>
  <c r="I34" i="3" s="1"/>
  <c r="O11" i="4"/>
  <c r="G36" i="3" a="1"/>
  <c r="G36" i="3" s="1"/>
  <c r="G37" i="3" a="1"/>
  <c r="G37" i="3" s="1"/>
  <c r="G35" i="3" a="1"/>
  <c r="G35" i="3" s="1"/>
  <c r="G34" i="3" a="1"/>
  <c r="G34" i="3" s="1"/>
  <c r="M34" i="3" a="1"/>
  <c r="M34" i="3" s="1"/>
  <c r="M35" i="3" a="1"/>
  <c r="M35" i="3" s="1"/>
  <c r="M37" i="3" a="1"/>
  <c r="M37" i="3" s="1"/>
  <c r="M36" i="3" a="1"/>
  <c r="M36" i="3" s="1"/>
  <c r="T11" i="4"/>
  <c r="F12" i="4"/>
  <c r="G12" i="4"/>
  <c r="H12" i="4"/>
  <c r="I12" i="4"/>
  <c r="B12" i="4"/>
  <c r="N12" i="4" s="1"/>
  <c r="C12" i="4"/>
  <c r="O12" i="4" s="1"/>
  <c r="D12" i="4"/>
  <c r="P12" i="4" s="1"/>
  <c r="E12" i="4"/>
  <c r="Q12" i="4" s="1"/>
  <c r="N11" i="4"/>
  <c r="O30" i="4"/>
  <c r="E13" i="4"/>
  <c r="B13" i="4"/>
  <c r="C13" i="4"/>
  <c r="D13" i="4"/>
  <c r="H13" i="4"/>
  <c r="F13" i="4"/>
  <c r="G13" i="4"/>
  <c r="I13" i="4"/>
  <c r="M12" i="4"/>
  <c r="T31" i="4"/>
  <c r="M8" i="4"/>
  <c r="E21" i="4"/>
  <c r="F21" i="4"/>
  <c r="G21" i="4"/>
  <c r="C21" i="4"/>
  <c r="H21" i="4"/>
  <c r="I21" i="4"/>
  <c r="D21" i="4"/>
  <c r="B21" i="4"/>
  <c r="I7" i="4"/>
  <c r="B7" i="4"/>
  <c r="C7" i="4"/>
  <c r="H7" i="4"/>
  <c r="D7" i="4"/>
  <c r="G7" i="4"/>
  <c r="E7" i="4"/>
  <c r="F7" i="4"/>
  <c r="N31" i="4"/>
  <c r="O28" i="4"/>
  <c r="O32" i="4"/>
  <c r="Q20" i="4"/>
  <c r="N32" i="4"/>
  <c r="T32" i="4"/>
  <c r="R15" i="4"/>
  <c r="I73" i="4"/>
  <c r="P20" i="4"/>
  <c r="P30" i="4"/>
  <c r="E33" i="2" a="1"/>
  <c r="E33" i="2" s="1"/>
  <c r="M13" i="4"/>
  <c r="Q29" i="4"/>
  <c r="M21" i="4"/>
  <c r="P32" i="4"/>
  <c r="N28" i="4"/>
  <c r="T28" i="4"/>
  <c r="Q28" i="4"/>
  <c r="Q31" i="4"/>
  <c r="O29" i="4"/>
  <c r="M7" i="4"/>
  <c r="Q30" i="4"/>
  <c r="N30" i="4"/>
  <c r="T30" i="4"/>
  <c r="R26" i="4"/>
  <c r="Q45" i="4"/>
  <c r="S45" i="4" s="1"/>
  <c r="M27" i="4"/>
  <c r="Q44" i="4" s="1"/>
  <c r="Q32" i="4"/>
  <c r="N29" i="4"/>
  <c r="T29" i="4"/>
  <c r="O20" i="4"/>
  <c r="AY34" i="2"/>
  <c r="AX34" i="2"/>
  <c r="P28" i="4"/>
  <c r="O31" i="4"/>
  <c r="P29" i="4"/>
  <c r="T20" i="4"/>
  <c r="N20" i="4"/>
  <c r="K7" i="3" l="1" a="1"/>
  <c r="K7" i="3" s="1"/>
  <c r="K11" i="3" a="1"/>
  <c r="K11" i="3" s="1"/>
  <c r="K10" i="3" a="1"/>
  <c r="K10" i="3" s="1"/>
  <c r="K8" i="3" a="1"/>
  <c r="K8" i="3" s="1"/>
  <c r="K6" i="3" a="1"/>
  <c r="K6" i="3" s="1"/>
  <c r="K9" i="3" a="1"/>
  <c r="K9" i="3" s="1"/>
  <c r="L9" i="3" a="1"/>
  <c r="L9" i="3" s="1"/>
  <c r="L11" i="3" a="1"/>
  <c r="L11" i="3" s="1"/>
  <c r="L7" i="3" a="1"/>
  <c r="L7" i="3" s="1"/>
  <c r="L10" i="3" a="1"/>
  <c r="L10" i="3" s="1"/>
  <c r="L8" i="3" a="1"/>
  <c r="L8" i="3" s="1"/>
  <c r="L6" i="3" a="1"/>
  <c r="L6" i="3" s="1"/>
  <c r="M9" i="3" a="1"/>
  <c r="M9" i="3" s="1"/>
  <c r="M7" i="3" a="1"/>
  <c r="M7" i="3" s="1"/>
  <c r="M11" i="3" a="1"/>
  <c r="M11" i="3" s="1"/>
  <c r="M10" i="3" a="1"/>
  <c r="M10" i="3" s="1"/>
  <c r="M8" i="3" a="1"/>
  <c r="M8" i="3" s="1"/>
  <c r="M6" i="3" a="1"/>
  <c r="M6" i="3" s="1"/>
  <c r="H11" i="3" a="1"/>
  <c r="H11" i="3" s="1"/>
  <c r="H7" i="3" a="1"/>
  <c r="H7" i="3" s="1"/>
  <c r="H10" i="3" a="1"/>
  <c r="H10" i="3" s="1"/>
  <c r="H6" i="3" a="1"/>
  <c r="H6" i="3" s="1"/>
  <c r="H9" i="3" a="1"/>
  <c r="H9" i="3" s="1"/>
  <c r="H8" i="3" a="1"/>
  <c r="H8" i="3" s="1"/>
  <c r="N7" i="4"/>
  <c r="F10" i="3" a="1"/>
  <c r="F10" i="3" s="1"/>
  <c r="F6" i="3" a="1"/>
  <c r="F6" i="3" s="1"/>
  <c r="F9" i="3" a="1"/>
  <c r="F9" i="3" s="1"/>
  <c r="F11" i="3" a="1"/>
  <c r="F11" i="3" s="1"/>
  <c r="F7" i="3" a="1"/>
  <c r="F7" i="3" s="1"/>
  <c r="F8" i="3" a="1"/>
  <c r="F8" i="3" s="1"/>
  <c r="G7" i="3" a="1"/>
  <c r="G7" i="3" s="1"/>
  <c r="G10" i="3" a="1"/>
  <c r="G10" i="3" s="1"/>
  <c r="G6" i="3" a="1"/>
  <c r="G6" i="3" s="1"/>
  <c r="G9" i="3" a="1"/>
  <c r="G9" i="3" s="1"/>
  <c r="G11" i="3" a="1"/>
  <c r="G11" i="3" s="1"/>
  <c r="G8" i="3" a="1"/>
  <c r="G8" i="3" s="1"/>
  <c r="J11" i="3" a="1"/>
  <c r="J11" i="3" s="1"/>
  <c r="J7" i="3" a="1"/>
  <c r="J7" i="3" s="1"/>
  <c r="J10" i="3" a="1"/>
  <c r="J10" i="3" s="1"/>
  <c r="J8" i="3" a="1"/>
  <c r="J8" i="3" s="1"/>
  <c r="J6" i="3" a="1"/>
  <c r="J6" i="3" s="1"/>
  <c r="J9" i="3" a="1"/>
  <c r="J9" i="3" s="1"/>
  <c r="R11" i="4"/>
  <c r="I11" i="3" a="1"/>
  <c r="I11" i="3" s="1"/>
  <c r="I7" i="3" a="1"/>
  <c r="I7" i="3" s="1"/>
  <c r="I10" i="3" a="1"/>
  <c r="I10" i="3" s="1"/>
  <c r="I6" i="3" a="1"/>
  <c r="I6" i="3" s="1"/>
  <c r="I9" i="3" a="1"/>
  <c r="I9" i="3" s="1"/>
  <c r="I8" i="3" a="1"/>
  <c r="I8" i="3" s="1"/>
  <c r="T12" i="4"/>
  <c r="P31" i="4"/>
  <c r="B5" i="4"/>
  <c r="C5" i="4"/>
  <c r="D5" i="4"/>
  <c r="E5" i="4"/>
  <c r="F5" i="4"/>
  <c r="G5" i="4"/>
  <c r="H5" i="4"/>
  <c r="I5" i="4"/>
  <c r="I4" i="4"/>
  <c r="E4" i="4"/>
  <c r="G4" i="4"/>
  <c r="H4" i="4"/>
  <c r="C4" i="4"/>
  <c r="D4" i="4"/>
  <c r="F4" i="4"/>
  <c r="I22" i="4"/>
  <c r="D22" i="4"/>
  <c r="C22" i="4"/>
  <c r="G22" i="4"/>
  <c r="B22" i="4"/>
  <c r="E22" i="4"/>
  <c r="H22" i="4"/>
  <c r="F22" i="4"/>
  <c r="B8" i="4"/>
  <c r="C8" i="4"/>
  <c r="D8" i="4"/>
  <c r="I8" i="4"/>
  <c r="E8" i="4"/>
  <c r="F8" i="4"/>
  <c r="G8" i="4"/>
  <c r="H8" i="4"/>
  <c r="R29" i="4"/>
  <c r="P7" i="4"/>
  <c r="Q13" i="4"/>
  <c r="M5" i="4"/>
  <c r="R28" i="4"/>
  <c r="R12" i="4"/>
  <c r="B4" i="4"/>
  <c r="M4" i="4"/>
  <c r="P13" i="4"/>
  <c r="R20" i="4"/>
  <c r="AX35" i="2"/>
  <c r="AY35" i="2"/>
  <c r="S44" i="4"/>
  <c r="Q48" i="4"/>
  <c r="S48" i="4" s="1"/>
  <c r="N13" i="4"/>
  <c r="T13" i="4"/>
  <c r="O13" i="4"/>
  <c r="Q21" i="4"/>
  <c r="P21" i="4"/>
  <c r="O21" i="4"/>
  <c r="R32" i="4"/>
  <c r="R30" i="4"/>
  <c r="T7" i="4"/>
  <c r="M22" i="4"/>
  <c r="E34" i="2" a="1"/>
  <c r="E34" i="2" s="1"/>
  <c r="O7" i="4"/>
  <c r="T21" i="4"/>
  <c r="N21" i="4"/>
  <c r="R31" i="4"/>
  <c r="Q7" i="4"/>
  <c r="K52" i="3" l="1" a="1"/>
  <c r="K52" i="3" s="1"/>
  <c r="K53" i="3" a="1"/>
  <c r="K53" i="3" s="1"/>
  <c r="K51" i="3" a="1"/>
  <c r="K51" i="3" s="1"/>
  <c r="K54" i="3" a="1"/>
  <c r="K54" i="3" s="1"/>
  <c r="K50" i="3" a="1"/>
  <c r="K50" i="3" s="1"/>
  <c r="K3" i="3" a="1"/>
  <c r="K3" i="3" s="1"/>
  <c r="K4" i="3" a="1"/>
  <c r="K4" i="3" s="1"/>
  <c r="K2" i="3" a="1"/>
  <c r="K2" i="3" s="1"/>
  <c r="J31" i="2" s="1" a="1"/>
  <c r="J31" i="2" s="1"/>
  <c r="G50" i="3" a="1"/>
  <c r="G50" i="3" s="1"/>
  <c r="G54" i="3" a="1"/>
  <c r="G54" i="3" s="1"/>
  <c r="G53" i="3" a="1"/>
  <c r="G53" i="3" s="1"/>
  <c r="G52" i="3" a="1"/>
  <c r="G52" i="3" s="1"/>
  <c r="G51" i="3" a="1"/>
  <c r="G51" i="3" s="1"/>
  <c r="I3" i="3" a="1"/>
  <c r="I3" i="3" s="1"/>
  <c r="I4" i="3" a="1"/>
  <c r="I4" i="3" s="1"/>
  <c r="I2" i="3" a="1"/>
  <c r="I2" i="3" s="1"/>
  <c r="J29" i="2" s="1" a="1"/>
  <c r="J29" i="2" s="1"/>
  <c r="L19" i="3" a="1"/>
  <c r="L19" i="3" s="1"/>
  <c r="L14" i="3" a="1"/>
  <c r="L14" i="3" s="1"/>
  <c r="L15" i="3" a="1"/>
  <c r="L15" i="3" s="1"/>
  <c r="L26" i="3" a="1"/>
  <c r="L26" i="3" s="1"/>
  <c r="L13" i="3" a="1"/>
  <c r="L13" i="3" s="1"/>
  <c r="L22" i="3" a="1"/>
  <c r="L22" i="3" s="1"/>
  <c r="L25" i="3" a="1"/>
  <c r="L25" i="3" s="1"/>
  <c r="L24" i="3" a="1"/>
  <c r="L24" i="3" s="1"/>
  <c r="L18" i="3" a="1"/>
  <c r="L18" i="3" s="1"/>
  <c r="L12" i="3" a="1"/>
  <c r="L12" i="3" s="1"/>
  <c r="L21" i="3" a="1"/>
  <c r="L21" i="3" s="1"/>
  <c r="L17" i="3" a="1"/>
  <c r="L17" i="3" s="1"/>
  <c r="L16" i="3" a="1"/>
  <c r="L16" i="3" s="1"/>
  <c r="L20" i="3" a="1"/>
  <c r="L20" i="3" s="1"/>
  <c r="L23" i="3" a="1"/>
  <c r="L23" i="3" s="1"/>
  <c r="H51" i="3" a="1"/>
  <c r="H51" i="3" s="1"/>
  <c r="H50" i="3" a="1"/>
  <c r="H50" i="3" s="1"/>
  <c r="H54" i="3" a="1"/>
  <c r="H54" i="3" s="1"/>
  <c r="H53" i="3" a="1"/>
  <c r="H53" i="3" s="1"/>
  <c r="H52" i="3" a="1"/>
  <c r="H52" i="3" s="1"/>
  <c r="H4" i="3" a="1"/>
  <c r="H4" i="3" s="1"/>
  <c r="H2" i="3" a="1"/>
  <c r="H2" i="3" s="1"/>
  <c r="J28" i="2" s="1" a="1"/>
  <c r="J28" i="2" s="1"/>
  <c r="H3" i="3" a="1"/>
  <c r="H3" i="3" s="1"/>
  <c r="H12" i="3" a="1"/>
  <c r="H12" i="3" s="1"/>
  <c r="H19" i="3" a="1"/>
  <c r="H19" i="3" s="1"/>
  <c r="H25" i="3" a="1"/>
  <c r="H25" i="3" s="1"/>
  <c r="H24" i="3" a="1"/>
  <c r="H24" i="3" s="1"/>
  <c r="H14" i="3" a="1"/>
  <c r="H14" i="3" s="1"/>
  <c r="H21" i="3" a="1"/>
  <c r="H21" i="3" s="1"/>
  <c r="H17" i="3" a="1"/>
  <c r="H17" i="3" s="1"/>
  <c r="H20" i="3" a="1"/>
  <c r="H20" i="3" s="1"/>
  <c r="H15" i="3" a="1"/>
  <c r="H15" i="3" s="1"/>
  <c r="H23" i="3" a="1"/>
  <c r="H23" i="3" s="1"/>
  <c r="H18" i="3" a="1"/>
  <c r="H18" i="3" s="1"/>
  <c r="H16" i="3" a="1"/>
  <c r="H16" i="3" s="1"/>
  <c r="H26" i="3" a="1"/>
  <c r="H26" i="3" s="1"/>
  <c r="H22" i="3" a="1"/>
  <c r="H22" i="3" s="1"/>
  <c r="H13" i="3" a="1"/>
  <c r="H13" i="3" s="1"/>
  <c r="K16" i="3" a="1"/>
  <c r="K16" i="3" s="1"/>
  <c r="K14" i="3" a="1"/>
  <c r="K14" i="3" s="1"/>
  <c r="K15" i="3" a="1"/>
  <c r="K15" i="3" s="1"/>
  <c r="K26" i="3" a="1"/>
  <c r="K26" i="3" s="1"/>
  <c r="K13" i="3" a="1"/>
  <c r="K13" i="3" s="1"/>
  <c r="K12" i="3" a="1"/>
  <c r="K12" i="3" s="1"/>
  <c r="K25" i="3" a="1"/>
  <c r="K25" i="3" s="1"/>
  <c r="K22" i="3" a="1"/>
  <c r="K22" i="3" s="1"/>
  <c r="K24" i="3" a="1"/>
  <c r="K24" i="3" s="1"/>
  <c r="K18" i="3" a="1"/>
  <c r="K18" i="3" s="1"/>
  <c r="K21" i="3" a="1"/>
  <c r="K21" i="3" s="1"/>
  <c r="K17" i="3" a="1"/>
  <c r="K17" i="3" s="1"/>
  <c r="K20" i="3" a="1"/>
  <c r="K20" i="3" s="1"/>
  <c r="K19" i="3" a="1"/>
  <c r="K19" i="3" s="1"/>
  <c r="K23" i="3" a="1"/>
  <c r="K23" i="3" s="1"/>
  <c r="J13" i="3" a="1"/>
  <c r="J13" i="3" s="1"/>
  <c r="J12" i="3" a="1"/>
  <c r="J12" i="3" s="1"/>
  <c r="J25" i="3" a="1"/>
  <c r="J25" i="3" s="1"/>
  <c r="J19" i="3" a="1"/>
  <c r="J19" i="3" s="1"/>
  <c r="J15" i="3" a="1"/>
  <c r="J15" i="3" s="1"/>
  <c r="J24" i="3" a="1"/>
  <c r="J24" i="3" s="1"/>
  <c r="J18" i="3" a="1"/>
  <c r="J18" i="3" s="1"/>
  <c r="J26" i="3" a="1"/>
  <c r="J26" i="3" s="1"/>
  <c r="J21" i="3" a="1"/>
  <c r="J21" i="3" s="1"/>
  <c r="J17" i="3" a="1"/>
  <c r="J17" i="3" s="1"/>
  <c r="J20" i="3" a="1"/>
  <c r="J20" i="3" s="1"/>
  <c r="J23" i="3" a="1"/>
  <c r="J23" i="3" s="1"/>
  <c r="J22" i="3" a="1"/>
  <c r="J22" i="3" s="1"/>
  <c r="J16" i="3" a="1"/>
  <c r="J16" i="3" s="1"/>
  <c r="J14" i="3" a="1"/>
  <c r="J14" i="3" s="1"/>
  <c r="M52" i="3" a="1"/>
  <c r="M52" i="3" s="1"/>
  <c r="M53" i="3" a="1"/>
  <c r="M53" i="3" s="1"/>
  <c r="M51" i="3" a="1"/>
  <c r="M51" i="3" s="1"/>
  <c r="M50" i="3" a="1"/>
  <c r="M50" i="3" s="1"/>
  <c r="M54" i="3" a="1"/>
  <c r="M54" i="3" s="1"/>
  <c r="F4" i="3" a="1"/>
  <c r="F4" i="3" s="1"/>
  <c r="F3" i="3" a="1"/>
  <c r="F3" i="3" s="1"/>
  <c r="J34" i="2" s="1" a="1"/>
  <c r="J34" i="2" s="1"/>
  <c r="I13" i="3" a="1"/>
  <c r="I13" i="3" s="1"/>
  <c r="I25" i="3" a="1"/>
  <c r="I25" i="3" s="1"/>
  <c r="I12" i="3" a="1"/>
  <c r="I12" i="3" s="1"/>
  <c r="I19" i="3" a="1"/>
  <c r="I19" i="3" s="1"/>
  <c r="I24" i="3" a="1"/>
  <c r="I24" i="3" s="1"/>
  <c r="I26" i="3" a="1"/>
  <c r="I26" i="3" s="1"/>
  <c r="I18" i="3" a="1"/>
  <c r="I18" i="3" s="1"/>
  <c r="I21" i="3" a="1"/>
  <c r="I21" i="3" s="1"/>
  <c r="I17" i="3" a="1"/>
  <c r="I17" i="3" s="1"/>
  <c r="I20" i="3" a="1"/>
  <c r="I20" i="3" s="1"/>
  <c r="I15" i="3" a="1"/>
  <c r="I15" i="3" s="1"/>
  <c r="I23" i="3" a="1"/>
  <c r="I23" i="3" s="1"/>
  <c r="I16" i="3" a="1"/>
  <c r="I16" i="3" s="1"/>
  <c r="I14" i="3" a="1"/>
  <c r="I14" i="3" s="1"/>
  <c r="I22" i="3" a="1"/>
  <c r="I22" i="3" s="1"/>
  <c r="M14" i="3" a="1"/>
  <c r="M14" i="3" s="1"/>
  <c r="M15" i="3" a="1"/>
  <c r="M15" i="3" s="1"/>
  <c r="M26" i="3" a="1"/>
  <c r="M26" i="3" s="1"/>
  <c r="M13" i="3" a="1"/>
  <c r="M13" i="3" s="1"/>
  <c r="M23" i="3" a="1"/>
  <c r="M23" i="3" s="1"/>
  <c r="M16" i="3" a="1"/>
  <c r="M16" i="3" s="1"/>
  <c r="M22" i="3" a="1"/>
  <c r="M22" i="3" s="1"/>
  <c r="M25" i="3" a="1"/>
  <c r="M25" i="3" s="1"/>
  <c r="M24" i="3" a="1"/>
  <c r="M24" i="3" s="1"/>
  <c r="M19" i="3" a="1"/>
  <c r="M19" i="3" s="1"/>
  <c r="M18" i="3" a="1"/>
  <c r="M18" i="3" s="1"/>
  <c r="M12" i="3" a="1"/>
  <c r="M12" i="3" s="1"/>
  <c r="M21" i="3" a="1"/>
  <c r="M21" i="3" s="1"/>
  <c r="M17" i="3" a="1"/>
  <c r="M17" i="3" s="1"/>
  <c r="M20" i="3" a="1"/>
  <c r="M20" i="3" s="1"/>
  <c r="L4" i="3" a="1"/>
  <c r="L4" i="3" s="1"/>
  <c r="L2" i="3" a="1"/>
  <c r="L2" i="3" s="1"/>
  <c r="J32" i="2" s="1" a="1"/>
  <c r="J32" i="2" s="1"/>
  <c r="L3" i="3" a="1"/>
  <c r="L3" i="3" s="1"/>
  <c r="J3" i="3" a="1"/>
  <c r="J3" i="3" s="1"/>
  <c r="J4" i="3" a="1"/>
  <c r="J4" i="3" s="1"/>
  <c r="J2" i="3" a="1"/>
  <c r="J2" i="3" s="1"/>
  <c r="J30" i="2" s="1" a="1"/>
  <c r="J30" i="2" s="1"/>
  <c r="G24" i="3" a="1"/>
  <c r="G24" i="3" s="1"/>
  <c r="G17" i="3" a="1"/>
  <c r="G17" i="3" s="1"/>
  <c r="G25" i="3" a="1"/>
  <c r="G25" i="3" s="1"/>
  <c r="G20" i="3" a="1"/>
  <c r="G20" i="3" s="1"/>
  <c r="G15" i="3" a="1"/>
  <c r="G15" i="3" s="1"/>
  <c r="G26" i="3" a="1"/>
  <c r="G26" i="3" s="1"/>
  <c r="G23" i="3" a="1"/>
  <c r="G23" i="3" s="1"/>
  <c r="G21" i="3" a="1"/>
  <c r="G21" i="3" s="1"/>
  <c r="G16" i="3" a="1"/>
  <c r="G16" i="3" s="1"/>
  <c r="G22" i="3" a="1"/>
  <c r="G22" i="3" s="1"/>
  <c r="G14" i="3" a="1"/>
  <c r="G14" i="3" s="1"/>
  <c r="G13" i="3" a="1"/>
  <c r="G13" i="3" s="1"/>
  <c r="G12" i="3" a="1"/>
  <c r="G12" i="3" s="1"/>
  <c r="G19" i="3" a="1"/>
  <c r="G19" i="3" s="1"/>
  <c r="G18" i="3" a="1"/>
  <c r="G18" i="3" s="1"/>
  <c r="L52" i="3" a="1"/>
  <c r="L52" i="3" s="1"/>
  <c r="L53" i="3" a="1"/>
  <c r="L53" i="3" s="1"/>
  <c r="L51" i="3" a="1"/>
  <c r="L51" i="3" s="1"/>
  <c r="L50" i="3" a="1"/>
  <c r="L50" i="3" s="1"/>
  <c r="L54" i="3" a="1"/>
  <c r="L54" i="3" s="1"/>
  <c r="G4" i="3" a="1"/>
  <c r="G4" i="3" s="1"/>
  <c r="G2" i="3" a="1"/>
  <c r="G2" i="3" s="1"/>
  <c r="J27" i="2" s="1" a="1"/>
  <c r="J27" i="2" s="1"/>
  <c r="G3" i="3" a="1"/>
  <c r="G3" i="3" s="1"/>
  <c r="J35" i="2" s="1" a="1"/>
  <c r="J35" i="2" s="1"/>
  <c r="F24" i="3" a="1"/>
  <c r="F24" i="3" s="1"/>
  <c r="F17" i="3" a="1"/>
  <c r="F17" i="3" s="1"/>
  <c r="F14" i="3" a="1"/>
  <c r="F14" i="3" s="1"/>
  <c r="F20" i="3" a="1"/>
  <c r="F20" i="3" s="1"/>
  <c r="F15" i="3" a="1"/>
  <c r="F15" i="3" s="1"/>
  <c r="F26" i="3" a="1"/>
  <c r="F26" i="3" s="1"/>
  <c r="F23" i="3" a="1"/>
  <c r="F23" i="3" s="1"/>
  <c r="F16" i="3" a="1"/>
  <c r="F16" i="3" s="1"/>
  <c r="F22" i="3" a="1"/>
  <c r="F22" i="3" s="1"/>
  <c r="F25" i="3" a="1"/>
  <c r="F25" i="3" s="1"/>
  <c r="F13" i="3" a="1"/>
  <c r="F13" i="3" s="1"/>
  <c r="F12" i="3" a="1"/>
  <c r="F12" i="3" s="1"/>
  <c r="F19" i="3" a="1"/>
  <c r="F19" i="3" s="1"/>
  <c r="F18" i="3" a="1"/>
  <c r="F18" i="3" s="1"/>
  <c r="F21" i="3" a="1"/>
  <c r="F21" i="3" s="1"/>
  <c r="I51" i="3" a="1"/>
  <c r="I51" i="3" s="1"/>
  <c r="I50" i="3" a="1"/>
  <c r="I50" i="3" s="1"/>
  <c r="I53" i="3" a="1"/>
  <c r="I53" i="3" s="1"/>
  <c r="I54" i="3" a="1"/>
  <c r="I54" i="3" s="1"/>
  <c r="I52" i="3" a="1"/>
  <c r="I52" i="3" s="1"/>
  <c r="J52" i="3" a="1"/>
  <c r="J52" i="3" s="1"/>
  <c r="J53" i="3" a="1"/>
  <c r="J53" i="3" s="1"/>
  <c r="J51" i="3" a="1"/>
  <c r="J51" i="3" s="1"/>
  <c r="J50" i="3" a="1"/>
  <c r="J50" i="3" s="1"/>
  <c r="J54" i="3" a="1"/>
  <c r="J54" i="3" s="1"/>
  <c r="O8" i="4"/>
  <c r="F50" i="3" a="1"/>
  <c r="F50" i="3" s="1"/>
  <c r="F52" i="3" a="1"/>
  <c r="F52" i="3" s="1"/>
  <c r="F54" i="3" a="1"/>
  <c r="F54" i="3" s="1"/>
  <c r="F53" i="3" a="1"/>
  <c r="F53" i="3" s="1"/>
  <c r="F51" i="3" a="1"/>
  <c r="F51" i="3" s="1"/>
  <c r="M3" i="3" a="1"/>
  <c r="M3" i="3" s="1"/>
  <c r="M4" i="3" a="1"/>
  <c r="M4" i="3" s="1"/>
  <c r="M2" i="3" a="1"/>
  <c r="M2" i="3" s="1"/>
  <c r="J33" i="2" s="1" a="1"/>
  <c r="J33" i="2" s="1"/>
  <c r="Q8" i="4"/>
  <c r="P8" i="4"/>
  <c r="E24" i="4"/>
  <c r="F24" i="4"/>
  <c r="G24" i="4"/>
  <c r="D24" i="4"/>
  <c r="H24" i="4"/>
  <c r="B24" i="4"/>
  <c r="I24" i="4"/>
  <c r="C24" i="4"/>
  <c r="T8" i="4"/>
  <c r="N8" i="4"/>
  <c r="M6" i="4"/>
  <c r="I19" i="4"/>
  <c r="M47" i="3" s="1" a="1"/>
  <c r="M47" i="3" s="1"/>
  <c r="E19" i="4"/>
  <c r="I47" i="3" s="1" a="1"/>
  <c r="I47" i="3" s="1"/>
  <c r="C19" i="4"/>
  <c r="G47" i="3" s="1" a="1"/>
  <c r="G47" i="3" s="1"/>
  <c r="B19" i="4"/>
  <c r="F47" i="3" s="1" a="1"/>
  <c r="F47" i="3" s="1"/>
  <c r="D19" i="4"/>
  <c r="H47" i="3" s="1" a="1"/>
  <c r="H47" i="3" s="1"/>
  <c r="G19" i="4"/>
  <c r="K47" i="3" s="1" a="1"/>
  <c r="K47" i="3" s="1"/>
  <c r="H19" i="4"/>
  <c r="L47" i="3" s="1" a="1"/>
  <c r="L47" i="3" s="1"/>
  <c r="F19" i="4"/>
  <c r="J47" i="3" s="1" a="1"/>
  <c r="J47" i="3" s="1"/>
  <c r="R27" i="4"/>
  <c r="AY36" i="2"/>
  <c r="AX36" i="2"/>
  <c r="O5" i="4"/>
  <c r="P22" i="4"/>
  <c r="E35" i="2" a="1"/>
  <c r="E35" i="2" s="1"/>
  <c r="P5" i="4"/>
  <c r="R21" i="4"/>
  <c r="Q5" i="4"/>
  <c r="N22" i="4"/>
  <c r="T22" i="4"/>
  <c r="O22" i="4"/>
  <c r="R7" i="4"/>
  <c r="T5" i="4"/>
  <c r="N5" i="4"/>
  <c r="P4" i="4"/>
  <c r="O4" i="4"/>
  <c r="M24" i="4"/>
  <c r="Q22" i="4"/>
  <c r="Q4" i="4"/>
  <c r="M19" i="4"/>
  <c r="R13" i="4"/>
  <c r="T4" i="4"/>
  <c r="N4" i="4"/>
  <c r="F2" i="3" a="1"/>
  <c r="F2" i="3" s="1"/>
  <c r="J26" i="2" s="1" a="1"/>
  <c r="J26" i="2" s="1"/>
  <c r="J36" i="2" l="1" a="1"/>
  <c r="J36" i="2" s="1"/>
  <c r="J59" i="3" a="1"/>
  <c r="J59" i="3" s="1"/>
  <c r="J58" i="3" a="1"/>
  <c r="J58" i="3" s="1"/>
  <c r="J69" i="3" a="1"/>
  <c r="J69" i="3" s="1"/>
  <c r="J63" i="3" a="1"/>
  <c r="J63" i="3" s="1"/>
  <c r="J68" i="3" a="1"/>
  <c r="J68" i="3" s="1"/>
  <c r="J67" i="3" a="1"/>
  <c r="J67" i="3" s="1"/>
  <c r="J61" i="3" a="1"/>
  <c r="J61" i="3" s="1"/>
  <c r="J62" i="3" a="1"/>
  <c r="J62" i="3" s="1"/>
  <c r="J71" i="3" a="1"/>
  <c r="J71" i="3" s="1"/>
  <c r="J56" i="3" a="1"/>
  <c r="J56" i="3" s="1"/>
  <c r="J70" i="3" a="1"/>
  <c r="J70" i="3" s="1"/>
  <c r="J64" i="3" a="1"/>
  <c r="J64" i="3" s="1"/>
  <c r="J60" i="3" a="1"/>
  <c r="J60" i="3" s="1"/>
  <c r="J57" i="3" a="1"/>
  <c r="J57" i="3" s="1"/>
  <c r="J65" i="3" a="1"/>
  <c r="J65" i="3" s="1"/>
  <c r="J66" i="3" a="1"/>
  <c r="J66" i="3" s="1"/>
  <c r="L70" i="3" a="1"/>
  <c r="L70" i="3" s="1"/>
  <c r="L64" i="3" a="1"/>
  <c r="L64" i="3" s="1"/>
  <c r="L68" i="3" a="1"/>
  <c r="L68" i="3" s="1"/>
  <c r="L59" i="3" a="1"/>
  <c r="L59" i="3" s="1"/>
  <c r="L56" i="3" a="1"/>
  <c r="L56" i="3" s="1"/>
  <c r="L71" i="3" a="1"/>
  <c r="L71" i="3" s="1"/>
  <c r="L58" i="3" a="1"/>
  <c r="L58" i="3" s="1"/>
  <c r="L60" i="3" a="1"/>
  <c r="L60" i="3" s="1"/>
  <c r="L61" i="3" a="1"/>
  <c r="L61" i="3" s="1"/>
  <c r="L62" i="3" a="1"/>
  <c r="L62" i="3" s="1"/>
  <c r="L69" i="3" a="1"/>
  <c r="L69" i="3" s="1"/>
  <c r="L63" i="3" a="1"/>
  <c r="L63" i="3" s="1"/>
  <c r="L67" i="3" a="1"/>
  <c r="L67" i="3" s="1"/>
  <c r="L66" i="3" a="1"/>
  <c r="L66" i="3" s="1"/>
  <c r="L65" i="3" a="1"/>
  <c r="L65" i="3" s="1"/>
  <c r="L57" i="3" a="1"/>
  <c r="L57" i="3" s="1"/>
  <c r="H58" i="3" a="1"/>
  <c r="H58" i="3" s="1"/>
  <c r="H69" i="3" a="1"/>
  <c r="H69" i="3" s="1"/>
  <c r="H63" i="3" a="1"/>
  <c r="H63" i="3" s="1"/>
  <c r="H67" i="3" a="1"/>
  <c r="H67" i="3" s="1"/>
  <c r="H66" i="3" a="1"/>
  <c r="H66" i="3" s="1"/>
  <c r="H65" i="3" a="1"/>
  <c r="H65" i="3" s="1"/>
  <c r="H61" i="3" a="1"/>
  <c r="H61" i="3" s="1"/>
  <c r="H70" i="3" a="1"/>
  <c r="H70" i="3" s="1"/>
  <c r="H64" i="3" a="1"/>
  <c r="H64" i="3" s="1"/>
  <c r="H60" i="3" a="1"/>
  <c r="H60" i="3" s="1"/>
  <c r="H68" i="3" a="1"/>
  <c r="H68" i="3" s="1"/>
  <c r="H57" i="3" a="1"/>
  <c r="H57" i="3" s="1"/>
  <c r="H59" i="3" a="1"/>
  <c r="H59" i="3" s="1"/>
  <c r="H71" i="3" a="1"/>
  <c r="H71" i="3" s="1"/>
  <c r="H56" i="3" a="1"/>
  <c r="H56" i="3" s="1"/>
  <c r="H62" i="3" a="1"/>
  <c r="H62" i="3" s="1"/>
  <c r="G63" i="3" a="1"/>
  <c r="G63" i="3" s="1"/>
  <c r="G67" i="3" a="1"/>
  <c r="G67" i="3" s="1"/>
  <c r="G66" i="3" a="1"/>
  <c r="G66" i="3" s="1"/>
  <c r="G65" i="3" a="1"/>
  <c r="G65" i="3" s="1"/>
  <c r="G61" i="3" a="1"/>
  <c r="G61" i="3" s="1"/>
  <c r="G60" i="3" a="1"/>
  <c r="G60" i="3" s="1"/>
  <c r="G70" i="3" a="1"/>
  <c r="G70" i="3" s="1"/>
  <c r="G64" i="3" a="1"/>
  <c r="G64" i="3" s="1"/>
  <c r="G68" i="3" a="1"/>
  <c r="G68" i="3" s="1"/>
  <c r="G57" i="3" a="1"/>
  <c r="G57" i="3" s="1"/>
  <c r="G58" i="3" a="1"/>
  <c r="G58" i="3" s="1"/>
  <c r="G59" i="3" a="1"/>
  <c r="G59" i="3" s="1"/>
  <c r="G56" i="3" a="1"/>
  <c r="G56" i="3" s="1"/>
  <c r="G71" i="3" a="1"/>
  <c r="G71" i="3" s="1"/>
  <c r="G62" i="3" a="1"/>
  <c r="G62" i="3" s="1"/>
  <c r="G69" i="3" a="1"/>
  <c r="G69" i="3" s="1"/>
  <c r="K71" i="3" a="1"/>
  <c r="K71" i="3" s="1"/>
  <c r="K69" i="3" a="1"/>
  <c r="K69" i="3" s="1"/>
  <c r="K66" i="3" a="1"/>
  <c r="K66" i="3" s="1"/>
  <c r="K59" i="3" a="1"/>
  <c r="K59" i="3" s="1"/>
  <c r="K58" i="3" a="1"/>
  <c r="K58" i="3" s="1"/>
  <c r="K60" i="3" a="1"/>
  <c r="K60" i="3" s="1"/>
  <c r="K70" i="3" a="1"/>
  <c r="K70" i="3" s="1"/>
  <c r="K61" i="3" a="1"/>
  <c r="K61" i="3" s="1"/>
  <c r="K62" i="3" a="1"/>
  <c r="K62" i="3" s="1"/>
  <c r="K64" i="3" a="1"/>
  <c r="K64" i="3" s="1"/>
  <c r="K68" i="3" a="1"/>
  <c r="K68" i="3" s="1"/>
  <c r="K57" i="3" a="1"/>
  <c r="K57" i="3" s="1"/>
  <c r="K56" i="3" a="1"/>
  <c r="K56" i="3" s="1"/>
  <c r="K63" i="3" a="1"/>
  <c r="K63" i="3" s="1"/>
  <c r="K67" i="3" a="1"/>
  <c r="K67" i="3" s="1"/>
  <c r="K65" i="3" a="1"/>
  <c r="K65" i="3" s="1"/>
  <c r="I58" i="3" a="1"/>
  <c r="I58" i="3" s="1"/>
  <c r="I67" i="3" a="1"/>
  <c r="I67" i="3" s="1"/>
  <c r="I69" i="3" a="1"/>
  <c r="I69" i="3" s="1"/>
  <c r="I63" i="3" a="1"/>
  <c r="I63" i="3" s="1"/>
  <c r="I66" i="3" a="1"/>
  <c r="I66" i="3" s="1"/>
  <c r="I65" i="3" a="1"/>
  <c r="I65" i="3" s="1"/>
  <c r="I61" i="3" a="1"/>
  <c r="I61" i="3" s="1"/>
  <c r="I62" i="3" a="1"/>
  <c r="I62" i="3" s="1"/>
  <c r="I64" i="3" a="1"/>
  <c r="I64" i="3" s="1"/>
  <c r="I59" i="3" a="1"/>
  <c r="I59" i="3" s="1"/>
  <c r="I70" i="3" a="1"/>
  <c r="I70" i="3" s="1"/>
  <c r="I68" i="3" a="1"/>
  <c r="I68" i="3" s="1"/>
  <c r="I60" i="3" a="1"/>
  <c r="I60" i="3" s="1"/>
  <c r="I57" i="3" a="1"/>
  <c r="I57" i="3" s="1"/>
  <c r="I71" i="3" a="1"/>
  <c r="I71" i="3" s="1"/>
  <c r="I56" i="3" a="1"/>
  <c r="I56" i="3" s="1"/>
  <c r="M60" i="3" a="1"/>
  <c r="M60" i="3" s="1"/>
  <c r="M70" i="3" a="1"/>
  <c r="M70" i="3" s="1"/>
  <c r="M64" i="3" a="1"/>
  <c r="M64" i="3" s="1"/>
  <c r="M68" i="3" a="1"/>
  <c r="M68" i="3" s="1"/>
  <c r="M59" i="3" a="1"/>
  <c r="M59" i="3" s="1"/>
  <c r="M56" i="3" a="1"/>
  <c r="M56" i="3" s="1"/>
  <c r="M71" i="3" a="1"/>
  <c r="M71" i="3" s="1"/>
  <c r="M58" i="3" a="1"/>
  <c r="M58" i="3" s="1"/>
  <c r="M61" i="3" a="1"/>
  <c r="M61" i="3" s="1"/>
  <c r="M62" i="3" a="1"/>
  <c r="M62" i="3" s="1"/>
  <c r="M69" i="3" a="1"/>
  <c r="M69" i="3" s="1"/>
  <c r="M66" i="3" a="1"/>
  <c r="M66" i="3" s="1"/>
  <c r="M63" i="3" a="1"/>
  <c r="M63" i="3" s="1"/>
  <c r="M67" i="3" a="1"/>
  <c r="M67" i="3" s="1"/>
  <c r="M65" i="3" a="1"/>
  <c r="M65" i="3" s="1"/>
  <c r="M57" i="3" a="1"/>
  <c r="M57" i="3" s="1"/>
  <c r="F65" i="3" a="1"/>
  <c r="F65" i="3" s="1"/>
  <c r="F61" i="3" a="1"/>
  <c r="F61" i="3" s="1"/>
  <c r="F60" i="3" a="1"/>
  <c r="F60" i="3" s="1"/>
  <c r="F70" i="3" a="1"/>
  <c r="F70" i="3" s="1"/>
  <c r="F64" i="3" a="1"/>
  <c r="F64" i="3" s="1"/>
  <c r="F68" i="3" a="1"/>
  <c r="F68" i="3" s="1"/>
  <c r="F58" i="3" a="1"/>
  <c r="F58" i="3" s="1"/>
  <c r="F57" i="3" a="1"/>
  <c r="F57" i="3" s="1"/>
  <c r="F59" i="3" a="1"/>
  <c r="F59" i="3" s="1"/>
  <c r="F56" i="3" a="1"/>
  <c r="F56" i="3" s="1"/>
  <c r="F71" i="3" a="1"/>
  <c r="F71" i="3" s="1"/>
  <c r="F62" i="3" a="1"/>
  <c r="F62" i="3" s="1"/>
  <c r="F69" i="3" a="1"/>
  <c r="F69" i="3" s="1"/>
  <c r="F63" i="3" a="1"/>
  <c r="F63" i="3" s="1"/>
  <c r="F67" i="3" a="1"/>
  <c r="F67" i="3" s="1"/>
  <c r="F66" i="3" a="1"/>
  <c r="F66" i="3" s="1"/>
  <c r="R8" i="4"/>
  <c r="E18" i="4"/>
  <c r="F18" i="4"/>
  <c r="G18" i="4"/>
  <c r="H18" i="4"/>
  <c r="I18" i="4"/>
  <c r="B18" i="4"/>
  <c r="D18" i="4"/>
  <c r="C18" i="4"/>
  <c r="E6" i="4"/>
  <c r="I5" i="3" s="1" a="1"/>
  <c r="I5" i="3" s="1"/>
  <c r="F6" i="4"/>
  <c r="J5" i="3" s="1" a="1"/>
  <c r="J5" i="3" s="1"/>
  <c r="G6" i="4"/>
  <c r="K5" i="3" s="1" a="1"/>
  <c r="K5" i="3" s="1"/>
  <c r="H6" i="4"/>
  <c r="L5" i="3" s="1" a="1"/>
  <c r="L5" i="3" s="1"/>
  <c r="I6" i="4"/>
  <c r="M5" i="3" s="1" a="1"/>
  <c r="M5" i="3" s="1"/>
  <c r="B6" i="4"/>
  <c r="F5" i="3" s="1" a="1"/>
  <c r="F5" i="3" s="1"/>
  <c r="C6" i="4"/>
  <c r="D6" i="4"/>
  <c r="H5" i="3" s="1" a="1"/>
  <c r="H5" i="3" s="1"/>
  <c r="B17" i="4"/>
  <c r="G17" i="4"/>
  <c r="C17" i="4"/>
  <c r="D17" i="4"/>
  <c r="E17" i="4"/>
  <c r="F17" i="4"/>
  <c r="H17" i="4"/>
  <c r="I17" i="4"/>
  <c r="I16" i="4"/>
  <c r="H16" i="4"/>
  <c r="B16" i="4"/>
  <c r="C16" i="4"/>
  <c r="E16" i="4"/>
  <c r="D16" i="4"/>
  <c r="G16" i="4"/>
  <c r="F16" i="4"/>
  <c r="P19" i="4"/>
  <c r="M17" i="4"/>
  <c r="O19" i="4"/>
  <c r="Q24" i="4"/>
  <c r="P24" i="4"/>
  <c r="R22" i="4"/>
  <c r="M18" i="4"/>
  <c r="O24" i="4"/>
  <c r="R5" i="4"/>
  <c r="T24" i="4"/>
  <c r="N24" i="4"/>
  <c r="M16" i="4"/>
  <c r="R4" i="4"/>
  <c r="Q19" i="4"/>
  <c r="E36" i="2" a="1"/>
  <c r="E36" i="2" s="1"/>
  <c r="T19" i="4"/>
  <c r="N19" i="4"/>
  <c r="AY37" i="2"/>
  <c r="AX37" i="2"/>
  <c r="J37" i="2" s="1" a="1"/>
  <c r="J37" i="2" s="1"/>
  <c r="O6" i="4" l="1"/>
  <c r="G5" i="3" a="1"/>
  <c r="G5" i="3" s="1"/>
  <c r="N6" i="4"/>
  <c r="H33" i="4"/>
  <c r="G33" i="4"/>
  <c r="F33" i="4"/>
  <c r="E33" i="4"/>
  <c r="D33" i="4"/>
  <c r="C33" i="4"/>
  <c r="I33" i="4"/>
  <c r="T6" i="4"/>
  <c r="P6" i="4"/>
  <c r="R6" i="4" s="1"/>
  <c r="Q6" i="4"/>
  <c r="M25" i="4"/>
  <c r="Q40" i="4" s="1"/>
  <c r="Q18" i="4"/>
  <c r="Q17" i="4"/>
  <c r="P18" i="4"/>
  <c r="O16" i="4"/>
  <c r="P16" i="4"/>
  <c r="P17" i="4"/>
  <c r="N16" i="4"/>
  <c r="T16" i="4"/>
  <c r="B33" i="4"/>
  <c r="R19" i="4"/>
  <c r="N17" i="4"/>
  <c r="T17" i="4"/>
  <c r="E37" i="2" a="1"/>
  <c r="E37" i="2" s="1"/>
  <c r="O18" i="4"/>
  <c r="R24" i="4"/>
  <c r="O17" i="4"/>
  <c r="Q16" i="4"/>
  <c r="AX38" i="2"/>
  <c r="J38" i="2" s="1" a="1"/>
  <c r="J38" i="2" s="1"/>
  <c r="AY38" i="2"/>
  <c r="T18" i="4"/>
  <c r="N18" i="4"/>
  <c r="M33" i="4" l="1"/>
  <c r="R18" i="4"/>
  <c r="R16" i="4"/>
  <c r="E38" i="2" a="1"/>
  <c r="E38" i="2" s="1"/>
  <c r="AX39" i="2"/>
  <c r="AY39" i="2"/>
  <c r="R17" i="4"/>
  <c r="Q42" i="4"/>
  <c r="S42" i="4" s="1"/>
  <c r="S40" i="4"/>
  <c r="Q49" i="4"/>
  <c r="J39" i="2" l="1" a="1"/>
  <c r="J39" i="2" s="1"/>
  <c r="R25" i="4"/>
  <c r="R33" i="4" s="1"/>
  <c r="AX40" i="2"/>
  <c r="AY40" i="2"/>
  <c r="E39" i="2" a="1"/>
  <c r="E39" i="2" s="1"/>
  <c r="J40" i="2" l="1" a="1"/>
  <c r="J40" i="2" s="1"/>
  <c r="AX41" i="2"/>
  <c r="AY41" i="2"/>
  <c r="E40" i="2" a="1"/>
  <c r="E40" i="2" s="1"/>
  <c r="J41" i="2" l="1" a="1"/>
  <c r="J41" i="2" s="1"/>
  <c r="AY42" i="2"/>
  <c r="AX42" i="2"/>
  <c r="J42" i="2" s="1" a="1"/>
  <c r="J42" i="2" s="1"/>
  <c r="E41" i="2" a="1"/>
  <c r="E41" i="2" s="1"/>
  <c r="E42" i="2" l="1" a="1"/>
  <c r="E42" i="2" s="1"/>
  <c r="AX43" i="2"/>
  <c r="AY43" i="2"/>
  <c r="J43" i="2" l="1" a="1"/>
  <c r="J43" i="2" s="1"/>
  <c r="E43" i="2" a="1"/>
  <c r="E43" i="2" s="1"/>
  <c r="AY44" i="2"/>
  <c r="AX44" i="2"/>
  <c r="J44" i="2" s="1" a="1"/>
  <c r="J44" i="2" s="1"/>
  <c r="AX45" i="2" l="1"/>
  <c r="AY45" i="2"/>
  <c r="E44" i="2" a="1"/>
  <c r="E44" i="2" s="1"/>
  <c r="J45" i="2" l="1" a="1"/>
  <c r="J45" i="2" s="1"/>
  <c r="AX46" i="2"/>
  <c r="AY46" i="2"/>
  <c r="E45" i="2" a="1"/>
  <c r="E45" i="2" s="1"/>
  <c r="J46" i="2" l="1" a="1"/>
  <c r="J46" i="2" s="1"/>
  <c r="AY47" i="2"/>
  <c r="AX47" i="2"/>
  <c r="J47" i="2" s="1" a="1"/>
  <c r="J47" i="2" s="1"/>
  <c r="E46" i="2" a="1"/>
  <c r="E46" i="2" s="1"/>
  <c r="E47" i="2" l="1" a="1"/>
  <c r="E47" i="2" s="1"/>
  <c r="AX48" i="2"/>
  <c r="AY48" i="2"/>
  <c r="J48" i="2" l="1" a="1"/>
  <c r="J48" i="2" s="1"/>
  <c r="AX49" i="2"/>
  <c r="AY49" i="2"/>
  <c r="E48" i="2" a="1"/>
  <c r="E48" i="2" s="1"/>
  <c r="J49" i="2" l="1" a="1"/>
  <c r="J49" i="2" s="1"/>
  <c r="AX50" i="2"/>
  <c r="AY50" i="2"/>
  <c r="E49" i="2" a="1"/>
  <c r="E49" i="2" s="1"/>
  <c r="J50" i="2" l="1" a="1"/>
  <c r="J50" i="2" s="1"/>
  <c r="AY51" i="2"/>
  <c r="AX51" i="2"/>
  <c r="J51" i="2" s="1" a="1"/>
  <c r="J51" i="2" s="1"/>
  <c r="E50" i="2" a="1"/>
  <c r="E50" i="2" s="1"/>
  <c r="E51" i="2" l="1" a="1"/>
  <c r="E51" i="2" s="1"/>
  <c r="AX52" i="2"/>
  <c r="AY52" i="2"/>
  <c r="J52" i="2" l="1" a="1"/>
  <c r="J52" i="2" s="1"/>
  <c r="E52" i="2" a="1"/>
  <c r="E52" i="2" s="1"/>
  <c r="AX53" i="2"/>
  <c r="AY53" i="2"/>
  <c r="J53" i="2" l="1" a="1"/>
  <c r="J53" i="2" s="1"/>
  <c r="E53" i="2" a="1"/>
  <c r="E53" i="2" s="1"/>
  <c r="AX54" i="2"/>
  <c r="J54" i="2" s="1" a="1"/>
  <c r="J54" i="2" s="1"/>
  <c r="AY54" i="2"/>
  <c r="AX55" i="2" l="1"/>
  <c r="J55" i="2" s="1" a="1"/>
  <c r="J55" i="2" s="1"/>
  <c r="AY55" i="2"/>
  <c r="E54" i="2" a="1"/>
  <c r="E54" i="2" s="1"/>
  <c r="AX56" i="2" l="1"/>
  <c r="AY56" i="2"/>
  <c r="E55" i="2" a="1"/>
  <c r="E55" i="2" s="1"/>
  <c r="J56" i="2" l="1" a="1"/>
  <c r="J56" i="2" s="1"/>
  <c r="AX57" i="2"/>
  <c r="AY57" i="2"/>
  <c r="E56" i="2" a="1"/>
  <c r="E56" i="2" s="1"/>
  <c r="J57" i="2" l="1" a="1"/>
  <c r="J57" i="2" s="1"/>
  <c r="AX58" i="2"/>
  <c r="AY58" i="2"/>
  <c r="E57" i="2" a="1"/>
  <c r="E57" i="2" s="1"/>
  <c r="J58" i="2" l="1" a="1"/>
  <c r="J58" i="2" s="1"/>
  <c r="AX59" i="2"/>
  <c r="AY59" i="2"/>
  <c r="E58" i="2" a="1"/>
  <c r="E58" i="2" s="1"/>
  <c r="J59" i="2" l="1" a="1"/>
  <c r="J59" i="2" s="1"/>
  <c r="AY60" i="2"/>
  <c r="AX60" i="2"/>
  <c r="J60" i="2" s="1" a="1"/>
  <c r="J60" i="2" s="1"/>
  <c r="E59" i="2" a="1"/>
  <c r="E59" i="2" s="1"/>
  <c r="E60" i="2" l="1" a="1"/>
  <c r="E60" i="2" s="1"/>
  <c r="AX61" i="2"/>
  <c r="AY61" i="2"/>
  <c r="J61" i="2" l="1" a="1"/>
  <c r="J61" i="2" s="1"/>
  <c r="AX62" i="2"/>
  <c r="AY62" i="2"/>
  <c r="E61" i="2" a="1"/>
  <c r="E61" i="2" s="1"/>
  <c r="J62" i="2" l="1" a="1"/>
  <c r="J62" i="2" s="1"/>
  <c r="AX63" i="2"/>
  <c r="AY63" i="2"/>
  <c r="E62" i="2" a="1"/>
  <c r="E62" i="2" s="1"/>
  <c r="J63" i="2" l="1" a="1"/>
  <c r="J63" i="2" s="1"/>
  <c r="AX64" i="2"/>
  <c r="AY64" i="2"/>
  <c r="E63" i="2" a="1"/>
  <c r="E63" i="2" s="1"/>
  <c r="J64" i="2" l="1" a="1"/>
  <c r="J64" i="2" s="1"/>
  <c r="AY65" i="2"/>
  <c r="AX65" i="2"/>
  <c r="J65" i="2" s="1" a="1"/>
  <c r="J65" i="2" s="1"/>
  <c r="E64" i="2" a="1"/>
  <c r="E64" i="2" s="1"/>
  <c r="E65" i="2" l="1" a="1"/>
  <c r="E65" i="2" s="1"/>
  <c r="AX66" i="2"/>
  <c r="AY66" i="2"/>
  <c r="J66" i="2" l="1" a="1"/>
  <c r="J66" i="2" s="1"/>
  <c r="AX67" i="2"/>
  <c r="AY67" i="2"/>
  <c r="E66" i="2" a="1"/>
  <c r="E66" i="2" s="1"/>
  <c r="J67" i="2" l="1" a="1"/>
  <c r="J67" i="2" s="1"/>
  <c r="AX68" i="2"/>
  <c r="AY68" i="2"/>
  <c r="E67" i="2" a="1"/>
  <c r="E67" i="2" s="1"/>
  <c r="J68" i="2" l="1" a="1"/>
  <c r="J68" i="2" s="1"/>
  <c r="AX69" i="2"/>
  <c r="AY69" i="2"/>
  <c r="E68" i="2" a="1"/>
  <c r="E68" i="2" s="1"/>
  <c r="J69" i="2" l="1" a="1"/>
  <c r="J69" i="2" s="1"/>
  <c r="AX70" i="2"/>
  <c r="AY70" i="2"/>
  <c r="E69" i="2" a="1"/>
  <c r="E69" i="2" s="1"/>
  <c r="J70" i="2" l="1" a="1"/>
  <c r="J70" i="2" s="1"/>
  <c r="AX71" i="2"/>
  <c r="AY71" i="2"/>
  <c r="E70" i="2" a="1"/>
  <c r="E70" i="2" s="1"/>
  <c r="J71" i="2" l="1" a="1"/>
  <c r="J71" i="2" s="1"/>
  <c r="AX72" i="2"/>
  <c r="J72" i="2" s="1" a="1"/>
  <c r="J72" i="2" s="1"/>
  <c r="AY72" i="2"/>
  <c r="E71" i="2" a="1"/>
  <c r="E71" i="2" s="1"/>
  <c r="AX73" i="2" l="1"/>
  <c r="AY73" i="2"/>
  <c r="E72" i="2" a="1"/>
  <c r="E72" i="2" s="1"/>
  <c r="J73" i="2" l="1" a="1"/>
  <c r="J73" i="2" s="1"/>
  <c r="AY74" i="2"/>
  <c r="AX74" i="2"/>
  <c r="J74" i="2" s="1" a="1"/>
  <c r="J74" i="2" s="1"/>
  <c r="E73" i="2" a="1"/>
  <c r="E73" i="2" s="1"/>
  <c r="E74" i="2" l="1" a="1"/>
  <c r="E74" i="2" s="1"/>
  <c r="AX75" i="2"/>
  <c r="AY75" i="2"/>
  <c r="J75" i="2" l="1" a="1"/>
  <c r="J75" i="2" s="1"/>
  <c r="E75" i="2" a="1"/>
  <c r="E75" i="2" s="1"/>
  <c r="AX76" i="2"/>
  <c r="AY76" i="2"/>
  <c r="J76" i="2" l="1" a="1"/>
  <c r="J76" i="2" s="1"/>
  <c r="AX77" i="2"/>
  <c r="AY77" i="2"/>
  <c r="E76" i="2" a="1"/>
  <c r="E76" i="2" s="1"/>
  <c r="J77" i="2" l="1" a="1"/>
  <c r="J77" i="2" s="1"/>
  <c r="AY78" i="2"/>
  <c r="AX78" i="2"/>
  <c r="J78" i="2" s="1" a="1"/>
  <c r="J78" i="2" s="1"/>
  <c r="E77" i="2" a="1"/>
  <c r="E77" i="2" s="1"/>
  <c r="E78" i="2" l="1" a="1"/>
  <c r="E78" i="2" s="1"/>
  <c r="AX79" i="2"/>
  <c r="AY79" i="2"/>
  <c r="J79" i="2" l="1" a="1"/>
  <c r="J79" i="2" s="1"/>
  <c r="AX80" i="2"/>
  <c r="AY80" i="2"/>
  <c r="E79" i="2" a="1"/>
  <c r="E79" i="2" s="1"/>
  <c r="J80" i="2" l="1" a="1"/>
  <c r="J80" i="2" s="1"/>
  <c r="AX81" i="2"/>
  <c r="AY81" i="2"/>
  <c r="E80" i="2" a="1"/>
  <c r="E80" i="2" s="1"/>
  <c r="J81" i="2" l="1" a="1"/>
  <c r="J81" i="2" s="1"/>
  <c r="AX82" i="2"/>
  <c r="AY82" i="2"/>
  <c r="E81" i="2" a="1"/>
  <c r="E81" i="2" s="1"/>
  <c r="J82" i="2" l="1" a="1"/>
  <c r="J82" i="2" s="1"/>
  <c r="AY83" i="2"/>
  <c r="AX83" i="2"/>
  <c r="J83" i="2" s="1" a="1"/>
  <c r="J83" i="2" s="1"/>
  <c r="E82" i="2" a="1"/>
  <c r="E82" i="2" s="1"/>
  <c r="E83" i="2" l="1" a="1"/>
  <c r="E83" i="2" s="1"/>
  <c r="AY84" i="2"/>
  <c r="AX84" i="2"/>
  <c r="J84" i="2" s="1" a="1"/>
  <c r="J84" i="2" s="1"/>
  <c r="AX85" i="2" l="1"/>
  <c r="AY85" i="2"/>
  <c r="E84" i="2" a="1"/>
  <c r="E84" i="2" s="1"/>
  <c r="J85" i="2" l="1" a="1"/>
  <c r="J85" i="2" s="1"/>
  <c r="AX86" i="2"/>
  <c r="AY86" i="2"/>
  <c r="E85" i="2" a="1"/>
  <c r="E85" i="2" s="1"/>
  <c r="J86" i="2" l="1" a="1"/>
  <c r="J86" i="2" s="1"/>
  <c r="AX87" i="2"/>
  <c r="AY87" i="2"/>
  <c r="E86" i="2" a="1"/>
  <c r="E86" i="2" s="1"/>
  <c r="J87" i="2" l="1" a="1"/>
  <c r="J87" i="2" s="1"/>
  <c r="AX88" i="2"/>
  <c r="AY88" i="2"/>
  <c r="E87" i="2" a="1"/>
  <c r="E87" i="2" s="1"/>
  <c r="J88" i="2" l="1" a="1"/>
  <c r="J88" i="2" s="1"/>
  <c r="AY89" i="2"/>
  <c r="AX89" i="2"/>
  <c r="J89" i="2" s="1" a="1"/>
  <c r="J89" i="2" s="1"/>
  <c r="E88" i="2" a="1"/>
  <c r="E88" i="2" s="1"/>
  <c r="E89" i="2" l="1" a="1"/>
  <c r="E89" i="2" s="1"/>
  <c r="AX90" i="2"/>
  <c r="AY90" i="2"/>
  <c r="J90" i="2" l="1" a="1"/>
  <c r="J90" i="2" s="1"/>
  <c r="E90" i="2" a="1"/>
  <c r="E90" i="2" s="1"/>
  <c r="AX91" i="2"/>
  <c r="AY91" i="2"/>
  <c r="J91" i="2" l="1" a="1"/>
  <c r="J91" i="2" s="1"/>
  <c r="AX92" i="2"/>
  <c r="AY92" i="2"/>
  <c r="E91" i="2" a="1"/>
  <c r="E91" i="2" s="1"/>
  <c r="J92" i="2" l="1" a="1"/>
  <c r="J92" i="2" s="1"/>
  <c r="AX93" i="2"/>
  <c r="AY93" i="2"/>
  <c r="E92" i="2" a="1"/>
  <c r="E92" i="2" s="1"/>
  <c r="J93" i="2" l="1" a="1"/>
  <c r="J93" i="2" s="1"/>
  <c r="AX94" i="2"/>
  <c r="AY94" i="2"/>
  <c r="E93" i="2" a="1"/>
  <c r="E93" i="2" s="1"/>
  <c r="J94" i="2" l="1" a="1"/>
  <c r="J94" i="2" s="1"/>
  <c r="AX95" i="2"/>
  <c r="AY95" i="2"/>
  <c r="E94" i="2" a="1"/>
  <c r="E94" i="2" s="1"/>
  <c r="J95" i="2" l="1" a="1"/>
  <c r="J95" i="2" s="1"/>
  <c r="AY96" i="2"/>
  <c r="AX96" i="2"/>
  <c r="J96" i="2" s="1" a="1"/>
  <c r="J96" i="2" s="1"/>
  <c r="E95" i="2" a="1"/>
  <c r="E95" i="2" s="1"/>
  <c r="E96" i="2" l="1" a="1"/>
  <c r="E96" i="2" s="1"/>
  <c r="AX97" i="2"/>
  <c r="AY97" i="2"/>
  <c r="J97" i="2" l="1" a="1"/>
  <c r="J97" i="2" s="1"/>
  <c r="AX98" i="2"/>
  <c r="AY98" i="2"/>
  <c r="E97" i="2" a="1"/>
  <c r="E97" i="2" s="1"/>
  <c r="J98" i="2" l="1" a="1"/>
  <c r="J98" i="2" s="1"/>
  <c r="AX99" i="2"/>
  <c r="AY99" i="2"/>
  <c r="E98" i="2" a="1"/>
  <c r="E98" i="2" s="1"/>
  <c r="J99" i="2" l="1" a="1"/>
  <c r="J99" i="2" s="1"/>
  <c r="AX100" i="2"/>
  <c r="AY100" i="2"/>
  <c r="E99" i="2" a="1"/>
  <c r="E99" i="2" s="1"/>
  <c r="J100" i="2" l="1" a="1"/>
  <c r="J100" i="2" s="1"/>
  <c r="AY101" i="2"/>
  <c r="AX101" i="2"/>
  <c r="J101" i="2" s="1" a="1"/>
  <c r="J101" i="2" s="1"/>
  <c r="E100" i="2" a="1"/>
  <c r="E100" i="2" s="1"/>
  <c r="E101" i="2" l="1" a="1"/>
  <c r="E101" i="2" s="1"/>
  <c r="AX102" i="2"/>
  <c r="AY102" i="2"/>
  <c r="J102" i="2" l="1" a="1"/>
  <c r="J102" i="2" s="1"/>
  <c r="AX103" i="2"/>
  <c r="AY103" i="2"/>
  <c r="E102" i="2" a="1"/>
  <c r="E102" i="2" s="1"/>
  <c r="J103" i="2" l="1" a="1"/>
  <c r="J103" i="2" s="1"/>
  <c r="AX104" i="2"/>
  <c r="AY104" i="2"/>
  <c r="E103" i="2" a="1"/>
  <c r="E103" i="2" s="1"/>
  <c r="J104" i="2" l="1" a="1"/>
  <c r="J104" i="2" s="1"/>
  <c r="AX105" i="2"/>
  <c r="J105" i="2" s="1" a="1"/>
  <c r="J105" i="2" s="1"/>
  <c r="AY105" i="2"/>
  <c r="E104" i="2" a="1"/>
  <c r="E104" i="2" s="1"/>
  <c r="AX106" i="2" l="1"/>
  <c r="AY106" i="2"/>
  <c r="E105" i="2" a="1"/>
  <c r="E105" i="2" s="1"/>
  <c r="J106" i="2" l="1" a="1"/>
  <c r="J106" i="2" s="1"/>
  <c r="AX107" i="2"/>
  <c r="AY107" i="2"/>
  <c r="E106" i="2" a="1"/>
  <c r="E106" i="2" s="1"/>
  <c r="J107" i="2" l="1" a="1"/>
  <c r="J107" i="2" s="1"/>
  <c r="AX108" i="2"/>
  <c r="AY108" i="2"/>
  <c r="E107" i="2" a="1"/>
  <c r="E107" i="2" s="1"/>
  <c r="J108" i="2" l="1" a="1"/>
  <c r="J108" i="2" s="1"/>
  <c r="AX109" i="2"/>
  <c r="AY109" i="2"/>
  <c r="E108" i="2" a="1"/>
  <c r="E108" i="2" s="1"/>
  <c r="J109" i="2" l="1" a="1"/>
  <c r="J109" i="2" s="1"/>
  <c r="AY110" i="2"/>
  <c r="AX110" i="2"/>
  <c r="J110" i="2" s="1" a="1"/>
  <c r="J110" i="2" s="1"/>
  <c r="E109" i="2" a="1"/>
  <c r="E109" i="2" s="1"/>
  <c r="E110" i="2" l="1" a="1"/>
  <c r="E110" i="2" s="1"/>
  <c r="AX111" i="2"/>
  <c r="AY111" i="2"/>
  <c r="J111" i="2" l="1" a="1"/>
  <c r="J111" i="2" s="1"/>
  <c r="AX112" i="2"/>
  <c r="AY112" i="2"/>
  <c r="E111" i="2" a="1"/>
  <c r="E111" i="2" s="1"/>
  <c r="J112" i="2" l="1" a="1"/>
  <c r="J112" i="2" s="1"/>
  <c r="AX113" i="2"/>
  <c r="AY113" i="2"/>
  <c r="E112" i="2" a="1"/>
  <c r="E112" i="2" s="1"/>
  <c r="J113" i="2" l="1" a="1"/>
  <c r="J113" i="2" s="1"/>
  <c r="AY114" i="2"/>
  <c r="AX114" i="2"/>
  <c r="J114" i="2" s="1" a="1"/>
  <c r="J114" i="2" s="1"/>
  <c r="E113" i="2" a="1"/>
  <c r="E113" i="2" s="1"/>
  <c r="E114" i="2" l="1" a="1"/>
  <c r="E114" i="2" s="1"/>
  <c r="AX115" i="2"/>
  <c r="AY115" i="2"/>
  <c r="J115" i="2" l="1" a="1"/>
  <c r="J115" i="2" s="1"/>
  <c r="AX116" i="2"/>
  <c r="AY116" i="2"/>
  <c r="E115" i="2" a="1"/>
  <c r="E115" i="2" s="1"/>
  <c r="J116" i="2" l="1" a="1"/>
  <c r="J116" i="2" s="1"/>
  <c r="AX117" i="2"/>
  <c r="AY117" i="2"/>
  <c r="E116" i="2" a="1"/>
  <c r="E116" i="2" s="1"/>
  <c r="J117" i="2" l="1" a="1"/>
  <c r="J117" i="2" s="1"/>
  <c r="AX118" i="2"/>
  <c r="AY118" i="2"/>
  <c r="E117" i="2" a="1"/>
  <c r="E117" i="2" s="1"/>
  <c r="J118" i="2" l="1" a="1"/>
  <c r="J118" i="2" s="1"/>
  <c r="AY119" i="2"/>
  <c r="AX119" i="2"/>
  <c r="J119" i="2" s="1" a="1"/>
  <c r="J119" i="2" s="1"/>
  <c r="E118" i="2" a="1"/>
  <c r="E118" i="2" s="1"/>
  <c r="E119" i="2" l="1" a="1"/>
  <c r="E119" i="2" s="1"/>
  <c r="AX120" i="2"/>
  <c r="AY120" i="2"/>
  <c r="J120" i="2" l="1" a="1"/>
  <c r="J120" i="2" s="1"/>
  <c r="E120" i="2" a="1"/>
  <c r="E120" i="2" s="1"/>
  <c r="AX121" i="2"/>
  <c r="AY121" i="2"/>
  <c r="J121" i="2" l="1" a="1"/>
  <c r="J121" i="2" s="1"/>
  <c r="AX122" i="2"/>
  <c r="AY122" i="2"/>
  <c r="E121" i="2" a="1"/>
  <c r="E121" i="2" s="1"/>
  <c r="J122" i="2" l="1" a="1"/>
  <c r="J122" i="2" s="1"/>
  <c r="AX123" i="2"/>
  <c r="AY123" i="2"/>
  <c r="E122" i="2" a="1"/>
  <c r="E122" i="2" s="1"/>
  <c r="J123" i="2" l="1" a="1"/>
  <c r="J123" i="2" s="1"/>
  <c r="AX124" i="2"/>
  <c r="AY124" i="2"/>
  <c r="E123" i="2" a="1"/>
  <c r="E123" i="2" s="1"/>
  <c r="J124" i="2" l="1" a="1"/>
  <c r="J124" i="2" s="1"/>
  <c r="AX125" i="2"/>
  <c r="AY125" i="2"/>
  <c r="E124" i="2" a="1"/>
  <c r="E124" i="2" s="1"/>
  <c r="J125" i="2" l="1" a="1"/>
  <c r="J125" i="2" s="1"/>
  <c r="AX126" i="2"/>
  <c r="AY126" i="2"/>
  <c r="E125" i="2" a="1"/>
  <c r="E125" i="2" s="1"/>
  <c r="J126" i="2" l="1" a="1"/>
  <c r="J126" i="2" s="1"/>
  <c r="AX127" i="2"/>
  <c r="AY127" i="2"/>
  <c r="E126" i="2" a="1"/>
  <c r="E126" i="2" s="1"/>
  <c r="J127" i="2" l="1" a="1"/>
  <c r="J127" i="2" s="1"/>
  <c r="AX128" i="2"/>
  <c r="AY128" i="2"/>
  <c r="E127" i="2" a="1"/>
  <c r="E127" i="2" s="1"/>
  <c r="J128" i="2" l="1" a="1"/>
  <c r="J128" i="2" s="1"/>
  <c r="AX129" i="2"/>
  <c r="AY129" i="2"/>
  <c r="E128" i="2" a="1"/>
  <c r="E128" i="2" s="1"/>
  <c r="J129" i="2" l="1" a="1"/>
  <c r="J129" i="2" s="1"/>
  <c r="AX130" i="2"/>
  <c r="AY130" i="2"/>
  <c r="E129" i="2" a="1"/>
  <c r="E129" i="2" s="1"/>
  <c r="J130" i="2" l="1" a="1"/>
  <c r="J130" i="2" s="1"/>
  <c r="AX131" i="2"/>
  <c r="AY131" i="2"/>
  <c r="E130" i="2" a="1"/>
  <c r="E130" i="2" s="1"/>
  <c r="J131" i="2" l="1" a="1"/>
  <c r="J131" i="2" s="1"/>
  <c r="AY132" i="2"/>
  <c r="AX132" i="2"/>
  <c r="J132" i="2" s="1" a="1"/>
  <c r="J132" i="2" s="1"/>
  <c r="E131" i="2" a="1"/>
  <c r="E131" i="2" s="1"/>
  <c r="E132" i="2" l="1" a="1"/>
  <c r="E132" i="2" s="1"/>
  <c r="AX133" i="2"/>
  <c r="AY133" i="2"/>
  <c r="J133" i="2" l="1" a="1"/>
  <c r="J133" i="2" s="1"/>
  <c r="AY134" i="2"/>
  <c r="AX134" i="2"/>
  <c r="J134" i="2" s="1" a="1"/>
  <c r="J134" i="2" s="1"/>
  <c r="E133" i="2" a="1"/>
  <c r="E133" i="2" s="1"/>
  <c r="E134" i="2" l="1" a="1"/>
  <c r="E134" i="2" s="1"/>
  <c r="AX135" i="2"/>
  <c r="AY135" i="2"/>
  <c r="J135" i="2" l="1" a="1"/>
  <c r="J135" i="2" s="1"/>
  <c r="AX136" i="2"/>
  <c r="AY136" i="2"/>
  <c r="E135" i="2" a="1"/>
  <c r="E135" i="2" s="1"/>
  <c r="J136" i="2" l="1" a="1"/>
  <c r="J136" i="2" s="1"/>
  <c r="AX137" i="2"/>
  <c r="AY137" i="2"/>
  <c r="E136" i="2" a="1"/>
  <c r="E136" i="2" s="1"/>
  <c r="J137" i="2" l="1" a="1"/>
  <c r="J137" i="2" s="1"/>
  <c r="AX138" i="2"/>
  <c r="AY138" i="2"/>
  <c r="E137" i="2" a="1"/>
  <c r="E137" i="2" s="1"/>
  <c r="J138" i="2" l="1" a="1"/>
  <c r="J138" i="2" s="1"/>
  <c r="AX139" i="2"/>
  <c r="AY139" i="2"/>
  <c r="E138" i="2" a="1"/>
  <c r="E138" i="2" s="1"/>
  <c r="J139" i="2" l="1" a="1"/>
  <c r="J139" i="2" s="1"/>
  <c r="AX140" i="2"/>
  <c r="AY140" i="2"/>
  <c r="E139" i="2" a="1"/>
  <c r="E139" i="2" s="1"/>
  <c r="J140" i="2" l="1" a="1"/>
  <c r="J140" i="2" s="1"/>
  <c r="AX141" i="2"/>
  <c r="AY141" i="2"/>
  <c r="E140" i="2" a="1"/>
  <c r="E140" i="2" s="1"/>
  <c r="J141" i="2" l="1" a="1"/>
  <c r="J141" i="2" s="1"/>
  <c r="AX142" i="2"/>
  <c r="AY142" i="2"/>
  <c r="E141" i="2" a="1"/>
  <c r="E141" i="2" s="1"/>
  <c r="J142" i="2" l="1" a="1"/>
  <c r="J142" i="2" s="1"/>
  <c r="AY143" i="2"/>
  <c r="AX143" i="2"/>
  <c r="J143" i="2" s="1" a="1"/>
  <c r="J143" i="2" s="1"/>
  <c r="E142" i="2" a="1"/>
  <c r="E142" i="2" s="1"/>
  <c r="E143" i="2" l="1" a="1"/>
  <c r="E143" i="2" s="1"/>
  <c r="AY144" i="2"/>
  <c r="AX144" i="2"/>
  <c r="J144" i="2" s="1" a="1"/>
  <c r="J144" i="2" s="1"/>
  <c r="E144" i="2" l="1" a="1"/>
  <c r="E144" i="2" s="1"/>
  <c r="AX145" i="2"/>
  <c r="AY145" i="2"/>
  <c r="J145" i="2" l="1" a="1"/>
  <c r="J145" i="2" s="1"/>
  <c r="AX146" i="2"/>
  <c r="AY146" i="2"/>
  <c r="E145" i="2" a="1"/>
  <c r="E145" i="2" s="1"/>
  <c r="J146" i="2" l="1" a="1"/>
  <c r="J146" i="2" s="1"/>
  <c r="AX147" i="2"/>
  <c r="AY147" i="2"/>
  <c r="E146" i="2" a="1"/>
  <c r="E146" i="2" s="1"/>
  <c r="J147" i="2" l="1" a="1"/>
  <c r="J147" i="2" s="1"/>
  <c r="AX148" i="2"/>
  <c r="AY148" i="2"/>
  <c r="E147" i="2" a="1"/>
  <c r="E147" i="2" s="1"/>
  <c r="J148" i="2" l="1" a="1"/>
  <c r="J148" i="2" s="1"/>
  <c r="AY149" i="2"/>
  <c r="AX149" i="2"/>
  <c r="J149" i="2" s="1" a="1"/>
  <c r="J149" i="2" s="1"/>
  <c r="E148" i="2" a="1"/>
  <c r="E148" i="2" s="1"/>
  <c r="E149" i="2" l="1" a="1"/>
  <c r="E149" i="2" s="1"/>
  <c r="AY150" i="2"/>
  <c r="AX150" i="2"/>
  <c r="J150" i="2" s="1" a="1"/>
  <c r="J150" i="2" s="1"/>
  <c r="E150" i="2" l="1" a="1"/>
  <c r="E150" i="2" s="1"/>
  <c r="AX151" i="2"/>
  <c r="AY151" i="2"/>
  <c r="J151" i="2" l="1" a="1"/>
  <c r="J151" i="2" s="1"/>
  <c r="AY152" i="2"/>
  <c r="AX152" i="2"/>
  <c r="J152" i="2" s="1" a="1"/>
  <c r="J152" i="2" s="1"/>
  <c r="E151" i="2" a="1"/>
  <c r="E151" i="2" s="1"/>
  <c r="E152" i="2" l="1" a="1"/>
  <c r="E152" i="2" s="1"/>
  <c r="AX153" i="2"/>
  <c r="AY153" i="2"/>
  <c r="J153" i="2" l="1" a="1"/>
  <c r="J153" i="2" s="1"/>
  <c r="AX154" i="2"/>
  <c r="AY154" i="2"/>
  <c r="E153" i="2" a="1"/>
  <c r="E153" i="2" s="1"/>
  <c r="J154" i="2" l="1" a="1"/>
  <c r="J154" i="2" s="1"/>
  <c r="AX155" i="2"/>
  <c r="AY155" i="2"/>
  <c r="E154" i="2" a="1"/>
  <c r="E154" i="2" s="1"/>
  <c r="J155" i="2" l="1" a="1"/>
  <c r="J155" i="2" s="1"/>
  <c r="AX156" i="2"/>
  <c r="AY156" i="2"/>
  <c r="E155" i="2" a="1"/>
  <c r="E155" i="2" s="1"/>
  <c r="J156" i="2" l="1" a="1"/>
  <c r="J156" i="2" s="1"/>
  <c r="AX157" i="2"/>
  <c r="AY157" i="2"/>
  <c r="E156" i="2" a="1"/>
  <c r="E156" i="2" s="1"/>
  <c r="J157" i="2" l="1" a="1"/>
  <c r="J157" i="2" s="1"/>
  <c r="AX158" i="2"/>
  <c r="AY158" i="2"/>
  <c r="E157" i="2" a="1"/>
  <c r="E157" i="2" s="1"/>
  <c r="J158" i="2" l="1" a="1"/>
  <c r="J158" i="2" s="1"/>
  <c r="AX159" i="2"/>
  <c r="AY159" i="2"/>
  <c r="E158" i="2" a="1"/>
  <c r="E158" i="2" s="1"/>
  <c r="J159" i="2" l="1" a="1"/>
  <c r="J159" i="2" s="1"/>
  <c r="AX160" i="2"/>
  <c r="AY160" i="2"/>
  <c r="E159" i="2" a="1"/>
  <c r="E159" i="2" s="1"/>
  <c r="J160" i="2" l="1" a="1"/>
  <c r="J160" i="2" s="1"/>
  <c r="AX161" i="2"/>
  <c r="AY161" i="2"/>
  <c r="E160" i="2" a="1"/>
  <c r="E160" i="2" s="1"/>
  <c r="J161" i="2" l="1" a="1"/>
  <c r="J161" i="2" s="1"/>
  <c r="AX162" i="2"/>
  <c r="AY162" i="2"/>
  <c r="E161" i="2" a="1"/>
  <c r="E161" i="2" s="1"/>
  <c r="J162" i="2" l="1" a="1"/>
  <c r="J162" i="2" s="1"/>
  <c r="AY163" i="2"/>
  <c r="AX163" i="2"/>
  <c r="J163" i="2" s="1" a="1"/>
  <c r="J163" i="2" s="1"/>
  <c r="E162" i="2" a="1"/>
  <c r="E162" i="2" s="1"/>
  <c r="E163" i="2" l="1" a="1"/>
  <c r="E163" i="2" s="1"/>
  <c r="AX164" i="2"/>
  <c r="AY164" i="2"/>
  <c r="J164" i="2" l="1" a="1"/>
  <c r="J164" i="2" s="1"/>
  <c r="AX165" i="2"/>
  <c r="AY165" i="2"/>
  <c r="E164" i="2" a="1"/>
  <c r="E164" i="2" s="1"/>
  <c r="J165" i="2" l="1" a="1"/>
  <c r="J165" i="2" s="1"/>
  <c r="AY166" i="2"/>
  <c r="AX166" i="2"/>
  <c r="J166" i="2" s="1" a="1"/>
  <c r="J166" i="2" s="1"/>
  <c r="E165" i="2" a="1"/>
  <c r="E165" i="2" s="1"/>
  <c r="E166" i="2" l="1" a="1"/>
  <c r="E166" i="2" s="1"/>
  <c r="AY167" i="2"/>
  <c r="AX167" i="2"/>
  <c r="J167" i="2" s="1" a="1"/>
  <c r="J167" i="2" s="1"/>
  <c r="E167" i="2" l="1" a="1"/>
  <c r="E167" i="2" s="1"/>
  <c r="AY168" i="2"/>
  <c r="AX168" i="2"/>
  <c r="J168" i="2" s="1" a="1"/>
  <c r="J168" i="2" s="1"/>
  <c r="AY169" i="2" l="1"/>
  <c r="AX169" i="2"/>
  <c r="J169" i="2" s="1" a="1"/>
  <c r="J169" i="2" s="1"/>
  <c r="E168" i="2" a="1"/>
  <c r="E168" i="2" s="1"/>
  <c r="E169" i="2" l="1" a="1"/>
  <c r="E169" i="2" s="1"/>
  <c r="AY170" i="2"/>
  <c r="AX170" i="2"/>
  <c r="J170" i="2" s="1" a="1"/>
  <c r="J170" i="2" s="1"/>
  <c r="E170" i="2" l="1" a="1"/>
  <c r="E170" i="2" s="1"/>
  <c r="AY171" i="2"/>
  <c r="AX171" i="2"/>
  <c r="J171" i="2" s="1" a="1"/>
  <c r="J171" i="2" s="1"/>
  <c r="AX172" i="2" l="1"/>
  <c r="AY172" i="2"/>
  <c r="E171" i="2" a="1"/>
  <c r="E171" i="2" s="1"/>
  <c r="J172" i="2" l="1" a="1"/>
  <c r="J172" i="2" s="1"/>
  <c r="AX173" i="2"/>
  <c r="AY173" i="2"/>
  <c r="E172" i="2" a="1"/>
  <c r="E172" i="2" s="1"/>
  <c r="J173" i="2" l="1" a="1"/>
  <c r="J173" i="2" s="1"/>
  <c r="AX174" i="2"/>
  <c r="AY174" i="2"/>
  <c r="E173" i="2" a="1"/>
  <c r="E173" i="2" s="1"/>
  <c r="J174" i="2" l="1" a="1"/>
  <c r="J174" i="2" s="1"/>
  <c r="AX175" i="2"/>
  <c r="AY175" i="2"/>
  <c r="E174" i="2" a="1"/>
  <c r="E174" i="2" s="1"/>
  <c r="J175" i="2" l="1" a="1"/>
  <c r="J175" i="2" s="1"/>
  <c r="AX176" i="2"/>
  <c r="AY176" i="2"/>
  <c r="E175" i="2" a="1"/>
  <c r="E175" i="2" s="1"/>
  <c r="J176" i="2" l="1" a="1"/>
  <c r="J176" i="2" s="1"/>
  <c r="AY177" i="2"/>
  <c r="AX177" i="2"/>
  <c r="J177" i="2" s="1" a="1"/>
  <c r="J177" i="2" s="1"/>
  <c r="E176" i="2" a="1"/>
  <c r="E176" i="2" s="1"/>
  <c r="E177" i="2" l="1" a="1"/>
  <c r="E177" i="2" s="1"/>
  <c r="AX178" i="2"/>
  <c r="AY178" i="2"/>
  <c r="J178" i="2" l="1" a="1"/>
  <c r="J178" i="2" s="1"/>
  <c r="E178" i="2" a="1"/>
  <c r="E178" i="2" s="1"/>
  <c r="AX179" i="2"/>
  <c r="J179" i="2" s="1" a="1"/>
  <c r="J179" i="2" s="1"/>
  <c r="AY179" i="2"/>
  <c r="AX180" i="2" l="1"/>
  <c r="AY180" i="2"/>
  <c r="E179" i="2" a="1"/>
  <c r="E179" i="2" s="1"/>
  <c r="J180" i="2" l="1" a="1"/>
  <c r="J180" i="2" s="1"/>
  <c r="AY181" i="2"/>
  <c r="AX181" i="2"/>
  <c r="J181" i="2" s="1" a="1"/>
  <c r="J181" i="2" s="1"/>
  <c r="E180" i="2" a="1"/>
  <c r="E180" i="2" s="1"/>
  <c r="E181" i="2" l="1" a="1"/>
  <c r="E181" i="2" s="1"/>
  <c r="AX182" i="2"/>
  <c r="AY182" i="2"/>
  <c r="J182" i="2" l="1" a="1"/>
  <c r="J182" i="2" s="1"/>
  <c r="AY183" i="2"/>
  <c r="AX183" i="2"/>
  <c r="J183" i="2" s="1" a="1"/>
  <c r="J183" i="2" s="1"/>
  <c r="E182" i="2" a="1"/>
  <c r="E182" i="2" s="1"/>
  <c r="E183" i="2" l="1" a="1"/>
  <c r="E183" i="2" s="1"/>
  <c r="AX184" i="2"/>
  <c r="AY184" i="2"/>
  <c r="J184" i="2" l="1" a="1"/>
  <c r="J184" i="2" s="1"/>
  <c r="AY185" i="2"/>
  <c r="AX185" i="2"/>
  <c r="J185" i="2" s="1" a="1"/>
  <c r="J185" i="2" s="1"/>
  <c r="E184" i="2" a="1"/>
  <c r="E184" i="2" s="1"/>
  <c r="E185" i="2" l="1" a="1"/>
  <c r="E185" i="2" s="1"/>
  <c r="AY186" i="2"/>
  <c r="AX186" i="2"/>
  <c r="J186" i="2" s="1" a="1"/>
  <c r="J186" i="2" s="1"/>
  <c r="E186" i="2" l="1" a="1"/>
  <c r="E186" i="2" s="1"/>
  <c r="AY187" i="2"/>
  <c r="AX187" i="2"/>
  <c r="J187" i="2" s="1" a="1"/>
  <c r="J187" i="2" s="1"/>
  <c r="AX188" i="2" l="1"/>
  <c r="AY188" i="2"/>
  <c r="E187" i="2" a="1"/>
  <c r="E187" i="2" s="1"/>
  <c r="J188" i="2" l="1" a="1"/>
  <c r="J188" i="2" s="1"/>
  <c r="AY189" i="2"/>
  <c r="AX189" i="2"/>
  <c r="J189" i="2" s="1" a="1"/>
  <c r="J189" i="2" s="1"/>
  <c r="E188" i="2" a="1"/>
  <c r="E188" i="2" s="1"/>
  <c r="E189" i="2" l="1" a="1"/>
  <c r="E189" i="2" s="1"/>
  <c r="AX190" i="2"/>
  <c r="AY190" i="2"/>
  <c r="J190" i="2" l="1" a="1"/>
  <c r="J190" i="2" s="1"/>
  <c r="E190" i="2" a="1"/>
  <c r="E190" i="2" s="1"/>
  <c r="AX191" i="2"/>
  <c r="J191" i="2" s="1" a="1"/>
  <c r="J191" i="2" s="1"/>
  <c r="AY191" i="2"/>
  <c r="AY192" i="2" l="1"/>
  <c r="AX192" i="2"/>
  <c r="J192" i="2" s="1" a="1"/>
  <c r="J192" i="2" s="1"/>
  <c r="E191" i="2" a="1"/>
  <c r="E191" i="2" s="1"/>
  <c r="AX193" i="2" l="1"/>
  <c r="AY193" i="2"/>
  <c r="E192" i="2" a="1"/>
  <c r="E192" i="2" s="1"/>
  <c r="J193" i="2" l="1" a="1"/>
  <c r="J193" i="2" s="1"/>
  <c r="AY194" i="2"/>
  <c r="AX194" i="2"/>
  <c r="J194" i="2" s="1" a="1"/>
  <c r="J194" i="2" s="1"/>
  <c r="E193" i="2" a="1"/>
  <c r="E193" i="2" s="1"/>
  <c r="E194" i="2" l="1" a="1"/>
  <c r="E194" i="2" s="1"/>
  <c r="AY195" i="2"/>
  <c r="AX195" i="2"/>
  <c r="J195" i="2" s="1" a="1"/>
  <c r="J195" i="2" s="1"/>
  <c r="E195" i="2" l="1" a="1"/>
  <c r="E195" i="2" s="1"/>
  <c r="AY196" i="2"/>
  <c r="AX196" i="2"/>
  <c r="J196" i="2" s="1" a="1"/>
  <c r="J196" i="2" s="1"/>
  <c r="E196" i="2" l="1" a="1"/>
  <c r="E196" i="2" s="1"/>
  <c r="AX197" i="2"/>
  <c r="AY197" i="2"/>
  <c r="J197" i="2" l="1" a="1"/>
  <c r="J197" i="2" s="1"/>
  <c r="E197" i="2" a="1"/>
  <c r="E197" i="2" s="1"/>
  <c r="AY198" i="2"/>
  <c r="AX198" i="2"/>
  <c r="J198" i="2" s="1" a="1"/>
  <c r="J198" i="2" s="1"/>
  <c r="E198" i="2" l="1" a="1"/>
  <c r="E198" i="2" s="1"/>
  <c r="AX199" i="2"/>
  <c r="AY199" i="2"/>
  <c r="J199" i="2" l="1" a="1"/>
  <c r="J199" i="2" s="1"/>
  <c r="AX200" i="2"/>
  <c r="AY200" i="2"/>
  <c r="E199" i="2" a="1"/>
  <c r="E199" i="2" s="1"/>
  <c r="J200" i="2" l="1" a="1"/>
  <c r="J200" i="2" s="1"/>
  <c r="AY201" i="2"/>
  <c r="AX201" i="2"/>
  <c r="J201" i="2" s="1" a="1"/>
  <c r="J201" i="2" s="1"/>
  <c r="E200" i="2" a="1"/>
  <c r="E200" i="2" s="1"/>
  <c r="E201" i="2" l="1" a="1"/>
  <c r="E201" i="2" s="1"/>
  <c r="AX202" i="2"/>
  <c r="AY202" i="2"/>
  <c r="J202" i="2" l="1" a="1"/>
  <c r="J202" i="2" s="1"/>
  <c r="AX203" i="2"/>
  <c r="AY203" i="2"/>
  <c r="E202" i="2" a="1"/>
  <c r="E202" i="2" s="1"/>
  <c r="J203" i="2" l="1" a="1"/>
  <c r="J203" i="2" s="1"/>
  <c r="AY204" i="2"/>
  <c r="AX204" i="2"/>
  <c r="J204" i="2" s="1" a="1"/>
  <c r="J204" i="2" s="1"/>
  <c r="E203" i="2" a="1"/>
  <c r="E203" i="2" s="1"/>
  <c r="E204" i="2" l="1" a="1"/>
  <c r="E204" i="2" s="1"/>
  <c r="AX205" i="2"/>
  <c r="J205" i="2" s="1" a="1"/>
  <c r="J205" i="2" s="1"/>
  <c r="AY205" i="2"/>
  <c r="E205" i="2" l="1" a="1"/>
  <c r="E205" i="2" s="1"/>
  <c r="AX206" i="2"/>
  <c r="J206" i="2" s="1" a="1"/>
  <c r="J206" i="2" s="1"/>
  <c r="AY206" i="2"/>
  <c r="AY207" i="2" l="1"/>
  <c r="AX207" i="2"/>
  <c r="J207" i="2" s="1" a="1"/>
  <c r="J207" i="2" s="1"/>
  <c r="E206" i="2" a="1"/>
  <c r="E206" i="2" s="1"/>
  <c r="E207" i="2" l="1" a="1"/>
  <c r="E207" i="2" s="1"/>
  <c r="AY208" i="2"/>
  <c r="AX208" i="2"/>
  <c r="J208" i="2" s="1" a="1"/>
  <c r="J208" i="2" s="1"/>
  <c r="E208" i="2" l="1" a="1"/>
  <c r="E208" i="2" s="1"/>
  <c r="AY209" i="2"/>
  <c r="AX209" i="2"/>
  <c r="J209" i="2" s="1" a="1"/>
  <c r="J209" i="2" s="1"/>
  <c r="E209" i="2" l="1" a="1"/>
  <c r="E209" i="2" s="1"/>
  <c r="AY210" i="2"/>
  <c r="AX210" i="2"/>
  <c r="J210" i="2" s="1" a="1"/>
  <c r="J210" i="2" s="1"/>
  <c r="E210" i="2" l="1" a="1"/>
  <c r="E210" i="2" s="1"/>
  <c r="AY211" i="2"/>
  <c r="AX211" i="2"/>
  <c r="J211" i="2" s="1" a="1"/>
  <c r="J211" i="2" s="1"/>
  <c r="E211" i="2" l="1" a="1"/>
  <c r="E211" i="2" s="1"/>
  <c r="AX212" i="2"/>
  <c r="J212" i="2" s="1" a="1"/>
  <c r="J212" i="2" s="1"/>
  <c r="AY212" i="2"/>
  <c r="AX213" i="2" l="1"/>
  <c r="AY213" i="2"/>
  <c r="E212" i="2" a="1"/>
  <c r="E212" i="2" s="1"/>
  <c r="J213" i="2" l="1" a="1"/>
  <c r="J213" i="2" s="1"/>
  <c r="AY214" i="2"/>
  <c r="AX214" i="2"/>
  <c r="J214" i="2" s="1" a="1"/>
  <c r="J214" i="2" s="1"/>
  <c r="E213" i="2" a="1"/>
  <c r="E213" i="2" s="1"/>
  <c r="E214" i="2" l="1" a="1"/>
  <c r="E214" i="2" s="1"/>
  <c r="AX215" i="2"/>
  <c r="J215" i="2" s="1" a="1"/>
  <c r="J215" i="2" s="1"/>
  <c r="AY215" i="2"/>
  <c r="AX216" i="2" l="1"/>
  <c r="AY216" i="2"/>
  <c r="E215" i="2" a="1"/>
  <c r="E215" i="2" s="1"/>
  <c r="J216" i="2" l="1" a="1"/>
  <c r="J216" i="2" s="1"/>
  <c r="AY217" i="2"/>
  <c r="AX217" i="2"/>
  <c r="J217" i="2" s="1" a="1"/>
  <c r="J217" i="2" s="1"/>
  <c r="E216" i="2" a="1"/>
  <c r="E216" i="2" s="1"/>
  <c r="E217" i="2" l="1" a="1"/>
  <c r="E217" i="2" s="1"/>
  <c r="AX218" i="2"/>
  <c r="AY218" i="2"/>
  <c r="J218" i="2" l="1" a="1"/>
  <c r="J218" i="2" s="1"/>
  <c r="AX219" i="2"/>
  <c r="AY219" i="2"/>
  <c r="E218" i="2" a="1"/>
  <c r="E218" i="2" s="1"/>
  <c r="J219" i="2" l="1" a="1"/>
  <c r="J219" i="2" s="1"/>
  <c r="AY220" i="2"/>
  <c r="AX220" i="2"/>
  <c r="J220" i="2" s="1" a="1"/>
  <c r="J220" i="2" s="1"/>
  <c r="E219" i="2" a="1"/>
  <c r="E219" i="2" s="1"/>
  <c r="E220" i="2" l="1" a="1"/>
  <c r="E220" i="2" s="1"/>
  <c r="AX221" i="2"/>
  <c r="AY221" i="2"/>
  <c r="J221" i="2" l="1" a="1"/>
  <c r="J221" i="2" s="1"/>
  <c r="AX222" i="2"/>
  <c r="AY222" i="2"/>
  <c r="E221" i="2" a="1"/>
  <c r="E221" i="2" s="1"/>
  <c r="J222" i="2" l="1" a="1"/>
  <c r="J222" i="2" s="1"/>
  <c r="AY223" i="2"/>
  <c r="AX223" i="2"/>
  <c r="J223" i="2" s="1" a="1"/>
  <c r="J223" i="2" s="1"/>
  <c r="E222" i="2" a="1"/>
  <c r="E222" i="2" s="1"/>
  <c r="E223" i="2" l="1" a="1"/>
  <c r="E223" i="2" s="1"/>
  <c r="AX224" i="2"/>
  <c r="AY224" i="2"/>
  <c r="J224" i="2" l="1" a="1"/>
  <c r="J224" i="2" s="1"/>
  <c r="AX225" i="2"/>
  <c r="AY225" i="2"/>
  <c r="E224" i="2" a="1"/>
  <c r="E224" i="2" s="1"/>
  <c r="J225" i="2" l="1" a="1"/>
  <c r="J225" i="2" s="1"/>
  <c r="AY226" i="2"/>
  <c r="AX226" i="2"/>
  <c r="J226" i="2" s="1" a="1"/>
  <c r="J226" i="2" s="1"/>
  <c r="E225" i="2" a="1"/>
  <c r="E225" i="2" s="1"/>
  <c r="E226" i="2" l="1" a="1"/>
  <c r="E226" i="2" s="1"/>
  <c r="AX227" i="2"/>
  <c r="AY227" i="2"/>
  <c r="J227" i="2" l="1" a="1"/>
  <c r="J227" i="2" s="1"/>
  <c r="AX228" i="2"/>
  <c r="AY228" i="2"/>
  <c r="E227" i="2" a="1"/>
  <c r="E227" i="2" s="1"/>
  <c r="J228" i="2" l="1" a="1"/>
  <c r="J228" i="2" s="1"/>
  <c r="AY229" i="2"/>
  <c r="AX229" i="2"/>
  <c r="J229" i="2" s="1" a="1"/>
  <c r="J229" i="2" s="1"/>
  <c r="E228" i="2" a="1"/>
  <c r="E228" i="2" s="1"/>
  <c r="E229" i="2" l="1" a="1"/>
  <c r="E229" i="2" s="1"/>
  <c r="AX230" i="2"/>
  <c r="AY230" i="2"/>
  <c r="J230" i="2" l="1" a="1"/>
  <c r="J230" i="2" s="1"/>
  <c r="AX231" i="2"/>
  <c r="AY231" i="2"/>
  <c r="E230" i="2" a="1"/>
  <c r="E230" i="2" s="1"/>
  <c r="J231" i="2" l="1" a="1"/>
  <c r="J231" i="2" s="1"/>
  <c r="AY232" i="2"/>
  <c r="AX232" i="2"/>
  <c r="J232" i="2" s="1" a="1"/>
  <c r="J232" i="2" s="1"/>
  <c r="E231" i="2" a="1"/>
  <c r="E231" i="2" s="1"/>
  <c r="E232" i="2" l="1" a="1"/>
  <c r="E232" i="2" s="1"/>
  <c r="AX233" i="2"/>
  <c r="J233" i="2" s="1" a="1"/>
  <c r="J233" i="2" s="1"/>
  <c r="AY233" i="2"/>
  <c r="AY234" i="2" l="1"/>
  <c r="AX234" i="2"/>
  <c r="J234" i="2" s="1" a="1"/>
  <c r="J234" i="2" s="1"/>
  <c r="E233" i="2" a="1"/>
  <c r="E233" i="2" s="1"/>
  <c r="AY235" i="2" l="1"/>
  <c r="AX235" i="2"/>
  <c r="J235" i="2" s="1" a="1"/>
  <c r="J235" i="2" s="1"/>
  <c r="E234" i="2" a="1"/>
  <c r="E234" i="2" s="1"/>
  <c r="E235" i="2" l="1" a="1"/>
  <c r="E235" i="2" s="1"/>
  <c r="AX236" i="2"/>
  <c r="AY236" i="2"/>
  <c r="J236" i="2" l="1" a="1"/>
  <c r="J236" i="2" s="1"/>
  <c r="AX237" i="2"/>
  <c r="J237" i="2" s="1" a="1"/>
  <c r="J237" i="2" s="1"/>
  <c r="AY237" i="2"/>
  <c r="E236" i="2" a="1"/>
  <c r="E236" i="2" s="1"/>
  <c r="AY238" i="2" l="1"/>
  <c r="AX238" i="2"/>
  <c r="J238" i="2" s="1" a="1"/>
  <c r="J238" i="2" s="1"/>
  <c r="E237" i="2" a="1"/>
  <c r="E237" i="2" s="1"/>
  <c r="AX239" i="2" l="1"/>
  <c r="AY239" i="2"/>
  <c r="E238" i="2" a="1"/>
  <c r="E238" i="2" s="1"/>
  <c r="J239" i="2" l="1" a="1"/>
  <c r="J239" i="2" s="1"/>
  <c r="E239" i="2" a="1"/>
  <c r="E239" i="2" s="1"/>
  <c r="AX240" i="2"/>
  <c r="AY240" i="2"/>
  <c r="J240" i="2" l="1" a="1"/>
  <c r="J240" i="2" s="1"/>
  <c r="AY241" i="2"/>
  <c r="AX241" i="2"/>
  <c r="J241" i="2" s="1" a="1"/>
  <c r="J241" i="2" s="1"/>
  <c r="E240" i="2" a="1"/>
  <c r="E240" i="2" s="1"/>
  <c r="E241" i="2" l="1" a="1"/>
  <c r="E241" i="2" s="1"/>
  <c r="AX242" i="2"/>
  <c r="J242" i="2" s="1" a="1"/>
  <c r="J242" i="2" s="1"/>
  <c r="AY242" i="2"/>
  <c r="AY243" i="2" l="1"/>
  <c r="AX243" i="2"/>
  <c r="J243" i="2" s="1" a="1"/>
  <c r="J243" i="2" s="1"/>
  <c r="E242" i="2" a="1"/>
  <c r="E242" i="2" s="1"/>
  <c r="AY244" i="2" l="1"/>
  <c r="AX244" i="2"/>
  <c r="J244" i="2" s="1" a="1"/>
  <c r="J244" i="2" s="1"/>
  <c r="E243" i="2" a="1"/>
  <c r="E243" i="2" s="1"/>
  <c r="AX245" i="2" l="1"/>
  <c r="J245" i="2" s="1" a="1"/>
  <c r="J245" i="2" s="1"/>
  <c r="AY245" i="2"/>
  <c r="E244" i="2" a="1"/>
  <c r="E244" i="2" s="1"/>
  <c r="E245" i="2" l="1" a="1"/>
  <c r="E245" i="2" s="1"/>
  <c r="AX246" i="2"/>
  <c r="AY246" i="2"/>
  <c r="J246" i="2" l="1" a="1"/>
  <c r="J246" i="2" s="1"/>
  <c r="E246" i="2" a="1"/>
  <c r="E246" i="2" s="1"/>
  <c r="AY247" i="2"/>
  <c r="AX247" i="2"/>
  <c r="J247" i="2" s="1" a="1"/>
  <c r="J247" i="2" s="1"/>
  <c r="AX248" i="2" l="1"/>
  <c r="AY248" i="2"/>
  <c r="E247" i="2" a="1"/>
  <c r="E247" i="2" s="1"/>
  <c r="J248" i="2" l="1" a="1"/>
  <c r="J248" i="2" s="1"/>
  <c r="E248" i="2" a="1"/>
  <c r="E248" i="2" s="1"/>
  <c r="AY249" i="2"/>
  <c r="AX249" i="2"/>
  <c r="J249" i="2" s="1" a="1"/>
  <c r="J249" i="2" s="1"/>
  <c r="E249" i="2" l="1" a="1"/>
  <c r="E249" i="2" s="1"/>
  <c r="AY250" i="2"/>
  <c r="AX250" i="2"/>
  <c r="J250" i="2" s="1" a="1"/>
  <c r="J250" i="2" s="1"/>
  <c r="E250" i="2" l="1" a="1"/>
  <c r="E250" i="2" s="1"/>
  <c r="AX251" i="2"/>
  <c r="AY251" i="2"/>
  <c r="J251" i="2" l="1" a="1"/>
  <c r="J251" i="2" s="1"/>
  <c r="AY252" i="2"/>
  <c r="AX252" i="2"/>
  <c r="J252" i="2" s="1" a="1"/>
  <c r="J252" i="2" s="1"/>
  <c r="E251" i="2" a="1"/>
  <c r="E251" i="2" s="1"/>
  <c r="AY253" i="2" l="1"/>
  <c r="AX253" i="2"/>
  <c r="J253" i="2" s="1" a="1"/>
  <c r="J253" i="2" s="1"/>
  <c r="E252" i="2" a="1"/>
  <c r="E252" i="2" s="1"/>
  <c r="E253" i="2" l="1" a="1"/>
  <c r="E253" i="2" s="1"/>
  <c r="AY254" i="2"/>
  <c r="AX254" i="2"/>
  <c r="J254" i="2" s="1" a="1"/>
  <c r="J254" i="2" s="1"/>
  <c r="E254" i="2" l="1" a="1"/>
  <c r="E254" i="2" s="1"/>
  <c r="AX255" i="2"/>
  <c r="AY255" i="2"/>
  <c r="J255" i="2" l="1" a="1"/>
  <c r="J255" i="2" s="1"/>
  <c r="AY256" i="2"/>
  <c r="AX256" i="2"/>
  <c r="J256" i="2" s="1" a="1"/>
  <c r="J256" i="2" s="1"/>
  <c r="E255" i="2" a="1"/>
  <c r="E255" i="2" s="1"/>
  <c r="AX257" i="2" l="1"/>
  <c r="AY257" i="2"/>
  <c r="E256" i="2" a="1"/>
  <c r="E256" i="2" s="1"/>
  <c r="J257" i="2" l="1" a="1"/>
  <c r="J257" i="2" s="1"/>
  <c r="AX258" i="2"/>
  <c r="AY258" i="2"/>
  <c r="E257" i="2" a="1"/>
  <c r="E257" i="2" s="1"/>
  <c r="J258" i="2" l="1" a="1"/>
  <c r="J258" i="2" s="1"/>
  <c r="AY259" i="2"/>
  <c r="AX259" i="2"/>
  <c r="J259" i="2" s="1" a="1"/>
  <c r="J259" i="2" s="1"/>
  <c r="E258" i="2" a="1"/>
  <c r="E258" i="2" s="1"/>
  <c r="E259" i="2" l="1" a="1"/>
  <c r="E259" i="2" s="1"/>
  <c r="AY260" i="2"/>
  <c r="AX260" i="2"/>
  <c r="J260" i="2" s="1" a="1"/>
  <c r="J260" i="2" s="1"/>
  <c r="AX261" i="2" l="1"/>
  <c r="AY261" i="2"/>
  <c r="E260" i="2" a="1"/>
  <c r="E260" i="2" s="1"/>
  <c r="J261" i="2" l="1" a="1"/>
  <c r="J261" i="2" s="1"/>
  <c r="AY262" i="2"/>
  <c r="AX262" i="2"/>
  <c r="J262" i="2" s="1" a="1"/>
  <c r="J262" i="2" s="1"/>
  <c r="E261" i="2" a="1"/>
  <c r="E261" i="2" s="1"/>
  <c r="E262" i="2" l="1" a="1"/>
  <c r="E262" i="2" s="1"/>
  <c r="AX263" i="2"/>
  <c r="AY263" i="2"/>
  <c r="J263" i="2" l="1" a="1"/>
  <c r="J263" i="2" s="1"/>
  <c r="E263" i="2" a="1"/>
  <c r="E263" i="2" s="1"/>
  <c r="AX264" i="2"/>
  <c r="J264" i="2" s="1" a="1"/>
  <c r="J264" i="2" s="1"/>
  <c r="AY264" i="2"/>
  <c r="E264" i="2" l="1" a="1"/>
  <c r="E264" i="2" s="1"/>
  <c r="AY265" i="2"/>
  <c r="AX265" i="2"/>
  <c r="J265" i="2" s="1" a="1"/>
  <c r="J265" i="2" s="1"/>
  <c r="E265" i="2" l="1" a="1"/>
  <c r="E265" i="2" s="1"/>
  <c r="AX266" i="2"/>
  <c r="AY266" i="2"/>
  <c r="J266" i="2" l="1" a="1"/>
  <c r="J266" i="2" s="1"/>
  <c r="AX267" i="2"/>
  <c r="AY267" i="2"/>
  <c r="E266" i="2" a="1"/>
  <c r="E266" i="2" s="1"/>
  <c r="J267" i="2" l="1" a="1"/>
  <c r="J267" i="2" s="1"/>
  <c r="AY268" i="2"/>
  <c r="AX268" i="2"/>
  <c r="J268" i="2" s="1" a="1"/>
  <c r="J268" i="2" s="1"/>
  <c r="E267" i="2" a="1"/>
  <c r="E267" i="2" s="1"/>
  <c r="E268" i="2" l="1" a="1"/>
  <c r="E268" i="2" s="1"/>
  <c r="AY269" i="2"/>
  <c r="AX269" i="2"/>
  <c r="J269" i="2" s="1" a="1"/>
  <c r="J269" i="2" s="1"/>
  <c r="AX270" i="2" l="1"/>
  <c r="AY270" i="2"/>
  <c r="E269" i="2" a="1"/>
  <c r="E269" i="2" s="1"/>
  <c r="J270" i="2" l="1" a="1"/>
  <c r="J270" i="2" s="1"/>
  <c r="AX271" i="2"/>
  <c r="AY271" i="2"/>
  <c r="E270" i="2" a="1"/>
  <c r="E270" i="2" s="1"/>
  <c r="J271" i="2" l="1" a="1"/>
  <c r="J271" i="2" s="1"/>
  <c r="AX272" i="2"/>
  <c r="AY272" i="2"/>
  <c r="E271" i="2" a="1"/>
  <c r="E271" i="2" s="1"/>
  <c r="J272" i="2" l="1" a="1"/>
  <c r="J272" i="2" s="1"/>
  <c r="AX273" i="2"/>
  <c r="AY273" i="2"/>
  <c r="E272" i="2" a="1"/>
  <c r="E272" i="2" s="1"/>
  <c r="J273" i="2" l="1" a="1"/>
  <c r="J273" i="2" s="1"/>
  <c r="AX274" i="2"/>
  <c r="AY274" i="2"/>
  <c r="E273" i="2" a="1"/>
  <c r="E273" i="2" s="1"/>
  <c r="J274" i="2" l="1" a="1"/>
  <c r="J274" i="2" s="1"/>
  <c r="AX275" i="2"/>
  <c r="AY275" i="2"/>
  <c r="E274" i="2" a="1"/>
  <c r="E274" i="2" s="1"/>
  <c r="J275" i="2" l="1" a="1"/>
  <c r="J275" i="2" s="1"/>
  <c r="AX276" i="2"/>
  <c r="AY276" i="2"/>
  <c r="E275" i="2" a="1"/>
  <c r="E275" i="2" s="1"/>
  <c r="J276" i="2" l="1" a="1"/>
  <c r="J276" i="2" s="1"/>
  <c r="AX277" i="2"/>
  <c r="AY277" i="2"/>
  <c r="E276" i="2" a="1"/>
  <c r="E276" i="2" s="1"/>
  <c r="J277" i="2" l="1" a="1"/>
  <c r="J277" i="2" s="1"/>
  <c r="AX278" i="2"/>
  <c r="AY278" i="2"/>
  <c r="E277" i="2" a="1"/>
  <c r="E277" i="2" s="1"/>
  <c r="J278" i="2" l="1" a="1"/>
  <c r="J278" i="2" s="1"/>
  <c r="AX279" i="2"/>
  <c r="AY279" i="2"/>
  <c r="E278" i="2" a="1"/>
  <c r="E278" i="2" s="1"/>
  <c r="J279" i="2" l="1" a="1"/>
  <c r="J279" i="2" s="1"/>
  <c r="AX280" i="2"/>
  <c r="AY280" i="2"/>
  <c r="E279" i="2" a="1"/>
  <c r="E279" i="2" s="1"/>
  <c r="J280" i="2" l="1" a="1"/>
  <c r="J280" i="2" s="1"/>
  <c r="AX281" i="2"/>
  <c r="AY281" i="2"/>
  <c r="E280" i="2" a="1"/>
  <c r="E280" i="2" s="1"/>
  <c r="J281" i="2" l="1" a="1"/>
  <c r="J281" i="2" s="1"/>
  <c r="AX282" i="2"/>
  <c r="AY282" i="2"/>
  <c r="E281" i="2" a="1"/>
  <c r="E281" i="2" s="1"/>
  <c r="J282" i="2" l="1" a="1"/>
  <c r="J282" i="2" s="1"/>
  <c r="AX283" i="2"/>
  <c r="AY283" i="2"/>
  <c r="E282" i="2" a="1"/>
  <c r="E282" i="2" s="1"/>
  <c r="J283" i="2" l="1" a="1"/>
  <c r="J283" i="2" s="1"/>
  <c r="AX284" i="2"/>
  <c r="AY284" i="2"/>
  <c r="E283" i="2" a="1"/>
  <c r="E283" i="2" s="1"/>
  <c r="J284" i="2" l="1" a="1"/>
  <c r="J284" i="2" s="1"/>
  <c r="AX285" i="2"/>
  <c r="AY285" i="2"/>
  <c r="E284" i="2" a="1"/>
  <c r="E284" i="2" s="1"/>
  <c r="J285" i="2" l="1" a="1"/>
  <c r="J285" i="2" s="1"/>
  <c r="AX286" i="2"/>
  <c r="AY286" i="2"/>
  <c r="E285" i="2" a="1"/>
  <c r="E285" i="2" s="1"/>
  <c r="J286" i="2" l="1" a="1"/>
  <c r="J286" i="2" s="1"/>
  <c r="AX287" i="2"/>
  <c r="AY287" i="2"/>
  <c r="E286" i="2" a="1"/>
  <c r="E286" i="2" s="1"/>
  <c r="J287" i="2" l="1" a="1"/>
  <c r="J287" i="2" s="1"/>
  <c r="AX288" i="2"/>
  <c r="AY288" i="2"/>
  <c r="E287" i="2" a="1"/>
  <c r="E287" i="2" s="1"/>
  <c r="J288" i="2" l="1" a="1"/>
  <c r="J288" i="2" s="1"/>
  <c r="AX289" i="2"/>
  <c r="AY289" i="2"/>
  <c r="E288" i="2" a="1"/>
  <c r="E288" i="2" s="1"/>
  <c r="J289" i="2" l="1" a="1"/>
  <c r="J289" i="2" s="1"/>
  <c r="AX290" i="2"/>
  <c r="AY290" i="2"/>
  <c r="E289" i="2" a="1"/>
  <c r="E289" i="2" s="1"/>
  <c r="J290" i="2" l="1" a="1"/>
  <c r="J290" i="2" s="1"/>
  <c r="AX291" i="2"/>
  <c r="J291" i="2" s="1" a="1"/>
  <c r="J291" i="2" s="1"/>
  <c r="AY291" i="2"/>
  <c r="E290" i="2" a="1"/>
  <c r="E290" i="2" s="1"/>
  <c r="AX292" i="2" l="1"/>
  <c r="AY292" i="2"/>
  <c r="E291" i="2" a="1"/>
  <c r="E291" i="2" s="1"/>
  <c r="J292" i="2" l="1" a="1"/>
  <c r="J292" i="2" s="1"/>
  <c r="AX293" i="2"/>
  <c r="J293" i="2" s="1" a="1"/>
  <c r="J293" i="2" s="1"/>
  <c r="AY293" i="2"/>
  <c r="E292" i="2" a="1"/>
  <c r="E292" i="2" s="1"/>
  <c r="AX294" i="2" l="1"/>
  <c r="AY294" i="2"/>
  <c r="E293" i="2" a="1"/>
  <c r="E293" i="2" s="1"/>
  <c r="J294" i="2" l="1" a="1"/>
  <c r="J294" i="2" s="1"/>
  <c r="AY295" i="2"/>
  <c r="AX295" i="2"/>
  <c r="J295" i="2" s="1" a="1"/>
  <c r="J295" i="2" s="1"/>
  <c r="E294" i="2" a="1"/>
  <c r="E294" i="2" s="1"/>
  <c r="E295" i="2" l="1" a="1"/>
  <c r="E295" i="2" s="1"/>
  <c r="AX296" i="2"/>
  <c r="AY296" i="2"/>
  <c r="J296" i="2" l="1" a="1"/>
  <c r="J296" i="2" s="1"/>
  <c r="AX297" i="2"/>
  <c r="AY297" i="2"/>
  <c r="E296" i="2" a="1"/>
  <c r="E296" i="2" s="1"/>
  <c r="J297" i="2" l="1" a="1"/>
  <c r="J297" i="2" s="1"/>
  <c r="AX298" i="2"/>
  <c r="AY298" i="2"/>
  <c r="E297" i="2" a="1"/>
  <c r="E297" i="2" s="1"/>
  <c r="J298" i="2" l="1" a="1"/>
  <c r="J298" i="2" s="1"/>
  <c r="AY299" i="2"/>
  <c r="AX299" i="2"/>
  <c r="J299" i="2" s="1" a="1"/>
  <c r="J299" i="2" s="1"/>
  <c r="E298" i="2" a="1"/>
  <c r="E298" i="2" s="1"/>
  <c r="E299" i="2" l="1" a="1"/>
  <c r="E299" i="2" s="1"/>
  <c r="AX300" i="2"/>
  <c r="AY300" i="2"/>
  <c r="J300" i="2" l="1" a="1"/>
  <c r="J300" i="2" s="1"/>
  <c r="AX301" i="2"/>
  <c r="J301" i="2" s="1" a="1"/>
  <c r="J301" i="2" s="1"/>
  <c r="AY301" i="2"/>
  <c r="E300" i="2" a="1"/>
  <c r="E300" i="2" s="1"/>
  <c r="AY302" i="2" l="1"/>
  <c r="AX302" i="2"/>
  <c r="J302" i="2" s="1" a="1"/>
  <c r="J302" i="2" s="1"/>
  <c r="E301" i="2" a="1"/>
  <c r="E301" i="2" s="1"/>
  <c r="E302" i="2" l="1" a="1"/>
  <c r="E302" i="2" s="1"/>
  <c r="AX303" i="2"/>
  <c r="AY303" i="2"/>
  <c r="J303" i="2" l="1" a="1"/>
  <c r="J303" i="2" s="1"/>
  <c r="AX304" i="2"/>
  <c r="AY304" i="2"/>
  <c r="E303" i="2" a="1"/>
  <c r="E303" i="2" s="1"/>
  <c r="J304" i="2" l="1" a="1"/>
  <c r="J304" i="2" s="1"/>
  <c r="AY305" i="2"/>
  <c r="AX305" i="2"/>
  <c r="J305" i="2" s="1" a="1"/>
  <c r="J305" i="2" s="1"/>
  <c r="E304" i="2" a="1"/>
  <c r="E304" i="2" s="1"/>
  <c r="E305" i="2" l="1" a="1"/>
  <c r="E305" i="2" s="1"/>
  <c r="AX306" i="2"/>
  <c r="AY306" i="2"/>
  <c r="J306" i="2" l="1" a="1"/>
  <c r="J306" i="2" s="1"/>
  <c r="AX307" i="2"/>
  <c r="AY307" i="2"/>
  <c r="E306" i="2" a="1"/>
  <c r="E306" i="2" s="1"/>
  <c r="J307" i="2" l="1" a="1"/>
  <c r="J307" i="2" s="1"/>
  <c r="AY308" i="2"/>
  <c r="AX308" i="2"/>
  <c r="J308" i="2" s="1" a="1"/>
  <c r="J308" i="2" s="1"/>
  <c r="E307" i="2" a="1"/>
  <c r="E307" i="2" s="1"/>
  <c r="E308" i="2" l="1" a="1"/>
  <c r="E308" i="2" s="1"/>
  <c r="AX309" i="2"/>
  <c r="AY309" i="2"/>
  <c r="J309" i="2" l="1" a="1"/>
  <c r="J309" i="2" s="1"/>
  <c r="AX310" i="2"/>
  <c r="AY310" i="2"/>
  <c r="E309" i="2" a="1"/>
  <c r="E309" i="2" s="1"/>
  <c r="J310" i="2" l="1" a="1"/>
  <c r="J310" i="2" s="1"/>
  <c r="AY311" i="2"/>
  <c r="AX311" i="2"/>
  <c r="J311" i="2" s="1" a="1"/>
  <c r="J311" i="2" s="1"/>
  <c r="E310" i="2" a="1"/>
  <c r="E310" i="2" s="1"/>
  <c r="E311" i="2" l="1" a="1"/>
  <c r="E311" i="2" s="1"/>
  <c r="AX312" i="2"/>
  <c r="AY312" i="2"/>
  <c r="J312" i="2" l="1" a="1"/>
  <c r="J312" i="2" s="1"/>
  <c r="AX313" i="2"/>
  <c r="AY313" i="2"/>
  <c r="E312" i="2" a="1"/>
  <c r="E312" i="2" s="1"/>
  <c r="J313" i="2" l="1" a="1"/>
  <c r="J313" i="2" s="1"/>
  <c r="AY314" i="2"/>
  <c r="AX314" i="2"/>
  <c r="J314" i="2" s="1" a="1"/>
  <c r="J314" i="2" s="1"/>
  <c r="E313" i="2" a="1"/>
  <c r="E313" i="2" s="1"/>
  <c r="E314" i="2" l="1" a="1"/>
  <c r="E314" i="2" s="1"/>
  <c r="AX315" i="2"/>
  <c r="AY315" i="2"/>
  <c r="J315" i="2" l="1" a="1"/>
  <c r="J315" i="2" s="1"/>
  <c r="AX316" i="2"/>
  <c r="AY316" i="2"/>
  <c r="E315" i="2" a="1"/>
  <c r="E315" i="2" s="1"/>
  <c r="J316" i="2" l="1" a="1"/>
  <c r="J316" i="2" s="1"/>
  <c r="AY317" i="2"/>
  <c r="AX317" i="2"/>
  <c r="J317" i="2" s="1" a="1"/>
  <c r="J317" i="2" s="1"/>
  <c r="E316" i="2" a="1"/>
  <c r="E316" i="2" s="1"/>
  <c r="E317" i="2" l="1" a="1"/>
  <c r="E317" i="2" s="1"/>
  <c r="AX318" i="2"/>
  <c r="AY318" i="2"/>
  <c r="J318" i="2" l="1" a="1"/>
  <c r="J318" i="2" s="1"/>
  <c r="AX319" i="2"/>
  <c r="AY319" i="2"/>
  <c r="E318" i="2" a="1"/>
  <c r="E318" i="2" s="1"/>
  <c r="J319" i="2" l="1" a="1"/>
  <c r="J319" i="2" s="1"/>
  <c r="AY320" i="2"/>
  <c r="AX320" i="2"/>
  <c r="J320" i="2" s="1" a="1"/>
  <c r="J320" i="2" s="1"/>
  <c r="E319" i="2" a="1"/>
  <c r="E319" i="2" s="1"/>
  <c r="E320" i="2" l="1" a="1"/>
  <c r="E320" i="2" s="1"/>
  <c r="AX321" i="2"/>
  <c r="AY321" i="2"/>
  <c r="J321" i="2" l="1" a="1"/>
  <c r="J321" i="2" s="1"/>
  <c r="E321" i="2" a="1"/>
  <c r="E321" i="2" s="1"/>
  <c r="AX322" i="2"/>
  <c r="AY322" i="2"/>
  <c r="J322" i="2" l="1" a="1"/>
  <c r="J322" i="2" s="1"/>
  <c r="E322" i="2" a="1"/>
  <c r="E322" i="2" s="1"/>
  <c r="AX323" i="2"/>
  <c r="AY323" i="2"/>
  <c r="J323" i="2" l="1" a="1"/>
  <c r="J323" i="2" s="1"/>
  <c r="AX324" i="2"/>
  <c r="AY324" i="2"/>
  <c r="E323" i="2" a="1"/>
  <c r="E323" i="2" s="1"/>
  <c r="J324" i="2" l="1" a="1"/>
  <c r="J324" i="2" s="1"/>
  <c r="AY325" i="2"/>
  <c r="AX325" i="2"/>
  <c r="J325" i="2" s="1" a="1"/>
  <c r="J325" i="2" s="1"/>
  <c r="E324" i="2" a="1"/>
  <c r="E324" i="2" s="1"/>
  <c r="E325" i="2" l="1" a="1"/>
  <c r="E325" i="2" s="1"/>
  <c r="AX326" i="2"/>
  <c r="J326" i="2" s="1" a="1"/>
  <c r="J326" i="2" s="1"/>
  <c r="AY326" i="2"/>
  <c r="AY327" i="2" l="1"/>
  <c r="AX327" i="2"/>
  <c r="J327" i="2" s="1" a="1"/>
  <c r="J327" i="2" s="1"/>
  <c r="E326" i="2" a="1"/>
  <c r="E326" i="2" s="1"/>
  <c r="E327" i="2" l="1" a="1"/>
  <c r="E327" i="2" s="1"/>
  <c r="AY328" i="2"/>
  <c r="AX328" i="2"/>
  <c r="J328" i="2" s="1" a="1"/>
  <c r="J328" i="2" s="1"/>
  <c r="E328" i="2" l="1" a="1"/>
  <c r="E328" i="2" s="1"/>
  <c r="AX329" i="2"/>
  <c r="AY329" i="2"/>
  <c r="AX330" i="2" l="1"/>
  <c r="AY330" i="2"/>
  <c r="J329" i="2" a="1"/>
  <c r="J329" i="2" s="1"/>
  <c r="E329" i="2" a="1"/>
  <c r="E329" i="2" s="1"/>
  <c r="AY331" i="2" l="1"/>
  <c r="AX331" i="2"/>
  <c r="E330" i="2" a="1"/>
  <c r="E330" i="2" s="1"/>
  <c r="J330" i="2" a="1"/>
  <c r="J330" i="2" s="1"/>
  <c r="E331" i="2" l="1" a="1"/>
  <c r="E331" i="2" s="1"/>
  <c r="J331" i="2" a="1"/>
  <c r="J331" i="2" s="1"/>
  <c r="AX332" i="2"/>
  <c r="AY332" i="2"/>
  <c r="AX333" i="2" l="1"/>
  <c r="AY333" i="2"/>
  <c r="E332" i="2" a="1"/>
  <c r="E332" i="2" s="1"/>
  <c r="J332" i="2" a="1"/>
  <c r="J332" i="2" s="1"/>
  <c r="AY334" i="2" l="1"/>
  <c r="AX334" i="2"/>
  <c r="E333" i="2" a="1"/>
  <c r="E333" i="2" s="1"/>
  <c r="J333" i="2" a="1"/>
  <c r="J333" i="2" s="1"/>
  <c r="E334" i="2" l="1" a="1"/>
  <c r="E334" i="2" s="1"/>
  <c r="J334" i="2" a="1"/>
  <c r="J334" i="2" s="1"/>
  <c r="AX335" i="2"/>
  <c r="AY335" i="2"/>
  <c r="AY336" i="2" l="1"/>
  <c r="AX336" i="2"/>
  <c r="E335" i="2" a="1"/>
  <c r="E335" i="2" s="1"/>
  <c r="J335" i="2" a="1"/>
  <c r="J335" i="2" s="1"/>
  <c r="E336" i="2" l="1" a="1"/>
  <c r="E336" i="2" s="1"/>
  <c r="J336" i="2" a="1"/>
  <c r="J336" i="2" s="1"/>
  <c r="AY337" i="2"/>
  <c r="AX337" i="2"/>
  <c r="E337" i="2" l="1" a="1"/>
  <c r="E337" i="2" s="1"/>
  <c r="J337" i="2" a="1"/>
  <c r="J337" i="2" s="1"/>
  <c r="AY338" i="2"/>
  <c r="AX338" i="2"/>
  <c r="E338" i="2" l="1" a="1"/>
  <c r="E338" i="2" s="1"/>
  <c r="J338" i="2" a="1"/>
  <c r="J338" i="2" s="1"/>
  <c r="AY339" i="2"/>
  <c r="AX339" i="2"/>
  <c r="AX340" i="2" l="1"/>
  <c r="AY340" i="2"/>
  <c r="E339" i="2" a="1"/>
  <c r="E339" i="2" s="1"/>
  <c r="J339" i="2" a="1"/>
  <c r="J339" i="2" s="1"/>
  <c r="AX341" i="2" l="1"/>
  <c r="AY341" i="2"/>
  <c r="E340" i="2" a="1"/>
  <c r="E340" i="2" s="1"/>
  <c r="J340" i="2" a="1"/>
  <c r="J340" i="2" s="1"/>
  <c r="AX342" i="2" l="1"/>
  <c r="AY342" i="2"/>
  <c r="E341" i="2" a="1"/>
  <c r="E341" i="2" s="1"/>
  <c r="J341" i="2" a="1"/>
  <c r="J341" i="2" s="1"/>
  <c r="AX343" i="2" l="1"/>
  <c r="AY343" i="2"/>
  <c r="E342" i="2" a="1"/>
  <c r="E342" i="2" s="1"/>
  <c r="J342" i="2" a="1"/>
  <c r="J342" i="2" s="1"/>
  <c r="AX344" i="2" l="1"/>
  <c r="AY344" i="2"/>
  <c r="E343" i="2" a="1"/>
  <c r="E343" i="2" s="1"/>
  <c r="J343" i="2" a="1"/>
  <c r="J343" i="2" s="1"/>
  <c r="AX345" i="2" l="1"/>
  <c r="AY345" i="2"/>
  <c r="E344" i="2" a="1"/>
  <c r="E344" i="2" s="1"/>
  <c r="J344" i="2" a="1"/>
  <c r="J344" i="2" s="1"/>
  <c r="AX346" i="2" l="1"/>
  <c r="AY346" i="2"/>
  <c r="E345" i="2" a="1"/>
  <c r="E345" i="2" s="1"/>
  <c r="J345" i="2" a="1"/>
  <c r="J345" i="2" s="1"/>
  <c r="AY347" i="2" l="1"/>
  <c r="AX347" i="2"/>
  <c r="E346" i="2" a="1"/>
  <c r="E346" i="2" s="1"/>
  <c r="J346" i="2" a="1"/>
  <c r="J346" i="2" s="1"/>
  <c r="E347" i="2" l="1" a="1"/>
  <c r="E347" i="2" s="1"/>
  <c r="J347" i="2" a="1"/>
  <c r="J347" i="2" s="1"/>
  <c r="AY348" i="2"/>
  <c r="AX348" i="2"/>
  <c r="E348" i="2" l="1" a="1"/>
  <c r="E348" i="2" s="1"/>
  <c r="J348" i="2" a="1"/>
  <c r="J348" i="2" s="1"/>
  <c r="AX349" i="2"/>
  <c r="AY349" i="2"/>
  <c r="E349" i="2" l="1" a="1"/>
  <c r="E349" i="2" s="1"/>
  <c r="J349" i="2" a="1"/>
  <c r="J349" i="2" s="1"/>
  <c r="AX350" i="2"/>
  <c r="AY350" i="2"/>
  <c r="AX351" i="2" l="1"/>
  <c r="AY351" i="2"/>
  <c r="E350" i="2" a="1"/>
  <c r="E350" i="2" s="1"/>
  <c r="J350" i="2" a="1"/>
  <c r="J350" i="2" s="1"/>
  <c r="AX352" i="2" l="1"/>
  <c r="AY352" i="2"/>
  <c r="E351" i="2" a="1"/>
  <c r="E351" i="2" s="1"/>
  <c r="J351" i="2" a="1"/>
  <c r="J351" i="2" s="1"/>
  <c r="AY353" i="2" l="1"/>
  <c r="AX353" i="2"/>
  <c r="E352" i="2" a="1"/>
  <c r="E352" i="2" s="1"/>
  <c r="J352" i="2" a="1"/>
  <c r="J352" i="2" s="1"/>
  <c r="E353" i="2" l="1" a="1"/>
  <c r="E353" i="2" s="1"/>
  <c r="J353" i="2" a="1"/>
  <c r="J353" i="2" s="1"/>
  <c r="AX354" i="2"/>
  <c r="AY354" i="2"/>
  <c r="E354" i="2" l="1" a="1"/>
  <c r="E354" i="2" s="1"/>
  <c r="J354" i="2" a="1"/>
  <c r="J354" i="2" s="1"/>
  <c r="AX355" i="2"/>
  <c r="AY355" i="2"/>
  <c r="E355" i="2" l="1" a="1"/>
  <c r="E355" i="2" s="1"/>
  <c r="J355" i="2" a="1"/>
  <c r="J355" i="2" s="1"/>
  <c r="AX356" i="2"/>
  <c r="AY356" i="2"/>
  <c r="E356" i="2" l="1" a="1"/>
  <c r="E356" i="2" s="1"/>
  <c r="J356" i="2" a="1"/>
  <c r="J356" i="2" s="1"/>
  <c r="AX357" i="2"/>
  <c r="AY357" i="2"/>
  <c r="E357" i="2" l="1" a="1"/>
  <c r="E357" i="2" s="1"/>
  <c r="J357" i="2" a="1"/>
  <c r="J357" i="2" s="1"/>
  <c r="AX358" i="2"/>
  <c r="AY358" i="2"/>
  <c r="E358" i="2" l="1" a="1"/>
  <c r="E358" i="2" s="1"/>
  <c r="J358" i="2" a="1"/>
  <c r="J358" i="2" s="1"/>
  <c r="AX359" i="2"/>
  <c r="AY359" i="2"/>
  <c r="E359" i="2" l="1" a="1"/>
  <c r="E359" i="2" s="1"/>
  <c r="J359" i="2" a="1"/>
  <c r="J359" i="2" s="1"/>
  <c r="AY360" i="2"/>
  <c r="AX360" i="2"/>
  <c r="AX361" i="2" l="1"/>
  <c r="AY361" i="2"/>
  <c r="E360" i="2" a="1"/>
  <c r="E360" i="2" s="1"/>
  <c r="J360" i="2" a="1"/>
  <c r="J360" i="2" s="1"/>
  <c r="AX362" i="2" l="1"/>
  <c r="AY362" i="2"/>
  <c r="E361" i="2" a="1"/>
  <c r="E361" i="2" s="1"/>
  <c r="J361" i="2" a="1"/>
  <c r="J361" i="2" s="1"/>
  <c r="AX363" i="2" l="1"/>
  <c r="AY363" i="2"/>
  <c r="E362" i="2" a="1"/>
  <c r="E362" i="2" s="1"/>
  <c r="J362" i="2" a="1"/>
  <c r="J362" i="2" s="1"/>
  <c r="AX364" i="2" l="1"/>
  <c r="AY364" i="2"/>
  <c r="E363" i="2" a="1"/>
  <c r="E363" i="2" s="1"/>
  <c r="J363" i="2" a="1"/>
  <c r="J363" i="2" s="1"/>
  <c r="AY365" i="2" l="1"/>
  <c r="AX365" i="2"/>
  <c r="E364" i="2" a="1"/>
  <c r="E364" i="2" s="1"/>
  <c r="J364" i="2" a="1"/>
  <c r="J364" i="2" s="1"/>
  <c r="E365" i="2" l="1" a="1"/>
  <c r="E365" i="2" s="1"/>
  <c r="J365" i="2" a="1"/>
  <c r="J365" i="2" s="1"/>
  <c r="AY366" i="2"/>
  <c r="AX366" i="2"/>
  <c r="E366" i="2" l="1" a="1"/>
  <c r="E366" i="2" s="1"/>
  <c r="J366" i="2" a="1"/>
  <c r="J366" i="2" s="1"/>
  <c r="AY367" i="2"/>
  <c r="AX367" i="2"/>
  <c r="E367" i="2" l="1" a="1"/>
  <c r="E367" i="2" s="1"/>
  <c r="J367" i="2" a="1"/>
  <c r="J367" i="2" s="1"/>
  <c r="AX368" i="2"/>
  <c r="AY368" i="2"/>
  <c r="AX369" i="2" l="1"/>
  <c r="AY369" i="2"/>
  <c r="E368" i="2" a="1"/>
  <c r="E368" i="2" s="1"/>
  <c r="J368" i="2" a="1"/>
  <c r="J368" i="2" s="1"/>
  <c r="AX370" i="2" l="1"/>
  <c r="AY370" i="2"/>
  <c r="E369" i="2" a="1"/>
  <c r="E369" i="2" s="1"/>
  <c r="J369" i="2" a="1"/>
  <c r="J369" i="2" s="1"/>
  <c r="AX371" i="2" l="1"/>
  <c r="AY371" i="2"/>
  <c r="E370" i="2" a="1"/>
  <c r="E370" i="2" s="1"/>
  <c r="J370" i="2" a="1"/>
  <c r="J370" i="2" s="1"/>
  <c r="AX372" i="2" l="1"/>
  <c r="AY372" i="2"/>
  <c r="E371" i="2" a="1"/>
  <c r="E371" i="2" s="1"/>
  <c r="J371" i="2" a="1"/>
  <c r="J371" i="2" s="1"/>
  <c r="AX373" i="2" l="1"/>
  <c r="AY373" i="2"/>
  <c r="E372" i="2" a="1"/>
  <c r="E372" i="2" s="1"/>
  <c r="J372" i="2" a="1"/>
  <c r="J372" i="2" s="1"/>
  <c r="AX374" i="2" l="1"/>
  <c r="AY374" i="2"/>
  <c r="E373" i="2" a="1"/>
  <c r="E373" i="2" s="1"/>
  <c r="J373" i="2" a="1"/>
  <c r="J373" i="2" s="1"/>
  <c r="AX375" i="2" l="1"/>
  <c r="AY375" i="2"/>
  <c r="E374" i="2" a="1"/>
  <c r="E374" i="2" s="1"/>
  <c r="J374" i="2" a="1"/>
  <c r="J374" i="2" s="1"/>
  <c r="AX376" i="2" l="1"/>
  <c r="AY376" i="2"/>
  <c r="E375" i="2" a="1"/>
  <c r="E375" i="2" s="1"/>
  <c r="J375" i="2" a="1"/>
  <c r="J375" i="2" s="1"/>
  <c r="AY377" i="2" l="1"/>
  <c r="AX377" i="2"/>
  <c r="E376" i="2" a="1"/>
  <c r="E376" i="2" s="1"/>
  <c r="J376" i="2" a="1"/>
  <c r="J376" i="2" s="1"/>
  <c r="E377" i="2" l="1" a="1"/>
  <c r="E377" i="2" s="1"/>
  <c r="J377" i="2" a="1"/>
  <c r="J377" i="2" s="1"/>
  <c r="AY378" i="2"/>
  <c r="AX378" i="2"/>
  <c r="E378" i="2" l="1" a="1"/>
  <c r="E378" i="2" s="1"/>
  <c r="J378" i="2" a="1"/>
  <c r="J378" i="2" s="1"/>
  <c r="AY379" i="2"/>
  <c r="AX379" i="2"/>
  <c r="E379" i="2" l="1" a="1"/>
  <c r="E379" i="2" s="1"/>
  <c r="J379" i="2" a="1"/>
  <c r="J379" i="2" s="1"/>
  <c r="AY380" i="2"/>
  <c r="AX380" i="2"/>
  <c r="AY381" i="2" l="1"/>
  <c r="AX381" i="2"/>
  <c r="E380" i="2" a="1"/>
  <c r="E380" i="2" s="1"/>
  <c r="J380" i="2" a="1"/>
  <c r="J380" i="2" s="1"/>
  <c r="E381" i="2" l="1" a="1"/>
  <c r="E381" i="2" s="1"/>
  <c r="J381" i="2" a="1"/>
  <c r="J381" i="2" s="1"/>
  <c r="AY382" i="2"/>
  <c r="AX382" i="2"/>
  <c r="AY383" i="2" l="1"/>
  <c r="AX383" i="2"/>
  <c r="E382" i="2" a="1"/>
  <c r="E382" i="2" s="1"/>
  <c r="J382" i="2" a="1"/>
  <c r="J382" i="2" s="1"/>
  <c r="E383" i="2" l="1" a="1"/>
  <c r="E383" i="2" s="1"/>
  <c r="J383" i="2" a="1"/>
  <c r="J383" i="2" s="1"/>
  <c r="AY384" i="2"/>
  <c r="AX384" i="2"/>
  <c r="AX385" i="2" l="1"/>
  <c r="AY385" i="2"/>
  <c r="E384" i="2" a="1"/>
  <c r="E384" i="2" s="1"/>
  <c r="J384" i="2" a="1"/>
  <c r="J384" i="2" s="1"/>
  <c r="AX386" i="2" l="1"/>
  <c r="AY386" i="2"/>
  <c r="E385" i="2" a="1"/>
  <c r="E385" i="2" s="1"/>
  <c r="J385" i="2" a="1"/>
  <c r="J385" i="2" s="1"/>
  <c r="AX387" i="2" l="1"/>
  <c r="AY387" i="2"/>
  <c r="E386" i="2" a="1"/>
  <c r="E386" i="2" s="1"/>
  <c r="J386" i="2" a="1"/>
  <c r="J386" i="2" s="1"/>
  <c r="AX388" i="2" l="1"/>
  <c r="AY388" i="2"/>
  <c r="E387" i="2" a="1"/>
  <c r="E387" i="2" s="1"/>
  <c r="J387" i="2" a="1"/>
  <c r="J387" i="2" s="1"/>
  <c r="AY389" i="2" l="1"/>
  <c r="AX389" i="2"/>
  <c r="E388" i="2" a="1"/>
  <c r="E388" i="2" s="1"/>
  <c r="J388" i="2" a="1"/>
  <c r="J388" i="2" s="1"/>
  <c r="E389" i="2" l="1" a="1"/>
  <c r="E389" i="2" s="1"/>
  <c r="J389" i="2" a="1"/>
  <c r="J389" i="2" s="1"/>
  <c r="AY390" i="2"/>
  <c r="AX390" i="2"/>
  <c r="AY391" i="2" l="1"/>
  <c r="AX391" i="2"/>
  <c r="E390" i="2" a="1"/>
  <c r="E390" i="2" s="1"/>
  <c r="J390" i="2" a="1"/>
  <c r="J390" i="2" s="1"/>
  <c r="E391" i="2" l="1" a="1"/>
  <c r="E391" i="2" s="1"/>
  <c r="J391" i="2" a="1"/>
  <c r="J391" i="2" s="1"/>
  <c r="AY392" i="2"/>
  <c r="AX392" i="2"/>
  <c r="AX393" i="2" l="1"/>
  <c r="AY393" i="2"/>
  <c r="E392" i="2" a="1"/>
  <c r="E392" i="2" s="1"/>
  <c r="J392" i="2" a="1"/>
  <c r="J392" i="2" s="1"/>
  <c r="AX394" i="2" l="1"/>
  <c r="AY394" i="2"/>
  <c r="E393" i="2" a="1"/>
  <c r="E393" i="2" s="1"/>
  <c r="J393" i="2" a="1"/>
  <c r="J393" i="2" s="1"/>
  <c r="AY395" i="2" l="1"/>
  <c r="AX395" i="2"/>
  <c r="E394" i="2" a="1"/>
  <c r="E394" i="2" s="1"/>
  <c r="J394" i="2" a="1"/>
  <c r="J394" i="2" s="1"/>
  <c r="E395" i="2" l="1" a="1"/>
  <c r="E395" i="2" s="1"/>
  <c r="J395" i="2" a="1"/>
  <c r="J395" i="2" s="1"/>
  <c r="AY396" i="2"/>
  <c r="AX396" i="2"/>
  <c r="AX397" i="2" l="1"/>
  <c r="AY397" i="2"/>
  <c r="E396" i="2" a="1"/>
  <c r="E396" i="2" s="1"/>
  <c r="J396" i="2" a="1"/>
  <c r="J396" i="2" s="1"/>
  <c r="AX398" i="2" l="1"/>
  <c r="AY398" i="2"/>
  <c r="E397" i="2" a="1"/>
  <c r="E397" i="2" s="1"/>
  <c r="J397" i="2" a="1"/>
  <c r="J397" i="2" s="1"/>
  <c r="AX399" i="2" l="1"/>
  <c r="AY399" i="2"/>
  <c r="E398" i="2" a="1"/>
  <c r="E398" i="2" s="1"/>
  <c r="J398" i="2" a="1"/>
  <c r="J398" i="2" s="1"/>
  <c r="AX400" i="2" l="1"/>
  <c r="AY400" i="2"/>
  <c r="E399" i="2" a="1"/>
  <c r="E399" i="2" s="1"/>
  <c r="J399" i="2" a="1"/>
  <c r="J399" i="2" s="1"/>
  <c r="AY401" i="2" l="1"/>
  <c r="AX401" i="2"/>
  <c r="E400" i="2" a="1"/>
  <c r="E400" i="2" s="1"/>
  <c r="J400" i="2" a="1"/>
  <c r="J400" i="2" s="1"/>
  <c r="E401" i="2" l="1" a="1"/>
  <c r="E401" i="2" s="1"/>
  <c r="J401" i="2" a="1"/>
  <c r="J401" i="2" s="1"/>
  <c r="AY402" i="2"/>
  <c r="AX402" i="2"/>
  <c r="AY403" i="2" l="1"/>
  <c r="AX403" i="2"/>
  <c r="E402" i="2" a="1"/>
  <c r="E402" i="2" s="1"/>
  <c r="J402" i="2" a="1"/>
  <c r="J402" i="2" s="1"/>
  <c r="E403" i="2" l="1" a="1"/>
  <c r="E403" i="2" s="1"/>
  <c r="J403" i="2" a="1"/>
  <c r="J403" i="2" s="1"/>
  <c r="AX404" i="2"/>
  <c r="AY404" i="2"/>
  <c r="E404" i="2" l="1" a="1"/>
  <c r="E404" i="2" s="1"/>
  <c r="J404" i="2" a="1"/>
  <c r="J404" i="2" s="1"/>
  <c r="AY405" i="2"/>
  <c r="AX405" i="2"/>
  <c r="AY406" i="2" l="1"/>
  <c r="AX406" i="2"/>
  <c r="E405" i="2" a="1"/>
  <c r="E405" i="2" s="1"/>
  <c r="J405" i="2" a="1"/>
  <c r="J405" i="2" s="1"/>
  <c r="E406" i="2" l="1" a="1"/>
  <c r="E406" i="2" s="1"/>
  <c r="J406" i="2" a="1"/>
  <c r="J406" i="2" s="1"/>
  <c r="AX407" i="2"/>
  <c r="AY407" i="2"/>
  <c r="E407" i="2" l="1" a="1"/>
  <c r="E407" i="2" s="1"/>
  <c r="J407" i="2" a="1"/>
  <c r="J407" i="2" s="1"/>
  <c r="AY408" i="2"/>
  <c r="AX408" i="2"/>
  <c r="AX409" i="2" l="1"/>
  <c r="AY409" i="2"/>
  <c r="E408" i="2" a="1"/>
  <c r="E408" i="2" s="1"/>
  <c r="J408" i="2" a="1"/>
  <c r="J408" i="2" s="1"/>
  <c r="AY410" i="2" l="1"/>
  <c r="AX410" i="2"/>
  <c r="E409" i="2" a="1"/>
  <c r="E409" i="2" s="1"/>
  <c r="J409" i="2" a="1"/>
  <c r="J409" i="2" s="1"/>
  <c r="E410" i="2" l="1" a="1"/>
  <c r="E410" i="2" s="1"/>
  <c r="J410" i="2" a="1"/>
  <c r="J410" i="2" s="1"/>
  <c r="AY411" i="2"/>
  <c r="AX411" i="2"/>
  <c r="AY412" i="2" l="1"/>
  <c r="AX412" i="2"/>
  <c r="E411" i="2" a="1"/>
  <c r="E411" i="2" s="1"/>
  <c r="J411" i="2" a="1"/>
  <c r="J411" i="2" s="1"/>
  <c r="E412" i="2" l="1" a="1"/>
  <c r="E412" i="2" s="1"/>
  <c r="J412" i="2" a="1"/>
  <c r="J412" i="2" s="1"/>
  <c r="AY413" i="2"/>
  <c r="AX413" i="2"/>
  <c r="AY414" i="2" l="1"/>
  <c r="AX414" i="2"/>
  <c r="E413" i="2" a="1"/>
  <c r="E413" i="2" s="1"/>
  <c r="J413" i="2" a="1"/>
  <c r="J413" i="2" s="1"/>
  <c r="E414" i="2" l="1" a="1"/>
  <c r="E414" i="2" s="1"/>
  <c r="J414" i="2" a="1"/>
  <c r="J414" i="2" s="1"/>
  <c r="AY415" i="2"/>
  <c r="AX415" i="2"/>
  <c r="AY416" i="2" l="1"/>
  <c r="AX416" i="2"/>
  <c r="E415" i="2" a="1"/>
  <c r="E415" i="2" s="1"/>
  <c r="J415" i="2" a="1"/>
  <c r="J415" i="2" s="1"/>
  <c r="E416" i="2" l="1" a="1"/>
  <c r="E416" i="2" s="1"/>
  <c r="J416" i="2" a="1"/>
  <c r="J416" i="2" s="1"/>
  <c r="AX417" i="2"/>
  <c r="AY417" i="2"/>
  <c r="E417" i="2" l="1" a="1"/>
  <c r="E417" i="2" s="1"/>
  <c r="J417" i="2" a="1"/>
  <c r="J417" i="2" s="1"/>
  <c r="AY418" i="2"/>
  <c r="AX418" i="2"/>
  <c r="E418" i="2" l="1" a="1"/>
  <c r="E418" i="2" s="1"/>
  <c r="J418" i="2" a="1"/>
  <c r="J418" i="2" s="1"/>
  <c r="AX419" i="2"/>
  <c r="AY419" i="2"/>
  <c r="AY420" i="2" l="1"/>
  <c r="AX420" i="2"/>
  <c r="E419" i="2" a="1"/>
  <c r="E419" i="2" s="1"/>
  <c r="J419" i="2" a="1"/>
  <c r="J419" i="2" s="1"/>
  <c r="E420" i="2" l="1" a="1"/>
  <c r="E420" i="2" s="1"/>
  <c r="J420" i="2" a="1"/>
  <c r="J420" i="2" s="1"/>
  <c r="AX421" i="2"/>
  <c r="AY421" i="2"/>
  <c r="AY422" i="2" l="1"/>
  <c r="AX422" i="2"/>
  <c r="E421" i="2" a="1"/>
  <c r="E421" i="2" s="1"/>
  <c r="J421" i="2" a="1"/>
  <c r="J421" i="2" s="1"/>
  <c r="E422" i="2" l="1" a="1"/>
  <c r="E422" i="2" s="1"/>
  <c r="J422" i="2" a="1"/>
  <c r="J422" i="2" s="1"/>
  <c r="AY423" i="2"/>
  <c r="AX423" i="2"/>
  <c r="AY424" i="2" l="1"/>
  <c r="AX424" i="2"/>
  <c r="E423" i="2" a="1"/>
  <c r="E423" i="2" s="1"/>
  <c r="J423" i="2" a="1"/>
  <c r="J423" i="2" s="1"/>
  <c r="E424" i="2" l="1" a="1"/>
  <c r="E424" i="2" s="1"/>
  <c r="J424" i="2" a="1"/>
  <c r="J424" i="2" s="1"/>
  <c r="AY425" i="2"/>
  <c r="AX425" i="2"/>
  <c r="AY426" i="2" l="1"/>
  <c r="AX426" i="2"/>
  <c r="E425" i="2" a="1"/>
  <c r="E425" i="2" s="1"/>
  <c r="J425" i="2" a="1"/>
  <c r="J425" i="2" s="1"/>
  <c r="E426" i="2" l="1" a="1"/>
  <c r="E426" i="2" s="1"/>
  <c r="J426" i="2" a="1"/>
  <c r="J426" i="2" s="1"/>
  <c r="AX427" i="2"/>
  <c r="AY427" i="2"/>
  <c r="E427" i="2" l="1" a="1"/>
  <c r="E427" i="2" s="1"/>
  <c r="J427" i="2" a="1"/>
  <c r="J427" i="2" s="1"/>
  <c r="AX428" i="2"/>
  <c r="AY428" i="2"/>
  <c r="E428" i="2" l="1" a="1"/>
  <c r="E428" i="2" s="1"/>
  <c r="J428" i="2" a="1"/>
  <c r="J428" i="2" s="1"/>
  <c r="AY429" i="2"/>
  <c r="AX429" i="2"/>
  <c r="AY430" i="2" l="1"/>
  <c r="AX430" i="2"/>
  <c r="E429" i="2" a="1"/>
  <c r="E429" i="2" s="1"/>
  <c r="J429" i="2" a="1"/>
  <c r="J429" i="2" s="1"/>
  <c r="E430" i="2" l="1" a="1"/>
  <c r="E430" i="2" s="1"/>
  <c r="J430" i="2" a="1"/>
  <c r="J430" i="2" s="1"/>
  <c r="AY431" i="2"/>
  <c r="AX431" i="2"/>
  <c r="E431" i="2" l="1" a="1"/>
  <c r="E431" i="2" s="1"/>
  <c r="J431" i="2" a="1"/>
  <c r="J431" i="2" s="1"/>
  <c r="AX432" i="2"/>
  <c r="AY432" i="2"/>
  <c r="E432" i="2" l="1" a="1"/>
  <c r="E432" i="2" s="1"/>
  <c r="J432" i="2" a="1"/>
  <c r="J432" i="2" s="1"/>
  <c r="AX433" i="2"/>
  <c r="AY433" i="2"/>
  <c r="E433" i="2" l="1" a="1"/>
  <c r="E433" i="2" s="1"/>
  <c r="J433" i="2" a="1"/>
  <c r="J433" i="2" s="1"/>
  <c r="AX434" i="2"/>
  <c r="AY434" i="2"/>
  <c r="E434" i="2" l="1" a="1"/>
  <c r="E434" i="2" s="1"/>
  <c r="J434" i="2" a="1"/>
  <c r="J434" i="2" s="1"/>
  <c r="AX435" i="2"/>
  <c r="AY435" i="2"/>
  <c r="E435" i="2" l="1" a="1"/>
  <c r="E435" i="2" s="1"/>
  <c r="J435" i="2" a="1"/>
  <c r="J435" i="2" s="1"/>
  <c r="AX436" i="2"/>
  <c r="AY436" i="2"/>
  <c r="E436" i="2" l="1" a="1"/>
  <c r="E436" i="2" s="1"/>
  <c r="J436" i="2" a="1"/>
  <c r="J436" i="2" s="1"/>
  <c r="AY437" i="2"/>
  <c r="AX437" i="2"/>
  <c r="AY438" i="2" l="1"/>
  <c r="AX438" i="2"/>
  <c r="E437" i="2" a="1"/>
  <c r="E437" i="2" s="1"/>
  <c r="J437" i="2" a="1"/>
  <c r="J437" i="2" s="1"/>
  <c r="E438" i="2" l="1" a="1"/>
  <c r="E438" i="2" s="1"/>
  <c r="J438" i="2" a="1"/>
  <c r="J438" i="2" s="1"/>
  <c r="AY439" i="2"/>
  <c r="AX439" i="2"/>
  <c r="AY440" i="2" l="1"/>
  <c r="AX440" i="2"/>
  <c r="E439" i="2" a="1"/>
  <c r="E439" i="2" s="1"/>
  <c r="J439" i="2" a="1"/>
  <c r="J439" i="2" s="1"/>
  <c r="E440" i="2" l="1" a="1"/>
  <c r="E440" i="2" s="1"/>
  <c r="J440" i="2" a="1"/>
  <c r="J440" i="2" s="1"/>
  <c r="AX441" i="2"/>
  <c r="AY441" i="2"/>
  <c r="E441" i="2" l="1" a="1"/>
  <c r="E441" i="2" s="1"/>
  <c r="J441" i="2" a="1"/>
  <c r="J441" i="2" s="1"/>
  <c r="AX442" i="2"/>
  <c r="AY442" i="2"/>
  <c r="E442" i="2" l="1" a="1"/>
  <c r="E442" i="2" s="1"/>
  <c r="J442" i="2" a="1"/>
  <c r="J442" i="2" s="1"/>
  <c r="AY443" i="2"/>
  <c r="AX443" i="2"/>
  <c r="AX444" i="2" l="1"/>
  <c r="AY444" i="2"/>
  <c r="E443" i="2" a="1"/>
  <c r="E443" i="2" s="1"/>
  <c r="J443" i="2" a="1"/>
  <c r="J443" i="2" s="1"/>
  <c r="AY445" i="2" l="1"/>
  <c r="AX445" i="2"/>
  <c r="E444" i="2" a="1"/>
  <c r="E444" i="2" s="1"/>
  <c r="J444" i="2" a="1"/>
  <c r="J444" i="2" s="1"/>
  <c r="E445" i="2" l="1" a="1"/>
  <c r="E445" i="2" s="1"/>
  <c r="J445" i="2" a="1"/>
  <c r="J445" i="2" s="1"/>
  <c r="AY446" i="2"/>
  <c r="AX446" i="2"/>
  <c r="AY447" i="2" l="1"/>
  <c r="AX447" i="2"/>
  <c r="E446" i="2" a="1"/>
  <c r="E446" i="2" s="1"/>
  <c r="J446" i="2" a="1"/>
  <c r="J446" i="2" s="1"/>
  <c r="E447" i="2" l="1" a="1"/>
  <c r="E447" i="2" s="1"/>
  <c r="J447" i="2" a="1"/>
  <c r="J447" i="2" s="1"/>
  <c r="AX448" i="2"/>
  <c r="AY448" i="2"/>
  <c r="E448" i="2" l="1" a="1"/>
  <c r="E448" i="2" s="1"/>
  <c r="J448" i="2" a="1"/>
  <c r="J448" i="2" s="1"/>
  <c r="AX449" i="2"/>
  <c r="AY449" i="2"/>
  <c r="E449" i="2" l="1" a="1"/>
  <c r="E449" i="2" s="1"/>
  <c r="J449" i="2" a="1"/>
  <c r="J449" i="2" s="1"/>
  <c r="AX450" i="2"/>
  <c r="AY450" i="2"/>
  <c r="AX451" i="2" l="1"/>
  <c r="AY451" i="2"/>
  <c r="E450" i="2" a="1"/>
  <c r="E450" i="2" s="1"/>
  <c r="J450" i="2" a="1"/>
  <c r="J450" i="2" s="1"/>
  <c r="AY452" i="2" l="1"/>
  <c r="AX452" i="2"/>
  <c r="E451" i="2" a="1"/>
  <c r="E451" i="2" s="1"/>
  <c r="J451" i="2" a="1"/>
  <c r="J451" i="2" s="1"/>
  <c r="E452" i="2" l="1" a="1"/>
  <c r="E452" i="2" s="1"/>
  <c r="J452" i="2" a="1"/>
  <c r="J452" i="2" s="1"/>
  <c r="AX453" i="2"/>
  <c r="AY453" i="2"/>
  <c r="E453" i="2" l="1" a="1"/>
  <c r="E453" i="2" s="1"/>
  <c r="J453" i="2" a="1"/>
  <c r="J453" i="2" s="1"/>
  <c r="AY454" i="2"/>
  <c r="AX454" i="2"/>
  <c r="AX455" i="2" l="1"/>
  <c r="AY455" i="2"/>
  <c r="E454" i="2" a="1"/>
  <c r="E454" i="2" s="1"/>
  <c r="J454" i="2" a="1"/>
  <c r="J454" i="2" s="1"/>
  <c r="AX456" i="2" l="1"/>
  <c r="AY456" i="2"/>
  <c r="E455" i="2" a="1"/>
  <c r="E455" i="2" s="1"/>
  <c r="J455" i="2" a="1"/>
  <c r="J455" i="2" s="1"/>
  <c r="AX457" i="2" l="1"/>
  <c r="AY457" i="2"/>
  <c r="E456" i="2" a="1"/>
  <c r="E456" i="2" s="1"/>
  <c r="J456" i="2" a="1"/>
  <c r="J456" i="2" s="1"/>
  <c r="AX458" i="2" l="1"/>
  <c r="AY458" i="2"/>
  <c r="E457" i="2" a="1"/>
  <c r="E457" i="2" s="1"/>
  <c r="J457" i="2" a="1"/>
  <c r="J457" i="2" s="1"/>
  <c r="AX459" i="2" l="1"/>
  <c r="AY459" i="2"/>
  <c r="E458" i="2" a="1"/>
  <c r="E458" i="2" s="1"/>
  <c r="J458" i="2" a="1"/>
  <c r="J458" i="2" s="1"/>
  <c r="AX460" i="2" l="1"/>
  <c r="AY460" i="2"/>
  <c r="E459" i="2" a="1"/>
  <c r="E459" i="2" s="1"/>
  <c r="J459" i="2" a="1"/>
  <c r="J459" i="2" s="1"/>
  <c r="AY461" i="2" l="1"/>
  <c r="AX461" i="2"/>
  <c r="E460" i="2" a="1"/>
  <c r="E460" i="2" s="1"/>
  <c r="J460" i="2" a="1"/>
  <c r="J460" i="2" s="1"/>
  <c r="E461" i="2" l="1" a="1"/>
  <c r="E461" i="2" s="1"/>
  <c r="J461" i="2" a="1"/>
  <c r="J461" i="2" s="1"/>
  <c r="AY462" i="2"/>
  <c r="AX462" i="2"/>
  <c r="AY463" i="2" l="1"/>
  <c r="AX463" i="2"/>
  <c r="E462" i="2" a="1"/>
  <c r="E462" i="2" s="1"/>
  <c r="J462" i="2" a="1"/>
  <c r="J462" i="2" s="1"/>
  <c r="E463" i="2" l="1" a="1"/>
  <c r="E463" i="2" s="1"/>
  <c r="J463" i="2" a="1"/>
  <c r="J463" i="2" s="1"/>
  <c r="AY464" i="2"/>
  <c r="AX464" i="2"/>
  <c r="AX465" i="2" l="1"/>
  <c r="AY465" i="2"/>
  <c r="E464" i="2" a="1"/>
  <c r="E464" i="2" s="1"/>
  <c r="J464" i="2" a="1"/>
  <c r="J464" i="2" s="1"/>
  <c r="AX466" i="2" l="1"/>
  <c r="AY466" i="2"/>
  <c r="E465" i="2" a="1"/>
  <c r="E465" i="2" s="1"/>
  <c r="J465" i="2" a="1"/>
  <c r="J465" i="2" s="1"/>
  <c r="AX467" i="2" l="1"/>
  <c r="AY467" i="2"/>
  <c r="E466" i="2" a="1"/>
  <c r="E466" i="2" s="1"/>
  <c r="J466" i="2" a="1"/>
  <c r="J466" i="2" s="1"/>
  <c r="AX468" i="2" l="1"/>
  <c r="AY468" i="2"/>
  <c r="E467" i="2" a="1"/>
  <c r="E467" i="2" s="1"/>
  <c r="J467" i="2" a="1"/>
  <c r="J467" i="2" s="1"/>
  <c r="AX469" i="2" l="1"/>
  <c r="AY469" i="2"/>
  <c r="E468" i="2" a="1"/>
  <c r="E468" i="2" s="1"/>
  <c r="J468" i="2" a="1"/>
  <c r="J468" i="2" s="1"/>
  <c r="AX470" i="2" l="1"/>
  <c r="AY470" i="2"/>
  <c r="E469" i="2" a="1"/>
  <c r="E469" i="2" s="1"/>
  <c r="J469" i="2" a="1"/>
  <c r="J469" i="2" s="1"/>
  <c r="AX471" i="2" l="1"/>
  <c r="AY471" i="2"/>
  <c r="E470" i="2" a="1"/>
  <c r="E470" i="2" s="1"/>
  <c r="J470" i="2" a="1"/>
  <c r="J470" i="2" s="1"/>
  <c r="AX472" i="2" l="1"/>
  <c r="AY472" i="2"/>
  <c r="E471" i="2" a="1"/>
  <c r="E471" i="2" s="1"/>
  <c r="J471" i="2" a="1"/>
  <c r="J471" i="2" s="1"/>
  <c r="AX473" i="2" l="1"/>
  <c r="AY473" i="2"/>
  <c r="E472" i="2" a="1"/>
  <c r="E472" i="2" s="1"/>
  <c r="J472" i="2" a="1"/>
  <c r="J472" i="2" s="1"/>
  <c r="AX474" i="2" l="1"/>
  <c r="AY474" i="2"/>
  <c r="E473" i="2" a="1"/>
  <c r="E473" i="2" s="1"/>
  <c r="J473" i="2" a="1"/>
  <c r="J473" i="2" s="1"/>
  <c r="AX475" i="2" l="1"/>
  <c r="AY475" i="2"/>
  <c r="E474" i="2" a="1"/>
  <c r="E474" i="2" s="1"/>
  <c r="J474" i="2" a="1"/>
  <c r="J474" i="2" s="1"/>
  <c r="AX476" i="2" l="1"/>
  <c r="AY476" i="2"/>
  <c r="E475" i="2" a="1"/>
  <c r="E475" i="2" s="1"/>
  <c r="J475" i="2" a="1"/>
  <c r="J475" i="2" s="1"/>
  <c r="AY477" i="2" l="1"/>
  <c r="AX477" i="2"/>
  <c r="E476" i="2" a="1"/>
  <c r="E476" i="2" s="1"/>
  <c r="J476" i="2" a="1"/>
  <c r="J476" i="2" s="1"/>
  <c r="E477" i="2" l="1" a="1"/>
  <c r="E477" i="2" s="1"/>
  <c r="J477" i="2" a="1"/>
  <c r="J477" i="2" s="1"/>
  <c r="AY478" i="2"/>
  <c r="AX478" i="2"/>
  <c r="AY479" i="2" l="1"/>
  <c r="AX479" i="2"/>
  <c r="E478" i="2" a="1"/>
  <c r="E478" i="2" s="1"/>
  <c r="J478" i="2" a="1"/>
  <c r="J478" i="2" s="1"/>
  <c r="E479" i="2" l="1" a="1"/>
  <c r="E479" i="2" s="1"/>
  <c r="J479" i="2" a="1"/>
  <c r="J479" i="2" s="1"/>
  <c r="AX480" i="2"/>
  <c r="AY480" i="2"/>
  <c r="E480" i="2" l="1" a="1"/>
  <c r="E480" i="2" s="1"/>
  <c r="J480" i="2" a="1"/>
  <c r="J480" i="2" s="1"/>
  <c r="AY481" i="2"/>
  <c r="AX481" i="2"/>
  <c r="AY482" i="2" l="1"/>
  <c r="AX482" i="2"/>
  <c r="E481" i="2" a="1"/>
  <c r="E481" i="2" s="1"/>
  <c r="J481" i="2" a="1"/>
  <c r="J481" i="2" s="1"/>
  <c r="E482" i="2" l="1" a="1"/>
  <c r="E482" i="2" s="1"/>
  <c r="J482" i="2" a="1"/>
  <c r="J482" i="2" s="1"/>
  <c r="AX483" i="2"/>
  <c r="AY483" i="2"/>
  <c r="AX484" i="2" l="1"/>
  <c r="AY484" i="2"/>
  <c r="E483" i="2" a="1"/>
  <c r="E483" i="2" s="1"/>
  <c r="J483" i="2" a="1"/>
  <c r="J483" i="2" s="1"/>
  <c r="AX485" i="2" l="1"/>
  <c r="AY485" i="2"/>
  <c r="E484" i="2" a="1"/>
  <c r="E484" i="2" s="1"/>
  <c r="J484" i="2" a="1"/>
  <c r="J484" i="2" s="1"/>
  <c r="AX486" i="2" l="1"/>
  <c r="AY486" i="2"/>
  <c r="E485" i="2" a="1"/>
  <c r="E485" i="2" s="1"/>
  <c r="J485" i="2" a="1"/>
  <c r="J485" i="2" s="1"/>
  <c r="AX487" i="2" l="1"/>
  <c r="AY487" i="2"/>
  <c r="E486" i="2" a="1"/>
  <c r="E486" i="2" s="1"/>
  <c r="J486" i="2" a="1"/>
  <c r="J486" i="2" s="1"/>
  <c r="AX488" i="2" l="1"/>
  <c r="AY488" i="2"/>
  <c r="E487" i="2" a="1"/>
  <c r="E487" i="2" s="1"/>
  <c r="J487" i="2" a="1"/>
  <c r="J487" i="2" s="1"/>
  <c r="AY489" i="2" l="1"/>
  <c r="AX489" i="2"/>
  <c r="E488" i="2" a="1"/>
  <c r="E488" i="2" s="1"/>
  <c r="J488" i="2" a="1"/>
  <c r="J488" i="2" s="1"/>
  <c r="E489" i="2" l="1" a="1"/>
  <c r="E489" i="2" s="1"/>
  <c r="J489" i="2" a="1"/>
  <c r="J489" i="2" s="1"/>
  <c r="AY490" i="2"/>
  <c r="AX490" i="2"/>
  <c r="AX491" i="2" l="1"/>
  <c r="AY491" i="2"/>
  <c r="E490" i="2" a="1"/>
  <c r="E490" i="2" s="1"/>
  <c r="J490" i="2" a="1"/>
  <c r="J490" i="2" s="1"/>
  <c r="AX492" i="2" l="1"/>
  <c r="AY492" i="2"/>
  <c r="E491" i="2" a="1"/>
  <c r="E491" i="2" s="1"/>
  <c r="J491" i="2" a="1"/>
  <c r="J491" i="2" s="1"/>
  <c r="AX493" i="2" l="1"/>
  <c r="AY493" i="2"/>
  <c r="E492" i="2" a="1"/>
  <c r="E492" i="2" s="1"/>
  <c r="J492" i="2" a="1"/>
  <c r="J492" i="2" s="1"/>
  <c r="AX494" i="2" l="1"/>
  <c r="AY494" i="2"/>
  <c r="E493" i="2" a="1"/>
  <c r="E493" i="2" s="1"/>
  <c r="J493" i="2" a="1"/>
  <c r="J493" i="2" s="1"/>
  <c r="AY495" i="2" l="1"/>
  <c r="AX495" i="2"/>
  <c r="E494" i="2" a="1"/>
  <c r="E494" i="2" s="1"/>
  <c r="J494" i="2" a="1"/>
  <c r="J494" i="2" s="1"/>
  <c r="E495" i="2" l="1" a="1"/>
  <c r="E495" i="2" s="1"/>
  <c r="J495" i="2" a="1"/>
  <c r="J495" i="2" s="1"/>
  <c r="AY496" i="2"/>
  <c r="AX496" i="2"/>
  <c r="AY497" i="2" l="1"/>
  <c r="AX497" i="2"/>
  <c r="E496" i="2" a="1"/>
  <c r="E496" i="2" s="1"/>
  <c r="J496" i="2" a="1"/>
  <c r="J496" i="2" s="1"/>
  <c r="E497" i="2" l="1" a="1"/>
  <c r="E497" i="2" s="1"/>
  <c r="J497" i="2" a="1"/>
  <c r="J497" i="2" s="1"/>
  <c r="AY498" i="2"/>
  <c r="AX498" i="2"/>
  <c r="AY499" i="2" l="1"/>
  <c r="AX499" i="2"/>
  <c r="E498" i="2" a="1"/>
  <c r="E498" i="2" s="1"/>
  <c r="J498" i="2" a="1"/>
  <c r="J498" i="2" s="1"/>
  <c r="E499" i="2" l="1" a="1"/>
  <c r="E499" i="2" s="1"/>
  <c r="J499" i="2" a="1"/>
  <c r="J499" i="2" s="1"/>
  <c r="AY500" i="2"/>
  <c r="AX500" i="2"/>
  <c r="AY501" i="2" l="1"/>
  <c r="AX501" i="2"/>
  <c r="E500" i="2" a="1"/>
  <c r="E500" i="2" s="1"/>
  <c r="J500" i="2" a="1"/>
  <c r="J500" i="2" s="1"/>
  <c r="E501" i="2" l="1" a="1"/>
  <c r="E501" i="2" s="1"/>
  <c r="J501" i="2" a="1"/>
  <c r="J501" i="2" s="1"/>
  <c r="AY502" i="2"/>
  <c r="AX502" i="2"/>
  <c r="AX503" i="2" l="1"/>
  <c r="AY503" i="2"/>
  <c r="E502" i="2" a="1"/>
  <c r="E502" i="2" s="1"/>
  <c r="J502" i="2" a="1"/>
  <c r="J502" i="2" s="1"/>
  <c r="AY504" i="2" l="1"/>
  <c r="AX504" i="2"/>
  <c r="E503" i="2" a="1"/>
  <c r="E503" i="2" s="1"/>
  <c r="J503" i="2" a="1"/>
  <c r="J503" i="2" s="1"/>
  <c r="E504" i="2" l="1" a="1"/>
  <c r="E504" i="2" s="1"/>
  <c r="J504" i="2" a="1"/>
  <c r="J504" i="2" s="1"/>
  <c r="AX505" i="2"/>
  <c r="AY505" i="2"/>
  <c r="E505" i="2" l="1" a="1"/>
  <c r="E505" i="2" s="1"/>
  <c r="J505" i="2" a="1"/>
  <c r="J505" i="2" s="1"/>
  <c r="AY506" i="2"/>
  <c r="AX506" i="2"/>
  <c r="AX507" i="2" l="1"/>
  <c r="AY507" i="2"/>
  <c r="E506" i="2" a="1"/>
  <c r="E506" i="2" s="1"/>
  <c r="J506" i="2" a="1"/>
  <c r="J506" i="2" s="1"/>
  <c r="AX508" i="2" l="1"/>
  <c r="AY508" i="2"/>
  <c r="E507" i="2" a="1"/>
  <c r="E507" i="2" s="1"/>
  <c r="J507" i="2" a="1"/>
  <c r="J507" i="2" s="1"/>
  <c r="AX509" i="2" l="1"/>
  <c r="AY509" i="2"/>
  <c r="E508" i="2" a="1"/>
  <c r="E508" i="2" s="1"/>
  <c r="J508" i="2" a="1"/>
  <c r="J508" i="2" s="1"/>
  <c r="AX510" i="2" l="1"/>
  <c r="AY510" i="2"/>
  <c r="E509" i="2" a="1"/>
  <c r="E509" i="2" s="1"/>
  <c r="J509" i="2" a="1"/>
  <c r="J509" i="2" s="1"/>
  <c r="AX511" i="2" l="1"/>
  <c r="AY511" i="2"/>
  <c r="E510" i="2" a="1"/>
  <c r="E510" i="2" s="1"/>
  <c r="J510" i="2" a="1"/>
  <c r="J510" i="2" s="1"/>
  <c r="AX512" i="2" l="1"/>
  <c r="AY512" i="2"/>
  <c r="E511" i="2" a="1"/>
  <c r="E511" i="2" s="1"/>
  <c r="J511" i="2" a="1"/>
  <c r="J511" i="2" s="1"/>
  <c r="AY513" i="2" l="1"/>
  <c r="AX513" i="2"/>
  <c r="E512" i="2" a="1"/>
  <c r="E512" i="2" s="1"/>
  <c r="J512" i="2" a="1"/>
  <c r="J512" i="2" s="1"/>
  <c r="E513" i="2" l="1" a="1"/>
  <c r="E513" i="2" s="1"/>
  <c r="J513" i="2" a="1"/>
  <c r="J513" i="2" s="1"/>
  <c r="AX514" i="2"/>
  <c r="AY514" i="2"/>
  <c r="E514" i="2" l="1" a="1"/>
  <c r="E514" i="2" s="1"/>
  <c r="J514" i="2" a="1"/>
  <c r="J514" i="2" s="1"/>
  <c r="AY515" i="2"/>
  <c r="AX515" i="2"/>
  <c r="AX516" i="2" l="1"/>
  <c r="AY516" i="2"/>
  <c r="E515" i="2" a="1"/>
  <c r="E515" i="2" s="1"/>
  <c r="J515" i="2" a="1"/>
  <c r="J515" i="2" s="1"/>
  <c r="AX517" i="2" l="1"/>
  <c r="AY517" i="2"/>
  <c r="E516" i="2" a="1"/>
  <c r="E516" i="2" s="1"/>
  <c r="J516" i="2" a="1"/>
  <c r="J516" i="2" s="1"/>
  <c r="AX518" i="2" l="1"/>
  <c r="AY518" i="2"/>
  <c r="E517" i="2" a="1"/>
  <c r="E517" i="2" s="1"/>
  <c r="J517" i="2" a="1"/>
  <c r="J517" i="2" s="1"/>
  <c r="AX519" i="2" l="1"/>
  <c r="AY519" i="2"/>
  <c r="E518" i="2" a="1"/>
  <c r="E518" i="2" s="1"/>
  <c r="J518" i="2" a="1"/>
  <c r="J518" i="2" s="1"/>
  <c r="AX520" i="2" l="1"/>
  <c r="AY520" i="2"/>
  <c r="E519" i="2" a="1"/>
  <c r="E519" i="2" s="1"/>
  <c r="J519" i="2" a="1"/>
  <c r="J519" i="2" s="1"/>
  <c r="AX521" i="2" l="1"/>
  <c r="AY521" i="2"/>
  <c r="E520" i="2" a="1"/>
  <c r="E520" i="2" s="1"/>
  <c r="J520" i="2" a="1"/>
  <c r="J520" i="2" s="1"/>
  <c r="AY522" i="2" l="1"/>
  <c r="AX522" i="2"/>
  <c r="E521" i="2" a="1"/>
  <c r="E521" i="2" s="1"/>
  <c r="J521" i="2" a="1"/>
  <c r="J521" i="2" s="1"/>
  <c r="E522" i="2" l="1" a="1"/>
  <c r="E522" i="2" s="1"/>
  <c r="J522" i="2" a="1"/>
  <c r="J522" i="2" s="1"/>
  <c r="AY523" i="2"/>
  <c r="AX523" i="2"/>
  <c r="E523" i="2" l="1" a="1"/>
  <c r="E523" i="2" s="1"/>
  <c r="J523" i="2" a="1"/>
  <c r="J523" i="2" s="1"/>
  <c r="AX524" i="2"/>
  <c r="AY524" i="2"/>
  <c r="AY525" i="2" l="1"/>
  <c r="AX525" i="2"/>
  <c r="E524" i="2" a="1"/>
  <c r="E524" i="2" s="1"/>
  <c r="J524" i="2" a="1"/>
  <c r="J524" i="2" s="1"/>
  <c r="E525" i="2" l="1" a="1"/>
  <c r="E525" i="2" s="1"/>
  <c r="J525" i="2" a="1"/>
  <c r="J525" i="2" s="1"/>
  <c r="AX526" i="2"/>
  <c r="AY526" i="2"/>
  <c r="E526" i="2" l="1" a="1"/>
  <c r="E526" i="2" s="1"/>
  <c r="J526" i="2" a="1"/>
  <c r="J526" i="2" s="1"/>
  <c r="AX527" i="2"/>
  <c r="AY527" i="2"/>
  <c r="E527" i="2" l="1" a="1"/>
  <c r="E527" i="2" s="1"/>
  <c r="J527" i="2" a="1"/>
  <c r="J527" i="2" s="1"/>
  <c r="AX528" i="2"/>
  <c r="AY528" i="2"/>
  <c r="E528" i="2" l="1" a="1"/>
  <c r="E528" i="2" s="1"/>
  <c r="J528" i="2" a="1"/>
  <c r="J528" i="2" s="1"/>
  <c r="AX529" i="2"/>
  <c r="AY529" i="2"/>
  <c r="E529" i="2" l="1" a="1"/>
  <c r="E529" i="2" s="1"/>
  <c r="J529" i="2" a="1"/>
  <c r="J529" i="2" s="1"/>
  <c r="AX530" i="2"/>
  <c r="AY530" i="2"/>
  <c r="AY531" i="2" l="1"/>
  <c r="AX531" i="2"/>
  <c r="E530" i="2" a="1"/>
  <c r="E530" i="2" s="1"/>
  <c r="J530" i="2" a="1"/>
  <c r="J530" i="2" s="1"/>
  <c r="E531" i="2" l="1" a="1"/>
  <c r="E531" i="2" s="1"/>
  <c r="J531" i="2" a="1"/>
  <c r="J531" i="2" s="1"/>
  <c r="AX532" i="2"/>
  <c r="AY532" i="2"/>
  <c r="E532" i="2" l="1" a="1"/>
  <c r="E532" i="2" s="1"/>
  <c r="J532" i="2" a="1"/>
  <c r="J532" i="2" s="1"/>
  <c r="AY533" i="2"/>
  <c r="AX533" i="2"/>
  <c r="AX534" i="2" l="1"/>
  <c r="AY534" i="2"/>
  <c r="E533" i="2" a="1"/>
  <c r="E533" i="2" s="1"/>
  <c r="J533" i="2" a="1"/>
  <c r="J533" i="2" s="1"/>
  <c r="AX535" i="2" l="1"/>
  <c r="AY535" i="2"/>
  <c r="E534" i="2" a="1"/>
  <c r="E534" i="2" s="1"/>
  <c r="J534" i="2" a="1"/>
  <c r="J534" i="2" s="1"/>
  <c r="AX536" i="2" l="1"/>
  <c r="AY536" i="2"/>
  <c r="E535" i="2" a="1"/>
  <c r="E535" i="2" s="1"/>
  <c r="J535" i="2" a="1"/>
  <c r="J535" i="2" s="1"/>
  <c r="AY537" i="2" l="1"/>
  <c r="AX537" i="2"/>
  <c r="E536" i="2" a="1"/>
  <c r="E536" i="2" s="1"/>
  <c r="J536" i="2" a="1"/>
  <c r="J536" i="2" s="1"/>
  <c r="E537" i="2" l="1" a="1"/>
  <c r="E537" i="2" s="1"/>
  <c r="J537" i="2" a="1"/>
  <c r="J537" i="2" s="1"/>
  <c r="AY538" i="2"/>
  <c r="AX538" i="2"/>
  <c r="AX539" i="2" l="1"/>
  <c r="AY539" i="2"/>
  <c r="E538" i="2" a="1"/>
  <c r="E538" i="2" s="1"/>
  <c r="J538" i="2" a="1"/>
  <c r="J538" i="2" s="1"/>
  <c r="AX540" i="2" l="1"/>
  <c r="AY540" i="2"/>
  <c r="E539" i="2" a="1"/>
  <c r="E539" i="2" s="1"/>
  <c r="J539" i="2" a="1"/>
  <c r="J539" i="2" s="1"/>
  <c r="AX541" i="2" l="1"/>
  <c r="AY541" i="2"/>
  <c r="E540" i="2" a="1"/>
  <c r="E540" i="2" s="1"/>
  <c r="J540" i="2" a="1"/>
  <c r="J540" i="2" s="1"/>
  <c r="AX542" i="2" l="1"/>
  <c r="AY542" i="2"/>
  <c r="E541" i="2" a="1"/>
  <c r="E541" i="2" s="1"/>
  <c r="J541" i="2" a="1"/>
  <c r="J541" i="2" s="1"/>
  <c r="AY543" i="2" l="1"/>
  <c r="AX543" i="2"/>
  <c r="E542" i="2" a="1"/>
  <c r="E542" i="2" s="1"/>
  <c r="J542" i="2" a="1"/>
  <c r="J542" i="2" s="1"/>
  <c r="E543" i="2" l="1" a="1"/>
  <c r="E543" i="2" s="1"/>
  <c r="J543" i="2" a="1"/>
  <c r="J543" i="2" s="1"/>
  <c r="AX544" i="2"/>
  <c r="AY544" i="2"/>
  <c r="E544" i="2" l="1" a="1"/>
  <c r="E544" i="2" s="1"/>
  <c r="J544" i="2" a="1"/>
  <c r="J544" i="2" s="1"/>
  <c r="AX545" i="2"/>
  <c r="AY545" i="2"/>
  <c r="E545" i="2" l="1" a="1"/>
  <c r="E545" i="2" s="1"/>
  <c r="J545" i="2" a="1"/>
  <c r="J545" i="2" s="1"/>
  <c r="AX546" i="2"/>
  <c r="AY546" i="2"/>
  <c r="AY547" i="2" l="1"/>
  <c r="AX547" i="2"/>
  <c r="E546" i="2" a="1"/>
  <c r="E546" i="2" s="1"/>
  <c r="J546" i="2" a="1"/>
  <c r="J546" i="2" s="1"/>
  <c r="E547" i="2" l="1" a="1"/>
  <c r="E547" i="2" s="1"/>
  <c r="J547" i="2" a="1"/>
  <c r="J547" i="2" s="1"/>
  <c r="AX548" i="2"/>
  <c r="AY548" i="2"/>
  <c r="E548" i="2" l="1" a="1"/>
  <c r="E548" i="2" s="1"/>
  <c r="J548" i="2" a="1"/>
  <c r="J548" i="2" s="1"/>
  <c r="AX549" i="2"/>
  <c r="AY549" i="2"/>
  <c r="E549" i="2" l="1" a="1"/>
  <c r="E549" i="2" s="1"/>
  <c r="J549" i="2" a="1"/>
  <c r="J549" i="2" s="1"/>
  <c r="AX550" i="2"/>
  <c r="AY550" i="2"/>
  <c r="E550" i="2" l="1" a="1"/>
  <c r="E550" i="2" s="1"/>
  <c r="J550" i="2" a="1"/>
  <c r="J550" i="2" s="1"/>
  <c r="AX551" i="2"/>
  <c r="AY551" i="2"/>
  <c r="E551" i="2" l="1" a="1"/>
  <c r="E551" i="2" s="1"/>
  <c r="J551" i="2" a="1"/>
  <c r="J551" i="2" s="1"/>
  <c r="AX552" i="2"/>
  <c r="AY552" i="2"/>
  <c r="E552" i="2" l="1" a="1"/>
  <c r="E552" i="2" s="1"/>
  <c r="J552" i="2" a="1"/>
  <c r="J552" i="2" s="1"/>
  <c r="AX553" i="2"/>
  <c r="AY553" i="2"/>
  <c r="E553" i="2" l="1" a="1"/>
  <c r="E553" i="2" s="1"/>
  <c r="J553" i="2" a="1"/>
  <c r="J553" i="2" s="1"/>
  <c r="AX554" i="2"/>
  <c r="AY554" i="2"/>
  <c r="E554" i="2" l="1" a="1"/>
  <c r="E554" i="2" s="1"/>
  <c r="J554" i="2" a="1"/>
  <c r="J554" i="2" s="1"/>
  <c r="AY555" i="2"/>
  <c r="AX555" i="2"/>
  <c r="AX556" i="2" l="1"/>
  <c r="AY556" i="2"/>
  <c r="E555" i="2" a="1"/>
  <c r="E555" i="2" s="1"/>
  <c r="J555" i="2" a="1"/>
  <c r="J555" i="2" s="1"/>
  <c r="AY557" i="2" l="1"/>
  <c r="AX557" i="2"/>
  <c r="E556" i="2" a="1"/>
  <c r="E556" i="2" s="1"/>
  <c r="J556" i="2" a="1"/>
  <c r="J556" i="2" s="1"/>
  <c r="E557" i="2" l="1" a="1"/>
  <c r="E557" i="2" s="1"/>
  <c r="J557" i="2" a="1"/>
  <c r="J557" i="2" s="1"/>
  <c r="AX558" i="2"/>
  <c r="AY558" i="2"/>
  <c r="E558" i="2" l="1" a="1"/>
  <c r="E558" i="2" s="1"/>
  <c r="J558" i="2" a="1"/>
  <c r="J558" i="2" s="1"/>
  <c r="AX559" i="2"/>
  <c r="AY559" i="2"/>
  <c r="AX560" i="2" l="1"/>
  <c r="AY560" i="2"/>
  <c r="E559" i="2" a="1"/>
  <c r="E559" i="2" s="1"/>
  <c r="J559" i="2" a="1"/>
  <c r="J559" i="2" s="1"/>
  <c r="AX561" i="2" l="1"/>
  <c r="AY561" i="2"/>
  <c r="E560" i="2" a="1"/>
  <c r="E560" i="2" s="1"/>
  <c r="J560" i="2" a="1"/>
  <c r="J560" i="2" s="1"/>
  <c r="AX562" i="2" l="1"/>
  <c r="AY562" i="2"/>
  <c r="E561" i="2" a="1"/>
  <c r="E561" i="2" s="1"/>
  <c r="J561" i="2" a="1"/>
  <c r="J561" i="2" s="1"/>
  <c r="AY563" i="2" l="1"/>
  <c r="AX563" i="2"/>
  <c r="E562" i="2" a="1"/>
  <c r="E562" i="2" s="1"/>
  <c r="J562" i="2" a="1"/>
  <c r="J562" i="2" s="1"/>
  <c r="E563" i="2" l="1" a="1"/>
  <c r="E563" i="2" s="1"/>
  <c r="J563" i="2" a="1"/>
  <c r="J563" i="2" s="1"/>
  <c r="AX564" i="2"/>
  <c r="AY564" i="2"/>
  <c r="E564" i="2" l="1" a="1"/>
  <c r="E564" i="2" s="1"/>
  <c r="J564" i="2" a="1"/>
  <c r="J564" i="2" s="1"/>
  <c r="AX565" i="2"/>
  <c r="AY565" i="2"/>
  <c r="E565" i="2" l="1" a="1"/>
  <c r="E565" i="2" s="1"/>
  <c r="J565" i="2" a="1"/>
  <c r="J565" i="2" s="1"/>
  <c r="AX566" i="2"/>
  <c r="AY566" i="2"/>
  <c r="E566" i="2" l="1" a="1"/>
  <c r="E566" i="2" s="1"/>
  <c r="J566" i="2" a="1"/>
  <c r="J566" i="2" s="1"/>
  <c r="AY567" i="2"/>
  <c r="AX567" i="2"/>
  <c r="AX568" i="2" l="1"/>
  <c r="AY568" i="2"/>
  <c r="E567" i="2" a="1"/>
  <c r="E567" i="2" s="1"/>
  <c r="J567" i="2" a="1"/>
  <c r="J567" i="2" s="1"/>
  <c r="AY569" i="2" l="1"/>
  <c r="AX569" i="2"/>
  <c r="E568" i="2" a="1"/>
  <c r="E568" i="2" s="1"/>
  <c r="J568" i="2" a="1"/>
  <c r="J568" i="2" s="1"/>
  <c r="E569" i="2" l="1" a="1"/>
  <c r="E569" i="2" s="1"/>
  <c r="J569" i="2" a="1"/>
  <c r="J569" i="2" s="1"/>
  <c r="AX570" i="2"/>
  <c r="AY570" i="2"/>
  <c r="E570" i="2" l="1" a="1"/>
  <c r="E570" i="2" s="1"/>
  <c r="J570" i="2" a="1"/>
  <c r="J570" i="2" s="1"/>
  <c r="AX571" i="2"/>
  <c r="AY571" i="2"/>
  <c r="E571" i="2" l="1" a="1"/>
  <c r="E571" i="2" s="1"/>
  <c r="J571" i="2" a="1"/>
  <c r="J571" i="2" s="1"/>
  <c r="AX572" i="2"/>
  <c r="AY572" i="2"/>
  <c r="E572" i="2" l="1" a="1"/>
  <c r="E572" i="2" s="1"/>
  <c r="J572" i="2" a="1"/>
  <c r="J572" i="2" s="1"/>
  <c r="AX573" i="2"/>
  <c r="AY573" i="2"/>
  <c r="E573" i="2" l="1" a="1"/>
  <c r="E573" i="2" s="1"/>
  <c r="J573" i="2" a="1"/>
  <c r="J573" i="2" s="1"/>
  <c r="AX574" i="2"/>
  <c r="AY574" i="2"/>
  <c r="E574" i="2" l="1" a="1"/>
  <c r="E574" i="2" s="1"/>
  <c r="J574" i="2" a="1"/>
  <c r="J574" i="2" s="1"/>
  <c r="AY575" i="2"/>
  <c r="AX575" i="2"/>
  <c r="AY576" i="2" l="1"/>
  <c r="AX576" i="2"/>
  <c r="E575" i="2" a="1"/>
  <c r="E575" i="2" s="1"/>
  <c r="J575" i="2" a="1"/>
  <c r="J575" i="2" s="1"/>
  <c r="E576" i="2" l="1" a="1"/>
  <c r="E576" i="2" s="1"/>
  <c r="J576" i="2" a="1"/>
  <c r="J576" i="2" s="1"/>
  <c r="AX577" i="2"/>
  <c r="AY577" i="2"/>
  <c r="E577" i="2" l="1" a="1"/>
  <c r="E577" i="2" s="1"/>
  <c r="J577" i="2" a="1"/>
  <c r="J577" i="2" s="1"/>
  <c r="AX578" i="2"/>
  <c r="AY578" i="2"/>
  <c r="E578" i="2" l="1" a="1"/>
  <c r="E578" i="2" s="1"/>
  <c r="J578" i="2" a="1"/>
  <c r="J578" i="2" s="1"/>
  <c r="AX579" i="2"/>
  <c r="AY579" i="2"/>
  <c r="E579" i="2" l="1" a="1"/>
  <c r="E579" i="2" s="1"/>
  <c r="J579" i="2" a="1"/>
  <c r="J579" i="2" s="1"/>
  <c r="AY580" i="2"/>
  <c r="AX580" i="2"/>
  <c r="AY581" i="2" l="1"/>
  <c r="AX581" i="2"/>
  <c r="E580" i="2" a="1"/>
  <c r="E580" i="2" s="1"/>
  <c r="J580" i="2" a="1"/>
  <c r="J580" i="2" s="1"/>
  <c r="E581" i="2" l="1" a="1"/>
  <c r="E581" i="2" s="1"/>
  <c r="J581" i="2" a="1"/>
  <c r="J581" i="2" s="1"/>
  <c r="AX582" i="2"/>
  <c r="AY582" i="2"/>
  <c r="E582" i="2" l="1" a="1"/>
  <c r="E582" i="2" s="1"/>
  <c r="J582" i="2" a="1"/>
  <c r="J582" i="2" s="1"/>
  <c r="AX583" i="2"/>
  <c r="AY583" i="2"/>
  <c r="E583" i="2" l="1" a="1"/>
  <c r="E583" i="2" s="1"/>
  <c r="J583" i="2" a="1"/>
  <c r="J583" i="2" s="1"/>
  <c r="AY584" i="2"/>
  <c r="AX584" i="2"/>
  <c r="AY585" i="2" l="1"/>
  <c r="AX585" i="2"/>
  <c r="E584" i="2" a="1"/>
  <c r="E584" i="2" s="1"/>
  <c r="J584" i="2" a="1"/>
  <c r="J584" i="2" s="1"/>
  <c r="E585" i="2" l="1" a="1"/>
  <c r="E585" i="2" s="1"/>
  <c r="J585" i="2" a="1"/>
  <c r="J585" i="2" s="1"/>
  <c r="AX586" i="2"/>
  <c r="AY586" i="2"/>
  <c r="E586" i="2" l="1" a="1"/>
  <c r="E586" i="2" s="1"/>
  <c r="J586" i="2" a="1"/>
  <c r="J586" i="2" s="1"/>
  <c r="AY587" i="2"/>
  <c r="AX587" i="2"/>
  <c r="AY588" i="2" l="1"/>
  <c r="AX588" i="2"/>
  <c r="E587" i="2" a="1"/>
  <c r="E587" i="2" s="1"/>
  <c r="J587" i="2" a="1"/>
  <c r="J587" i="2" s="1"/>
  <c r="E588" i="2" l="1" a="1"/>
  <c r="E588" i="2" s="1"/>
  <c r="J588" i="2" a="1"/>
  <c r="J588" i="2" s="1"/>
  <c r="AX589" i="2"/>
  <c r="AY589" i="2"/>
  <c r="E589" i="2" l="1" a="1"/>
  <c r="E589" i="2" s="1"/>
  <c r="J589" i="2" a="1"/>
  <c r="J589" i="2" s="1"/>
  <c r="AX590" i="2"/>
  <c r="AY590" i="2"/>
  <c r="E590" i="2" l="1" a="1"/>
  <c r="E590" i="2" s="1"/>
  <c r="J590" i="2" a="1"/>
  <c r="J590" i="2" s="1"/>
  <c r="AX591" i="2"/>
  <c r="AY591" i="2"/>
  <c r="E591" i="2" l="1" a="1"/>
  <c r="E591" i="2" s="1"/>
  <c r="J591" i="2" a="1"/>
  <c r="J591" i="2" s="1"/>
  <c r="AY592" i="2"/>
  <c r="AX592" i="2"/>
  <c r="AX593" i="2" l="1"/>
  <c r="AY593" i="2"/>
  <c r="E592" i="2" a="1"/>
  <c r="E592" i="2" s="1"/>
  <c r="J592" i="2" a="1"/>
  <c r="J592" i="2" s="1"/>
  <c r="AX594" i="2" l="1"/>
  <c r="AY594" i="2"/>
  <c r="E593" i="2" a="1"/>
  <c r="E593" i="2" s="1"/>
  <c r="J593" i="2" a="1"/>
  <c r="J593" i="2" s="1"/>
  <c r="AY595" i="2" l="1"/>
  <c r="AX595" i="2"/>
  <c r="E594" i="2" a="1"/>
  <c r="E594" i="2" s="1"/>
  <c r="J594" i="2" a="1"/>
  <c r="J594" i="2" s="1"/>
  <c r="E595" i="2" l="1" a="1"/>
  <c r="E595" i="2" s="1"/>
  <c r="J595" i="2" a="1"/>
  <c r="J595" i="2" s="1"/>
  <c r="AY596" i="2"/>
  <c r="AX596" i="2"/>
  <c r="E596" i="2" l="1" a="1"/>
  <c r="E596" i="2" s="1"/>
  <c r="J596" i="2" a="1"/>
  <c r="J596" i="2" s="1"/>
  <c r="AX597" i="2"/>
  <c r="AY597" i="2"/>
  <c r="AY598" i="2" l="1"/>
  <c r="AX598" i="2"/>
  <c r="E597" i="2" a="1"/>
  <c r="E597" i="2" s="1"/>
  <c r="J597" i="2" a="1"/>
  <c r="J597" i="2" s="1"/>
  <c r="E598" i="2" l="1" a="1"/>
  <c r="E598" i="2" s="1"/>
  <c r="J598" i="2" a="1"/>
  <c r="J598" i="2" s="1"/>
  <c r="AX599" i="2"/>
  <c r="AY599" i="2"/>
  <c r="E599" i="2" l="1" a="1"/>
  <c r="E599" i="2" s="1"/>
  <c r="J599" i="2" a="1"/>
  <c r="J599" i="2" s="1"/>
  <c r="AX600" i="2"/>
  <c r="AY600" i="2"/>
  <c r="E600" i="2" l="1" a="1"/>
  <c r="E600" i="2" s="1"/>
  <c r="J600" i="2" a="1"/>
  <c r="J600" i="2" s="1"/>
  <c r="AY601" i="2"/>
  <c r="AX601" i="2"/>
  <c r="AY602" i="2" l="1"/>
  <c r="AX602" i="2"/>
  <c r="E601" i="2" a="1"/>
  <c r="E601" i="2" s="1"/>
  <c r="J601" i="2" a="1"/>
  <c r="J601" i="2" s="1"/>
  <c r="J602" i="2" l="1" a="1"/>
  <c r="J602" i="2" s="1"/>
  <c r="E602" i="2" a="1"/>
  <c r="E602" i="2" s="1"/>
  <c r="AY603" i="2"/>
  <c r="AX603" i="2"/>
  <c r="J603" i="2" l="1" a="1"/>
  <c r="J603" i="2" s="1"/>
  <c r="E603" i="2" a="1"/>
  <c r="E603" i="2" s="1"/>
  <c r="AX604" i="2"/>
  <c r="AY604" i="2"/>
  <c r="AX605" i="2" l="1"/>
  <c r="AY605" i="2"/>
  <c r="J604" i="2" a="1"/>
  <c r="J604" i="2" s="1"/>
  <c r="E604" i="2" a="1"/>
  <c r="E604" i="2" s="1"/>
  <c r="AY606" i="2" l="1"/>
  <c r="AX606" i="2"/>
  <c r="E605" i="2" a="1"/>
  <c r="E605" i="2" s="1"/>
  <c r="J605" i="2" a="1"/>
  <c r="J605" i="2" s="1"/>
  <c r="E606" i="2" l="1" a="1"/>
  <c r="E606" i="2" s="1"/>
  <c r="J606" i="2" a="1"/>
  <c r="J606" i="2" s="1"/>
  <c r="AY607" i="2"/>
  <c r="AX607" i="2"/>
  <c r="E607" i="2" l="1" a="1"/>
  <c r="E607" i="2" s="1"/>
  <c r="J607" i="2" a="1"/>
  <c r="J607" i="2" s="1"/>
  <c r="AX608" i="2"/>
  <c r="AY608" i="2"/>
  <c r="AY609" i="2" l="1"/>
  <c r="AX609" i="2"/>
  <c r="J608" i="2" a="1"/>
  <c r="J608" i="2" s="1"/>
  <c r="E608" i="2" a="1"/>
  <c r="E608" i="2" s="1"/>
  <c r="E609" i="2" l="1" a="1"/>
  <c r="E609" i="2" s="1"/>
  <c r="J609" i="2" a="1"/>
  <c r="J609" i="2" s="1"/>
  <c r="AY610" i="2"/>
  <c r="AX610" i="2"/>
  <c r="J610" i="2" l="1" a="1"/>
  <c r="J610" i="2" s="1"/>
  <c r="E610" i="2" a="1"/>
  <c r="E610" i="2" s="1"/>
  <c r="AY611" i="2"/>
  <c r="AX611" i="2"/>
  <c r="J611" i="2" l="1" a="1"/>
  <c r="J611" i="2" s="1"/>
  <c r="E611" i="2" a="1"/>
  <c r="E611" i="2" s="1"/>
  <c r="AY612" i="2"/>
  <c r="AX612" i="2"/>
  <c r="J612" i="2" l="1" a="1"/>
  <c r="J612" i="2" s="1"/>
  <c r="E612" i="2" a="1"/>
  <c r="E612" i="2" s="1"/>
  <c r="AX613" i="2"/>
  <c r="AY613" i="2"/>
  <c r="AY614" i="2" l="1"/>
  <c r="AX614" i="2"/>
  <c r="J613" i="2" a="1"/>
  <c r="J613" i="2" s="1"/>
  <c r="E613" i="2" a="1"/>
  <c r="E613" i="2" s="1"/>
  <c r="J614" i="2" l="1" a="1"/>
  <c r="J614" i="2" s="1"/>
  <c r="E614" i="2" a="1"/>
  <c r="E614" i="2" s="1"/>
  <c r="AY615" i="2"/>
  <c r="AX615" i="2"/>
  <c r="J615" i="2" l="1" a="1"/>
  <c r="J615" i="2" s="1"/>
  <c r="E615" i="2" a="1"/>
  <c r="E615" i="2" s="1"/>
  <c r="AX616" i="2"/>
  <c r="AY616" i="2"/>
  <c r="AX617" i="2" l="1"/>
  <c r="AY617" i="2"/>
  <c r="E616" i="2" a="1"/>
  <c r="E616" i="2" s="1"/>
  <c r="J616" i="2" a="1"/>
  <c r="J616" i="2" s="1"/>
  <c r="AY618" i="2" l="1"/>
  <c r="AX618" i="2"/>
  <c r="E617" i="2" a="1"/>
  <c r="E617" i="2" s="1"/>
  <c r="J617" i="2" a="1"/>
  <c r="J617" i="2" s="1"/>
  <c r="E618" i="2" l="1" a="1"/>
  <c r="E618" i="2" s="1"/>
  <c r="J618" i="2" a="1"/>
  <c r="J618" i="2" s="1"/>
  <c r="AY619" i="2"/>
  <c r="AX619" i="2"/>
  <c r="AX620" i="2" l="1"/>
  <c r="AY620" i="2"/>
  <c r="E619" i="2" a="1"/>
  <c r="E619" i="2" s="1"/>
  <c r="J619" i="2" a="1"/>
  <c r="J619" i="2" s="1"/>
  <c r="AX621" i="2" l="1"/>
  <c r="AY621" i="2"/>
  <c r="E620" i="2" a="1"/>
  <c r="E620" i="2" s="1"/>
  <c r="J620" i="2" a="1"/>
  <c r="J620" i="2" s="1"/>
  <c r="AY622" i="2" l="1"/>
  <c r="AX622" i="2"/>
  <c r="J621" i="2" a="1"/>
  <c r="J621" i="2" s="1"/>
  <c r="E621" i="2" a="1"/>
  <c r="E621" i="2" s="1"/>
  <c r="J622" i="2" l="1" a="1"/>
  <c r="J622" i="2" s="1"/>
  <c r="E622" i="2" a="1"/>
  <c r="E622" i="2" s="1"/>
  <c r="AX623" i="2"/>
  <c r="AY623" i="2"/>
  <c r="AX624" i="2" l="1"/>
  <c r="AY624" i="2"/>
  <c r="E623" i="2" a="1"/>
  <c r="E623" i="2" s="1"/>
  <c r="J623" i="2" a="1"/>
  <c r="J623" i="2" s="1"/>
  <c r="AX625" i="2" l="1"/>
  <c r="AY625" i="2"/>
  <c r="E624" i="2" a="1"/>
  <c r="E624" i="2" s="1"/>
  <c r="J624" i="2" a="1"/>
  <c r="J624" i="2" s="1"/>
  <c r="J625" i="2" l="1" a="1"/>
  <c r="J625" i="2" s="1"/>
  <c r="E625" i="2" a="1"/>
  <c r="E62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6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<sst xmlns="http://schemas.openxmlformats.org/spreadsheetml/2006/main" count="24582" uniqueCount="494">
  <si>
    <t>UC_N,UCRT</t>
  </si>
  <si>
    <t>uconstraint</t>
  </si>
  <si>
    <t>C</t>
  </si>
  <si>
    <t>COM,NRG,ANNUAL,FOSSIL</t>
  </si>
  <si>
    <t>PJ</t>
  </si>
  <si>
    <t>E</t>
  </si>
  <si>
    <t>PRC,PRE,ANNUAL,IRE</t>
  </si>
  <si>
    <t>PJ,PJa</t>
  </si>
  <si>
    <t>T</t>
  </si>
  <si>
    <t>PRC,PRE,ANNUAL</t>
  </si>
  <si>
    <t>Max NCAP PV</t>
  </si>
  <si>
    <t>UCNCAP_PV</t>
  </si>
  <si>
    <t>Max NCAP gas</t>
  </si>
  <si>
    <t>UCNCAP_GAS</t>
  </si>
  <si>
    <t>dummy technology tracking the sum of centralised generation over and above peak grid demand'</t>
  </si>
  <si>
    <t>UCCAP_DUMETR</t>
  </si>
  <si>
    <t>Energy Reserve Margin on ELCC</t>
  </si>
  <si>
    <t>UCCAP_ERMELC</t>
  </si>
  <si>
    <t>Capacity Reserve Margin on ELCC</t>
  </si>
  <si>
    <t>UCCAP_RMELCC</t>
  </si>
  <si>
    <t>UC_N,UCRT,UCRULE</t>
  </si>
  <si>
    <t>Constraint on dispatchable techs</t>
  </si>
  <si>
    <t>UCACT_FIRM</t>
  </si>
  <si>
    <t>Battery constraint</t>
  </si>
  <si>
    <t>UCCAP_BATR</t>
  </si>
  <si>
    <t>REGION1</t>
  </si>
  <si>
    <t>ITEMS</t>
  </si>
  <si>
    <t>null</t>
  </si>
  <si>
    <t>-</t>
  </si>
  <si>
    <t>LHS</t>
  </si>
  <si>
    <t>UC_CAP</t>
  </si>
  <si>
    <t>ANNUAL</t>
  </si>
  <si>
    <t>UC_ACT</t>
  </si>
  <si>
    <t>FX</t>
  </si>
  <si>
    <t>UC__RHSRT</t>
  </si>
  <si>
    <t>Labour-Group</t>
  </si>
  <si>
    <t>PRC</t>
  </si>
  <si>
    <t>ACTGRP</t>
  </si>
  <si>
    <t>ACT_EFF</t>
  </si>
  <si>
    <t>TS DATA</t>
  </si>
  <si>
    <t>EDist Industry</t>
  </si>
  <si>
    <t>EDist</t>
  </si>
  <si>
    <t>Power</t>
  </si>
  <si>
    <t>XUPSELC</t>
  </si>
  <si>
    <t>Edist Transport</t>
  </si>
  <si>
    <t>XTRAELC</t>
  </si>
  <si>
    <t>EDist Residential</t>
  </si>
  <si>
    <t>XRESELC</t>
  </si>
  <si>
    <t>XIPPELC</t>
  </si>
  <si>
    <t>XIOTELC</t>
  </si>
  <si>
    <t>XINMELC</t>
  </si>
  <si>
    <t>XINFELC</t>
  </si>
  <si>
    <t>XIMIELC</t>
  </si>
  <si>
    <t>XIFBELC</t>
  </si>
  <si>
    <t>XIFAELC</t>
  </si>
  <si>
    <t>Y</t>
  </si>
  <si>
    <t>PEXELC</t>
  </si>
  <si>
    <t xml:space="preserve">Industrial CP-Electricity                         </t>
  </si>
  <si>
    <t>XICPELC</t>
  </si>
  <si>
    <t>ETRANS</t>
  </si>
  <si>
    <t xml:space="preserve">Commercial Electricity                            </t>
  </si>
  <si>
    <t>EDist Commercial</t>
  </si>
  <si>
    <t>XCOMELC</t>
  </si>
  <si>
    <t>ESTSUTL</t>
  </si>
  <si>
    <t>EDist Agriculture</t>
  </si>
  <si>
    <t>XAGRELC</t>
  </si>
  <si>
    <t>EPTSTO-N</t>
  </si>
  <si>
    <t>ETrans</t>
  </si>
  <si>
    <t>ETRANSDUM</t>
  </si>
  <si>
    <t>EPTSTO-E</t>
  </si>
  <si>
    <t>EOil</t>
  </si>
  <si>
    <t>ETODSGT-N</t>
  </si>
  <si>
    <t>ETODSGT-E</t>
  </si>
  <si>
    <t>ENuclear</t>
  </si>
  <si>
    <t>ETNUC-N</t>
  </si>
  <si>
    <t>ETNUC-E</t>
  </si>
  <si>
    <t>EGas</t>
  </si>
  <si>
    <t>ETGICEN-N</t>
  </si>
  <si>
    <t>ETGICCC-N</t>
  </si>
  <si>
    <t>ECoal_WB</t>
  </si>
  <si>
    <t>ECoal</t>
  </si>
  <si>
    <t>ETCLEWATE-N</t>
  </si>
  <si>
    <t>ECoal_CB</t>
  </si>
  <si>
    <t>ETCLETUTU-E</t>
  </si>
  <si>
    <t>ETGASENSS-N</t>
  </si>
  <si>
    <t>ETCLEMEDU-N</t>
  </si>
  <si>
    <t>ETGASENSI-N</t>
  </si>
  <si>
    <t>ETCLEMATL-E</t>
  </si>
  <si>
    <t>ETCLEMATI-E</t>
  </si>
  <si>
    <t>ETCLEMAJW-E</t>
  </si>
  <si>
    <t>ETCLEPFSS-E</t>
  </si>
  <si>
    <t>ETCLEMAJD-E</t>
  </si>
  <si>
    <t>ETCLEPFSI-E</t>
  </si>
  <si>
    <t>ETCLELETH-E</t>
  </si>
  <si>
    <t>ETCLEKUSI-N</t>
  </si>
  <si>
    <t>ETCLEKOMA-E</t>
  </si>
  <si>
    <t>ETCLEKEND-E</t>
  </si>
  <si>
    <t>ETCLEKELB-E</t>
  </si>
  <si>
    <t>ETCLEHEND-E</t>
  </si>
  <si>
    <t>ETCLEGROO-E</t>
  </si>
  <si>
    <t>ETCLEDUVH-E</t>
  </si>
  <si>
    <t>ETCLECAMD-E</t>
  </si>
  <si>
    <t>ETCLEARNO-E</t>
  </si>
  <si>
    <t>ETCLDFB-N</t>
  </si>
  <si>
    <t>EBattery</t>
  </si>
  <si>
    <t>EBattery-Residential</t>
  </si>
  <si>
    <t>EBattery-Industry</t>
  </si>
  <si>
    <t>ERWNDH-N</t>
  </si>
  <si>
    <t>ERSOLTC09-N</t>
  </si>
  <si>
    <t>ERSOLPRR-N</t>
  </si>
  <si>
    <t>ERSOLPRI-N</t>
  </si>
  <si>
    <t>ERSOLPRC-N</t>
  </si>
  <si>
    <t>EBattery-Commerce</t>
  </si>
  <si>
    <t>ERSOLPCT-N</t>
  </si>
  <si>
    <t>EWind</t>
  </si>
  <si>
    <t>ERSOLPCF-N</t>
  </si>
  <si>
    <t>ECSP</t>
  </si>
  <si>
    <t>ERHYD-N</t>
  </si>
  <si>
    <t>ERHYD-I</t>
  </si>
  <si>
    <t>EPV</t>
  </si>
  <si>
    <t>ERHYDGIW-I</t>
  </si>
  <si>
    <t>ERHYD-E</t>
  </si>
  <si>
    <t>ERBIO-N</t>
  </si>
  <si>
    <t>ERBIG-N</t>
  </si>
  <si>
    <t>EPV_Grid</t>
  </si>
  <si>
    <t>EHydro</t>
  </si>
  <si>
    <t>EImports</t>
  </si>
  <si>
    <t>Imports</t>
  </si>
  <si>
    <t>XINDELC</t>
  </si>
  <si>
    <t>EBiomass</t>
  </si>
  <si>
    <t>EPumpStorage</t>
  </si>
  <si>
    <t>ELE in recent run</t>
  </si>
  <si>
    <t>Index in Ref Table</t>
  </si>
  <si>
    <t>TechDescription</t>
  </si>
  <si>
    <t>Subsubsector</t>
  </si>
  <si>
    <t>Subsector</t>
  </si>
  <si>
    <t>Sector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</si>
  <si>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</si>
  <si>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</si>
  <si>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</si>
  <si>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</si>
  <si>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</si>
  <si>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</si>
  <si>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</si>
  <si>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</si>
  <si>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</si>
  <si>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</si>
  <si>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</si>
  <si>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</si>
  <si>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</si>
  <si>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</si>
  <si>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</si>
  <si>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</si>
  <si>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</si>
  <si>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</si>
  <si>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</si>
  <si>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</si>
  <si>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</si>
  <si>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</si>
  <si>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</si>
  <si>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</si>
  <si>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</si>
  <si>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</si>
  <si>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</si>
  <si>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</si>
  <si>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</si>
  <si>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</si>
  <si>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</si>
  <si>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</si>
  <si>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</si>
  <si>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</si>
  <si>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</si>
  <si>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</si>
  <si>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</si>
  <si>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</si>
  <si>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</si>
  <si>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</si>
  <si>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</si>
  <si>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</si>
  <si>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</si>
  <si>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</si>
  <si>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</si>
  <si>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</si>
  <si>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</si>
  <si>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</si>
  <si>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</si>
  <si>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</si>
  <si>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</si>
  <si>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</si>
  <si>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</si>
  <si>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</si>
  <si>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</si>
  <si>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</si>
  <si>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</si>
  <si>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</si>
  <si>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</si>
  <si>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</si>
  <si>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</si>
  <si>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</si>
  <si>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</si>
  <si>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</si>
  <si>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</si>
  <si>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</si>
  <si>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</si>
  <si>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</si>
  <si>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</si>
  <si>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</si>
  <si>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</si>
  <si>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</si>
  <si>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</si>
  <si>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</si>
  <si>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</si>
  <si>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</si>
  <si>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</si>
  <si>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</si>
  <si>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</si>
  <si>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</si>
  <si>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</si>
  <si>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</si>
  <si>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</si>
  <si>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</si>
  <si>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</si>
  <si>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</si>
  <si>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</si>
  <si>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</si>
  <si>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</si>
  <si>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</si>
  <si>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</si>
  <si>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</si>
  <si>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</si>
  <si>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</si>
  <si>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</si>
  <si>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</si>
  <si>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</si>
  <si>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</si>
  <si>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</si>
  <si>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</si>
  <si>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</si>
  <si>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</si>
  <si>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</si>
  <si>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</si>
  <si>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</si>
  <si>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</si>
  <si>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</si>
  <si>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</si>
  <si>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</si>
  <si>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</si>
  <si>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</si>
  <si>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</si>
  <si>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</si>
  <si>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</si>
  <si>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</si>
  <si>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</si>
  <si>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</si>
  <si>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</si>
  <si>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</si>
  <si>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</si>
  <si>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</si>
  <si>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</si>
  <si>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</si>
  <si>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</si>
  <si>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</si>
  <si>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</si>
  <si>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</si>
  <si>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</si>
  <si>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</si>
  <si>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</si>
  <si>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</si>
  <si>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</si>
  <si>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</si>
  <si>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</si>
  <si>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</si>
  <si>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</si>
  <si>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</si>
  <si>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</si>
  <si>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</si>
  <si>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</si>
  <si>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</si>
  <si>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</si>
  <si>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</si>
  <si>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</si>
  <si>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</si>
  <si>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</si>
  <si>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</si>
  <si>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</si>
  <si>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</si>
  <si>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</si>
  <si>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</si>
  <si>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</si>
  <si>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</si>
  <si>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</si>
  <si>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</si>
  <si>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</si>
  <si>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</si>
  <si>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</si>
  <si>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</si>
  <si>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</si>
  <si>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</si>
  <si>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</si>
  <si>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</si>
  <si>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</si>
  <si>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</si>
  <si>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</si>
  <si>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</si>
  <si>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GHBMST00</t>
  </si>
  <si>
    <t xml:space="preserve">Generic Bagasse                                   </t>
  </si>
  <si>
    <t>GHBWST00</t>
  </si>
  <si>
    <t xml:space="preserve">Generic Wood                                      </t>
  </si>
  <si>
    <t>GHGOCV00</t>
  </si>
  <si>
    <t xml:space="preserve">Generic Geothermal                                </t>
  </si>
  <si>
    <t>GHHYDM00</t>
  </si>
  <si>
    <t xml:space="preserve">Generic Hydro With Dam                            </t>
  </si>
  <si>
    <t>GHHYDT01</t>
  </si>
  <si>
    <t>EHydroDam</t>
  </si>
  <si>
    <t xml:space="preserve">Pwalugu                                           </t>
  </si>
  <si>
    <t>GHHYDT02</t>
  </si>
  <si>
    <t xml:space="preserve">Kulpawn                                           </t>
  </si>
  <si>
    <t>GHHYDT03</t>
  </si>
  <si>
    <t xml:space="preserve">Juale                                             </t>
  </si>
  <si>
    <t>GHHYDT04</t>
  </si>
  <si>
    <t xml:space="preserve">Daboya                                            </t>
  </si>
  <si>
    <t>GHHYDT05</t>
  </si>
  <si>
    <t xml:space="preserve">Bui                                               </t>
  </si>
  <si>
    <t>GHHYDT06</t>
  </si>
  <si>
    <t xml:space="preserve">Akosombo_                                         </t>
  </si>
  <si>
    <t>GHHYRO00</t>
  </si>
  <si>
    <t>EHydroROR</t>
  </si>
  <si>
    <t xml:space="preserve">Generic Hydro ROR                                 </t>
  </si>
  <si>
    <t>GHHYRO01</t>
  </si>
  <si>
    <t xml:space="preserve">Tanoso                                            </t>
  </si>
  <si>
    <t>GHHYRO02</t>
  </si>
  <si>
    <t xml:space="preserve">Sedukrom                                          </t>
  </si>
  <si>
    <t>GHHYRO03</t>
  </si>
  <si>
    <t xml:space="preserve">Lanka                                             </t>
  </si>
  <si>
    <t>GHHYRO04</t>
  </si>
  <si>
    <t xml:space="preserve">Kpong_                                            </t>
  </si>
  <si>
    <t>GHHYRO06</t>
  </si>
  <si>
    <t xml:space="preserve">Kojokrom                                          </t>
  </si>
  <si>
    <t>GHHYRO07</t>
  </si>
  <si>
    <t xml:space="preserve">Joromo                                            </t>
  </si>
  <si>
    <t>GHHYRO08</t>
  </si>
  <si>
    <t xml:space="preserve">Jambito                                           </t>
  </si>
  <si>
    <t>GHHYRO09</t>
  </si>
  <si>
    <t xml:space="preserve">Hemang                                            </t>
  </si>
  <si>
    <t>GHHYRO10</t>
  </si>
  <si>
    <t xml:space="preserve">Awiasam                                           </t>
  </si>
  <si>
    <t>GHHYRO11</t>
  </si>
  <si>
    <t xml:space="preserve">Asuaso                                            </t>
  </si>
  <si>
    <t>GHHYRO12</t>
  </si>
  <si>
    <t xml:space="preserve">Ankobra                                           </t>
  </si>
  <si>
    <t>GHHYRO13</t>
  </si>
  <si>
    <t xml:space="preserve">Abatumesu                                         </t>
  </si>
  <si>
    <t>GHHYRO14</t>
  </si>
  <si>
    <t xml:space="preserve">Ntereso                                           </t>
  </si>
  <si>
    <t>GHHYMI00</t>
  </si>
  <si>
    <t xml:space="preserve">Generic Hydro Small                               </t>
  </si>
  <si>
    <t>GHSOPC00</t>
  </si>
  <si>
    <t xml:space="preserve">Generic PV System (utility)                       </t>
  </si>
  <si>
    <t>GHSOPC01</t>
  </si>
  <si>
    <t xml:space="preserve">VRA+BXC(2016)                                     </t>
  </si>
  <si>
    <t>GHSOPCZ001</t>
  </si>
  <si>
    <t xml:space="preserve">Solar PV Zone 001                                 </t>
  </si>
  <si>
    <t>GHSOPCZ002</t>
  </si>
  <si>
    <t xml:space="preserve">Solar PV Zone 002                                 </t>
  </si>
  <si>
    <t>GHSOPCZ003</t>
  </si>
  <si>
    <t xml:space="preserve">Solar PV Zone 003                                 </t>
  </si>
  <si>
    <t>GHSOPCZ004</t>
  </si>
  <si>
    <t xml:space="preserve">Solar PV Zone 004                                 </t>
  </si>
  <si>
    <t>GHSOPCZ005</t>
  </si>
  <si>
    <t xml:space="preserve">Solar PV Zone 005                                 </t>
  </si>
  <si>
    <t>GHSOPR00</t>
  </si>
  <si>
    <t>EPV_Dist</t>
  </si>
  <si>
    <t xml:space="preserve">Generic PV system (roof top - rural)              </t>
  </si>
  <si>
    <t>GHSOPS00</t>
  </si>
  <si>
    <t xml:space="preserve">Generic PV with 2h Battery (roof top - rural)     </t>
  </si>
  <si>
    <t>GHSOPU00</t>
  </si>
  <si>
    <t xml:space="preserve">Generic PV system (roof top - urban)              </t>
  </si>
  <si>
    <t>GHSOPB00</t>
  </si>
  <si>
    <t>Generic PV system (roof top - commercial buildings</t>
  </si>
  <si>
    <t>GHSOTG00</t>
  </si>
  <si>
    <t xml:space="preserve">Generic Solar thermal with Gas co-firing          </t>
  </si>
  <si>
    <t>GHSOTS00</t>
  </si>
  <si>
    <t xml:space="preserve">Generic Solar thermal with Storage                </t>
  </si>
  <si>
    <t>GHWDLC00</t>
  </si>
  <si>
    <t xml:space="preserve">Generic Wind                                      </t>
  </si>
  <si>
    <t>GHWDLC01</t>
  </si>
  <si>
    <t xml:space="preserve">Ayitepa_Wind_Farm                                 </t>
  </si>
  <si>
    <t>GHWDLCZ001</t>
  </si>
  <si>
    <t xml:space="preserve">Wind Zone 001                                     </t>
  </si>
  <si>
    <t>GHWDLCZ002</t>
  </si>
  <si>
    <t xml:space="preserve">Wind Zone 002                                     </t>
  </si>
  <si>
    <t>GHWDLCZ003</t>
  </si>
  <si>
    <t xml:space="preserve">Wind Zone 003                                     </t>
  </si>
  <si>
    <t>GHWDLCZ004</t>
  </si>
  <si>
    <t xml:space="preserve">Wind Zone 004                                     </t>
  </si>
  <si>
    <t>GHWDLCZ005</t>
  </si>
  <si>
    <t xml:space="preserve">Wind Zone 005                                     </t>
  </si>
  <si>
    <t>GHBATC00</t>
  </si>
  <si>
    <t>Ebattery_Grid</t>
  </si>
  <si>
    <t xml:space="preserve">Generic battery                                   </t>
  </si>
  <si>
    <t>GHCOSC00</t>
  </si>
  <si>
    <t xml:space="preserve">Generic Coal                                      </t>
  </si>
  <si>
    <t>GHCOCS00</t>
  </si>
  <si>
    <t>ECoal_CCS</t>
  </si>
  <si>
    <t xml:space="preserve">Generic Coal w CCS                                </t>
  </si>
  <si>
    <t>GHNGCC00</t>
  </si>
  <si>
    <t xml:space="preserve">Generic Gas Combined Cycle                        </t>
  </si>
  <si>
    <t>GHNGSC00</t>
  </si>
  <si>
    <t xml:space="preserve">Generic Gas Open Cycle                            </t>
  </si>
  <si>
    <t>GHNGSC01</t>
  </si>
  <si>
    <t xml:space="preserve">Sunon_Asogli_phase_2_                             </t>
  </si>
  <si>
    <t>GHNGSC02</t>
  </si>
  <si>
    <t xml:space="preserve">AMERI                                             </t>
  </si>
  <si>
    <t>GHNGSC04</t>
  </si>
  <si>
    <t xml:space="preserve">Early Power                                       </t>
  </si>
  <si>
    <t>GHEL00I00</t>
  </si>
  <si>
    <t xml:space="preserve">Imports of Electricity                            </t>
  </si>
  <si>
    <t>GHHFRC00</t>
  </si>
  <si>
    <t xml:space="preserve">Generic HFO                                       </t>
  </si>
  <si>
    <t>GHDSRB00</t>
  </si>
  <si>
    <t>Generic Diesel/Gasoline 1kW system (commercial bui</t>
  </si>
  <si>
    <t>GHDSRC00</t>
  </si>
  <si>
    <t xml:space="preserve">Generic Diesel Centralized                        </t>
  </si>
  <si>
    <t>GHDSRC01</t>
  </si>
  <si>
    <t xml:space="preserve">KTPP                                              </t>
  </si>
  <si>
    <t>GHDSRC02</t>
  </si>
  <si>
    <t xml:space="preserve">Karpower                                          </t>
  </si>
  <si>
    <t>GHDSRC03</t>
  </si>
  <si>
    <t>Combined cycle Gas_Turbine_OLC Takoradi 2, dual fu</t>
  </si>
  <si>
    <t>GHDSRC04</t>
  </si>
  <si>
    <t xml:space="preserve">Gas_Turbine_ODS_Cenpower?                         </t>
  </si>
  <si>
    <t>GHDSRC05</t>
  </si>
  <si>
    <t>Combined_Cycle_OLC_Takoradi dual fired runs on nat</t>
  </si>
  <si>
    <t>GHDSRC06</t>
  </si>
  <si>
    <t xml:space="preserve">CENIT_Energy                                      </t>
  </si>
  <si>
    <t>GHDSRC07</t>
  </si>
  <si>
    <t xml:space="preserve">Aboadze_T3_phase_1_(TEMA1,2,2X)                   </t>
  </si>
  <si>
    <t>GHDSRC08</t>
  </si>
  <si>
    <t>GHDSRC09</t>
  </si>
  <si>
    <t xml:space="preserve">Amandi                                            </t>
  </si>
  <si>
    <t>GHDSRI00</t>
  </si>
  <si>
    <t xml:space="preserve">Generic Diesel 100 kW system (Industry)           </t>
  </si>
  <si>
    <t>GHDSRR00</t>
  </si>
  <si>
    <t xml:space="preserve">Generic Diesel/Gasoline 1kW system (rural)        </t>
  </si>
  <si>
    <t>GHDSRU00</t>
  </si>
  <si>
    <t xml:space="preserve">Generic Diesel/Gasoline 1kW system (urban)        </t>
  </si>
  <si>
    <t>GHDSSC03</t>
  </si>
  <si>
    <t xml:space="preserve">Combined_Cycle_GAS or HFO? Aksa?                  </t>
  </si>
  <si>
    <t>TakeOrPayContracts-Gas</t>
  </si>
  <si>
    <t>TakeOrPayContracts-Diesel</t>
  </si>
  <si>
    <t>GHEL00T00</t>
  </si>
  <si>
    <t xml:space="preserve">Transmission                                      </t>
  </si>
  <si>
    <t>GHEL00TDC</t>
  </si>
  <si>
    <t>GHEL00TDI</t>
  </si>
  <si>
    <t>GHEL00TDR</t>
  </si>
  <si>
    <t xml:space="preserve">Rural Distribution                                </t>
  </si>
  <si>
    <t>GHEL00TDU</t>
  </si>
  <si>
    <t xml:space="preserve">Urban Distribution                                </t>
  </si>
  <si>
    <t>EDist Urban</t>
  </si>
  <si>
    <t>Edist Rural</t>
  </si>
  <si>
    <t>Ehydro</t>
  </si>
  <si>
    <t>Base Year Capacity</t>
  </si>
  <si>
    <t>aelec</t>
  </si>
  <si>
    <t>flab-rn</t>
  </si>
  <si>
    <t>BASE</t>
  </si>
  <si>
    <t>flab-rp</t>
  </si>
  <si>
    <t>flab-rs</t>
  </si>
  <si>
    <t>flab-rt</t>
  </si>
  <si>
    <t>flab-un</t>
  </si>
  <si>
    <t>flab-up</t>
  </si>
  <si>
    <t>flab-us</t>
  </si>
  <si>
    <t>flab-ut</t>
  </si>
  <si>
    <t>South Africa</t>
  </si>
  <si>
    <t>Ghana</t>
  </si>
  <si>
    <t>Adjustment Factor</t>
  </si>
  <si>
    <t>EDist Rural</t>
  </si>
  <si>
    <t>Edist Urban</t>
  </si>
  <si>
    <t>SA numbers</t>
  </si>
  <si>
    <t>*</t>
  </si>
  <si>
    <t>EP_</t>
  </si>
  <si>
    <t>MIN_</t>
  </si>
  <si>
    <t>PWR_</t>
  </si>
  <si>
    <t>UCPWR_</t>
  </si>
  <si>
    <t xml:space="preserve">Power - Supply - </t>
  </si>
  <si>
    <t>Supply - Factor-</t>
  </si>
  <si>
    <t>Factor-</t>
  </si>
  <si>
    <t>Power - Factor-</t>
  </si>
  <si>
    <t>User Constraint Power - Factor-</t>
  </si>
  <si>
    <t>TID DATA</t>
  </si>
  <si>
    <t>UC_R_EACH</t>
  </si>
  <si>
    <t>PRC_ACTUNT</t>
  </si>
  <si>
    <t>PRC_CAPACT</t>
  </si>
  <si>
    <t>TOP-OUT</t>
  </si>
  <si>
    <t>TOP-IN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</si>
</sst>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1" formatCode="0.0000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1" fillId="3" borderId="1" applyNumberFormat="0" applyAlignment="0" applyProtection="0"/>
  </cellStyleXfs>
  <cellXfs count="36">
    <xf numFmtId="0" fontId="0" fillId="0" borderId="0" xfId="0"/>
    <xf numFmtId="4" fontId="0" fillId="0" borderId="0" xfId="0" applyNumberFormat="1"/>
    <xf numFmtId="0" fontId="5" fillId="0" borderId="0" xfId="2"/>
    <xf numFmtId="0" fontId="2" fillId="0" borderId="0" xfId="3"/>
    <xf numFmtId="0" fontId="2" fillId="0" borderId="0" xfId="4"/>
    <xf numFmtId="0" fontId="6" fillId="0" borderId="0" xfId="2" applyFont="1"/>
    <xf numFmtId="164" fontId="2" fillId="0" borderId="0" xfId="4" applyNumberFormat="1"/>
    <xf numFmtId="164" fontId="3" fillId="2" borderId="0" xfId="1" applyNumberFormat="1"/>
    <xf numFmtId="2" fontId="2" fillId="0" borderId="0" xfId="4" applyNumberFormat="1"/>
    <xf numFmtId="9" fontId="0" fillId="0" borderId="0" xfId="5" applyFont="1"/>
    <xf numFmtId="0" fontId="2" fillId="0" borderId="0" xfId="4" applyAlignment="1">
      <alignment wrapText="1"/>
    </xf>
    <xf numFmtId="0" fontId="4" fillId="0" borderId="0" xfId="4" applyFont="1"/>
    <xf numFmtId="0" fontId="7" fillId="0" borderId="0" xfId="3" applyFont="1"/>
    <xf numFmtId="0" fontId="3" fillId="2" borderId="0" xfId="1"/>
    <xf numFmtId="0" fontId="2" fillId="0" borderId="0" xfId="4" quotePrefix="1"/>
    <xf numFmtId="165" fontId="2" fillId="0" borderId="0" xfId="4" applyNumberFormat="1"/>
    <xf numFmtId="166" fontId="0" fillId="0" borderId="0" xfId="5" applyNumberFormat="1" applyFont="1"/>
    <xf numFmtId="168" fontId="7" fillId="0" borderId="0" xfId="6" applyNumberFormat="1"/>
    <xf numFmtId="1" fontId="2" fillId="0" borderId="0" xfId="4" applyNumberFormat="1"/>
    <xf numFmtId="168" fontId="3" fillId="2" borderId="0" xfId="1" applyNumberFormat="1"/>
    <xf numFmtId="1" fontId="3" fillId="2" borderId="0" xfId="1" applyNumberFormat="1"/>
    <xf numFmtId="0" fontId="8" fillId="0" borderId="0" xfId="7"/>
    <xf numFmtId="9" fontId="2" fillId="0" borderId="0" xfId="4" applyNumberFormat="1"/>
    <xf numFmtId="169" fontId="2" fillId="0" borderId="0" xfId="4" applyNumberFormat="1"/>
    <xf numFmtId="169" fontId="3" fillId="2" borderId="0" xfId="1" applyNumberFormat="1"/>
    <xf numFmtId="165" fontId="3" fillId="2" borderId="0" xfId="1" applyNumberFormat="1"/>
    <xf numFmtId="168" fontId="2" fillId="0" borderId="0" xfId="4" applyNumberFormat="1"/>
    <xf numFmtId="169" fontId="0" fillId="0" borderId="0" xfId="8" applyNumberFormat="1" applyFont="1"/>
    <xf numFmtId="165" fontId="4" fillId="0" borderId="0" xfId="4" applyNumberFormat="1" applyFont="1"/>
    <xf numFmtId="2" fontId="4" fillId="0" borderId="0" xfId="4" applyNumberFormat="1" applyFont="1"/>
    <xf numFmtId="1" fontId="4" fillId="0" borderId="0" xfId="4" applyNumberFormat="1" applyFont="1"/>
    <xf numFmtId="164" fontId="4" fillId="0" borderId="0" xfId="4" applyNumberFormat="1" applyFont="1"/>
    <xf numFmtId="171" fontId="2" fillId="0" borderId="0" xfId="4" applyNumberFormat="1"/>
    <xf numFmtId="0" fontId="2" fillId="0" borderId="0" xfId="4" applyAlignment="1">
      <alignment horizontal="center"/>
    </xf>
    <xf numFmtId="0" fontId="1" fillId="0" borderId="0" xfId="4" applyFont="1"/>
    <xf numFmtId="0" fontId="11" fillId="3" borderId="1" xfId="9"/>
  </cellXfs>
  <cellStyles count="10">
    <cellStyle name="Comma 2 4" xfId="8" xr:uid="{0B4AD4E4-2701-43A1-A6A0-2E758F876049}"/>
    <cellStyle name="Comma 3 2" xfId="6" xr:uid="{C956F096-C3AF-48EF-8709-3F7F6F6900B8}"/>
    <cellStyle name="Good" xfId="1" builtinId="26"/>
    <cellStyle name="Hyperlink 2 2" xfId="7" xr:uid="{0E7A8F77-6D21-464A-9EBD-E3540060CEF5}"/>
    <cellStyle name="Input" xfId="9" builtinId="20"/>
    <cellStyle name="Normal" xfId="0" builtinId="0"/>
    <cellStyle name="Normal 13" xfId="2" xr:uid="{BADB7EDE-5072-436B-8980-EF3EF0F4B6A5}"/>
    <cellStyle name="Normal 4 3" xfId="3" xr:uid="{EC977E73-72BE-4936-A9A0-CB8488D8DA67}"/>
    <cellStyle name="Normal 6" xfId="4" xr:uid="{B9F03D62-C970-48E9-B631-4148E58365E3}"/>
    <cellStyle name="Percent 2 3" xfId="5" xr:uid="{DE93A1E0-6973-4635-9681-33D71A631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'Lab.Calcs.Assumptions'!$F$101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'Lab.Calcs.Assumptions'!$F$102:$F$106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F-4B33-855C-110940FEEBD4}"/>
            </c:ext>
          </c:extLst>
        </c:ser>
        <c:ser>
          <c:idx val="1"/>
          <c:order val="1"/>
          <c:tx>
            <c:strRef>
              <c:f>'Lab.Calcs.Assumptions'!$G$101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'Lab.Calcs.Assumptions'!$G$102:$G$106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F-4B33-855C-110940FEEBD4}"/>
            </c:ext>
          </c:extLst>
        </c:ser>
        <c:ser>
          <c:idx val="2"/>
          <c:order val="2"/>
          <c:tx>
            <c:strRef>
              <c:f>'Lab.Calcs.Assumptions'!$H$101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'Lab.Calcs.Assumptions'!$H$102:$H$106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6F-4B33-855C-110940FEEBD4}"/>
            </c:ext>
          </c:extLst>
        </c:ser>
        <c:ser>
          <c:idx val="3"/>
          <c:order val="3"/>
          <c:tx>
            <c:strRef>
              <c:f>'Lab.Calcs.Assumptions'!$I$101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'Lab.Calcs.Assumptions'!$I$102:$I$106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6F-4B33-855C-110940FEEBD4}"/>
            </c:ext>
          </c:extLst>
        </c:ser>
        <c:ser>
          <c:idx val="4"/>
          <c:order val="4"/>
          <c:tx>
            <c:strRef>
              <c:f>'Lab.Calcs.Assumptions'!$J$101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'Lab.Calcs.Assumptions'!$J$102:$J$106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6F-4B33-855C-110940FEEBD4}"/>
            </c:ext>
          </c:extLst>
        </c:ser>
        <c:ser>
          <c:idx val="5"/>
          <c:order val="5"/>
          <c:tx>
            <c:strRef>
              <c:f>'Lab.Calcs.Assumptions'!$K$101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'Lab.Calcs.Assumptions'!$K$102:$K$106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6F-4B33-855C-110940FEEBD4}"/>
            </c:ext>
          </c:extLst>
        </c:ser>
        <c:ser>
          <c:idx val="6"/>
          <c:order val="6"/>
          <c:tx>
            <c:strRef>
              <c:f>'Lab.Calcs.Assumptions'!$L$101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'Lab.Calcs.Assumptions'!$L$102:$L$106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6F-4B33-855C-110940FEEBD4}"/>
            </c:ext>
          </c:extLst>
        </c:ser>
        <c:ser>
          <c:idx val="7"/>
          <c:order val="7"/>
          <c:tx>
            <c:strRef>
              <c:f>'Lab.Calcs.Assumptions'!$M$101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'Lab.Calcs.Assumptions'!$M$102:$M$106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6F-4B33-855C-110940FEE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'Lab.Calcs.Assumptions'!$F$101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'Lab.Calcs.Assumptions'!$F$103:$F$106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C-461D-A935-BBD72F80B244}"/>
            </c:ext>
          </c:extLst>
        </c:ser>
        <c:ser>
          <c:idx val="1"/>
          <c:order val="1"/>
          <c:tx>
            <c:strRef>
              <c:f>'Lab.Calcs.Assumptions'!$G$101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'Lab.Calcs.Assumptions'!$G$103:$G$106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C-461D-A935-BBD72F80B244}"/>
            </c:ext>
          </c:extLst>
        </c:ser>
        <c:ser>
          <c:idx val="2"/>
          <c:order val="2"/>
          <c:tx>
            <c:strRef>
              <c:f>'Lab.Calcs.Assumptions'!$H$101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'Lab.Calcs.Assumptions'!$H$103:$H$106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C-461D-A935-BBD72F80B244}"/>
            </c:ext>
          </c:extLst>
        </c:ser>
        <c:ser>
          <c:idx val="3"/>
          <c:order val="3"/>
          <c:tx>
            <c:strRef>
              <c:f>'Lab.Calcs.Assumptions'!$I$101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'Lab.Calcs.Assumptions'!$I$103:$I$106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1C-461D-A935-BBD72F80B244}"/>
            </c:ext>
          </c:extLst>
        </c:ser>
        <c:ser>
          <c:idx val="4"/>
          <c:order val="4"/>
          <c:tx>
            <c:strRef>
              <c:f>'Lab.Calcs.Assumptions'!$J$101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'Lab.Calcs.Assumptions'!$J$103:$J$106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D31C-461D-A935-BBD72F80B244}"/>
            </c:ext>
          </c:extLst>
        </c:ser>
        <c:ser>
          <c:idx val="5"/>
          <c:order val="5"/>
          <c:tx>
            <c:strRef>
              <c:f>'Lab.Calcs.Assumptions'!$K$101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'Lab.Calcs.Assumptions'!$K$103:$K$106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D31C-461D-A935-BBD72F80B244}"/>
            </c:ext>
          </c:extLst>
        </c:ser>
        <c:ser>
          <c:idx val="6"/>
          <c:order val="6"/>
          <c:tx>
            <c:strRef>
              <c:f>'Lab.Calcs.Assumptions'!$L$101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'Lab.Calcs.Assumptions'!$L$103:$L$106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D31C-461D-A935-BBD72F80B244}"/>
            </c:ext>
          </c:extLst>
        </c:ser>
        <c:ser>
          <c:idx val="7"/>
          <c:order val="7"/>
          <c:tx>
            <c:strRef>
              <c:f>'Lab.Calcs.Assumptions'!$M$101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'Lab.Calcs.Assumptions'!$M$103:$M$106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1C-461D-A935-BBD72F80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523875</xdr:colOff>
      <xdr:row>6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7D9CC3CC-C2B9-481C-AE87-4596B678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49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66A71FAA-CBF5-4182-8D5F-17299CCE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632C84A3-72FB-4C84-83A6-E06CD6BE4C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BF379947-2B86-49A4-B436-8D419B06F0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DA538D2F-5E78-4BE1-86B0-C2ED8036B7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37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C42BE45D-F98B-4E35-9472-54C0382BD529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73</xdr:row>
      <xdr:rowOff>171450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4991543B-062E-4CFC-8B90-BAEB9119D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8750" y="1445895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83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124AC736-3EC4-430F-A003-14F8C9E86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91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68B7671B-52FC-4356-A374-70B6D3FAC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88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6109F2E7-3E90-4F4F-AFA6-4E659F3E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110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2E1DD8DF-73F0-479B-823F-F2D330803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106</xdr:row>
      <xdr:rowOff>185736</xdr:rowOff>
    </xdr:from>
    <xdr:to>
      <xdr:col>6</xdr:col>
      <xdr:colOff>676274</xdr:colOff>
      <xdr:row>124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8EBC885-201A-40F9-9E2F-BA6F6F4CC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107</xdr:row>
      <xdr:rowOff>19050</xdr:rowOff>
    </xdr:from>
    <xdr:to>
      <xdr:col>12</xdr:col>
      <xdr:colOff>381000</xdr:colOff>
      <xdr:row>124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6CF38D0-AC25-451E-9672-FAD1DEB03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70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655E868-8076-4A96-82F1-DC9705D3E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SATIM/DataSpreadsheets/TCH_PWR_R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erveMargin Inputs"/>
      <sheetName val="ITEMS-Con"/>
      <sheetName val="ConTID"/>
      <sheetName val="ConTSRM"/>
      <sheetName val="ConTSERM"/>
      <sheetName val="ConTSTRANSDUM"/>
      <sheetName val="ConTSOth"/>
      <sheetName val="ProcDataRM"/>
      <sheetName val="ConTSLabour"/>
      <sheetName val="PWR_Lab"/>
      <sheetName val="Lab.Calcs.Assumptions"/>
      <sheetName val="SAM"/>
      <sheetName val="From SAM"/>
      <sheetName val="ElecBY"/>
    </sheetNames>
    <sheetDataSet>
      <sheetData sheetId="0"/>
      <sheetData sheetId="1">
        <row r="2">
          <cell r="C2" t="str">
            <v>UCCAP_BATR</v>
          </cell>
        </row>
        <row r="3">
          <cell r="C3" t="str">
            <v>UCACT_FIRM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8">
          <cell r="Q28">
            <v>0.11001900000000001</v>
          </cell>
        </row>
        <row r="29">
          <cell r="Q29">
            <v>0.11275</v>
          </cell>
        </row>
        <row r="30">
          <cell r="Q30">
            <v>0.17319399999999999</v>
          </cell>
        </row>
        <row r="31">
          <cell r="Q31">
            <v>0.39577200000000001</v>
          </cell>
        </row>
        <row r="32">
          <cell r="V32">
            <v>23.198</v>
          </cell>
        </row>
      </sheetData>
      <sheetData sheetId="13">
        <row r="58">
          <cell r="G58">
            <v>0.91200000000000003</v>
          </cell>
        </row>
        <row r="59">
          <cell r="G59">
            <v>6.0609000000000002</v>
          </cell>
        </row>
        <row r="60">
          <cell r="G60">
            <v>1.2666999999999999</v>
          </cell>
        </row>
        <row r="61">
          <cell r="G61">
            <v>1.7473000000000001</v>
          </cell>
        </row>
        <row r="62">
          <cell r="G62">
            <v>0.56020000000000003</v>
          </cell>
        </row>
        <row r="63">
          <cell r="G63">
            <v>3.5015000000000001</v>
          </cell>
        </row>
        <row r="64">
          <cell r="G64">
            <v>4.1947999999999999</v>
          </cell>
        </row>
        <row r="65">
          <cell r="G65">
            <v>2.8782000000000001</v>
          </cell>
        </row>
        <row r="66">
          <cell r="G66">
            <v>0.8427</v>
          </cell>
        </row>
        <row r="67">
          <cell r="G67">
            <v>1.4596</v>
          </cell>
        </row>
        <row r="68">
          <cell r="G68">
            <v>1.3541000000000001</v>
          </cell>
        </row>
        <row r="69">
          <cell r="G69">
            <v>10.6821</v>
          </cell>
        </row>
        <row r="70">
          <cell r="G70">
            <v>0.45069999999999999</v>
          </cell>
        </row>
        <row r="71">
          <cell r="G71">
            <v>0.97140000000000004</v>
          </cell>
        </row>
        <row r="77">
          <cell r="F77">
            <v>34.200000000000003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3EB8-092B-4E9D-8F0F-D919F61EBCDA}">
  <sheetPr codeName="Sheet1">
    <tabColor theme="4"/>
  </sheetPr>
  <dimension ref="A1:N48"/>
  <sheetViews>
    <sheetView workbookViewId="0">
      <selection activeCell="C33" sqref="C33:D40"/>
    </sheetView>
  </sheetViews>
  <sheetFormatPr defaultRowHeight="12.75" x14ac:dyDescent="0.2"/>
  <cols>
    <col min="3" max="3" width="16.28515625" bestFit="1" customWidth="1"/>
    <col min="4" max="4" width="36.85546875" customWidth="1"/>
    <col min="5" max="5" width="10.140625" bestFit="1" customWidth="1"/>
    <col min="6" max="6" width="19.5703125" bestFit="1" customWidth="1"/>
  </cols>
  <sheetData>
    <row r="1" spans="1:14" x14ac:dyDescent="0.2">
      <c r="A1" t="s">
        <v>26</v>
      </c>
      <c r="B1" t="s">
        <v>25</v>
      </c>
      <c r="K1" t="s">
        <v>478</v>
      </c>
      <c r="L1" t="s">
        <v>478</v>
      </c>
      <c r="M1" t="s">
        <v>478</v>
      </c>
      <c r="N1" t="s">
        <v>478</v>
      </c>
    </row>
    <row r="2" spans="1:14" x14ac:dyDescent="0.2">
      <c r="B2" t="s">
        <v>2</v>
      </c>
      <c r="C2" t="s">
        <v>24</v>
      </c>
      <c r="D2" t="s">
        <v>23</v>
      </c>
      <c r="E2" t="s">
        <v>1</v>
      </c>
      <c r="F2" t="s">
        <v>20</v>
      </c>
      <c r="K2" s="2"/>
    </row>
    <row r="3" spans="1:14" x14ac:dyDescent="0.2">
      <c r="B3" t="s">
        <v>2</v>
      </c>
      <c r="C3" t="s">
        <v>22</v>
      </c>
      <c r="D3" t="s">
        <v>21</v>
      </c>
      <c r="E3" t="s">
        <v>1</v>
      </c>
      <c r="F3" t="s">
        <v>20</v>
      </c>
    </row>
    <row r="4" spans="1:14" x14ac:dyDescent="0.2">
      <c r="B4" t="s">
        <v>2</v>
      </c>
      <c r="C4" t="s">
        <v>19</v>
      </c>
      <c r="D4" t="s">
        <v>18</v>
      </c>
      <c r="E4" t="s">
        <v>1</v>
      </c>
      <c r="F4" t="s">
        <v>0</v>
      </c>
    </row>
    <row r="5" spans="1:14" x14ac:dyDescent="0.2">
      <c r="B5" t="s">
        <v>2</v>
      </c>
      <c r="C5" t="s">
        <v>17</v>
      </c>
      <c r="D5" t="s">
        <v>16</v>
      </c>
      <c r="E5" t="s">
        <v>1</v>
      </c>
      <c r="F5" t="s">
        <v>0</v>
      </c>
    </row>
    <row r="6" spans="1:14" x14ac:dyDescent="0.2">
      <c r="B6" t="s">
        <v>2</v>
      </c>
      <c r="C6" t="s">
        <v>15</v>
      </c>
      <c r="D6" t="s">
        <v>14</v>
      </c>
      <c r="E6" t="s">
        <v>1</v>
      </c>
      <c r="F6" t="s">
        <v>0</v>
      </c>
    </row>
    <row r="7" spans="1:14" x14ac:dyDescent="0.2">
      <c r="B7" t="s">
        <v>2</v>
      </c>
      <c r="C7" t="s">
        <v>13</v>
      </c>
      <c r="D7" t="s">
        <v>12</v>
      </c>
      <c r="E7" t="s">
        <v>1</v>
      </c>
      <c r="F7" t="s">
        <v>0</v>
      </c>
    </row>
    <row r="8" spans="1:14" x14ac:dyDescent="0.2">
      <c r="B8" t="s">
        <v>2</v>
      </c>
      <c r="C8" t="s">
        <v>11</v>
      </c>
      <c r="D8" t="s">
        <v>10</v>
      </c>
      <c r="E8" t="s">
        <v>1</v>
      </c>
      <c r="F8" t="s">
        <v>0</v>
      </c>
    </row>
    <row r="9" spans="1:14" x14ac:dyDescent="0.2">
      <c r="B9" t="s">
        <v>8</v>
      </c>
      <c r="C9" t="str">
        <f>M9&amp;L9</f>
        <v>EP_FLAB-RN</v>
      </c>
      <c r="D9" s="1" t="str">
        <f>N9&amp;L9</f>
        <v>Power - Supply - FLAB-RN</v>
      </c>
      <c r="E9" t="s">
        <v>7</v>
      </c>
      <c r="F9" t="s">
        <v>9</v>
      </c>
      <c r="K9" t="s">
        <v>463</v>
      </c>
      <c r="L9" t="str">
        <f>UPPER(K9)</f>
        <v>FLAB-RN</v>
      </c>
      <c r="M9" t="s">
        <v>479</v>
      </c>
      <c r="N9" t="s">
        <v>483</v>
      </c>
    </row>
    <row r="10" spans="1:14" x14ac:dyDescent="0.2">
      <c r="B10" t="s">
        <v>8</v>
      </c>
      <c r="C10" t="str">
        <f t="shared" ref="C10:C48" si="0">M10&amp;L10</f>
        <v>EP_FLAB-RP</v>
      </c>
      <c r="D10" s="1" t="str">
        <f t="shared" ref="D10:D48" si="1">N10&amp;L10</f>
        <v>Power - Supply - FLAB-RP</v>
      </c>
      <c r="E10" t="s">
        <v>7</v>
      </c>
      <c r="F10" t="s">
        <v>9</v>
      </c>
      <c r="K10" t="s">
        <v>465</v>
      </c>
      <c r="L10" t="str">
        <f t="shared" ref="L10:L16" si="2">UPPER(K10)</f>
        <v>FLAB-RP</v>
      </c>
      <c r="M10" t="s">
        <v>479</v>
      </c>
      <c r="N10" t="s">
        <v>483</v>
      </c>
    </row>
    <row r="11" spans="1:14" x14ac:dyDescent="0.2">
      <c r="B11" t="s">
        <v>8</v>
      </c>
      <c r="C11" t="str">
        <f t="shared" si="0"/>
        <v>EP_FLAB-RS</v>
      </c>
      <c r="D11" s="1" t="str">
        <f t="shared" si="1"/>
        <v>Power - Supply - FLAB-RS</v>
      </c>
      <c r="E11" t="s">
        <v>7</v>
      </c>
      <c r="F11" t="s">
        <v>9</v>
      </c>
      <c r="K11" t="s">
        <v>466</v>
      </c>
      <c r="L11" t="str">
        <f t="shared" si="2"/>
        <v>FLAB-RS</v>
      </c>
      <c r="M11" t="s">
        <v>479</v>
      </c>
      <c r="N11" t="s">
        <v>483</v>
      </c>
    </row>
    <row r="12" spans="1:14" x14ac:dyDescent="0.2">
      <c r="B12" t="s">
        <v>8</v>
      </c>
      <c r="C12" t="str">
        <f t="shared" si="0"/>
        <v>EP_FLAB-RT</v>
      </c>
      <c r="D12" s="1" t="str">
        <f t="shared" si="1"/>
        <v>Power - Supply - FLAB-RT</v>
      </c>
      <c r="E12" t="s">
        <v>7</v>
      </c>
      <c r="F12" t="s">
        <v>9</v>
      </c>
      <c r="K12" t="s">
        <v>467</v>
      </c>
      <c r="L12" t="str">
        <f t="shared" si="2"/>
        <v>FLAB-RT</v>
      </c>
      <c r="M12" t="s">
        <v>479</v>
      </c>
      <c r="N12" t="s">
        <v>483</v>
      </c>
    </row>
    <row r="13" spans="1:14" x14ac:dyDescent="0.2">
      <c r="B13" t="s">
        <v>8</v>
      </c>
      <c r="C13" t="str">
        <f t="shared" si="0"/>
        <v>EP_FLAB-UN</v>
      </c>
      <c r="D13" s="1" t="str">
        <f t="shared" si="1"/>
        <v>Power - Supply - FLAB-UN</v>
      </c>
      <c r="E13" t="s">
        <v>7</v>
      </c>
      <c r="F13" t="s">
        <v>9</v>
      </c>
      <c r="K13" t="s">
        <v>468</v>
      </c>
      <c r="L13" t="str">
        <f t="shared" si="2"/>
        <v>FLAB-UN</v>
      </c>
      <c r="M13" t="s">
        <v>479</v>
      </c>
      <c r="N13" t="s">
        <v>483</v>
      </c>
    </row>
    <row r="14" spans="1:14" x14ac:dyDescent="0.2">
      <c r="B14" t="s">
        <v>8</v>
      </c>
      <c r="C14" t="str">
        <f t="shared" si="0"/>
        <v>EP_FLAB-UP</v>
      </c>
      <c r="D14" s="1" t="str">
        <f t="shared" si="1"/>
        <v>Power - Supply - FLAB-UP</v>
      </c>
      <c r="E14" t="s">
        <v>7</v>
      </c>
      <c r="F14" t="s">
        <v>9</v>
      </c>
      <c r="K14" t="s">
        <v>469</v>
      </c>
      <c r="L14" t="str">
        <f t="shared" si="2"/>
        <v>FLAB-UP</v>
      </c>
      <c r="M14" t="s">
        <v>479</v>
      </c>
      <c r="N14" t="s">
        <v>483</v>
      </c>
    </row>
    <row r="15" spans="1:14" x14ac:dyDescent="0.2">
      <c r="B15" t="s">
        <v>8</v>
      </c>
      <c r="C15" t="str">
        <f t="shared" si="0"/>
        <v>EP_FLAB-US</v>
      </c>
      <c r="D15" s="1" t="str">
        <f t="shared" si="1"/>
        <v>Power - Supply - FLAB-US</v>
      </c>
      <c r="E15" t="s">
        <v>7</v>
      </c>
      <c r="F15" t="s">
        <v>9</v>
      </c>
      <c r="K15" t="s">
        <v>470</v>
      </c>
      <c r="L15" t="str">
        <f t="shared" si="2"/>
        <v>FLAB-US</v>
      </c>
      <c r="M15" t="s">
        <v>479</v>
      </c>
      <c r="N15" t="s">
        <v>483</v>
      </c>
    </row>
    <row r="16" spans="1:14" x14ac:dyDescent="0.2">
      <c r="B16" t="s">
        <v>8</v>
      </c>
      <c r="C16" t="str">
        <f t="shared" si="0"/>
        <v>EP_FLAB-UT</v>
      </c>
      <c r="D16" s="1" t="str">
        <f t="shared" si="1"/>
        <v>Power - Supply - FLAB-UT</v>
      </c>
      <c r="E16" t="s">
        <v>7</v>
      </c>
      <c r="F16" t="s">
        <v>9</v>
      </c>
      <c r="K16" t="s">
        <v>471</v>
      </c>
      <c r="L16" t="str">
        <f t="shared" si="2"/>
        <v>FLAB-UT</v>
      </c>
      <c r="M16" t="s">
        <v>479</v>
      </c>
      <c r="N16" t="s">
        <v>483</v>
      </c>
    </row>
    <row r="17" spans="2:14" x14ac:dyDescent="0.2">
      <c r="B17" t="s">
        <v>8</v>
      </c>
      <c r="C17" t="str">
        <f t="shared" si="0"/>
        <v>MIN_FLAB-RN</v>
      </c>
      <c r="D17" s="1" t="str">
        <f t="shared" si="1"/>
        <v>Supply - Factor-FLAB-RN</v>
      </c>
      <c r="E17" t="s">
        <v>7</v>
      </c>
      <c r="F17" t="s">
        <v>6</v>
      </c>
      <c r="L17" t="str">
        <f>L9</f>
        <v>FLAB-RN</v>
      </c>
      <c r="M17" t="s">
        <v>480</v>
      </c>
      <c r="N17" t="s">
        <v>484</v>
      </c>
    </row>
    <row r="18" spans="2:14" x14ac:dyDescent="0.2">
      <c r="B18" t="s">
        <v>8</v>
      </c>
      <c r="C18" t="str">
        <f t="shared" si="0"/>
        <v>MIN_FLAB-RP</v>
      </c>
      <c r="D18" s="1" t="str">
        <f t="shared" si="1"/>
        <v>Supply - Factor-FLAB-RP</v>
      </c>
      <c r="E18" t="s">
        <v>7</v>
      </c>
      <c r="F18" t="s">
        <v>6</v>
      </c>
      <c r="L18" t="str">
        <f t="shared" ref="L18:L48" si="3">L10</f>
        <v>FLAB-RP</v>
      </c>
      <c r="M18" t="s">
        <v>480</v>
      </c>
      <c r="N18" t="s">
        <v>484</v>
      </c>
    </row>
    <row r="19" spans="2:14" x14ac:dyDescent="0.2">
      <c r="B19" t="s">
        <v>8</v>
      </c>
      <c r="C19" t="str">
        <f t="shared" si="0"/>
        <v>MIN_FLAB-RS</v>
      </c>
      <c r="D19" s="1" t="str">
        <f t="shared" si="1"/>
        <v>Supply - Factor-FLAB-RS</v>
      </c>
      <c r="E19" t="s">
        <v>7</v>
      </c>
      <c r="F19" t="s">
        <v>6</v>
      </c>
      <c r="L19" t="str">
        <f t="shared" si="3"/>
        <v>FLAB-RS</v>
      </c>
      <c r="M19" t="s">
        <v>480</v>
      </c>
      <c r="N19" t="s">
        <v>484</v>
      </c>
    </row>
    <row r="20" spans="2:14" x14ac:dyDescent="0.2">
      <c r="B20" t="s">
        <v>8</v>
      </c>
      <c r="C20" t="str">
        <f t="shared" si="0"/>
        <v>MIN_FLAB-RT</v>
      </c>
      <c r="D20" s="1" t="str">
        <f t="shared" si="1"/>
        <v>Supply - Factor-FLAB-RT</v>
      </c>
      <c r="E20" t="s">
        <v>7</v>
      </c>
      <c r="F20" t="s">
        <v>6</v>
      </c>
      <c r="L20" t="str">
        <f t="shared" si="3"/>
        <v>FLAB-RT</v>
      </c>
      <c r="M20" t="s">
        <v>480</v>
      </c>
      <c r="N20" t="s">
        <v>484</v>
      </c>
    </row>
    <row r="21" spans="2:14" x14ac:dyDescent="0.2">
      <c r="B21" t="s">
        <v>8</v>
      </c>
      <c r="C21" t="str">
        <f t="shared" si="0"/>
        <v>MIN_FLAB-UN</v>
      </c>
      <c r="D21" s="1" t="str">
        <f t="shared" si="1"/>
        <v>Supply - Factor-FLAB-UN</v>
      </c>
      <c r="E21" t="s">
        <v>7</v>
      </c>
      <c r="F21" t="s">
        <v>6</v>
      </c>
      <c r="L21" t="str">
        <f t="shared" si="3"/>
        <v>FLAB-UN</v>
      </c>
      <c r="M21" t="s">
        <v>480</v>
      </c>
      <c r="N21" t="s">
        <v>484</v>
      </c>
    </row>
    <row r="22" spans="2:14" x14ac:dyDescent="0.2">
      <c r="B22" t="s">
        <v>8</v>
      </c>
      <c r="C22" t="str">
        <f t="shared" si="0"/>
        <v>MIN_FLAB-UP</v>
      </c>
      <c r="D22" s="1" t="str">
        <f t="shared" si="1"/>
        <v>Supply - Factor-FLAB-UP</v>
      </c>
      <c r="E22" t="s">
        <v>7</v>
      </c>
      <c r="F22" t="s">
        <v>6</v>
      </c>
      <c r="L22" t="str">
        <f t="shared" si="3"/>
        <v>FLAB-UP</v>
      </c>
      <c r="M22" t="s">
        <v>480</v>
      </c>
      <c r="N22" t="s">
        <v>484</v>
      </c>
    </row>
    <row r="23" spans="2:14" x14ac:dyDescent="0.2">
      <c r="B23" t="s">
        <v>8</v>
      </c>
      <c r="C23" t="str">
        <f t="shared" si="0"/>
        <v>MIN_FLAB-US</v>
      </c>
      <c r="D23" s="1" t="str">
        <f t="shared" si="1"/>
        <v>Supply - Factor-FLAB-US</v>
      </c>
      <c r="E23" t="s">
        <v>7</v>
      </c>
      <c r="F23" t="s">
        <v>6</v>
      </c>
      <c r="L23" t="str">
        <f t="shared" si="3"/>
        <v>FLAB-US</v>
      </c>
      <c r="M23" t="s">
        <v>480</v>
      </c>
      <c r="N23" t="s">
        <v>484</v>
      </c>
    </row>
    <row r="24" spans="2:14" x14ac:dyDescent="0.2">
      <c r="B24" t="s">
        <v>8</v>
      </c>
      <c r="C24" t="str">
        <f t="shared" si="0"/>
        <v>MIN_FLAB-UT</v>
      </c>
      <c r="D24" s="1" t="str">
        <f t="shared" si="1"/>
        <v>Supply - Factor-FLAB-UT</v>
      </c>
      <c r="E24" t="s">
        <v>7</v>
      </c>
      <c r="F24" t="s">
        <v>6</v>
      </c>
      <c r="L24" t="str">
        <f t="shared" si="3"/>
        <v>FLAB-UT</v>
      </c>
      <c r="M24" t="s">
        <v>480</v>
      </c>
      <c r="N24" t="s">
        <v>484</v>
      </c>
    </row>
    <row r="25" spans="2:14" x14ac:dyDescent="0.2">
      <c r="B25" t="s">
        <v>5</v>
      </c>
      <c r="C25" t="str">
        <f t="shared" si="0"/>
        <v>FLAB-RN</v>
      </c>
      <c r="D25" s="1" t="str">
        <f t="shared" si="1"/>
        <v>Factor-FLAB-RN</v>
      </c>
      <c r="E25" t="s">
        <v>4</v>
      </c>
      <c r="F25" t="s">
        <v>3</v>
      </c>
      <c r="L25" t="str">
        <f t="shared" si="3"/>
        <v>FLAB-RN</v>
      </c>
      <c r="N25" t="s">
        <v>485</v>
      </c>
    </row>
    <row r="26" spans="2:14" x14ac:dyDescent="0.2">
      <c r="B26" t="s">
        <v>5</v>
      </c>
      <c r="C26" t="str">
        <f t="shared" si="0"/>
        <v>FLAB-RP</v>
      </c>
      <c r="D26" s="1" t="str">
        <f t="shared" si="1"/>
        <v>Factor-FLAB-RP</v>
      </c>
      <c r="E26" t="s">
        <v>4</v>
      </c>
      <c r="F26" t="s">
        <v>3</v>
      </c>
      <c r="L26" t="str">
        <f t="shared" si="3"/>
        <v>FLAB-RP</v>
      </c>
      <c r="N26" t="s">
        <v>485</v>
      </c>
    </row>
    <row r="27" spans="2:14" x14ac:dyDescent="0.2">
      <c r="B27" t="s">
        <v>5</v>
      </c>
      <c r="C27" t="str">
        <f t="shared" si="0"/>
        <v>FLAB-RS</v>
      </c>
      <c r="D27" s="1" t="str">
        <f t="shared" si="1"/>
        <v>Factor-FLAB-RS</v>
      </c>
      <c r="E27" t="s">
        <v>4</v>
      </c>
      <c r="F27" t="s">
        <v>3</v>
      </c>
      <c r="L27" t="str">
        <f t="shared" si="3"/>
        <v>FLAB-RS</v>
      </c>
      <c r="N27" t="s">
        <v>485</v>
      </c>
    </row>
    <row r="28" spans="2:14" x14ac:dyDescent="0.2">
      <c r="B28" t="s">
        <v>5</v>
      </c>
      <c r="C28" t="str">
        <f t="shared" si="0"/>
        <v>FLAB-RT</v>
      </c>
      <c r="D28" s="1" t="str">
        <f t="shared" si="1"/>
        <v>Factor-FLAB-RT</v>
      </c>
      <c r="E28" t="s">
        <v>4</v>
      </c>
      <c r="F28" t="s">
        <v>3</v>
      </c>
      <c r="L28" t="str">
        <f t="shared" si="3"/>
        <v>FLAB-RT</v>
      </c>
      <c r="N28" t="s">
        <v>485</v>
      </c>
    </row>
    <row r="29" spans="2:14" x14ac:dyDescent="0.2">
      <c r="B29" t="s">
        <v>5</v>
      </c>
      <c r="C29" t="str">
        <f t="shared" si="0"/>
        <v>FLAB-UN</v>
      </c>
      <c r="D29" s="1" t="str">
        <f t="shared" si="1"/>
        <v>Factor-FLAB-UN</v>
      </c>
      <c r="E29" t="s">
        <v>4</v>
      </c>
      <c r="F29" t="s">
        <v>3</v>
      </c>
      <c r="L29" t="str">
        <f t="shared" si="3"/>
        <v>FLAB-UN</v>
      </c>
      <c r="N29" t="s">
        <v>485</v>
      </c>
    </row>
    <row r="30" spans="2:14" x14ac:dyDescent="0.2">
      <c r="B30" t="s">
        <v>5</v>
      </c>
      <c r="C30" t="str">
        <f t="shared" si="0"/>
        <v>FLAB-UP</v>
      </c>
      <c r="D30" s="1" t="str">
        <f t="shared" si="1"/>
        <v>Factor-FLAB-UP</v>
      </c>
      <c r="E30" t="s">
        <v>4</v>
      </c>
      <c r="F30" t="s">
        <v>3</v>
      </c>
      <c r="L30" t="str">
        <f t="shared" si="3"/>
        <v>FLAB-UP</v>
      </c>
      <c r="N30" t="s">
        <v>485</v>
      </c>
    </row>
    <row r="31" spans="2:14" x14ac:dyDescent="0.2">
      <c r="B31" t="s">
        <v>5</v>
      </c>
      <c r="C31" t="str">
        <f t="shared" si="0"/>
        <v>FLAB-US</v>
      </c>
      <c r="D31" s="1" t="str">
        <f t="shared" si="1"/>
        <v>Factor-FLAB-US</v>
      </c>
      <c r="E31" t="s">
        <v>4</v>
      </c>
      <c r="F31" t="s">
        <v>3</v>
      </c>
      <c r="L31" t="str">
        <f t="shared" si="3"/>
        <v>FLAB-US</v>
      </c>
      <c r="N31" t="s">
        <v>485</v>
      </c>
    </row>
    <row r="32" spans="2:14" x14ac:dyDescent="0.2">
      <c r="B32" t="s">
        <v>5</v>
      </c>
      <c r="C32" t="str">
        <f t="shared" si="0"/>
        <v>FLAB-UT</v>
      </c>
      <c r="D32" s="1" t="str">
        <f t="shared" si="1"/>
        <v>Factor-FLAB-UT</v>
      </c>
      <c r="E32" t="s">
        <v>4</v>
      </c>
      <c r="F32" t="s">
        <v>3</v>
      </c>
      <c r="L32" t="str">
        <f t="shared" si="3"/>
        <v>FLAB-UT</v>
      </c>
      <c r="N32" t="s">
        <v>485</v>
      </c>
    </row>
    <row r="33" spans="2:14" x14ac:dyDescent="0.2">
      <c r="B33" t="s">
        <v>5</v>
      </c>
      <c r="C33" t="str">
        <f t="shared" si="0"/>
        <v>PWR_FLAB-RN</v>
      </c>
      <c r="D33" s="1" t="str">
        <f t="shared" si="1"/>
        <v>Power - Factor-FLAB-RN</v>
      </c>
      <c r="E33" t="s">
        <v>4</v>
      </c>
      <c r="F33" t="s">
        <v>3</v>
      </c>
      <c r="L33" t="str">
        <f t="shared" si="3"/>
        <v>FLAB-RN</v>
      </c>
      <c r="M33" t="s">
        <v>481</v>
      </c>
      <c r="N33" t="s">
        <v>486</v>
      </c>
    </row>
    <row r="34" spans="2:14" x14ac:dyDescent="0.2">
      <c r="B34" t="s">
        <v>5</v>
      </c>
      <c r="C34" t="str">
        <f t="shared" si="0"/>
        <v>PWR_FLAB-RP</v>
      </c>
      <c r="D34" s="1" t="str">
        <f t="shared" si="1"/>
        <v>Power - Factor-FLAB-RP</v>
      </c>
      <c r="E34" t="s">
        <v>4</v>
      </c>
      <c r="F34" t="s">
        <v>3</v>
      </c>
      <c r="L34" t="str">
        <f t="shared" si="3"/>
        <v>FLAB-RP</v>
      </c>
      <c r="M34" t="s">
        <v>481</v>
      </c>
      <c r="N34" t="s">
        <v>486</v>
      </c>
    </row>
    <row r="35" spans="2:14" x14ac:dyDescent="0.2">
      <c r="B35" t="s">
        <v>5</v>
      </c>
      <c r="C35" t="str">
        <f t="shared" si="0"/>
        <v>PWR_FLAB-RS</v>
      </c>
      <c r="D35" s="1" t="str">
        <f t="shared" si="1"/>
        <v>Power - Factor-FLAB-RS</v>
      </c>
      <c r="E35" t="s">
        <v>4</v>
      </c>
      <c r="F35" t="s">
        <v>3</v>
      </c>
      <c r="L35" t="str">
        <f t="shared" si="3"/>
        <v>FLAB-RS</v>
      </c>
      <c r="M35" t="s">
        <v>481</v>
      </c>
      <c r="N35" t="s">
        <v>486</v>
      </c>
    </row>
    <row r="36" spans="2:14" x14ac:dyDescent="0.2">
      <c r="B36" t="s">
        <v>5</v>
      </c>
      <c r="C36" t="str">
        <f t="shared" si="0"/>
        <v>PWR_FLAB-RT</v>
      </c>
      <c r="D36" s="1" t="str">
        <f t="shared" si="1"/>
        <v>Power - Factor-FLAB-RT</v>
      </c>
      <c r="E36" t="s">
        <v>4</v>
      </c>
      <c r="F36" t="s">
        <v>3</v>
      </c>
      <c r="L36" t="str">
        <f t="shared" si="3"/>
        <v>FLAB-RT</v>
      </c>
      <c r="M36" t="s">
        <v>481</v>
      </c>
      <c r="N36" t="s">
        <v>486</v>
      </c>
    </row>
    <row r="37" spans="2:14" x14ac:dyDescent="0.2">
      <c r="B37" t="s">
        <v>5</v>
      </c>
      <c r="C37" t="str">
        <f t="shared" si="0"/>
        <v>PWR_FLAB-UN</v>
      </c>
      <c r="D37" s="1" t="str">
        <f t="shared" si="1"/>
        <v>Power - Factor-FLAB-UN</v>
      </c>
      <c r="E37" t="s">
        <v>4</v>
      </c>
      <c r="F37" t="s">
        <v>3</v>
      </c>
      <c r="L37" t="str">
        <f t="shared" si="3"/>
        <v>FLAB-UN</v>
      </c>
      <c r="M37" t="s">
        <v>481</v>
      </c>
      <c r="N37" t="s">
        <v>486</v>
      </c>
    </row>
    <row r="38" spans="2:14" x14ac:dyDescent="0.2">
      <c r="B38" t="s">
        <v>5</v>
      </c>
      <c r="C38" t="str">
        <f t="shared" si="0"/>
        <v>PWR_FLAB-UP</v>
      </c>
      <c r="D38" s="1" t="str">
        <f t="shared" si="1"/>
        <v>Power - Factor-FLAB-UP</v>
      </c>
      <c r="E38" t="s">
        <v>4</v>
      </c>
      <c r="F38" t="s">
        <v>3</v>
      </c>
      <c r="L38" t="str">
        <f t="shared" si="3"/>
        <v>FLAB-UP</v>
      </c>
      <c r="M38" t="s">
        <v>481</v>
      </c>
      <c r="N38" t="s">
        <v>486</v>
      </c>
    </row>
    <row r="39" spans="2:14" x14ac:dyDescent="0.2">
      <c r="B39" t="s">
        <v>5</v>
      </c>
      <c r="C39" t="str">
        <f t="shared" si="0"/>
        <v>PWR_FLAB-US</v>
      </c>
      <c r="D39" s="1" t="str">
        <f t="shared" si="1"/>
        <v>Power - Factor-FLAB-US</v>
      </c>
      <c r="E39" t="s">
        <v>4</v>
      </c>
      <c r="F39" t="s">
        <v>3</v>
      </c>
      <c r="L39" t="str">
        <f t="shared" si="3"/>
        <v>FLAB-US</v>
      </c>
      <c r="M39" t="s">
        <v>481</v>
      </c>
      <c r="N39" t="s">
        <v>486</v>
      </c>
    </row>
    <row r="40" spans="2:14" x14ac:dyDescent="0.2">
      <c r="B40" t="s">
        <v>5</v>
      </c>
      <c r="C40" t="str">
        <f t="shared" si="0"/>
        <v>PWR_FLAB-UT</v>
      </c>
      <c r="D40" s="1" t="str">
        <f t="shared" si="1"/>
        <v>Power - Factor-FLAB-UT</v>
      </c>
      <c r="E40" t="s">
        <v>4</v>
      </c>
      <c r="F40" t="s">
        <v>3</v>
      </c>
      <c r="L40" t="str">
        <f t="shared" si="3"/>
        <v>FLAB-UT</v>
      </c>
      <c r="M40" t="s">
        <v>481</v>
      </c>
      <c r="N40" t="s">
        <v>486</v>
      </c>
    </row>
    <row r="41" spans="2:14" x14ac:dyDescent="0.2">
      <c r="B41" t="s">
        <v>2</v>
      </c>
      <c r="C41" t="str">
        <f t="shared" si="0"/>
        <v>UCPWR_FLAB-RN</v>
      </c>
      <c r="D41" s="1" t="str">
        <f t="shared" si="1"/>
        <v>User Constraint Power - Factor-FLAB-RN</v>
      </c>
      <c r="E41" t="s">
        <v>1</v>
      </c>
      <c r="F41" t="s">
        <v>0</v>
      </c>
      <c r="L41" t="str">
        <f t="shared" si="3"/>
        <v>FLAB-RN</v>
      </c>
      <c r="M41" t="s">
        <v>482</v>
      </c>
      <c r="N41" t="s">
        <v>487</v>
      </c>
    </row>
    <row r="42" spans="2:14" x14ac:dyDescent="0.2">
      <c r="B42" t="s">
        <v>2</v>
      </c>
      <c r="C42" t="str">
        <f t="shared" si="0"/>
        <v>UCPWR_FLAB-RP</v>
      </c>
      <c r="D42" s="1" t="str">
        <f t="shared" si="1"/>
        <v>User Constraint Power - Factor-FLAB-RP</v>
      </c>
      <c r="E42" t="s">
        <v>1</v>
      </c>
      <c r="F42" t="s">
        <v>0</v>
      </c>
      <c r="L42" t="str">
        <f t="shared" si="3"/>
        <v>FLAB-RP</v>
      </c>
      <c r="M42" t="s">
        <v>482</v>
      </c>
      <c r="N42" t="s">
        <v>487</v>
      </c>
    </row>
    <row r="43" spans="2:14" x14ac:dyDescent="0.2">
      <c r="B43" t="s">
        <v>2</v>
      </c>
      <c r="C43" t="str">
        <f t="shared" si="0"/>
        <v>UCPWR_FLAB-RS</v>
      </c>
      <c r="D43" s="1" t="str">
        <f t="shared" si="1"/>
        <v>User Constraint Power - Factor-FLAB-RS</v>
      </c>
      <c r="E43" t="s">
        <v>1</v>
      </c>
      <c r="F43" t="s">
        <v>0</v>
      </c>
      <c r="L43" t="str">
        <f t="shared" si="3"/>
        <v>FLAB-RS</v>
      </c>
      <c r="M43" t="s">
        <v>482</v>
      </c>
      <c r="N43" t="s">
        <v>487</v>
      </c>
    </row>
    <row r="44" spans="2:14" x14ac:dyDescent="0.2">
      <c r="B44" t="s">
        <v>2</v>
      </c>
      <c r="C44" t="str">
        <f t="shared" si="0"/>
        <v>UCPWR_FLAB-RT</v>
      </c>
      <c r="D44" s="1" t="str">
        <f t="shared" si="1"/>
        <v>User Constraint Power - Factor-FLAB-RT</v>
      </c>
      <c r="E44" t="s">
        <v>1</v>
      </c>
      <c r="F44" t="s">
        <v>0</v>
      </c>
      <c r="L44" t="str">
        <f t="shared" si="3"/>
        <v>FLAB-RT</v>
      </c>
      <c r="M44" t="s">
        <v>482</v>
      </c>
      <c r="N44" t="s">
        <v>487</v>
      </c>
    </row>
    <row r="45" spans="2:14" x14ac:dyDescent="0.2">
      <c r="B45" t="s">
        <v>2</v>
      </c>
      <c r="C45" t="str">
        <f t="shared" si="0"/>
        <v>UCPWR_FLAB-UN</v>
      </c>
      <c r="D45" s="1" t="str">
        <f t="shared" si="1"/>
        <v>User Constraint Power - Factor-FLAB-UN</v>
      </c>
      <c r="E45" t="s">
        <v>1</v>
      </c>
      <c r="F45" t="s">
        <v>0</v>
      </c>
      <c r="L45" t="str">
        <f t="shared" si="3"/>
        <v>FLAB-UN</v>
      </c>
      <c r="M45" t="s">
        <v>482</v>
      </c>
      <c r="N45" t="s">
        <v>487</v>
      </c>
    </row>
    <row r="46" spans="2:14" x14ac:dyDescent="0.2">
      <c r="B46" t="s">
        <v>2</v>
      </c>
      <c r="C46" t="str">
        <f t="shared" si="0"/>
        <v>UCPWR_FLAB-UP</v>
      </c>
      <c r="D46" s="1" t="str">
        <f t="shared" si="1"/>
        <v>User Constraint Power - Factor-FLAB-UP</v>
      </c>
      <c r="E46" t="s">
        <v>1</v>
      </c>
      <c r="F46" t="s">
        <v>0</v>
      </c>
      <c r="L46" t="str">
        <f t="shared" si="3"/>
        <v>FLAB-UP</v>
      </c>
      <c r="M46" t="s">
        <v>482</v>
      </c>
      <c r="N46" t="s">
        <v>487</v>
      </c>
    </row>
    <row r="47" spans="2:14" x14ac:dyDescent="0.2">
      <c r="B47" t="s">
        <v>2</v>
      </c>
      <c r="C47" t="str">
        <f t="shared" si="0"/>
        <v>UCPWR_FLAB-US</v>
      </c>
      <c r="D47" s="1" t="str">
        <f t="shared" si="1"/>
        <v>User Constraint Power - Factor-FLAB-US</v>
      </c>
      <c r="E47" t="s">
        <v>1</v>
      </c>
      <c r="F47" t="s">
        <v>0</v>
      </c>
      <c r="L47" t="str">
        <f t="shared" si="3"/>
        <v>FLAB-US</v>
      </c>
      <c r="M47" t="s">
        <v>482</v>
      </c>
      <c r="N47" t="s">
        <v>487</v>
      </c>
    </row>
    <row r="48" spans="2:14" x14ac:dyDescent="0.2">
      <c r="B48" t="s">
        <v>2</v>
      </c>
      <c r="C48" t="str">
        <f t="shared" si="0"/>
        <v>UCPWR_FLAB-UT</v>
      </c>
      <c r="D48" s="1" t="str">
        <f t="shared" si="1"/>
        <v>User Constraint Power - Factor-FLAB-UT</v>
      </c>
      <c r="E48" t="s">
        <v>1</v>
      </c>
      <c r="F48" t="s">
        <v>0</v>
      </c>
      <c r="L48" t="str">
        <f t="shared" si="3"/>
        <v>FLAB-UT</v>
      </c>
      <c r="M48" t="s">
        <v>482</v>
      </c>
      <c r="N48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760E-97B8-4C75-8057-7DFEA3C17003}">
  <sheetPr codeName="Sheet5">
    <tabColor theme="4"/>
  </sheetPr>
  <dimension ref="A1:N69"/>
  <sheetViews>
    <sheetView topLeftCell="A35" workbookViewId="0">
      <selection activeCell="A70" sqref="A70:XFD71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488</v>
      </c>
      <c r="B1" t="s">
        <v>25</v>
      </c>
    </row>
    <row r="2" spans="1:14" x14ac:dyDescent="0.2">
      <c r="B2" t="s">
        <v>489</v>
      </c>
      <c r="C2" t="str">
        <f>'[1]ITEMS-Con'!C2</f>
        <v>UCCAP_BATR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>
        <v>1</v>
      </c>
      <c r="N2" s="2" t="str">
        <f ca="1">MID(CELL("filename",N1),FIND("]",CELL("filename",N1))+1,255)</f>
        <v>ConTID</v>
      </c>
    </row>
    <row r="3" spans="1:14" x14ac:dyDescent="0.2">
      <c r="B3" t="s">
        <v>489</v>
      </c>
      <c r="C3" t="str">
        <f>'[1]ITEMS-Con'!C3</f>
        <v>UCACT_FIRM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>
        <v>1</v>
      </c>
    </row>
    <row r="4" spans="1:14" x14ac:dyDescent="0.2">
      <c r="B4" t="s">
        <v>489</v>
      </c>
      <c r="C4" t="s">
        <v>17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>
        <v>1</v>
      </c>
    </row>
    <row r="5" spans="1:14" x14ac:dyDescent="0.2">
      <c r="B5" t="s">
        <v>489</v>
      </c>
      <c r="C5" t="s">
        <v>19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>
        <v>1</v>
      </c>
    </row>
    <row r="6" spans="1:14" x14ac:dyDescent="0.2">
      <c r="B6" t="s">
        <v>490</v>
      </c>
      <c r="C6" t="str">
        <f>'ITEMS-Con'!C17</f>
        <v>MIN_FLAB-RN</v>
      </c>
      <c r="D6" t="s">
        <v>28</v>
      </c>
      <c r="E6" t="str">
        <f>'ITEMS-Con'!C25</f>
        <v>FLAB-RN</v>
      </c>
      <c r="F6" t="s">
        <v>28</v>
      </c>
      <c r="G6" t="s">
        <v>28</v>
      </c>
      <c r="H6" t="s">
        <v>28</v>
      </c>
      <c r="I6">
        <v>1</v>
      </c>
    </row>
    <row r="7" spans="1:14" x14ac:dyDescent="0.2">
      <c r="B7" t="s">
        <v>490</v>
      </c>
      <c r="C7" t="str">
        <f>'ITEMS-Con'!C18</f>
        <v>MIN_FLAB-RP</v>
      </c>
      <c r="D7" t="s">
        <v>28</v>
      </c>
      <c r="E7" t="str">
        <f>'ITEMS-Con'!C26</f>
        <v>FLAB-RP</v>
      </c>
      <c r="F7" t="s">
        <v>28</v>
      </c>
      <c r="G7" t="s">
        <v>28</v>
      </c>
      <c r="H7" t="s">
        <v>28</v>
      </c>
      <c r="I7">
        <v>1</v>
      </c>
    </row>
    <row r="8" spans="1:14" x14ac:dyDescent="0.2">
      <c r="B8" t="s">
        <v>490</v>
      </c>
      <c r="C8" t="str">
        <f>'ITEMS-Con'!C19</f>
        <v>MIN_FLAB-RS</v>
      </c>
      <c r="D8" t="s">
        <v>28</v>
      </c>
      <c r="E8" t="str">
        <f>'ITEMS-Con'!C27</f>
        <v>FLAB-RS</v>
      </c>
      <c r="F8" t="s">
        <v>28</v>
      </c>
      <c r="G8" t="s">
        <v>28</v>
      </c>
      <c r="H8" t="s">
        <v>28</v>
      </c>
      <c r="I8">
        <v>1</v>
      </c>
    </row>
    <row r="9" spans="1:14" x14ac:dyDescent="0.2">
      <c r="B9" t="s">
        <v>490</v>
      </c>
      <c r="C9" t="str">
        <f>'ITEMS-Con'!C20</f>
        <v>MIN_FLAB-RT</v>
      </c>
      <c r="D9" t="s">
        <v>28</v>
      </c>
      <c r="E9" t="str">
        <f>'ITEMS-Con'!C28</f>
        <v>FLAB-RT</v>
      </c>
      <c r="F9" t="s">
        <v>28</v>
      </c>
      <c r="G9" t="s">
        <v>28</v>
      </c>
      <c r="H9" t="s">
        <v>28</v>
      </c>
      <c r="I9">
        <v>1</v>
      </c>
    </row>
    <row r="10" spans="1:14" x14ac:dyDescent="0.2">
      <c r="B10" t="s">
        <v>490</v>
      </c>
      <c r="C10" t="str">
        <f>'ITEMS-Con'!C21</f>
        <v>MIN_FLAB-UN</v>
      </c>
      <c r="D10" t="s">
        <v>28</v>
      </c>
      <c r="E10" t="str">
        <f>'ITEMS-Con'!C29</f>
        <v>FLAB-UN</v>
      </c>
      <c r="F10" t="s">
        <v>28</v>
      </c>
      <c r="G10" t="s">
        <v>28</v>
      </c>
      <c r="H10" t="s">
        <v>28</v>
      </c>
      <c r="I10">
        <v>1</v>
      </c>
    </row>
    <row r="11" spans="1:14" x14ac:dyDescent="0.2">
      <c r="B11" t="s">
        <v>490</v>
      </c>
      <c r="C11" t="str">
        <f>'ITEMS-Con'!C22</f>
        <v>MIN_FLAB-UP</v>
      </c>
      <c r="D11" t="s">
        <v>28</v>
      </c>
      <c r="E11" t="str">
        <f>'ITEMS-Con'!C30</f>
        <v>FLAB-UP</v>
      </c>
      <c r="F11" t="s">
        <v>28</v>
      </c>
      <c r="G11" t="s">
        <v>28</v>
      </c>
      <c r="H11" t="s">
        <v>28</v>
      </c>
      <c r="I11">
        <v>1</v>
      </c>
    </row>
    <row r="12" spans="1:14" x14ac:dyDescent="0.2">
      <c r="B12" t="s">
        <v>490</v>
      </c>
      <c r="C12" t="str">
        <f>'ITEMS-Con'!C23</f>
        <v>MIN_FLAB-US</v>
      </c>
      <c r="D12" t="s">
        <v>28</v>
      </c>
      <c r="E12" t="str">
        <f>'ITEMS-Con'!C31</f>
        <v>FLAB-US</v>
      </c>
      <c r="F12" t="s">
        <v>28</v>
      </c>
      <c r="G12" t="s">
        <v>28</v>
      </c>
      <c r="H12" t="s">
        <v>28</v>
      </c>
      <c r="I12">
        <v>1</v>
      </c>
    </row>
    <row r="13" spans="1:14" x14ac:dyDescent="0.2">
      <c r="B13" t="s">
        <v>490</v>
      </c>
      <c r="C13" t="str">
        <f>'ITEMS-Con'!C24</f>
        <v>MIN_FLAB-UT</v>
      </c>
      <c r="D13" t="s">
        <v>28</v>
      </c>
      <c r="E13" t="str">
        <f>'ITEMS-Con'!C32</f>
        <v>FLAB-UT</v>
      </c>
      <c r="F13" t="s">
        <v>28</v>
      </c>
      <c r="G13" t="s">
        <v>28</v>
      </c>
      <c r="H13" t="s">
        <v>28</v>
      </c>
      <c r="I13">
        <v>1</v>
      </c>
    </row>
    <row r="14" spans="1:14" x14ac:dyDescent="0.2">
      <c r="B14" t="s">
        <v>490</v>
      </c>
      <c r="C14" t="str">
        <f>'ITEMS-Con'!C9</f>
        <v>EP_FLAB-RN</v>
      </c>
      <c r="D14" t="s">
        <v>28</v>
      </c>
      <c r="E14" t="str">
        <f>'ITEMS-Con'!C33</f>
        <v>PWR_FLAB-RN</v>
      </c>
      <c r="F14" t="s">
        <v>28</v>
      </c>
      <c r="G14" t="s">
        <v>28</v>
      </c>
      <c r="H14" t="s">
        <v>28</v>
      </c>
      <c r="I14">
        <v>1</v>
      </c>
    </row>
    <row r="15" spans="1:14" x14ac:dyDescent="0.2">
      <c r="B15" t="s">
        <v>490</v>
      </c>
      <c r="C15" t="str">
        <f>'ITEMS-Con'!C10</f>
        <v>EP_FLAB-RP</v>
      </c>
      <c r="D15" t="s">
        <v>28</v>
      </c>
      <c r="E15" t="str">
        <f>'ITEMS-Con'!C34</f>
        <v>PWR_FLAB-RP</v>
      </c>
      <c r="F15" t="s">
        <v>28</v>
      </c>
      <c r="G15" t="s">
        <v>28</v>
      </c>
      <c r="H15" t="s">
        <v>28</v>
      </c>
      <c r="I15">
        <v>1</v>
      </c>
    </row>
    <row r="16" spans="1:14" x14ac:dyDescent="0.2">
      <c r="B16" t="s">
        <v>490</v>
      </c>
      <c r="C16" t="str">
        <f>'ITEMS-Con'!C11</f>
        <v>EP_FLAB-RS</v>
      </c>
      <c r="D16" t="s">
        <v>28</v>
      </c>
      <c r="E16" t="str">
        <f>'ITEMS-Con'!C35</f>
        <v>PWR_FLAB-RS</v>
      </c>
      <c r="F16" t="s">
        <v>28</v>
      </c>
      <c r="G16" t="s">
        <v>28</v>
      </c>
      <c r="H16" t="s">
        <v>28</v>
      </c>
      <c r="I16">
        <v>1</v>
      </c>
    </row>
    <row r="17" spans="2:9" x14ac:dyDescent="0.2">
      <c r="B17" t="s">
        <v>490</v>
      </c>
      <c r="C17" t="str">
        <f>'ITEMS-Con'!C12</f>
        <v>EP_FLAB-RT</v>
      </c>
      <c r="D17" t="s">
        <v>28</v>
      </c>
      <c r="E17" t="str">
        <f>'ITEMS-Con'!C36</f>
        <v>PWR_FLAB-RT</v>
      </c>
      <c r="F17" t="s">
        <v>28</v>
      </c>
      <c r="G17" t="s">
        <v>28</v>
      </c>
      <c r="H17" t="s">
        <v>28</v>
      </c>
      <c r="I17">
        <v>1</v>
      </c>
    </row>
    <row r="18" spans="2:9" x14ac:dyDescent="0.2">
      <c r="B18" t="s">
        <v>490</v>
      </c>
      <c r="C18" t="str">
        <f>'ITEMS-Con'!C13</f>
        <v>EP_FLAB-UN</v>
      </c>
      <c r="D18" t="s">
        <v>28</v>
      </c>
      <c r="E18" t="str">
        <f>'ITEMS-Con'!C37</f>
        <v>PWR_FLAB-UN</v>
      </c>
      <c r="F18" t="s">
        <v>28</v>
      </c>
      <c r="G18" t="s">
        <v>28</v>
      </c>
      <c r="H18" t="s">
        <v>28</v>
      </c>
      <c r="I18">
        <v>1</v>
      </c>
    </row>
    <row r="19" spans="2:9" x14ac:dyDescent="0.2">
      <c r="B19" t="s">
        <v>490</v>
      </c>
      <c r="C19" t="str">
        <f>'ITEMS-Con'!C14</f>
        <v>EP_FLAB-UP</v>
      </c>
      <c r="D19" t="s">
        <v>28</v>
      </c>
      <c r="E19" t="str">
        <f>'ITEMS-Con'!C38</f>
        <v>PWR_FLAB-UP</v>
      </c>
      <c r="F19" t="s">
        <v>28</v>
      </c>
      <c r="G19" t="s">
        <v>28</v>
      </c>
      <c r="H19" t="s">
        <v>28</v>
      </c>
      <c r="I19">
        <v>1</v>
      </c>
    </row>
    <row r="20" spans="2:9" x14ac:dyDescent="0.2">
      <c r="B20" t="s">
        <v>490</v>
      </c>
      <c r="C20" t="str">
        <f>'ITEMS-Con'!C15</f>
        <v>EP_FLAB-US</v>
      </c>
      <c r="D20" t="s">
        <v>28</v>
      </c>
      <c r="E20" t="str">
        <f>'ITEMS-Con'!C39</f>
        <v>PWR_FLAB-US</v>
      </c>
      <c r="F20" t="s">
        <v>28</v>
      </c>
      <c r="G20" t="s">
        <v>28</v>
      </c>
      <c r="H20" t="s">
        <v>28</v>
      </c>
      <c r="I20">
        <v>1</v>
      </c>
    </row>
    <row r="21" spans="2:9" x14ac:dyDescent="0.2">
      <c r="B21" t="s">
        <v>490</v>
      </c>
      <c r="C21" t="str">
        <f>'ITEMS-Con'!C16</f>
        <v>EP_FLAB-UT</v>
      </c>
      <c r="D21" t="s">
        <v>28</v>
      </c>
      <c r="E21" t="str">
        <f>'ITEMS-Con'!C40</f>
        <v>PWR_FLAB-UT</v>
      </c>
      <c r="F21" t="s">
        <v>28</v>
      </c>
      <c r="G21" t="s">
        <v>28</v>
      </c>
      <c r="H21" t="s">
        <v>28</v>
      </c>
      <c r="I21">
        <v>1</v>
      </c>
    </row>
    <row r="22" spans="2:9" x14ac:dyDescent="0.2">
      <c r="B22" t="s">
        <v>491</v>
      </c>
      <c r="C22" t="str">
        <f>C6</f>
        <v>MIN_FLAB-RN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>
        <v>1</v>
      </c>
    </row>
    <row r="23" spans="2:9" x14ac:dyDescent="0.2">
      <c r="B23" t="s">
        <v>491</v>
      </c>
      <c r="C23" t="str">
        <f t="shared" ref="C23:C29" si="0">C7</f>
        <v>MIN_FLAB-RP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>
        <v>1</v>
      </c>
    </row>
    <row r="24" spans="2:9" x14ac:dyDescent="0.2">
      <c r="B24" t="s">
        <v>491</v>
      </c>
      <c r="C24" t="str">
        <f t="shared" si="0"/>
        <v>MIN_FLAB-RS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>
        <v>1</v>
      </c>
    </row>
    <row r="25" spans="2:9" x14ac:dyDescent="0.2">
      <c r="B25" t="s">
        <v>491</v>
      </c>
      <c r="C25" t="str">
        <f t="shared" si="0"/>
        <v>MIN_FLAB-RT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>
        <v>1</v>
      </c>
    </row>
    <row r="26" spans="2:9" x14ac:dyDescent="0.2">
      <c r="B26" t="s">
        <v>491</v>
      </c>
      <c r="C26" t="str">
        <f t="shared" si="0"/>
        <v>MIN_FLAB-UN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>
        <v>1</v>
      </c>
    </row>
    <row r="27" spans="2:9" x14ac:dyDescent="0.2">
      <c r="B27" t="s">
        <v>491</v>
      </c>
      <c r="C27" t="str">
        <f t="shared" si="0"/>
        <v>MIN_FLAB-UP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>
        <v>1</v>
      </c>
    </row>
    <row r="28" spans="2:9" x14ac:dyDescent="0.2">
      <c r="B28" t="s">
        <v>491</v>
      </c>
      <c r="C28" t="str">
        <f t="shared" si="0"/>
        <v>MIN_FLAB-US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>
        <v>1</v>
      </c>
    </row>
    <row r="29" spans="2:9" x14ac:dyDescent="0.2">
      <c r="B29" t="s">
        <v>491</v>
      </c>
      <c r="C29" t="str">
        <f t="shared" si="0"/>
        <v>MIN_FLAB-UT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>
        <v>1</v>
      </c>
    </row>
    <row r="30" spans="2:9" x14ac:dyDescent="0.2">
      <c r="B30" t="s">
        <v>491</v>
      </c>
      <c r="C30" t="str">
        <f>C14</f>
        <v>EP_FLAB-RN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>
        <v>1</v>
      </c>
    </row>
    <row r="31" spans="2:9" x14ac:dyDescent="0.2">
      <c r="B31" t="s">
        <v>491</v>
      </c>
      <c r="C31" t="str">
        <f t="shared" ref="C31:C37" si="1">C15</f>
        <v>EP_FLAB-RP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>
        <v>1</v>
      </c>
    </row>
    <row r="32" spans="2:9" x14ac:dyDescent="0.2">
      <c r="B32" t="s">
        <v>491</v>
      </c>
      <c r="C32" t="str">
        <f t="shared" si="1"/>
        <v>EP_FLAB-RS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>
        <v>1</v>
      </c>
    </row>
    <row r="33" spans="2:9" x14ac:dyDescent="0.2">
      <c r="B33" t="s">
        <v>491</v>
      </c>
      <c r="C33" t="str">
        <f t="shared" si="1"/>
        <v>EP_FLAB-RT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>
        <v>1</v>
      </c>
    </row>
    <row r="34" spans="2:9" x14ac:dyDescent="0.2">
      <c r="B34" t="s">
        <v>491</v>
      </c>
      <c r="C34" t="str">
        <f t="shared" si="1"/>
        <v>EP_FLAB-UN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>
        <v>1</v>
      </c>
    </row>
    <row r="35" spans="2:9" x14ac:dyDescent="0.2">
      <c r="B35" t="s">
        <v>491</v>
      </c>
      <c r="C35" t="str">
        <f t="shared" si="1"/>
        <v>EP_FLAB-UP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>
        <v>1</v>
      </c>
    </row>
    <row r="36" spans="2:9" x14ac:dyDescent="0.2">
      <c r="B36" t="s">
        <v>491</v>
      </c>
      <c r="C36" t="str">
        <f t="shared" si="1"/>
        <v>EP_FLAB-US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>
        <v>1</v>
      </c>
    </row>
    <row r="37" spans="2:9" x14ac:dyDescent="0.2">
      <c r="B37" t="s">
        <v>491</v>
      </c>
      <c r="C37" t="str">
        <f t="shared" si="1"/>
        <v>EP_FLAB-UT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>
        <v>1</v>
      </c>
    </row>
    <row r="38" spans="2:9" x14ac:dyDescent="0.2">
      <c r="B38" t="s">
        <v>492</v>
      </c>
      <c r="C38" t="str">
        <f>C22</f>
        <v>MIN_FLAB-RN</v>
      </c>
      <c r="D38" t="str">
        <f>E6</f>
        <v>FLAB-RN</v>
      </c>
      <c r="E38" t="s">
        <v>28</v>
      </c>
      <c r="F38" t="s">
        <v>28</v>
      </c>
      <c r="G38" t="s">
        <v>28</v>
      </c>
      <c r="H38" t="s">
        <v>28</v>
      </c>
      <c r="I38">
        <v>1</v>
      </c>
    </row>
    <row r="39" spans="2:9" x14ac:dyDescent="0.2">
      <c r="B39" t="s">
        <v>492</v>
      </c>
      <c r="C39" t="str">
        <f t="shared" ref="C39:C45" si="2">C23</f>
        <v>MIN_FLAB-RP</v>
      </c>
      <c r="D39" t="str">
        <f t="shared" ref="D39:D45" si="3">E7</f>
        <v>FLAB-RP</v>
      </c>
      <c r="E39" t="s">
        <v>28</v>
      </c>
      <c r="F39" t="s">
        <v>28</v>
      </c>
      <c r="G39" t="s">
        <v>28</v>
      </c>
      <c r="H39" t="s">
        <v>28</v>
      </c>
      <c r="I39">
        <v>1</v>
      </c>
    </row>
    <row r="40" spans="2:9" x14ac:dyDescent="0.2">
      <c r="B40" t="s">
        <v>492</v>
      </c>
      <c r="C40" t="str">
        <f t="shared" si="2"/>
        <v>MIN_FLAB-RS</v>
      </c>
      <c r="D40" t="str">
        <f t="shared" si="3"/>
        <v>FLAB-RS</v>
      </c>
      <c r="E40" t="s">
        <v>28</v>
      </c>
      <c r="F40" t="s">
        <v>28</v>
      </c>
      <c r="G40" t="s">
        <v>28</v>
      </c>
      <c r="H40" t="s">
        <v>28</v>
      </c>
      <c r="I40">
        <v>1</v>
      </c>
    </row>
    <row r="41" spans="2:9" x14ac:dyDescent="0.2">
      <c r="B41" t="s">
        <v>492</v>
      </c>
      <c r="C41" t="str">
        <f t="shared" si="2"/>
        <v>MIN_FLAB-RT</v>
      </c>
      <c r="D41" t="str">
        <f t="shared" si="3"/>
        <v>FLAB-RT</v>
      </c>
      <c r="E41" t="s">
        <v>28</v>
      </c>
      <c r="F41" t="s">
        <v>28</v>
      </c>
      <c r="G41" t="s">
        <v>28</v>
      </c>
      <c r="H41" t="s">
        <v>28</v>
      </c>
      <c r="I41">
        <v>1</v>
      </c>
    </row>
    <row r="42" spans="2:9" x14ac:dyDescent="0.2">
      <c r="B42" t="s">
        <v>492</v>
      </c>
      <c r="C42" t="str">
        <f t="shared" si="2"/>
        <v>MIN_FLAB-UN</v>
      </c>
      <c r="D42" t="str">
        <f t="shared" si="3"/>
        <v>FLAB-UN</v>
      </c>
      <c r="E42" t="s">
        <v>28</v>
      </c>
      <c r="F42" t="s">
        <v>28</v>
      </c>
      <c r="G42" t="s">
        <v>28</v>
      </c>
      <c r="H42" t="s">
        <v>28</v>
      </c>
      <c r="I42">
        <v>1</v>
      </c>
    </row>
    <row r="43" spans="2:9" x14ac:dyDescent="0.2">
      <c r="B43" t="s">
        <v>492</v>
      </c>
      <c r="C43" t="str">
        <f t="shared" si="2"/>
        <v>MIN_FLAB-UP</v>
      </c>
      <c r="D43" t="str">
        <f t="shared" si="3"/>
        <v>FLAB-UP</v>
      </c>
      <c r="E43" t="s">
        <v>28</v>
      </c>
      <c r="F43" t="s">
        <v>28</v>
      </c>
      <c r="G43" t="s">
        <v>28</v>
      </c>
      <c r="H43" t="s">
        <v>28</v>
      </c>
      <c r="I43">
        <v>1</v>
      </c>
    </row>
    <row r="44" spans="2:9" x14ac:dyDescent="0.2">
      <c r="B44" t="s">
        <v>492</v>
      </c>
      <c r="C44" t="str">
        <f t="shared" si="2"/>
        <v>MIN_FLAB-US</v>
      </c>
      <c r="D44" t="str">
        <f t="shared" si="3"/>
        <v>FLAB-US</v>
      </c>
      <c r="E44" t="s">
        <v>28</v>
      </c>
      <c r="F44" t="s">
        <v>28</v>
      </c>
      <c r="G44" t="s">
        <v>28</v>
      </c>
      <c r="H44" t="s">
        <v>28</v>
      </c>
      <c r="I44">
        <v>1</v>
      </c>
    </row>
    <row r="45" spans="2:9" x14ac:dyDescent="0.2">
      <c r="B45" t="s">
        <v>492</v>
      </c>
      <c r="C45" t="str">
        <f t="shared" si="2"/>
        <v>MIN_FLAB-UT</v>
      </c>
      <c r="D45" t="str">
        <f t="shared" si="3"/>
        <v>FLAB-UT</v>
      </c>
      <c r="E45" t="s">
        <v>28</v>
      </c>
      <c r="F45" t="s">
        <v>28</v>
      </c>
      <c r="G45" t="s">
        <v>28</v>
      </c>
      <c r="H45" t="s">
        <v>28</v>
      </c>
      <c r="I45">
        <v>1</v>
      </c>
    </row>
    <row r="46" spans="2:9" x14ac:dyDescent="0.2">
      <c r="B46" t="s">
        <v>492</v>
      </c>
      <c r="C46" t="str">
        <f>C14</f>
        <v>EP_FLAB-RN</v>
      </c>
      <c r="D46" t="str">
        <f>E14</f>
        <v>PWR_FLAB-RN</v>
      </c>
      <c r="E46" t="s">
        <v>28</v>
      </c>
      <c r="F46" t="s">
        <v>28</v>
      </c>
      <c r="G46" t="s">
        <v>28</v>
      </c>
      <c r="H46" t="s">
        <v>28</v>
      </c>
      <c r="I46">
        <v>1</v>
      </c>
    </row>
    <row r="47" spans="2:9" x14ac:dyDescent="0.2">
      <c r="B47" t="s">
        <v>492</v>
      </c>
      <c r="C47" t="str">
        <f t="shared" ref="C47:C53" si="4">C15</f>
        <v>EP_FLAB-RP</v>
      </c>
      <c r="D47" t="str">
        <f t="shared" ref="D47:D53" si="5">E15</f>
        <v>PWR_FLAB-RP</v>
      </c>
      <c r="E47" t="s">
        <v>28</v>
      </c>
      <c r="F47" t="s">
        <v>28</v>
      </c>
      <c r="G47" t="s">
        <v>28</v>
      </c>
      <c r="H47" t="s">
        <v>28</v>
      </c>
      <c r="I47">
        <v>1</v>
      </c>
    </row>
    <row r="48" spans="2:9" x14ac:dyDescent="0.2">
      <c r="B48" t="s">
        <v>492</v>
      </c>
      <c r="C48" t="str">
        <f t="shared" si="4"/>
        <v>EP_FLAB-RS</v>
      </c>
      <c r="D48" t="str">
        <f t="shared" si="5"/>
        <v>PWR_FLAB-RS</v>
      </c>
      <c r="E48" t="s">
        <v>28</v>
      </c>
      <c r="F48" t="s">
        <v>28</v>
      </c>
      <c r="G48" t="s">
        <v>28</v>
      </c>
      <c r="H48" t="s">
        <v>28</v>
      </c>
      <c r="I48">
        <v>1</v>
      </c>
    </row>
    <row r="49" spans="2:9" x14ac:dyDescent="0.2">
      <c r="B49" t="s">
        <v>492</v>
      </c>
      <c r="C49" t="str">
        <f t="shared" si="4"/>
        <v>EP_FLAB-RT</v>
      </c>
      <c r="D49" t="str">
        <f t="shared" si="5"/>
        <v>PWR_FLAB-RT</v>
      </c>
      <c r="E49" t="s">
        <v>28</v>
      </c>
      <c r="F49" t="s">
        <v>28</v>
      </c>
      <c r="G49" t="s">
        <v>28</v>
      </c>
      <c r="H49" t="s">
        <v>28</v>
      </c>
      <c r="I49">
        <v>1</v>
      </c>
    </row>
    <row r="50" spans="2:9" x14ac:dyDescent="0.2">
      <c r="B50" t="s">
        <v>492</v>
      </c>
      <c r="C50" t="str">
        <f t="shared" si="4"/>
        <v>EP_FLAB-UN</v>
      </c>
      <c r="D50" t="str">
        <f t="shared" si="5"/>
        <v>PWR_FLAB-UN</v>
      </c>
      <c r="E50" t="s">
        <v>28</v>
      </c>
      <c r="F50" t="s">
        <v>28</v>
      </c>
      <c r="G50" t="s">
        <v>28</v>
      </c>
      <c r="H50" t="s">
        <v>28</v>
      </c>
      <c r="I50">
        <v>1</v>
      </c>
    </row>
    <row r="51" spans="2:9" x14ac:dyDescent="0.2">
      <c r="B51" t="s">
        <v>492</v>
      </c>
      <c r="C51" t="str">
        <f t="shared" si="4"/>
        <v>EP_FLAB-UP</v>
      </c>
      <c r="D51" t="str">
        <f t="shared" si="5"/>
        <v>PWR_FLAB-UP</v>
      </c>
      <c r="E51" t="s">
        <v>28</v>
      </c>
      <c r="F51" t="s">
        <v>28</v>
      </c>
      <c r="G51" t="s">
        <v>28</v>
      </c>
      <c r="H51" t="s">
        <v>28</v>
      </c>
      <c r="I51">
        <v>1</v>
      </c>
    </row>
    <row r="52" spans="2:9" x14ac:dyDescent="0.2">
      <c r="B52" t="s">
        <v>492</v>
      </c>
      <c r="C52" t="str">
        <f t="shared" si="4"/>
        <v>EP_FLAB-US</v>
      </c>
      <c r="D52" t="str">
        <f t="shared" si="5"/>
        <v>PWR_FLAB-US</v>
      </c>
      <c r="E52" t="s">
        <v>28</v>
      </c>
      <c r="F52" t="s">
        <v>28</v>
      </c>
      <c r="G52" t="s">
        <v>28</v>
      </c>
      <c r="H52" t="s">
        <v>28</v>
      </c>
      <c r="I52">
        <v>1</v>
      </c>
    </row>
    <row r="53" spans="2:9" x14ac:dyDescent="0.2">
      <c r="B53" t="s">
        <v>492</v>
      </c>
      <c r="C53" t="str">
        <f t="shared" si="4"/>
        <v>EP_FLAB-UT</v>
      </c>
      <c r="D53" t="str">
        <f t="shared" si="5"/>
        <v>PWR_FLAB-UT</v>
      </c>
      <c r="E53" t="s">
        <v>28</v>
      </c>
      <c r="F53" t="s">
        <v>28</v>
      </c>
      <c r="G53" t="s">
        <v>28</v>
      </c>
      <c r="H53" t="s">
        <v>28</v>
      </c>
      <c r="I53">
        <v>1</v>
      </c>
    </row>
    <row r="54" spans="2:9" x14ac:dyDescent="0.2">
      <c r="B54" t="s">
        <v>493</v>
      </c>
      <c r="C54" t="str">
        <f>C46</f>
        <v>EP_FLAB-RN</v>
      </c>
      <c r="D54" t="str">
        <f>D38</f>
        <v>FLAB-RN</v>
      </c>
      <c r="E54" t="s">
        <v>28</v>
      </c>
      <c r="F54" t="s">
        <v>28</v>
      </c>
      <c r="G54" t="s">
        <v>28</v>
      </c>
      <c r="H54" t="s">
        <v>28</v>
      </c>
      <c r="I54">
        <v>1</v>
      </c>
    </row>
    <row r="55" spans="2:9" x14ac:dyDescent="0.2">
      <c r="B55" t="s">
        <v>493</v>
      </c>
      <c r="C55" t="str">
        <f t="shared" ref="C55:C61" si="6">C47</f>
        <v>EP_FLAB-RP</v>
      </c>
      <c r="D55" t="str">
        <f t="shared" ref="D55:D61" si="7">D39</f>
        <v>FLAB-RP</v>
      </c>
      <c r="E55" t="s">
        <v>28</v>
      </c>
      <c r="F55" t="s">
        <v>28</v>
      </c>
      <c r="G55" t="s">
        <v>28</v>
      </c>
      <c r="H55" t="s">
        <v>28</v>
      </c>
      <c r="I55">
        <v>1</v>
      </c>
    </row>
    <row r="56" spans="2:9" x14ac:dyDescent="0.2">
      <c r="B56" t="s">
        <v>493</v>
      </c>
      <c r="C56" t="str">
        <f t="shared" si="6"/>
        <v>EP_FLAB-RS</v>
      </c>
      <c r="D56" t="str">
        <f t="shared" si="7"/>
        <v>FLAB-RS</v>
      </c>
      <c r="E56" t="s">
        <v>28</v>
      </c>
      <c r="F56" t="s">
        <v>28</v>
      </c>
      <c r="G56" t="s">
        <v>28</v>
      </c>
      <c r="H56" t="s">
        <v>28</v>
      </c>
      <c r="I56">
        <v>1</v>
      </c>
    </row>
    <row r="57" spans="2:9" x14ac:dyDescent="0.2">
      <c r="B57" t="s">
        <v>493</v>
      </c>
      <c r="C57" t="str">
        <f t="shared" si="6"/>
        <v>EP_FLAB-RT</v>
      </c>
      <c r="D57" t="str">
        <f t="shared" si="7"/>
        <v>FLAB-RT</v>
      </c>
      <c r="E57" t="s">
        <v>28</v>
      </c>
      <c r="F57" t="s">
        <v>28</v>
      </c>
      <c r="G57" t="s">
        <v>28</v>
      </c>
      <c r="H57" t="s">
        <v>28</v>
      </c>
      <c r="I57">
        <v>1</v>
      </c>
    </row>
    <row r="58" spans="2:9" x14ac:dyDescent="0.2">
      <c r="B58" t="s">
        <v>493</v>
      </c>
      <c r="C58" t="str">
        <f t="shared" si="6"/>
        <v>EP_FLAB-UN</v>
      </c>
      <c r="D58" t="str">
        <f t="shared" si="7"/>
        <v>FLAB-UN</v>
      </c>
      <c r="E58" t="s">
        <v>28</v>
      </c>
      <c r="F58" t="s">
        <v>28</v>
      </c>
      <c r="G58" t="s">
        <v>28</v>
      </c>
      <c r="H58" t="s">
        <v>28</v>
      </c>
      <c r="I58">
        <v>1</v>
      </c>
    </row>
    <row r="59" spans="2:9" x14ac:dyDescent="0.2">
      <c r="B59" t="s">
        <v>493</v>
      </c>
      <c r="C59" t="str">
        <f t="shared" si="6"/>
        <v>EP_FLAB-UP</v>
      </c>
      <c r="D59" t="str">
        <f t="shared" si="7"/>
        <v>FLAB-UP</v>
      </c>
      <c r="E59" t="s">
        <v>28</v>
      </c>
      <c r="F59" t="s">
        <v>28</v>
      </c>
      <c r="G59" t="s">
        <v>28</v>
      </c>
      <c r="H59" t="s">
        <v>28</v>
      </c>
      <c r="I59">
        <v>1</v>
      </c>
    </row>
    <row r="60" spans="2:9" x14ac:dyDescent="0.2">
      <c r="B60" t="s">
        <v>493</v>
      </c>
      <c r="C60" t="str">
        <f t="shared" si="6"/>
        <v>EP_FLAB-US</v>
      </c>
      <c r="D60" t="str">
        <f t="shared" si="7"/>
        <v>FLAB-US</v>
      </c>
      <c r="E60" t="s">
        <v>28</v>
      </c>
      <c r="F60" t="s">
        <v>28</v>
      </c>
      <c r="G60" t="s">
        <v>28</v>
      </c>
      <c r="H60" t="s">
        <v>28</v>
      </c>
      <c r="I60">
        <v>1</v>
      </c>
    </row>
    <row r="61" spans="2:9" x14ac:dyDescent="0.2">
      <c r="B61" t="s">
        <v>493</v>
      </c>
      <c r="C61" t="str">
        <f t="shared" si="6"/>
        <v>EP_FLAB-UT</v>
      </c>
      <c r="D61" t="str">
        <f t="shared" si="7"/>
        <v>FLAB-UT</v>
      </c>
      <c r="E61" t="s">
        <v>28</v>
      </c>
      <c r="F61" t="s">
        <v>28</v>
      </c>
      <c r="G61" t="s">
        <v>28</v>
      </c>
      <c r="H61" t="s">
        <v>28</v>
      </c>
      <c r="I61">
        <v>1</v>
      </c>
    </row>
    <row r="62" spans="2:9" x14ac:dyDescent="0.2">
      <c r="B62" t="s">
        <v>489</v>
      </c>
      <c r="C62" t="str">
        <f>'ITEMS-Con'!C41</f>
        <v>UCPWR_FLAB-RN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>
        <v>1</v>
      </c>
    </row>
    <row r="63" spans="2:9" x14ac:dyDescent="0.2">
      <c r="B63" t="s">
        <v>489</v>
      </c>
      <c r="C63" t="str">
        <f>'ITEMS-Con'!C42</f>
        <v>UCPWR_FLAB-RP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>
        <v>1</v>
      </c>
    </row>
    <row r="64" spans="2:9" x14ac:dyDescent="0.2">
      <c r="B64" t="s">
        <v>489</v>
      </c>
      <c r="C64" t="str">
        <f>'ITEMS-Con'!C43</f>
        <v>UCPWR_FLAB-RS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>
        <v>1</v>
      </c>
    </row>
    <row r="65" spans="2:9" x14ac:dyDescent="0.2">
      <c r="B65" t="s">
        <v>489</v>
      </c>
      <c r="C65" t="str">
        <f>'ITEMS-Con'!C44</f>
        <v>UCPWR_FLAB-RT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>
        <v>1</v>
      </c>
    </row>
    <row r="66" spans="2:9" x14ac:dyDescent="0.2">
      <c r="B66" t="s">
        <v>489</v>
      </c>
      <c r="C66" t="str">
        <f>'ITEMS-Con'!C45</f>
        <v>UCPWR_FLAB-UN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>
        <v>1</v>
      </c>
    </row>
    <row r="67" spans="2:9" x14ac:dyDescent="0.2">
      <c r="B67" t="s">
        <v>489</v>
      </c>
      <c r="C67" t="str">
        <f>'ITEMS-Con'!C46</f>
        <v>UCPWR_FLAB-UP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>
        <v>1</v>
      </c>
    </row>
    <row r="68" spans="2:9" x14ac:dyDescent="0.2">
      <c r="B68" t="s">
        <v>489</v>
      </c>
      <c r="C68" t="str">
        <f>'ITEMS-Con'!C47</f>
        <v>UCPWR_FLAB-US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>
        <v>1</v>
      </c>
    </row>
    <row r="69" spans="2:9" x14ac:dyDescent="0.2">
      <c r="B69" t="s">
        <v>489</v>
      </c>
      <c r="C69" t="str">
        <f>'ITEMS-Con'!C48</f>
        <v>UCPWR_FLAB-UT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409E-9AA5-4FC9-868B-07DD8EDA52E9}">
  <sheetPr codeName="Sheet2">
    <tabColor theme="5"/>
  </sheetPr>
  <dimension ref="A1:AY625"/>
  <sheetViews>
    <sheetView topLeftCell="A391" workbookViewId="0">
      <selection activeCell="C26" sqref="C26:C625"/>
    </sheetView>
  </sheetViews>
  <sheetFormatPr defaultRowHeight="15" x14ac:dyDescent="0.25"/>
  <cols>
    <col min="1" max="1" width="8.28515625" style="3" bestFit="1" customWidth="1"/>
    <col min="2" max="2" width="12.28515625" style="3" bestFit="1" customWidth="1"/>
    <col min="3" max="3" width="16.42578125" style="3" bestFit="1" customWidth="1"/>
    <col min="4" max="4" width="8.140625" style="3" bestFit="1" customWidth="1"/>
    <col min="5" max="5" width="12.140625" style="3" bestFit="1" customWidth="1"/>
    <col min="6" max="6" width="1.7109375" style="3" bestFit="1" customWidth="1"/>
    <col min="7" max="7" width="8.5703125" style="3" bestFit="1" customWidth="1"/>
    <col min="8" max="8" width="3.42578125" style="3" bestFit="1" customWidth="1"/>
    <col min="9" max="9" width="2" style="3" bestFit="1" customWidth="1"/>
    <col min="10" max="10" width="12" style="3" bestFit="1" customWidth="1"/>
    <col min="11" max="11" width="10" style="3" bestFit="1" customWidth="1"/>
    <col min="12" max="22" width="8" style="3" bestFit="1" customWidth="1"/>
    <col min="23" max="23" width="7" style="3" bestFit="1" customWidth="1"/>
    <col min="24" max="33" width="8" style="3" bestFit="1" customWidth="1"/>
    <col min="34" max="34" width="7" style="3" bestFit="1" customWidth="1"/>
    <col min="35" max="40" width="8" style="3" bestFit="1" customWidth="1"/>
    <col min="41" max="41" width="7" style="3" bestFit="1" customWidth="1"/>
    <col min="42" max="42" width="4.42578125" style="3" bestFit="1" customWidth="1"/>
    <col min="43" max="16384" width="9.140625" style="3"/>
  </cols>
  <sheetData>
    <row r="1" spans="1:51" x14ac:dyDescent="0.25">
      <c r="A1" s="3" t="s">
        <v>39</v>
      </c>
      <c r="B1" s="3" t="s">
        <v>25</v>
      </c>
    </row>
    <row r="2" spans="1:51" x14ac:dyDescent="0.25">
      <c r="B2" s="3" t="s">
        <v>38</v>
      </c>
      <c r="C2" s="3" t="str">
        <f>'ITEMS-Con'!C9</f>
        <v>EP_FLAB-RN</v>
      </c>
      <c r="D2" s="3" t="s">
        <v>28</v>
      </c>
      <c r="E2" s="3" t="s">
        <v>37</v>
      </c>
      <c r="F2" s="3" t="s">
        <v>28</v>
      </c>
      <c r="G2" s="3" t="s">
        <v>31</v>
      </c>
      <c r="H2" s="3" t="s">
        <v>28</v>
      </c>
      <c r="I2" s="3">
        <v>0</v>
      </c>
      <c r="J2" s="3">
        <v>1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  <c r="AA2" s="3" t="s">
        <v>27</v>
      </c>
      <c r="AB2" s="3" t="s">
        <v>27</v>
      </c>
      <c r="AC2" s="3" t="s">
        <v>27</v>
      </c>
      <c r="AD2" s="3" t="s">
        <v>27</v>
      </c>
      <c r="AE2" s="3" t="s">
        <v>27</v>
      </c>
      <c r="AF2" s="3" t="s">
        <v>27</v>
      </c>
      <c r="AG2" s="3" t="s">
        <v>27</v>
      </c>
      <c r="AH2" s="3" t="s">
        <v>27</v>
      </c>
      <c r="AI2" s="3" t="s">
        <v>27</v>
      </c>
      <c r="AJ2" s="3" t="s">
        <v>27</v>
      </c>
      <c r="AK2" s="3" t="s">
        <v>27</v>
      </c>
      <c r="AL2" s="3" t="s">
        <v>27</v>
      </c>
      <c r="AM2" s="3" t="s">
        <v>27</v>
      </c>
      <c r="AN2" s="3" t="s">
        <v>27</v>
      </c>
      <c r="AO2" s="3" t="s">
        <v>27</v>
      </c>
      <c r="AP2" s="3" t="s">
        <v>27</v>
      </c>
    </row>
    <row r="3" spans="1:51" x14ac:dyDescent="0.25">
      <c r="B3" s="3" t="s">
        <v>38</v>
      </c>
      <c r="C3" s="3" t="str">
        <f>'ITEMS-Con'!C10</f>
        <v>EP_FLAB-RP</v>
      </c>
      <c r="D3" s="3" t="s">
        <v>28</v>
      </c>
      <c r="E3" s="3" t="s">
        <v>37</v>
      </c>
      <c r="F3" s="3" t="s">
        <v>28</v>
      </c>
      <c r="G3" s="3" t="s">
        <v>31</v>
      </c>
      <c r="H3" s="3" t="s">
        <v>28</v>
      </c>
      <c r="I3" s="3">
        <v>0</v>
      </c>
      <c r="J3" s="3">
        <v>1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  <c r="AA3" s="3" t="s">
        <v>27</v>
      </c>
      <c r="AB3" s="3" t="s">
        <v>27</v>
      </c>
      <c r="AC3" s="3" t="s">
        <v>27</v>
      </c>
      <c r="AD3" s="3" t="s">
        <v>27</v>
      </c>
      <c r="AE3" s="3" t="s">
        <v>27</v>
      </c>
      <c r="AF3" s="3" t="s">
        <v>27</v>
      </c>
      <c r="AG3" s="3" t="s">
        <v>27</v>
      </c>
      <c r="AH3" s="3" t="s">
        <v>27</v>
      </c>
      <c r="AI3" s="3" t="s">
        <v>27</v>
      </c>
      <c r="AJ3" s="3" t="s">
        <v>27</v>
      </c>
      <c r="AK3" s="3" t="s">
        <v>27</v>
      </c>
      <c r="AL3" s="3" t="s">
        <v>27</v>
      </c>
      <c r="AM3" s="3" t="s">
        <v>27</v>
      </c>
      <c r="AN3" s="3" t="s">
        <v>27</v>
      </c>
      <c r="AO3" s="3" t="s">
        <v>27</v>
      </c>
      <c r="AP3" s="3" t="s">
        <v>27</v>
      </c>
    </row>
    <row r="4" spans="1:51" x14ac:dyDescent="0.25">
      <c r="B4" s="3" t="s">
        <v>38</v>
      </c>
      <c r="C4" s="3" t="str">
        <f>'ITEMS-Con'!C11</f>
        <v>EP_FLAB-RS</v>
      </c>
      <c r="D4" s="3" t="s">
        <v>28</v>
      </c>
      <c r="E4" s="3" t="s">
        <v>37</v>
      </c>
      <c r="F4" s="3" t="s">
        <v>28</v>
      </c>
      <c r="G4" s="3" t="s">
        <v>31</v>
      </c>
      <c r="H4" s="3" t="s">
        <v>28</v>
      </c>
      <c r="I4" s="3">
        <v>0</v>
      </c>
      <c r="J4" s="3">
        <v>1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27</v>
      </c>
      <c r="AB4" s="3" t="s">
        <v>27</v>
      </c>
      <c r="AC4" s="3" t="s">
        <v>27</v>
      </c>
      <c r="AD4" s="3" t="s">
        <v>27</v>
      </c>
      <c r="AE4" s="3" t="s">
        <v>27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27</v>
      </c>
      <c r="AL4" s="3" t="s">
        <v>27</v>
      </c>
      <c r="AM4" s="3" t="s">
        <v>27</v>
      </c>
      <c r="AN4" s="3" t="s">
        <v>27</v>
      </c>
      <c r="AO4" s="3" t="s">
        <v>27</v>
      </c>
      <c r="AP4" s="3" t="s">
        <v>27</v>
      </c>
    </row>
    <row r="5" spans="1:51" x14ac:dyDescent="0.25">
      <c r="B5" s="3" t="s">
        <v>38</v>
      </c>
      <c r="C5" s="3" t="str">
        <f>'ITEMS-Con'!C12</f>
        <v>EP_FLAB-RT</v>
      </c>
      <c r="D5" s="3" t="s">
        <v>28</v>
      </c>
      <c r="E5" s="3" t="s">
        <v>37</v>
      </c>
      <c r="F5" s="3" t="s">
        <v>28</v>
      </c>
      <c r="G5" s="3" t="s">
        <v>31</v>
      </c>
      <c r="H5" s="3" t="s">
        <v>28</v>
      </c>
      <c r="I5" s="3">
        <v>0</v>
      </c>
      <c r="J5" s="3">
        <v>1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27</v>
      </c>
      <c r="AB5" s="3" t="s">
        <v>27</v>
      </c>
      <c r="AC5" s="3" t="s">
        <v>27</v>
      </c>
      <c r="AD5" s="3" t="s">
        <v>27</v>
      </c>
      <c r="AE5" s="3" t="s">
        <v>27</v>
      </c>
      <c r="AF5" s="3" t="s">
        <v>27</v>
      </c>
      <c r="AG5" s="3" t="s">
        <v>27</v>
      </c>
      <c r="AH5" s="3" t="s">
        <v>27</v>
      </c>
      <c r="AI5" s="3" t="s">
        <v>27</v>
      </c>
      <c r="AJ5" s="3" t="s">
        <v>27</v>
      </c>
      <c r="AK5" s="3" t="s">
        <v>27</v>
      </c>
      <c r="AL5" s="3" t="s">
        <v>27</v>
      </c>
      <c r="AM5" s="3" t="s">
        <v>27</v>
      </c>
      <c r="AN5" s="3" t="s">
        <v>27</v>
      </c>
      <c r="AO5" s="3" t="s">
        <v>27</v>
      </c>
      <c r="AP5" s="3" t="s">
        <v>27</v>
      </c>
    </row>
    <row r="6" spans="1:51" x14ac:dyDescent="0.25">
      <c r="B6" s="3" t="s">
        <v>38</v>
      </c>
      <c r="C6" s="3" t="str">
        <f>'ITEMS-Con'!C13</f>
        <v>EP_FLAB-UN</v>
      </c>
      <c r="D6" s="3" t="s">
        <v>28</v>
      </c>
      <c r="E6" s="3" t="s">
        <v>37</v>
      </c>
      <c r="F6" s="3" t="s">
        <v>28</v>
      </c>
      <c r="G6" s="3" t="s">
        <v>31</v>
      </c>
      <c r="H6" s="3" t="s">
        <v>28</v>
      </c>
      <c r="I6" s="3">
        <v>0</v>
      </c>
      <c r="J6" s="3">
        <v>1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  <c r="AB6" s="3" t="s">
        <v>27</v>
      </c>
      <c r="AC6" s="3" t="s">
        <v>27</v>
      </c>
      <c r="AD6" s="3" t="s">
        <v>27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s">
        <v>27</v>
      </c>
      <c r="AL6" s="3" t="s">
        <v>27</v>
      </c>
      <c r="AM6" s="3" t="s">
        <v>27</v>
      </c>
      <c r="AN6" s="3" t="s">
        <v>27</v>
      </c>
      <c r="AO6" s="3" t="s">
        <v>27</v>
      </c>
      <c r="AP6" s="3" t="s">
        <v>27</v>
      </c>
    </row>
    <row r="7" spans="1:51" x14ac:dyDescent="0.25">
      <c r="B7" s="3" t="s">
        <v>38</v>
      </c>
      <c r="C7" s="3" t="str">
        <f>'ITEMS-Con'!C14</f>
        <v>EP_FLAB-UP</v>
      </c>
      <c r="D7" s="3" t="s">
        <v>28</v>
      </c>
      <c r="E7" s="3" t="s">
        <v>37</v>
      </c>
      <c r="F7" s="3" t="s">
        <v>28</v>
      </c>
      <c r="G7" s="3" t="s">
        <v>31</v>
      </c>
      <c r="H7" s="3" t="s">
        <v>28</v>
      </c>
      <c r="I7" s="3">
        <v>0</v>
      </c>
      <c r="J7" s="3">
        <v>1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  <c r="AB7" s="3" t="s">
        <v>27</v>
      </c>
      <c r="AC7" s="3" t="s">
        <v>27</v>
      </c>
      <c r="AD7" s="3" t="s">
        <v>27</v>
      </c>
      <c r="AE7" s="3" t="s">
        <v>27</v>
      </c>
      <c r="AF7" s="3" t="s">
        <v>27</v>
      </c>
      <c r="AG7" s="3" t="s">
        <v>27</v>
      </c>
      <c r="AH7" s="3" t="s">
        <v>27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  <c r="AO7" s="3" t="s">
        <v>27</v>
      </c>
      <c r="AP7" s="3" t="s">
        <v>27</v>
      </c>
    </row>
    <row r="8" spans="1:51" x14ac:dyDescent="0.25">
      <c r="B8" s="3" t="s">
        <v>38</v>
      </c>
      <c r="C8" s="3" t="str">
        <f>'ITEMS-Con'!C15</f>
        <v>EP_FLAB-US</v>
      </c>
      <c r="D8" s="3" t="s">
        <v>28</v>
      </c>
      <c r="E8" s="3" t="s">
        <v>37</v>
      </c>
      <c r="F8" s="3" t="s">
        <v>28</v>
      </c>
      <c r="G8" s="3" t="s">
        <v>31</v>
      </c>
      <c r="H8" s="3" t="s">
        <v>28</v>
      </c>
      <c r="I8" s="3">
        <v>0</v>
      </c>
      <c r="J8" s="3">
        <v>1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  <c r="AB8" s="3" t="s">
        <v>27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  <c r="AO8" s="3" t="s">
        <v>27</v>
      </c>
      <c r="AP8" s="3" t="s">
        <v>27</v>
      </c>
    </row>
    <row r="9" spans="1:51" x14ac:dyDescent="0.25">
      <c r="B9" s="3" t="s">
        <v>38</v>
      </c>
      <c r="C9" s="3" t="str">
        <f>'ITEMS-Con'!C16</f>
        <v>EP_FLAB-UT</v>
      </c>
      <c r="D9" s="3" t="s">
        <v>28</v>
      </c>
      <c r="E9" s="3" t="s">
        <v>37</v>
      </c>
      <c r="F9" s="3" t="s">
        <v>28</v>
      </c>
      <c r="G9" s="3" t="s">
        <v>31</v>
      </c>
      <c r="H9" s="3" t="s">
        <v>28</v>
      </c>
      <c r="I9" s="3">
        <v>0</v>
      </c>
      <c r="J9" s="3">
        <v>1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  <c r="AB9" s="3" t="s">
        <v>27</v>
      </c>
      <c r="AC9" s="3" t="s">
        <v>27</v>
      </c>
      <c r="AD9" s="3" t="s">
        <v>27</v>
      </c>
      <c r="AE9" s="3" t="s">
        <v>27</v>
      </c>
      <c r="AF9" s="3" t="s">
        <v>27</v>
      </c>
      <c r="AG9" s="3" t="s">
        <v>27</v>
      </c>
      <c r="AH9" s="3" t="s">
        <v>27</v>
      </c>
      <c r="AI9" s="3" t="s">
        <v>27</v>
      </c>
      <c r="AJ9" s="3" t="s">
        <v>27</v>
      </c>
      <c r="AK9" s="3" t="s">
        <v>27</v>
      </c>
      <c r="AL9" s="3" t="s">
        <v>27</v>
      </c>
      <c r="AM9" s="3" t="s">
        <v>27</v>
      </c>
      <c r="AN9" s="3" t="s">
        <v>27</v>
      </c>
      <c r="AO9" s="3" t="s">
        <v>27</v>
      </c>
      <c r="AP9" s="3" t="s">
        <v>27</v>
      </c>
    </row>
    <row r="10" spans="1:51" x14ac:dyDescent="0.25">
      <c r="B10" s="3" t="s">
        <v>34</v>
      </c>
      <c r="C10" s="3" t="str">
        <f>'ITEMS-Con'!C41</f>
        <v>UCPWR_FLAB-RN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33</v>
      </c>
      <c r="I10" s="3">
        <v>3</v>
      </c>
      <c r="J10" s="3">
        <v>0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3" t="s">
        <v>27</v>
      </c>
      <c r="AB10" s="3" t="s">
        <v>27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s">
        <v>27</v>
      </c>
      <c r="AH10" s="3" t="s">
        <v>27</v>
      </c>
      <c r="AI10" s="3" t="s">
        <v>27</v>
      </c>
      <c r="AJ10" s="3" t="s">
        <v>27</v>
      </c>
      <c r="AK10" s="3" t="s">
        <v>27</v>
      </c>
      <c r="AL10" s="3" t="s">
        <v>27</v>
      </c>
      <c r="AM10" s="3" t="s">
        <v>27</v>
      </c>
      <c r="AN10" s="3" t="s">
        <v>27</v>
      </c>
      <c r="AO10" s="3" t="s">
        <v>27</v>
      </c>
      <c r="AP10" s="3" t="s">
        <v>27</v>
      </c>
    </row>
    <row r="11" spans="1:51" x14ac:dyDescent="0.25">
      <c r="B11" s="3" t="s">
        <v>34</v>
      </c>
      <c r="C11" s="3" t="str">
        <f>'ITEMS-Con'!C42</f>
        <v>UCPWR_FLAB-RP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33</v>
      </c>
      <c r="I11" s="3">
        <v>3</v>
      </c>
      <c r="J11" s="3">
        <v>0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27</v>
      </c>
      <c r="AX11" s="3">
        <f>COUNTIF(PWR_Lab!N2:N168,"&gt;0")</f>
        <v>75</v>
      </c>
      <c r="AY11" s="3">
        <v>8</v>
      </c>
    </row>
    <row r="12" spans="1:51" x14ac:dyDescent="0.25">
      <c r="B12" s="3" t="s">
        <v>34</v>
      </c>
      <c r="C12" s="3" t="str">
        <f>'ITEMS-Con'!C43</f>
        <v>UCPWR_FLAB-RS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33</v>
      </c>
      <c r="I12" s="3">
        <v>3</v>
      </c>
      <c r="J12" s="3">
        <v>0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s">
        <v>27</v>
      </c>
      <c r="AH12" s="3" t="s">
        <v>27</v>
      </c>
      <c r="AI12" s="3" t="s">
        <v>27</v>
      </c>
      <c r="AJ12" s="3" t="s">
        <v>27</v>
      </c>
      <c r="AK12" s="3" t="s">
        <v>27</v>
      </c>
      <c r="AL12" s="3" t="s">
        <v>27</v>
      </c>
      <c r="AM12" s="3" t="s">
        <v>27</v>
      </c>
      <c r="AN12" s="3" t="s">
        <v>27</v>
      </c>
      <c r="AO12" s="3" t="s">
        <v>27</v>
      </c>
      <c r="AP12" s="3" t="s">
        <v>27</v>
      </c>
      <c r="AX12" s="3" t="s">
        <v>36</v>
      </c>
      <c r="AY12" s="3" t="s">
        <v>35</v>
      </c>
    </row>
    <row r="13" spans="1:51" x14ac:dyDescent="0.25">
      <c r="B13" s="3" t="s">
        <v>34</v>
      </c>
      <c r="C13" s="3" t="str">
        <f>'ITEMS-Con'!C44</f>
        <v>UCPWR_FLAB-RT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33</v>
      </c>
      <c r="I13" s="3">
        <v>3</v>
      </c>
      <c r="J13" s="3">
        <v>0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s">
        <v>27</v>
      </c>
      <c r="AH13" s="3" t="s">
        <v>27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27</v>
      </c>
      <c r="AN13" s="3" t="s">
        <v>27</v>
      </c>
      <c r="AO13" s="3" t="s">
        <v>27</v>
      </c>
      <c r="AP13" s="3" t="s">
        <v>27</v>
      </c>
    </row>
    <row r="14" spans="1:51" x14ac:dyDescent="0.25">
      <c r="B14" s="3" t="s">
        <v>34</v>
      </c>
      <c r="C14" s="3" t="str">
        <f>'ITEMS-Con'!C45</f>
        <v>UCPWR_FLAB-UN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33</v>
      </c>
      <c r="I14" s="3">
        <v>3</v>
      </c>
      <c r="J14" s="3">
        <v>0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s">
        <v>27</v>
      </c>
      <c r="AH14" s="3" t="s">
        <v>27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  <c r="AO14" s="3" t="s">
        <v>27</v>
      </c>
      <c r="AP14" s="3" t="s">
        <v>27</v>
      </c>
    </row>
    <row r="15" spans="1:51" x14ac:dyDescent="0.25">
      <c r="B15" s="3" t="s">
        <v>34</v>
      </c>
      <c r="C15" s="3" t="str">
        <f>'ITEMS-Con'!C46</f>
        <v>UCPWR_FLAB-UP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33</v>
      </c>
      <c r="I15" s="3">
        <v>3</v>
      </c>
      <c r="J15" s="3">
        <v>0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  <c r="AO15" s="3" t="s">
        <v>27</v>
      </c>
      <c r="AP15" s="3" t="s">
        <v>27</v>
      </c>
      <c r="AX15" s="3">
        <f>COUNTIF(PWR_Lab!N6:N172,"&gt;0")</f>
        <v>71</v>
      </c>
      <c r="AY15" s="3">
        <v>4</v>
      </c>
    </row>
    <row r="16" spans="1:51" x14ac:dyDescent="0.25">
      <c r="B16" s="3" t="s">
        <v>34</v>
      </c>
      <c r="C16" s="3" t="str">
        <f>'ITEMS-Con'!C47</f>
        <v>UCPWR_FLAB-US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33</v>
      </c>
      <c r="I16" s="3">
        <v>3</v>
      </c>
      <c r="J16" s="3">
        <v>0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  <c r="AB16" s="3" t="s">
        <v>27</v>
      </c>
      <c r="AC16" s="3" t="s">
        <v>27</v>
      </c>
      <c r="AD16" s="3" t="s">
        <v>27</v>
      </c>
      <c r="AE16" s="3" t="s">
        <v>27</v>
      </c>
      <c r="AF16" s="3" t="s">
        <v>27</v>
      </c>
      <c r="AG16" s="3" t="s">
        <v>27</v>
      </c>
      <c r="AH16" s="3" t="s">
        <v>27</v>
      </c>
      <c r="AI16" s="3" t="s">
        <v>27</v>
      </c>
      <c r="AJ16" s="3" t="s">
        <v>27</v>
      </c>
      <c r="AK16" s="3" t="s">
        <v>27</v>
      </c>
      <c r="AL16" s="3" t="s">
        <v>27</v>
      </c>
      <c r="AM16" s="3" t="s">
        <v>27</v>
      </c>
      <c r="AN16" s="3" t="s">
        <v>27</v>
      </c>
      <c r="AO16" s="3" t="s">
        <v>27</v>
      </c>
      <c r="AP16" s="3" t="s">
        <v>27</v>
      </c>
      <c r="AX16" s="3" t="s">
        <v>36</v>
      </c>
      <c r="AY16" s="3" t="s">
        <v>35</v>
      </c>
    </row>
    <row r="17" spans="2:51" x14ac:dyDescent="0.25">
      <c r="B17" s="3" t="s">
        <v>34</v>
      </c>
      <c r="C17" s="3" t="str">
        <f>'ITEMS-Con'!C48</f>
        <v>UCPWR_FLAB-UT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33</v>
      </c>
      <c r="I17" s="3">
        <v>3</v>
      </c>
      <c r="J17" s="3">
        <v>0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s">
        <v>27</v>
      </c>
      <c r="AH17" s="3" t="s">
        <v>27</v>
      </c>
      <c r="AI17" s="3" t="s">
        <v>27</v>
      </c>
      <c r="AJ17" s="3" t="s">
        <v>27</v>
      </c>
      <c r="AK17" s="3" t="s">
        <v>27</v>
      </c>
      <c r="AL17" s="3" t="s">
        <v>27</v>
      </c>
      <c r="AM17" s="3" t="s">
        <v>27</v>
      </c>
      <c r="AN17" s="3" t="s">
        <v>27</v>
      </c>
      <c r="AO17" s="3" t="s">
        <v>27</v>
      </c>
      <c r="AP17" s="3" t="s">
        <v>27</v>
      </c>
    </row>
    <row r="18" spans="2:51" x14ac:dyDescent="0.25">
      <c r="B18" s="3" t="s">
        <v>32</v>
      </c>
      <c r="C18" s="3" t="str">
        <f>C10</f>
        <v>UCPWR_FLAB-RN</v>
      </c>
      <c r="D18" s="3" t="s">
        <v>29</v>
      </c>
      <c r="E18" s="3" t="str">
        <f>C2</f>
        <v>EP_FLAB-RN</v>
      </c>
      <c r="F18" s="3" t="s">
        <v>28</v>
      </c>
      <c r="G18" s="3" t="s">
        <v>31</v>
      </c>
      <c r="H18" s="3" t="s">
        <v>28</v>
      </c>
      <c r="I18" s="3">
        <v>3</v>
      </c>
      <c r="J18" s="3">
        <v>1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s">
        <v>27</v>
      </c>
      <c r="AH18" s="3" t="s">
        <v>27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  <c r="AO18" s="3" t="s">
        <v>27</v>
      </c>
      <c r="AP18" s="3" t="s">
        <v>27</v>
      </c>
    </row>
    <row r="19" spans="2:51" x14ac:dyDescent="0.25">
      <c r="B19" s="3" t="s">
        <v>32</v>
      </c>
      <c r="C19" s="3" t="str">
        <f>C11</f>
        <v>UCPWR_FLAB-RP</v>
      </c>
      <c r="D19" s="3" t="s">
        <v>29</v>
      </c>
      <c r="E19" s="3" t="str">
        <f t="shared" ref="E19:E25" si="0">C3</f>
        <v>EP_FLAB-RP</v>
      </c>
      <c r="F19" s="3" t="s">
        <v>28</v>
      </c>
      <c r="G19" s="3" t="s">
        <v>31</v>
      </c>
      <c r="H19" s="3" t="s">
        <v>28</v>
      </c>
      <c r="I19" s="3">
        <v>3</v>
      </c>
      <c r="J19" s="3">
        <v>1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27</v>
      </c>
      <c r="AB19" s="3" t="s">
        <v>27</v>
      </c>
      <c r="AC19" s="3" t="s">
        <v>27</v>
      </c>
      <c r="AD19" s="3" t="s">
        <v>27</v>
      </c>
      <c r="AE19" s="3" t="s">
        <v>27</v>
      </c>
      <c r="AF19" s="3" t="s">
        <v>27</v>
      </c>
      <c r="AG19" s="3" t="s">
        <v>27</v>
      </c>
      <c r="AH19" s="3" t="s">
        <v>27</v>
      </c>
      <c r="AI19" s="3" t="s">
        <v>27</v>
      </c>
      <c r="AJ19" s="3" t="s">
        <v>27</v>
      </c>
      <c r="AK19" s="3" t="s">
        <v>27</v>
      </c>
      <c r="AL19" s="3" t="s">
        <v>27</v>
      </c>
      <c r="AM19" s="3" t="s">
        <v>27</v>
      </c>
      <c r="AN19" s="3" t="s">
        <v>27</v>
      </c>
      <c r="AO19" s="3" t="s">
        <v>27</v>
      </c>
      <c r="AP19" s="3" t="s">
        <v>27</v>
      </c>
    </row>
    <row r="20" spans="2:51" x14ac:dyDescent="0.25">
      <c r="B20" s="3" t="s">
        <v>32</v>
      </c>
      <c r="C20" s="3" t="str">
        <f>C12</f>
        <v>UCPWR_FLAB-RS</v>
      </c>
      <c r="D20" s="3" t="s">
        <v>29</v>
      </c>
      <c r="E20" s="3" t="str">
        <f t="shared" si="0"/>
        <v>EP_FLAB-RS</v>
      </c>
      <c r="F20" s="3" t="s">
        <v>28</v>
      </c>
      <c r="G20" s="3" t="s">
        <v>31</v>
      </c>
      <c r="H20" s="3" t="s">
        <v>28</v>
      </c>
      <c r="I20" s="3">
        <v>3</v>
      </c>
      <c r="J20" s="3">
        <v>1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 t="s">
        <v>27</v>
      </c>
      <c r="AC20" s="3" t="s">
        <v>27</v>
      </c>
      <c r="AD20" s="3" t="s">
        <v>27</v>
      </c>
      <c r="AE20" s="3" t="s">
        <v>27</v>
      </c>
      <c r="AF20" s="3" t="s">
        <v>27</v>
      </c>
      <c r="AG20" s="3" t="s">
        <v>27</v>
      </c>
      <c r="AH20" s="3" t="s">
        <v>27</v>
      </c>
      <c r="AI20" s="3" t="s">
        <v>27</v>
      </c>
      <c r="AJ20" s="3" t="s">
        <v>27</v>
      </c>
      <c r="AK20" s="3" t="s">
        <v>27</v>
      </c>
      <c r="AL20" s="3" t="s">
        <v>27</v>
      </c>
      <c r="AM20" s="3" t="s">
        <v>27</v>
      </c>
      <c r="AN20" s="3" t="s">
        <v>27</v>
      </c>
      <c r="AO20" s="3" t="s">
        <v>27</v>
      </c>
      <c r="AP20" s="3" t="s">
        <v>27</v>
      </c>
    </row>
    <row r="21" spans="2:51" x14ac:dyDescent="0.25">
      <c r="B21" s="3" t="s">
        <v>32</v>
      </c>
      <c r="C21" s="3" t="str">
        <f>C13</f>
        <v>UCPWR_FLAB-RT</v>
      </c>
      <c r="D21" s="3" t="s">
        <v>29</v>
      </c>
      <c r="E21" s="3" t="str">
        <f t="shared" si="0"/>
        <v>EP_FLAB-RT</v>
      </c>
      <c r="F21" s="3" t="s">
        <v>28</v>
      </c>
      <c r="G21" s="3" t="s">
        <v>31</v>
      </c>
      <c r="H21" s="3" t="s">
        <v>28</v>
      </c>
      <c r="I21" s="3">
        <v>3</v>
      </c>
      <c r="J21" s="3">
        <v>1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 t="s">
        <v>27</v>
      </c>
      <c r="AB21" s="3" t="s">
        <v>27</v>
      </c>
      <c r="AC21" s="3" t="s">
        <v>27</v>
      </c>
      <c r="AD21" s="3" t="s">
        <v>27</v>
      </c>
      <c r="AE21" s="3" t="s">
        <v>27</v>
      </c>
      <c r="AF21" s="3" t="s">
        <v>27</v>
      </c>
      <c r="AG21" s="3" t="s">
        <v>27</v>
      </c>
      <c r="AH21" s="3" t="s">
        <v>27</v>
      </c>
      <c r="AI21" s="3" t="s">
        <v>27</v>
      </c>
      <c r="AJ21" s="3" t="s">
        <v>27</v>
      </c>
      <c r="AK21" s="3" t="s">
        <v>27</v>
      </c>
      <c r="AL21" s="3" t="s">
        <v>27</v>
      </c>
      <c r="AM21" s="3" t="s">
        <v>27</v>
      </c>
      <c r="AN21" s="3" t="s">
        <v>27</v>
      </c>
      <c r="AO21" s="3" t="s">
        <v>27</v>
      </c>
      <c r="AP21" s="3" t="s">
        <v>27</v>
      </c>
    </row>
    <row r="22" spans="2:51" x14ac:dyDescent="0.25">
      <c r="B22" s="3" t="s">
        <v>32</v>
      </c>
      <c r="C22" s="3" t="str">
        <f>C14</f>
        <v>UCPWR_FLAB-UN</v>
      </c>
      <c r="D22" s="3" t="s">
        <v>29</v>
      </c>
      <c r="E22" s="3" t="str">
        <f t="shared" si="0"/>
        <v>EP_FLAB-UN</v>
      </c>
      <c r="F22" s="3" t="s">
        <v>28</v>
      </c>
      <c r="G22" s="3" t="s">
        <v>31</v>
      </c>
      <c r="H22" s="3" t="s">
        <v>28</v>
      </c>
      <c r="I22" s="3">
        <v>3</v>
      </c>
      <c r="J22" s="3">
        <v>1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 t="s">
        <v>27</v>
      </c>
      <c r="AB22" s="3" t="s">
        <v>27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s">
        <v>27</v>
      </c>
      <c r="AL22" s="3" t="s">
        <v>27</v>
      </c>
      <c r="AM22" s="3" t="s">
        <v>27</v>
      </c>
      <c r="AN22" s="3" t="s">
        <v>27</v>
      </c>
      <c r="AO22" s="3" t="s">
        <v>27</v>
      </c>
      <c r="AP22" s="3" t="s">
        <v>27</v>
      </c>
    </row>
    <row r="23" spans="2:51" x14ac:dyDescent="0.25">
      <c r="B23" s="3" t="s">
        <v>32</v>
      </c>
      <c r="C23" s="3" t="str">
        <f>C15</f>
        <v>UCPWR_FLAB-UP</v>
      </c>
      <c r="D23" s="3" t="s">
        <v>29</v>
      </c>
      <c r="E23" s="3" t="str">
        <f t="shared" si="0"/>
        <v>EP_FLAB-UP</v>
      </c>
      <c r="F23" s="3" t="s">
        <v>28</v>
      </c>
      <c r="G23" s="3" t="s">
        <v>31</v>
      </c>
      <c r="H23" s="3" t="s">
        <v>28</v>
      </c>
      <c r="I23" s="3">
        <v>3</v>
      </c>
      <c r="J23" s="3">
        <v>1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s">
        <v>27</v>
      </c>
      <c r="AH23" s="3" t="s">
        <v>27</v>
      </c>
      <c r="AI23" s="3" t="s">
        <v>27</v>
      </c>
      <c r="AJ23" s="3" t="s">
        <v>27</v>
      </c>
      <c r="AK23" s="3" t="s">
        <v>27</v>
      </c>
      <c r="AL23" s="3" t="s">
        <v>27</v>
      </c>
      <c r="AM23" s="3" t="s">
        <v>27</v>
      </c>
      <c r="AN23" s="3" t="s">
        <v>27</v>
      </c>
      <c r="AO23" s="3" t="s">
        <v>27</v>
      </c>
      <c r="AP23" s="3" t="s">
        <v>27</v>
      </c>
    </row>
    <row r="24" spans="2:51" x14ac:dyDescent="0.25">
      <c r="B24" s="3" t="s">
        <v>32</v>
      </c>
      <c r="C24" s="3" t="str">
        <f>C16</f>
        <v>UCPWR_FLAB-US</v>
      </c>
      <c r="D24" s="3" t="s">
        <v>29</v>
      </c>
      <c r="E24" s="3" t="str">
        <f t="shared" si="0"/>
        <v>EP_FLAB-US</v>
      </c>
      <c r="F24" s="3" t="s">
        <v>28</v>
      </c>
      <c r="G24" s="3" t="s">
        <v>31</v>
      </c>
      <c r="H24" s="3" t="s">
        <v>28</v>
      </c>
      <c r="I24" s="3">
        <v>3</v>
      </c>
      <c r="J24" s="3">
        <v>1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  <c r="AB24" s="3" t="s">
        <v>27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s">
        <v>27</v>
      </c>
      <c r="AH24" s="3" t="s">
        <v>27</v>
      </c>
      <c r="AI24" s="3" t="s">
        <v>27</v>
      </c>
      <c r="AJ24" s="3" t="s">
        <v>27</v>
      </c>
      <c r="AK24" s="3" t="s">
        <v>27</v>
      </c>
      <c r="AL24" s="3" t="s">
        <v>27</v>
      </c>
      <c r="AM24" s="3" t="s">
        <v>27</v>
      </c>
      <c r="AN24" s="3" t="s">
        <v>27</v>
      </c>
      <c r="AO24" s="3" t="s">
        <v>27</v>
      </c>
      <c r="AP24" s="3" t="s">
        <v>27</v>
      </c>
    </row>
    <row r="25" spans="2:51" x14ac:dyDescent="0.25">
      <c r="B25" s="3" t="s">
        <v>32</v>
      </c>
      <c r="C25" s="3" t="str">
        <f>C17</f>
        <v>UCPWR_FLAB-UT</v>
      </c>
      <c r="D25" s="3" t="s">
        <v>29</v>
      </c>
      <c r="E25" s="3" t="str">
        <f t="shared" si="0"/>
        <v>EP_FLAB-UT</v>
      </c>
      <c r="F25" s="3" t="s">
        <v>28</v>
      </c>
      <c r="G25" s="3" t="s">
        <v>31</v>
      </c>
      <c r="H25" s="3" t="s">
        <v>28</v>
      </c>
      <c r="I25" s="3">
        <v>3</v>
      </c>
      <c r="J25" s="3">
        <v>1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  <c r="AB25" s="3" t="s">
        <v>27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s">
        <v>27</v>
      </c>
      <c r="AH25" s="3" t="s">
        <v>27</v>
      </c>
      <c r="AI25" s="3" t="s">
        <v>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  <c r="AO25" s="3" t="s">
        <v>27</v>
      </c>
      <c r="AP25" s="3" t="s">
        <v>27</v>
      </c>
    </row>
    <row r="26" spans="2:51" x14ac:dyDescent="0.25">
      <c r="B26" s="3" t="s">
        <v>30</v>
      </c>
      <c r="C26" s="3" t="str">
        <f>C18</f>
        <v>UCPWR_FLAB-RN</v>
      </c>
      <c r="D26" s="3" t="s">
        <v>29</v>
      </c>
      <c r="E26" s="3" t="str" cm="1">
        <f t="array" ref="E26">INDEX(PWR_Lab!$A$2:$A$168,AX26)</f>
        <v>GHBMST00</v>
      </c>
      <c r="F26" s="3" t="s">
        <v>28</v>
      </c>
      <c r="G26" s="3" t="s">
        <v>28</v>
      </c>
      <c r="H26" s="3" t="s">
        <v>28</v>
      </c>
      <c r="I26" s="3">
        <v>3</v>
      </c>
      <c r="J26" s="3" cm="1">
        <f t="array" ref="J26">-INDEX(PWR_Lab!$F$2:$M$168,AX26,AY26)</f>
        <v>-1.413E-2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 t="s">
        <v>27</v>
      </c>
      <c r="AC26" s="3" t="s">
        <v>27</v>
      </c>
      <c r="AD26" s="3" t="s">
        <v>27</v>
      </c>
      <c r="AE26" s="3" t="s">
        <v>27</v>
      </c>
      <c r="AF26" s="3" t="s">
        <v>27</v>
      </c>
      <c r="AG26" s="3" t="s">
        <v>27</v>
      </c>
      <c r="AH26" s="3" t="s">
        <v>27</v>
      </c>
      <c r="AI26" s="3" t="s">
        <v>27</v>
      </c>
      <c r="AJ26" s="3" t="s">
        <v>27</v>
      </c>
      <c r="AK26" s="3" t="s">
        <v>27</v>
      </c>
      <c r="AL26" s="3" t="s">
        <v>27</v>
      </c>
      <c r="AM26" s="3" t="s">
        <v>27</v>
      </c>
      <c r="AN26" s="3" t="s">
        <v>27</v>
      </c>
      <c r="AO26" s="3" t="s">
        <v>27</v>
      </c>
      <c r="AP26" s="3" t="s">
        <v>27</v>
      </c>
      <c r="AX26" s="3">
        <v>1</v>
      </c>
      <c r="AY26" s="3">
        <v>1</v>
      </c>
    </row>
    <row r="27" spans="2:51" x14ac:dyDescent="0.25">
      <c r="B27" s="3" t="s">
        <v>30</v>
      </c>
      <c r="C27" s="3" t="str">
        <f t="shared" ref="C27:C90" si="1">C19</f>
        <v>UCPWR_FLAB-RP</v>
      </c>
      <c r="D27" s="3" t="s">
        <v>29</v>
      </c>
      <c r="E27" s="3" t="str" cm="1">
        <f t="array" ref="E27">INDEX(PWR_Lab!$A$2:$A$168,AX27)</f>
        <v>GHBMST00</v>
      </c>
      <c r="F27" s="3" t="s">
        <v>28</v>
      </c>
      <c r="G27" s="3" t="s">
        <v>28</v>
      </c>
      <c r="H27" s="3" t="s">
        <v>28</v>
      </c>
      <c r="I27" s="3">
        <v>3</v>
      </c>
      <c r="J27" s="3" cm="1">
        <f t="array" ref="J27">-INDEX(PWR_Lab!$F$2:$M$168,AX27,AY27)</f>
        <v>-1.1440000000000001E-2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 t="s">
        <v>27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s">
        <v>27</v>
      </c>
      <c r="AH27" s="3" t="s">
        <v>27</v>
      </c>
      <c r="AI27" s="3" t="s">
        <v>27</v>
      </c>
      <c r="AJ27" s="3" t="s">
        <v>27</v>
      </c>
      <c r="AK27" s="3" t="s">
        <v>27</v>
      </c>
      <c r="AL27" s="3" t="s">
        <v>27</v>
      </c>
      <c r="AM27" s="3" t="s">
        <v>27</v>
      </c>
      <c r="AN27" s="3" t="s">
        <v>27</v>
      </c>
      <c r="AO27" s="3" t="s">
        <v>27</v>
      </c>
      <c r="AP27" s="3" t="s">
        <v>27</v>
      </c>
      <c r="AX27" s="3">
        <f t="shared" ref="AX27:AX90" si="2">IF(AY26=$AY$11,AX26+1,AX26)</f>
        <v>1</v>
      </c>
      <c r="AY27" s="3">
        <f t="shared" ref="AY27:AY90" si="3">IF(AY26=$AY$11,1,AY26+1)</f>
        <v>2</v>
      </c>
    </row>
    <row r="28" spans="2:51" x14ac:dyDescent="0.25">
      <c r="B28" s="3" t="s">
        <v>30</v>
      </c>
      <c r="C28" s="3" t="str">
        <f t="shared" si="1"/>
        <v>UCPWR_FLAB-RS</v>
      </c>
      <c r="D28" s="3" t="s">
        <v>29</v>
      </c>
      <c r="E28" s="3" t="str" cm="1">
        <f t="array" ref="E28">INDEX(PWR_Lab!$A$2:$A$168,AX28)</f>
        <v>GHBMST00</v>
      </c>
      <c r="F28" s="3" t="s">
        <v>28</v>
      </c>
      <c r="G28" s="3" t="s">
        <v>28</v>
      </c>
      <c r="H28" s="3" t="s">
        <v>28</v>
      </c>
      <c r="I28" s="3">
        <v>3</v>
      </c>
      <c r="J28" s="3" cm="1">
        <f t="array" ref="J28">-INDEX(PWR_Lab!$F$2:$M$168,AX28,AY28)</f>
        <v>-1.5480000000000001E-2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 t="s">
        <v>27</v>
      </c>
      <c r="AB28" s="3" t="s">
        <v>27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s">
        <v>27</v>
      </c>
      <c r="AH28" s="3" t="s">
        <v>27</v>
      </c>
      <c r="AI28" s="3" t="s">
        <v>27</v>
      </c>
      <c r="AJ28" s="3" t="s">
        <v>27</v>
      </c>
      <c r="AK28" s="3" t="s">
        <v>27</v>
      </c>
      <c r="AL28" s="3" t="s">
        <v>27</v>
      </c>
      <c r="AM28" s="3" t="s">
        <v>27</v>
      </c>
      <c r="AN28" s="3" t="s">
        <v>27</v>
      </c>
      <c r="AO28" s="3" t="s">
        <v>27</v>
      </c>
      <c r="AP28" s="3" t="s">
        <v>27</v>
      </c>
      <c r="AX28" s="3">
        <f t="shared" si="2"/>
        <v>1</v>
      </c>
      <c r="AY28" s="3">
        <f t="shared" si="3"/>
        <v>3</v>
      </c>
    </row>
    <row r="29" spans="2:51" x14ac:dyDescent="0.25">
      <c r="B29" s="3" t="s">
        <v>30</v>
      </c>
      <c r="C29" s="3" t="str">
        <f t="shared" si="1"/>
        <v>UCPWR_FLAB-RT</v>
      </c>
      <c r="D29" s="3" t="s">
        <v>29</v>
      </c>
      <c r="E29" s="3" t="str" cm="1">
        <f t="array" ref="E29">INDEX(PWR_Lab!$A$2:$A$168,AX29)</f>
        <v>GHBMST00</v>
      </c>
      <c r="F29" s="3" t="s">
        <v>28</v>
      </c>
      <c r="G29" s="3" t="s">
        <v>28</v>
      </c>
      <c r="H29" s="3" t="s">
        <v>28</v>
      </c>
      <c r="I29" s="3">
        <v>3</v>
      </c>
      <c r="J29" s="3" cm="1">
        <f t="array" ref="J29">-INDEX(PWR_Lab!$F$2:$M$168,AX29,AY29)</f>
        <v>0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 s="3" t="s">
        <v>27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s">
        <v>27</v>
      </c>
      <c r="AH29" s="3" t="s">
        <v>27</v>
      </c>
      <c r="AI29" s="3" t="s">
        <v>27</v>
      </c>
      <c r="AJ29" s="3" t="s">
        <v>27</v>
      </c>
      <c r="AK29" s="3" t="s">
        <v>27</v>
      </c>
      <c r="AL29" s="3" t="s">
        <v>27</v>
      </c>
      <c r="AM29" s="3" t="s">
        <v>27</v>
      </c>
      <c r="AN29" s="3" t="s">
        <v>27</v>
      </c>
      <c r="AO29" s="3" t="s">
        <v>27</v>
      </c>
      <c r="AP29" s="3" t="s">
        <v>27</v>
      </c>
      <c r="AX29" s="3">
        <f t="shared" si="2"/>
        <v>1</v>
      </c>
      <c r="AY29" s="3">
        <f t="shared" si="3"/>
        <v>4</v>
      </c>
    </row>
    <row r="30" spans="2:51" x14ac:dyDescent="0.25">
      <c r="B30" s="3" t="s">
        <v>30</v>
      </c>
      <c r="C30" s="3" t="str">
        <f t="shared" si="1"/>
        <v>UCPWR_FLAB-UN</v>
      </c>
      <c r="D30" s="3" t="s">
        <v>29</v>
      </c>
      <c r="E30" s="3" t="str" cm="1">
        <f t="array" ref="E30">INDEX(PWR_Lab!$A$2:$A$168,AX30)</f>
        <v>GHBMST00</v>
      </c>
      <c r="F30" s="3" t="s">
        <v>28</v>
      </c>
      <c r="G30" s="3" t="s">
        <v>28</v>
      </c>
      <c r="H30" s="3" t="s">
        <v>28</v>
      </c>
      <c r="I30" s="3">
        <v>3</v>
      </c>
      <c r="J30" s="3" cm="1">
        <f t="array" ref="J30">-INDEX(PWR_Lab!$F$2:$M$168,AX30,AY30)</f>
        <v>-0.10833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  <c r="AH30" s="3" t="s">
        <v>27</v>
      </c>
      <c r="AI30" s="3" t="s">
        <v>27</v>
      </c>
      <c r="AJ30" s="3" t="s">
        <v>27</v>
      </c>
      <c r="AK30" s="3" t="s">
        <v>27</v>
      </c>
      <c r="AL30" s="3" t="s">
        <v>27</v>
      </c>
      <c r="AM30" s="3" t="s">
        <v>27</v>
      </c>
      <c r="AN30" s="3" t="s">
        <v>27</v>
      </c>
      <c r="AO30" s="3" t="s">
        <v>27</v>
      </c>
      <c r="AP30" s="3" t="s">
        <v>27</v>
      </c>
      <c r="AX30" s="3">
        <f t="shared" si="2"/>
        <v>1</v>
      </c>
      <c r="AY30" s="3">
        <f t="shared" si="3"/>
        <v>5</v>
      </c>
    </row>
    <row r="31" spans="2:51" x14ac:dyDescent="0.25">
      <c r="B31" s="3" t="s">
        <v>30</v>
      </c>
      <c r="C31" s="3" t="str">
        <f t="shared" si="1"/>
        <v>UCPWR_FLAB-UP</v>
      </c>
      <c r="D31" s="3" t="s">
        <v>29</v>
      </c>
      <c r="E31" s="3" t="str" cm="1">
        <f t="array" ref="E31">INDEX(PWR_Lab!$A$2:$A$168,AX31)</f>
        <v>GHBMST00</v>
      </c>
      <c r="F31" s="3" t="s">
        <v>28</v>
      </c>
      <c r="G31" s="3" t="s">
        <v>28</v>
      </c>
      <c r="H31" s="3" t="s">
        <v>28</v>
      </c>
      <c r="I31" s="3">
        <v>3</v>
      </c>
      <c r="J31" s="3" cm="1">
        <f t="array" ref="J31">-INDEX(PWR_Lab!$F$2:$M$168,AX31,AY31)</f>
        <v>-0.39967000000000003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s">
        <v>27</v>
      </c>
      <c r="AH31" s="3" t="s">
        <v>27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  <c r="AO31" s="3" t="s">
        <v>27</v>
      </c>
      <c r="AP31" s="3" t="s">
        <v>27</v>
      </c>
      <c r="AX31" s="3">
        <f t="shared" si="2"/>
        <v>1</v>
      </c>
      <c r="AY31" s="3">
        <f t="shared" si="3"/>
        <v>6</v>
      </c>
    </row>
    <row r="32" spans="2:51" x14ac:dyDescent="0.25">
      <c r="B32" s="3" t="s">
        <v>30</v>
      </c>
      <c r="C32" s="3" t="str">
        <f t="shared" si="1"/>
        <v>UCPWR_FLAB-US</v>
      </c>
      <c r="D32" s="3" t="s">
        <v>29</v>
      </c>
      <c r="E32" s="3" t="str" cm="1">
        <f t="array" ref="E32">INDEX(PWR_Lab!$A$2:$A$168,AX32)</f>
        <v>GHBMST00</v>
      </c>
      <c r="F32" s="3" t="s">
        <v>28</v>
      </c>
      <c r="G32" s="3" t="s">
        <v>28</v>
      </c>
      <c r="H32" s="3" t="s">
        <v>28</v>
      </c>
      <c r="I32" s="3">
        <v>3</v>
      </c>
      <c r="J32" s="3" cm="1">
        <f t="array" ref="J32">-INDEX(PWR_Lab!$F$2:$M$168,AX32,AY32)</f>
        <v>-7.2669999999999998E-2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  <c r="AA32" s="3" t="s">
        <v>27</v>
      </c>
      <c r="AB32" s="3" t="s">
        <v>27</v>
      </c>
      <c r="AC32" s="3" t="s">
        <v>27</v>
      </c>
      <c r="AD32" s="3" t="s">
        <v>27</v>
      </c>
      <c r="AE32" s="3" t="s">
        <v>27</v>
      </c>
      <c r="AF32" s="3" t="s">
        <v>27</v>
      </c>
      <c r="AG32" s="3" t="s">
        <v>27</v>
      </c>
      <c r="AH32" s="3" t="s">
        <v>27</v>
      </c>
      <c r="AI32" s="3" t="s">
        <v>27</v>
      </c>
      <c r="AJ32" s="3" t="s">
        <v>27</v>
      </c>
      <c r="AK32" s="3" t="s">
        <v>27</v>
      </c>
      <c r="AL32" s="3" t="s">
        <v>27</v>
      </c>
      <c r="AM32" s="3" t="s">
        <v>27</v>
      </c>
      <c r="AN32" s="3" t="s">
        <v>27</v>
      </c>
      <c r="AO32" s="3" t="s">
        <v>27</v>
      </c>
      <c r="AP32" s="3" t="s">
        <v>27</v>
      </c>
      <c r="AX32" s="3">
        <f t="shared" si="2"/>
        <v>1</v>
      </c>
      <c r="AY32" s="3">
        <f t="shared" si="3"/>
        <v>7</v>
      </c>
    </row>
    <row r="33" spans="2:51" x14ac:dyDescent="0.25">
      <c r="B33" s="3" t="s">
        <v>30</v>
      </c>
      <c r="C33" s="3" t="str">
        <f t="shared" si="1"/>
        <v>UCPWR_FLAB-UT</v>
      </c>
      <c r="D33" s="3" t="s">
        <v>29</v>
      </c>
      <c r="E33" s="3" t="str" cm="1">
        <f t="array" ref="E33">INDEX(PWR_Lab!$A$2:$A$168,AX33)</f>
        <v>GHBMST00</v>
      </c>
      <c r="F33" s="3" t="s">
        <v>28</v>
      </c>
      <c r="G33" s="3" t="s">
        <v>28</v>
      </c>
      <c r="H33" s="3" t="s">
        <v>28</v>
      </c>
      <c r="I33" s="3">
        <v>3</v>
      </c>
      <c r="J33" s="3" cm="1">
        <f t="array" ref="J33">-INDEX(PWR_Lab!$F$2:$M$168,AX33,AY33)</f>
        <v>-0.88546000000000002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 t="s">
        <v>27</v>
      </c>
      <c r="AB33" s="3" t="s">
        <v>27</v>
      </c>
      <c r="AC33" s="3" t="s">
        <v>27</v>
      </c>
      <c r="AD33" s="3" t="s">
        <v>27</v>
      </c>
      <c r="AE33" s="3" t="s">
        <v>27</v>
      </c>
      <c r="AF33" s="3" t="s">
        <v>27</v>
      </c>
      <c r="AG33" s="3" t="s">
        <v>27</v>
      </c>
      <c r="AH33" s="3" t="s">
        <v>27</v>
      </c>
      <c r="AI33" s="3" t="s">
        <v>27</v>
      </c>
      <c r="AJ33" s="3" t="s">
        <v>27</v>
      </c>
      <c r="AK33" s="3" t="s">
        <v>27</v>
      </c>
      <c r="AL33" s="3" t="s">
        <v>27</v>
      </c>
      <c r="AM33" s="3" t="s">
        <v>27</v>
      </c>
      <c r="AN33" s="3" t="s">
        <v>27</v>
      </c>
      <c r="AO33" s="3" t="s">
        <v>27</v>
      </c>
      <c r="AP33" s="3" t="s">
        <v>27</v>
      </c>
      <c r="AX33" s="3">
        <f t="shared" si="2"/>
        <v>1</v>
      </c>
      <c r="AY33" s="3">
        <f t="shared" si="3"/>
        <v>8</v>
      </c>
    </row>
    <row r="34" spans="2:51" x14ac:dyDescent="0.25">
      <c r="B34" s="3" t="s">
        <v>30</v>
      </c>
      <c r="C34" s="3" t="str">
        <f t="shared" si="1"/>
        <v>UCPWR_FLAB-RN</v>
      </c>
      <c r="D34" s="3" t="s">
        <v>29</v>
      </c>
      <c r="E34" s="3" t="str" cm="1">
        <f t="array" ref="E34">INDEX(PWR_Lab!$A$2:$A$168,AX34)</f>
        <v>GHBWST00</v>
      </c>
      <c r="F34" s="3" t="s">
        <v>28</v>
      </c>
      <c r="G34" s="3" t="s">
        <v>28</v>
      </c>
      <c r="H34" s="3" t="s">
        <v>28</v>
      </c>
      <c r="I34" s="3">
        <v>3</v>
      </c>
      <c r="J34" s="3" cm="1">
        <f t="array" ref="J34">-INDEX(PWR_Lab!$F$2:$M$168,AX34,AY34)</f>
        <v>-1.413E-2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  <c r="AA34" s="3" t="s">
        <v>27</v>
      </c>
      <c r="AB34" s="3" t="s">
        <v>27</v>
      </c>
      <c r="AC34" s="3" t="s">
        <v>27</v>
      </c>
      <c r="AD34" s="3" t="s">
        <v>27</v>
      </c>
      <c r="AE34" s="3" t="s">
        <v>27</v>
      </c>
      <c r="AF34" s="3" t="s">
        <v>27</v>
      </c>
      <c r="AG34" s="3" t="s">
        <v>27</v>
      </c>
      <c r="AH34" s="3" t="s">
        <v>27</v>
      </c>
      <c r="AI34" s="3" t="s">
        <v>27</v>
      </c>
      <c r="AJ34" s="3" t="s">
        <v>27</v>
      </c>
      <c r="AK34" s="3" t="s">
        <v>27</v>
      </c>
      <c r="AL34" s="3" t="s">
        <v>27</v>
      </c>
      <c r="AM34" s="3" t="s">
        <v>27</v>
      </c>
      <c r="AN34" s="3" t="s">
        <v>27</v>
      </c>
      <c r="AO34" s="3" t="s">
        <v>27</v>
      </c>
      <c r="AP34" s="3" t="s">
        <v>27</v>
      </c>
      <c r="AX34" s="3">
        <f t="shared" si="2"/>
        <v>2</v>
      </c>
      <c r="AY34" s="3">
        <f t="shared" si="3"/>
        <v>1</v>
      </c>
    </row>
    <row r="35" spans="2:51" x14ac:dyDescent="0.25">
      <c r="B35" s="3" t="s">
        <v>30</v>
      </c>
      <c r="C35" s="3" t="str">
        <f t="shared" si="1"/>
        <v>UCPWR_FLAB-RP</v>
      </c>
      <c r="D35" s="3" t="s">
        <v>29</v>
      </c>
      <c r="E35" s="3" t="str" cm="1">
        <f t="array" ref="E35">INDEX(PWR_Lab!$A$2:$A$168,AX35)</f>
        <v>GHBWST00</v>
      </c>
      <c r="F35" s="3" t="s">
        <v>28</v>
      </c>
      <c r="G35" s="3" t="s">
        <v>28</v>
      </c>
      <c r="H35" s="3" t="s">
        <v>28</v>
      </c>
      <c r="I35" s="3">
        <v>3</v>
      </c>
      <c r="J35" s="3" cm="1">
        <f t="array" ref="J35">-INDEX(PWR_Lab!$F$2:$M$168,AX35,AY35)</f>
        <v>-1.1440000000000001E-2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  <c r="AB35" s="3" t="s">
        <v>27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  <c r="AH35" s="3" t="s">
        <v>27</v>
      </c>
      <c r="AI35" s="3" t="s">
        <v>27</v>
      </c>
      <c r="AJ35" s="3" t="s">
        <v>27</v>
      </c>
      <c r="AK35" s="3" t="s">
        <v>27</v>
      </c>
      <c r="AL35" s="3" t="s">
        <v>27</v>
      </c>
      <c r="AM35" s="3" t="s">
        <v>27</v>
      </c>
      <c r="AN35" s="3" t="s">
        <v>27</v>
      </c>
      <c r="AO35" s="3" t="s">
        <v>27</v>
      </c>
      <c r="AP35" s="3" t="s">
        <v>27</v>
      </c>
      <c r="AX35" s="3">
        <f t="shared" si="2"/>
        <v>2</v>
      </c>
      <c r="AY35" s="3">
        <f t="shared" si="3"/>
        <v>2</v>
      </c>
    </row>
    <row r="36" spans="2:51" x14ac:dyDescent="0.25">
      <c r="B36" s="3" t="s">
        <v>30</v>
      </c>
      <c r="C36" s="3" t="str">
        <f t="shared" si="1"/>
        <v>UCPWR_FLAB-RS</v>
      </c>
      <c r="D36" s="3" t="s">
        <v>29</v>
      </c>
      <c r="E36" s="3" t="str" cm="1">
        <f t="array" ref="E36">INDEX(PWR_Lab!$A$2:$A$168,AX36)</f>
        <v>GHBWST00</v>
      </c>
      <c r="F36" s="3" t="s">
        <v>28</v>
      </c>
      <c r="G36" s="3" t="s">
        <v>28</v>
      </c>
      <c r="H36" s="3" t="s">
        <v>28</v>
      </c>
      <c r="I36" s="3">
        <v>3</v>
      </c>
      <c r="J36" s="3" cm="1">
        <f t="array" ref="J36">-INDEX(PWR_Lab!$F$2:$M$168,AX36,AY36)</f>
        <v>-1.5480000000000001E-2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  <c r="AA36" s="3" t="s">
        <v>27</v>
      </c>
      <c r="AB36" s="3" t="s">
        <v>27</v>
      </c>
      <c r="AC36" s="3" t="s">
        <v>27</v>
      </c>
      <c r="AD36" s="3" t="s">
        <v>27</v>
      </c>
      <c r="AE36" s="3" t="s">
        <v>27</v>
      </c>
      <c r="AF36" s="3" t="s">
        <v>27</v>
      </c>
      <c r="AG36" s="3" t="s">
        <v>27</v>
      </c>
      <c r="AH36" s="3" t="s">
        <v>27</v>
      </c>
      <c r="AI36" s="3" t="s">
        <v>27</v>
      </c>
      <c r="AJ36" s="3" t="s">
        <v>27</v>
      </c>
      <c r="AK36" s="3" t="s">
        <v>27</v>
      </c>
      <c r="AL36" s="3" t="s">
        <v>27</v>
      </c>
      <c r="AM36" s="3" t="s">
        <v>27</v>
      </c>
      <c r="AN36" s="3" t="s">
        <v>27</v>
      </c>
      <c r="AO36" s="3" t="s">
        <v>27</v>
      </c>
      <c r="AP36" s="3" t="s">
        <v>27</v>
      </c>
      <c r="AX36" s="3">
        <f t="shared" si="2"/>
        <v>2</v>
      </c>
      <c r="AY36" s="3">
        <f t="shared" si="3"/>
        <v>3</v>
      </c>
    </row>
    <row r="37" spans="2:51" x14ac:dyDescent="0.25">
      <c r="B37" s="3" t="s">
        <v>30</v>
      </c>
      <c r="C37" s="3" t="str">
        <f t="shared" si="1"/>
        <v>UCPWR_FLAB-RT</v>
      </c>
      <c r="D37" s="3" t="s">
        <v>29</v>
      </c>
      <c r="E37" s="3" t="str" cm="1">
        <f t="array" ref="E37">INDEX(PWR_Lab!$A$2:$A$168,AX37)</f>
        <v>GHBWST00</v>
      </c>
      <c r="F37" s="3" t="s">
        <v>28</v>
      </c>
      <c r="G37" s="3" t="s">
        <v>28</v>
      </c>
      <c r="H37" s="3" t="s">
        <v>28</v>
      </c>
      <c r="I37" s="3">
        <v>3</v>
      </c>
      <c r="J37" s="3" cm="1">
        <f t="array" ref="J37">-INDEX(PWR_Lab!$F$2:$M$168,AX37,AY37)</f>
        <v>0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 t="s">
        <v>27</v>
      </c>
      <c r="AB37" s="3" t="s">
        <v>27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27</v>
      </c>
      <c r="AH37" s="3" t="s">
        <v>27</v>
      </c>
      <c r="AI37" s="3" t="s">
        <v>27</v>
      </c>
      <c r="AJ37" s="3" t="s">
        <v>27</v>
      </c>
      <c r="AK37" s="3" t="s">
        <v>27</v>
      </c>
      <c r="AL37" s="3" t="s">
        <v>27</v>
      </c>
      <c r="AM37" s="3" t="s">
        <v>27</v>
      </c>
      <c r="AN37" s="3" t="s">
        <v>27</v>
      </c>
      <c r="AO37" s="3" t="s">
        <v>27</v>
      </c>
      <c r="AP37" s="3" t="s">
        <v>27</v>
      </c>
      <c r="AX37" s="3">
        <f t="shared" si="2"/>
        <v>2</v>
      </c>
      <c r="AY37" s="3">
        <f t="shared" si="3"/>
        <v>4</v>
      </c>
    </row>
    <row r="38" spans="2:51" x14ac:dyDescent="0.25">
      <c r="B38" s="3" t="s">
        <v>30</v>
      </c>
      <c r="C38" s="3" t="str">
        <f t="shared" si="1"/>
        <v>UCPWR_FLAB-UN</v>
      </c>
      <c r="D38" s="3" t="s">
        <v>29</v>
      </c>
      <c r="E38" s="3" t="str" cm="1">
        <f t="array" ref="E38">INDEX(PWR_Lab!$A$2:$A$168,AX38)</f>
        <v>GHBWST00</v>
      </c>
      <c r="F38" s="3" t="s">
        <v>28</v>
      </c>
      <c r="G38" s="3" t="s">
        <v>28</v>
      </c>
      <c r="H38" s="3" t="s">
        <v>28</v>
      </c>
      <c r="I38" s="3">
        <v>3</v>
      </c>
      <c r="J38" s="3" cm="1">
        <f t="array" ref="J38">-INDEX(PWR_Lab!$F$2:$M$168,AX38,AY38)</f>
        <v>-0.10833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  <c r="AA38" s="3" t="s">
        <v>27</v>
      </c>
      <c r="AB38" s="3" t="s">
        <v>27</v>
      </c>
      <c r="AC38" s="3" t="s">
        <v>27</v>
      </c>
      <c r="AD38" s="3" t="s">
        <v>27</v>
      </c>
      <c r="AE38" s="3" t="s">
        <v>27</v>
      </c>
      <c r="AF38" s="3" t="s">
        <v>27</v>
      </c>
      <c r="AG38" s="3" t="s">
        <v>27</v>
      </c>
      <c r="AH38" s="3" t="s">
        <v>27</v>
      </c>
      <c r="AI38" s="3" t="s">
        <v>27</v>
      </c>
      <c r="AJ38" s="3" t="s">
        <v>27</v>
      </c>
      <c r="AK38" s="3" t="s">
        <v>27</v>
      </c>
      <c r="AL38" s="3" t="s">
        <v>27</v>
      </c>
      <c r="AM38" s="3" t="s">
        <v>27</v>
      </c>
      <c r="AN38" s="3" t="s">
        <v>27</v>
      </c>
      <c r="AO38" s="3" t="s">
        <v>27</v>
      </c>
      <c r="AP38" s="3" t="s">
        <v>27</v>
      </c>
      <c r="AX38" s="3">
        <f t="shared" si="2"/>
        <v>2</v>
      </c>
      <c r="AY38" s="3">
        <f t="shared" si="3"/>
        <v>5</v>
      </c>
    </row>
    <row r="39" spans="2:51" x14ac:dyDescent="0.25">
      <c r="B39" s="3" t="s">
        <v>30</v>
      </c>
      <c r="C39" s="3" t="str">
        <f t="shared" si="1"/>
        <v>UCPWR_FLAB-UP</v>
      </c>
      <c r="D39" s="3" t="s">
        <v>29</v>
      </c>
      <c r="E39" s="3" t="str" cm="1">
        <f t="array" ref="E39">INDEX(PWR_Lab!$A$2:$A$168,AX39)</f>
        <v>GHBWST00</v>
      </c>
      <c r="F39" s="3" t="s">
        <v>28</v>
      </c>
      <c r="G39" s="3" t="s">
        <v>28</v>
      </c>
      <c r="H39" s="3" t="s">
        <v>28</v>
      </c>
      <c r="I39" s="3">
        <v>3</v>
      </c>
      <c r="J39" s="3" cm="1">
        <f t="array" ref="J39">-INDEX(PWR_Lab!$F$2:$M$168,AX39,AY39)</f>
        <v>-0.39967000000000003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 t="s">
        <v>27</v>
      </c>
      <c r="AB39" s="3" t="s">
        <v>27</v>
      </c>
      <c r="AC39" s="3" t="s">
        <v>27</v>
      </c>
      <c r="AD39" s="3" t="s">
        <v>27</v>
      </c>
      <c r="AE39" s="3" t="s">
        <v>27</v>
      </c>
      <c r="AF39" s="3" t="s">
        <v>27</v>
      </c>
      <c r="AG39" s="3" t="s">
        <v>27</v>
      </c>
      <c r="AH39" s="3" t="s">
        <v>27</v>
      </c>
      <c r="AI39" s="3" t="s">
        <v>27</v>
      </c>
      <c r="AJ39" s="3" t="s">
        <v>27</v>
      </c>
      <c r="AK39" s="3" t="s">
        <v>27</v>
      </c>
      <c r="AL39" s="3" t="s">
        <v>27</v>
      </c>
      <c r="AM39" s="3" t="s">
        <v>27</v>
      </c>
      <c r="AN39" s="3" t="s">
        <v>27</v>
      </c>
      <c r="AO39" s="3" t="s">
        <v>27</v>
      </c>
      <c r="AP39" s="3" t="s">
        <v>27</v>
      </c>
      <c r="AX39" s="3">
        <f t="shared" si="2"/>
        <v>2</v>
      </c>
      <c r="AY39" s="3">
        <f t="shared" si="3"/>
        <v>6</v>
      </c>
    </row>
    <row r="40" spans="2:51" x14ac:dyDescent="0.25">
      <c r="B40" s="3" t="s">
        <v>30</v>
      </c>
      <c r="C40" s="3" t="str">
        <f t="shared" si="1"/>
        <v>UCPWR_FLAB-US</v>
      </c>
      <c r="D40" s="3" t="s">
        <v>29</v>
      </c>
      <c r="E40" s="3" t="str" cm="1">
        <f t="array" ref="E40">INDEX(PWR_Lab!$A$2:$A$168,AX40)</f>
        <v>GHBWST00</v>
      </c>
      <c r="F40" s="3" t="s">
        <v>28</v>
      </c>
      <c r="G40" s="3" t="s">
        <v>28</v>
      </c>
      <c r="H40" s="3" t="s">
        <v>28</v>
      </c>
      <c r="I40" s="3">
        <v>3</v>
      </c>
      <c r="J40" s="3" cm="1">
        <f t="array" ref="J40">-INDEX(PWR_Lab!$F$2:$M$168,AX40,AY40)</f>
        <v>-7.2669999999999998E-2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  <c r="AB40" s="3" t="s">
        <v>27</v>
      </c>
      <c r="AC40" s="3" t="s">
        <v>27</v>
      </c>
      <c r="AD40" s="3" t="s">
        <v>27</v>
      </c>
      <c r="AE40" s="3" t="s">
        <v>27</v>
      </c>
      <c r="AF40" s="3" t="s">
        <v>27</v>
      </c>
      <c r="AG40" s="3" t="s">
        <v>27</v>
      </c>
      <c r="AH40" s="3" t="s">
        <v>27</v>
      </c>
      <c r="AI40" s="3" t="s">
        <v>27</v>
      </c>
      <c r="AJ40" s="3" t="s">
        <v>27</v>
      </c>
      <c r="AK40" s="3" t="s">
        <v>27</v>
      </c>
      <c r="AL40" s="3" t="s">
        <v>27</v>
      </c>
      <c r="AM40" s="3" t="s">
        <v>27</v>
      </c>
      <c r="AN40" s="3" t="s">
        <v>27</v>
      </c>
      <c r="AO40" s="3" t="s">
        <v>27</v>
      </c>
      <c r="AP40" s="3" t="s">
        <v>27</v>
      </c>
      <c r="AX40" s="3">
        <f t="shared" si="2"/>
        <v>2</v>
      </c>
      <c r="AY40" s="3">
        <f t="shared" si="3"/>
        <v>7</v>
      </c>
    </row>
    <row r="41" spans="2:51" x14ac:dyDescent="0.25">
      <c r="B41" s="3" t="s">
        <v>30</v>
      </c>
      <c r="C41" s="3" t="str">
        <f t="shared" si="1"/>
        <v>UCPWR_FLAB-UT</v>
      </c>
      <c r="D41" s="3" t="s">
        <v>29</v>
      </c>
      <c r="E41" s="3" t="str" cm="1">
        <f t="array" ref="E41">INDEX(PWR_Lab!$A$2:$A$168,AX41)</f>
        <v>GHBWST00</v>
      </c>
      <c r="F41" s="3" t="s">
        <v>28</v>
      </c>
      <c r="G41" s="3" t="s">
        <v>28</v>
      </c>
      <c r="H41" s="3" t="s">
        <v>28</v>
      </c>
      <c r="I41" s="3">
        <v>3</v>
      </c>
      <c r="J41" s="3" cm="1">
        <f t="array" ref="J41">-INDEX(PWR_Lab!$F$2:$M$168,AX41,AY41)</f>
        <v>-0.88546000000000002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  <c r="AB41" s="3" t="s">
        <v>27</v>
      </c>
      <c r="AC41" s="3" t="s">
        <v>27</v>
      </c>
      <c r="AD41" s="3" t="s">
        <v>27</v>
      </c>
      <c r="AE41" s="3" t="s">
        <v>27</v>
      </c>
      <c r="AF41" s="3" t="s">
        <v>27</v>
      </c>
      <c r="AG41" s="3" t="s">
        <v>27</v>
      </c>
      <c r="AH41" s="3" t="s">
        <v>27</v>
      </c>
      <c r="AI41" s="3" t="s">
        <v>27</v>
      </c>
      <c r="AJ41" s="3" t="s">
        <v>27</v>
      </c>
      <c r="AK41" s="3" t="s">
        <v>27</v>
      </c>
      <c r="AL41" s="3" t="s">
        <v>27</v>
      </c>
      <c r="AM41" s="3" t="s">
        <v>27</v>
      </c>
      <c r="AN41" s="3" t="s">
        <v>27</v>
      </c>
      <c r="AO41" s="3" t="s">
        <v>27</v>
      </c>
      <c r="AP41" s="3" t="s">
        <v>27</v>
      </c>
      <c r="AX41" s="3">
        <f t="shared" si="2"/>
        <v>2</v>
      </c>
      <c r="AY41" s="3">
        <f t="shared" si="3"/>
        <v>8</v>
      </c>
    </row>
    <row r="42" spans="2:51" x14ac:dyDescent="0.25">
      <c r="B42" s="3" t="s">
        <v>30</v>
      </c>
      <c r="C42" s="3" t="str">
        <f t="shared" si="1"/>
        <v>UCPWR_FLAB-RN</v>
      </c>
      <c r="D42" s="3" t="s">
        <v>29</v>
      </c>
      <c r="E42" s="3" t="str" cm="1">
        <f t="array" ref="E42">INDEX(PWR_Lab!$A$2:$A$168,AX42)</f>
        <v>GHGOCV00</v>
      </c>
      <c r="F42" s="3" t="s">
        <v>28</v>
      </c>
      <c r="G42" s="3" t="s">
        <v>28</v>
      </c>
      <c r="H42" s="3" t="s">
        <v>28</v>
      </c>
      <c r="I42" s="3">
        <v>3</v>
      </c>
      <c r="J42" s="3" cm="1">
        <f t="array" ref="J42">-INDEX(PWR_Lab!$F$2:$M$168,AX42,AY42)</f>
        <v>-1.413E-2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  <c r="AB42" s="3" t="s">
        <v>27</v>
      </c>
      <c r="AC42" s="3" t="s">
        <v>27</v>
      </c>
      <c r="AD42" s="3" t="s">
        <v>27</v>
      </c>
      <c r="AE42" s="3" t="s">
        <v>27</v>
      </c>
      <c r="AF42" s="3" t="s">
        <v>27</v>
      </c>
      <c r="AG42" s="3" t="s">
        <v>27</v>
      </c>
      <c r="AH42" s="3" t="s">
        <v>27</v>
      </c>
      <c r="AI42" s="3" t="s">
        <v>27</v>
      </c>
      <c r="AJ42" s="3" t="s">
        <v>27</v>
      </c>
      <c r="AK42" s="3" t="s">
        <v>27</v>
      </c>
      <c r="AL42" s="3" t="s">
        <v>27</v>
      </c>
      <c r="AM42" s="3" t="s">
        <v>27</v>
      </c>
      <c r="AN42" s="3" t="s">
        <v>27</v>
      </c>
      <c r="AO42" s="3" t="s">
        <v>27</v>
      </c>
      <c r="AP42" s="3" t="s">
        <v>27</v>
      </c>
      <c r="AX42" s="3">
        <f t="shared" si="2"/>
        <v>3</v>
      </c>
      <c r="AY42" s="3">
        <f t="shared" si="3"/>
        <v>1</v>
      </c>
    </row>
    <row r="43" spans="2:51" x14ac:dyDescent="0.25">
      <c r="B43" s="3" t="s">
        <v>30</v>
      </c>
      <c r="C43" s="3" t="str">
        <f t="shared" si="1"/>
        <v>UCPWR_FLAB-RP</v>
      </c>
      <c r="D43" s="3" t="s">
        <v>29</v>
      </c>
      <c r="E43" s="3" t="str" cm="1">
        <f t="array" ref="E43">INDEX(PWR_Lab!$A$2:$A$168,AX43)</f>
        <v>GHGOCV00</v>
      </c>
      <c r="F43" s="3" t="s">
        <v>28</v>
      </c>
      <c r="G43" s="3" t="s">
        <v>28</v>
      </c>
      <c r="H43" s="3" t="s">
        <v>28</v>
      </c>
      <c r="I43" s="3">
        <v>3</v>
      </c>
      <c r="J43" s="3" cm="1">
        <f t="array" ref="J43">-INDEX(PWR_Lab!$F$2:$M$168,AX43,AY43)</f>
        <v>-1.1440000000000001E-2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 t="s">
        <v>27</v>
      </c>
      <c r="AB43" s="3" t="s">
        <v>27</v>
      </c>
      <c r="AC43" s="3" t="s">
        <v>27</v>
      </c>
      <c r="AD43" s="3" t="s">
        <v>27</v>
      </c>
      <c r="AE43" s="3" t="s">
        <v>27</v>
      </c>
      <c r="AF43" s="3" t="s">
        <v>27</v>
      </c>
      <c r="AG43" s="3" t="s">
        <v>27</v>
      </c>
      <c r="AH43" s="3" t="s">
        <v>27</v>
      </c>
      <c r="AI43" s="3" t="s">
        <v>27</v>
      </c>
      <c r="AJ43" s="3" t="s">
        <v>27</v>
      </c>
      <c r="AK43" s="3" t="s">
        <v>27</v>
      </c>
      <c r="AL43" s="3" t="s">
        <v>27</v>
      </c>
      <c r="AM43" s="3" t="s">
        <v>27</v>
      </c>
      <c r="AN43" s="3" t="s">
        <v>27</v>
      </c>
      <c r="AO43" s="3" t="s">
        <v>27</v>
      </c>
      <c r="AP43" s="3" t="s">
        <v>27</v>
      </c>
      <c r="AX43" s="3">
        <f t="shared" si="2"/>
        <v>3</v>
      </c>
      <c r="AY43" s="3">
        <f t="shared" si="3"/>
        <v>2</v>
      </c>
    </row>
    <row r="44" spans="2:51" x14ac:dyDescent="0.25">
      <c r="B44" s="3" t="s">
        <v>30</v>
      </c>
      <c r="C44" s="3" t="str">
        <f t="shared" si="1"/>
        <v>UCPWR_FLAB-RS</v>
      </c>
      <c r="D44" s="3" t="s">
        <v>29</v>
      </c>
      <c r="E44" s="3" t="str" cm="1">
        <f t="array" ref="E44">INDEX(PWR_Lab!$A$2:$A$168,AX44)</f>
        <v>GHGOCV00</v>
      </c>
      <c r="F44" s="3" t="s">
        <v>28</v>
      </c>
      <c r="G44" s="3" t="s">
        <v>28</v>
      </c>
      <c r="H44" s="3" t="s">
        <v>28</v>
      </c>
      <c r="I44" s="3">
        <v>3</v>
      </c>
      <c r="J44" s="3" cm="1">
        <f t="array" ref="J44">-INDEX(PWR_Lab!$F$2:$M$168,AX44,AY44)</f>
        <v>-1.5480000000000001E-2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 t="s">
        <v>27</v>
      </c>
      <c r="AB44" s="3" t="s">
        <v>27</v>
      </c>
      <c r="AC44" s="3" t="s">
        <v>27</v>
      </c>
      <c r="AD44" s="3" t="s">
        <v>27</v>
      </c>
      <c r="AE44" s="3" t="s">
        <v>27</v>
      </c>
      <c r="AF44" s="3" t="s">
        <v>27</v>
      </c>
      <c r="AG44" s="3" t="s">
        <v>27</v>
      </c>
      <c r="AH44" s="3" t="s">
        <v>27</v>
      </c>
      <c r="AI44" s="3" t="s">
        <v>27</v>
      </c>
      <c r="AJ44" s="3" t="s">
        <v>27</v>
      </c>
      <c r="AK44" s="3" t="s">
        <v>27</v>
      </c>
      <c r="AL44" s="3" t="s">
        <v>27</v>
      </c>
      <c r="AM44" s="3" t="s">
        <v>27</v>
      </c>
      <c r="AN44" s="3" t="s">
        <v>27</v>
      </c>
      <c r="AO44" s="3" t="s">
        <v>27</v>
      </c>
      <c r="AP44" s="3" t="s">
        <v>27</v>
      </c>
      <c r="AX44" s="3">
        <f t="shared" si="2"/>
        <v>3</v>
      </c>
      <c r="AY44" s="3">
        <f t="shared" si="3"/>
        <v>3</v>
      </c>
    </row>
    <row r="45" spans="2:51" x14ac:dyDescent="0.25">
      <c r="B45" s="3" t="s">
        <v>30</v>
      </c>
      <c r="C45" s="3" t="str">
        <f t="shared" si="1"/>
        <v>UCPWR_FLAB-RT</v>
      </c>
      <c r="D45" s="3" t="s">
        <v>29</v>
      </c>
      <c r="E45" s="3" t="str" cm="1">
        <f t="array" ref="E45">INDEX(PWR_Lab!$A$2:$A$168,AX45)</f>
        <v>GHGOCV00</v>
      </c>
      <c r="F45" s="3" t="s">
        <v>28</v>
      </c>
      <c r="G45" s="3" t="s">
        <v>28</v>
      </c>
      <c r="H45" s="3" t="s">
        <v>28</v>
      </c>
      <c r="I45" s="3">
        <v>3</v>
      </c>
      <c r="J45" s="3" cm="1">
        <f t="array" ref="J45">-INDEX(PWR_Lab!$F$2:$M$168,AX45,AY45)</f>
        <v>0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 t="s">
        <v>27</v>
      </c>
      <c r="AB45" s="3" t="s">
        <v>27</v>
      </c>
      <c r="AC45" s="3" t="s">
        <v>27</v>
      </c>
      <c r="AD45" s="3" t="s">
        <v>27</v>
      </c>
      <c r="AE45" s="3" t="s">
        <v>27</v>
      </c>
      <c r="AF45" s="3" t="s">
        <v>27</v>
      </c>
      <c r="AG45" s="3" t="s">
        <v>27</v>
      </c>
      <c r="AH45" s="3" t="s">
        <v>27</v>
      </c>
      <c r="AI45" s="3" t="s">
        <v>27</v>
      </c>
      <c r="AJ45" s="3" t="s">
        <v>27</v>
      </c>
      <c r="AK45" s="3" t="s">
        <v>27</v>
      </c>
      <c r="AL45" s="3" t="s">
        <v>27</v>
      </c>
      <c r="AM45" s="3" t="s">
        <v>27</v>
      </c>
      <c r="AN45" s="3" t="s">
        <v>27</v>
      </c>
      <c r="AO45" s="3" t="s">
        <v>27</v>
      </c>
      <c r="AP45" s="3" t="s">
        <v>27</v>
      </c>
      <c r="AX45" s="3">
        <f t="shared" si="2"/>
        <v>3</v>
      </c>
      <c r="AY45" s="3">
        <f t="shared" si="3"/>
        <v>4</v>
      </c>
    </row>
    <row r="46" spans="2:51" x14ac:dyDescent="0.25">
      <c r="B46" s="3" t="s">
        <v>30</v>
      </c>
      <c r="C46" s="3" t="str">
        <f t="shared" si="1"/>
        <v>UCPWR_FLAB-UN</v>
      </c>
      <c r="D46" s="3" t="s">
        <v>29</v>
      </c>
      <c r="E46" s="3" t="str" cm="1">
        <f t="array" ref="E46">INDEX(PWR_Lab!$A$2:$A$168,AX46)</f>
        <v>GHGOCV00</v>
      </c>
      <c r="F46" s="3" t="s">
        <v>28</v>
      </c>
      <c r="G46" s="3" t="s">
        <v>28</v>
      </c>
      <c r="H46" s="3" t="s">
        <v>28</v>
      </c>
      <c r="I46" s="3">
        <v>3</v>
      </c>
      <c r="J46" s="3" cm="1">
        <f t="array" ref="J46">-INDEX(PWR_Lab!$F$2:$M$168,AX46,AY46)</f>
        <v>-0.10833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 t="s">
        <v>27</v>
      </c>
      <c r="AB46" s="3" t="s">
        <v>27</v>
      </c>
      <c r="AC46" s="3" t="s">
        <v>27</v>
      </c>
      <c r="AD46" s="3" t="s">
        <v>27</v>
      </c>
      <c r="AE46" s="3" t="s">
        <v>27</v>
      </c>
      <c r="AF46" s="3" t="s">
        <v>27</v>
      </c>
      <c r="AG46" s="3" t="s">
        <v>27</v>
      </c>
      <c r="AH46" s="3" t="s">
        <v>27</v>
      </c>
      <c r="AI46" s="3" t="s">
        <v>27</v>
      </c>
      <c r="AJ46" s="3" t="s">
        <v>27</v>
      </c>
      <c r="AK46" s="3" t="s">
        <v>27</v>
      </c>
      <c r="AL46" s="3" t="s">
        <v>27</v>
      </c>
      <c r="AM46" s="3" t="s">
        <v>27</v>
      </c>
      <c r="AN46" s="3" t="s">
        <v>27</v>
      </c>
      <c r="AO46" s="3" t="s">
        <v>27</v>
      </c>
      <c r="AP46" s="3" t="s">
        <v>27</v>
      </c>
      <c r="AX46" s="3">
        <f t="shared" si="2"/>
        <v>3</v>
      </c>
      <c r="AY46" s="3">
        <f t="shared" si="3"/>
        <v>5</v>
      </c>
    </row>
    <row r="47" spans="2:51" x14ac:dyDescent="0.25">
      <c r="B47" s="3" t="s">
        <v>30</v>
      </c>
      <c r="C47" s="3" t="str">
        <f t="shared" si="1"/>
        <v>UCPWR_FLAB-UP</v>
      </c>
      <c r="D47" s="3" t="s">
        <v>29</v>
      </c>
      <c r="E47" s="3" t="str" cm="1">
        <f t="array" ref="E47">INDEX(PWR_Lab!$A$2:$A$168,AX47)</f>
        <v>GHGOCV00</v>
      </c>
      <c r="F47" s="3" t="s">
        <v>28</v>
      </c>
      <c r="G47" s="3" t="s">
        <v>28</v>
      </c>
      <c r="H47" s="3" t="s">
        <v>28</v>
      </c>
      <c r="I47" s="3">
        <v>3</v>
      </c>
      <c r="J47" s="3" cm="1">
        <f t="array" ref="J47">-INDEX(PWR_Lab!$F$2:$M$168,AX47,AY47)</f>
        <v>-0.39967000000000003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 t="s">
        <v>27</v>
      </c>
      <c r="AB47" s="3" t="s">
        <v>27</v>
      </c>
      <c r="AC47" s="3" t="s">
        <v>27</v>
      </c>
      <c r="AD47" s="3" t="s">
        <v>27</v>
      </c>
      <c r="AE47" s="3" t="s">
        <v>27</v>
      </c>
      <c r="AF47" s="3" t="s">
        <v>27</v>
      </c>
      <c r="AG47" s="3" t="s">
        <v>27</v>
      </c>
      <c r="AH47" s="3" t="s">
        <v>27</v>
      </c>
      <c r="AI47" s="3" t="s">
        <v>27</v>
      </c>
      <c r="AJ47" s="3" t="s">
        <v>27</v>
      </c>
      <c r="AK47" s="3" t="s">
        <v>27</v>
      </c>
      <c r="AL47" s="3" t="s">
        <v>27</v>
      </c>
      <c r="AM47" s="3" t="s">
        <v>27</v>
      </c>
      <c r="AN47" s="3" t="s">
        <v>27</v>
      </c>
      <c r="AO47" s="3" t="s">
        <v>27</v>
      </c>
      <c r="AP47" s="3" t="s">
        <v>27</v>
      </c>
      <c r="AX47" s="3">
        <f t="shared" si="2"/>
        <v>3</v>
      </c>
      <c r="AY47" s="3">
        <f t="shared" si="3"/>
        <v>6</v>
      </c>
    </row>
    <row r="48" spans="2:51" x14ac:dyDescent="0.25">
      <c r="B48" s="3" t="s">
        <v>30</v>
      </c>
      <c r="C48" s="3" t="str">
        <f t="shared" si="1"/>
        <v>UCPWR_FLAB-US</v>
      </c>
      <c r="D48" s="3" t="s">
        <v>29</v>
      </c>
      <c r="E48" s="3" t="str" cm="1">
        <f t="array" ref="E48">INDEX(PWR_Lab!$A$2:$A$168,AX48)</f>
        <v>GHGOCV00</v>
      </c>
      <c r="F48" s="3" t="s">
        <v>28</v>
      </c>
      <c r="G48" s="3" t="s">
        <v>28</v>
      </c>
      <c r="H48" s="3" t="s">
        <v>28</v>
      </c>
      <c r="I48" s="3">
        <v>3</v>
      </c>
      <c r="J48" s="3" cm="1">
        <f t="array" ref="J48">-INDEX(PWR_Lab!$F$2:$M$168,AX48,AY48)</f>
        <v>-7.2669999999999998E-2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  <c r="AA48" s="3" t="s">
        <v>27</v>
      </c>
      <c r="AB48" s="3" t="s">
        <v>27</v>
      </c>
      <c r="AC48" s="3" t="s">
        <v>27</v>
      </c>
      <c r="AD48" s="3" t="s">
        <v>27</v>
      </c>
      <c r="AE48" s="3" t="s">
        <v>27</v>
      </c>
      <c r="AF48" s="3" t="s">
        <v>27</v>
      </c>
      <c r="AG48" s="3" t="s">
        <v>27</v>
      </c>
      <c r="AH48" s="3" t="s">
        <v>27</v>
      </c>
      <c r="AI48" s="3" t="s">
        <v>27</v>
      </c>
      <c r="AJ48" s="3" t="s">
        <v>27</v>
      </c>
      <c r="AK48" s="3" t="s">
        <v>27</v>
      </c>
      <c r="AL48" s="3" t="s">
        <v>27</v>
      </c>
      <c r="AM48" s="3" t="s">
        <v>27</v>
      </c>
      <c r="AN48" s="3" t="s">
        <v>27</v>
      </c>
      <c r="AO48" s="3" t="s">
        <v>27</v>
      </c>
      <c r="AP48" s="3" t="s">
        <v>27</v>
      </c>
      <c r="AX48" s="3">
        <f t="shared" si="2"/>
        <v>3</v>
      </c>
      <c r="AY48" s="3">
        <f t="shared" si="3"/>
        <v>7</v>
      </c>
    </row>
    <row r="49" spans="2:51" x14ac:dyDescent="0.25">
      <c r="B49" s="3" t="s">
        <v>30</v>
      </c>
      <c r="C49" s="3" t="str">
        <f t="shared" si="1"/>
        <v>UCPWR_FLAB-UT</v>
      </c>
      <c r="D49" s="3" t="s">
        <v>29</v>
      </c>
      <c r="E49" s="3" t="str" cm="1">
        <f t="array" ref="E49">INDEX(PWR_Lab!$A$2:$A$168,AX49)</f>
        <v>GHGOCV00</v>
      </c>
      <c r="F49" s="3" t="s">
        <v>28</v>
      </c>
      <c r="G49" s="3" t="s">
        <v>28</v>
      </c>
      <c r="H49" s="3" t="s">
        <v>28</v>
      </c>
      <c r="I49" s="3">
        <v>3</v>
      </c>
      <c r="J49" s="3" cm="1">
        <f t="array" ref="J49">-INDEX(PWR_Lab!$F$2:$M$168,AX49,AY49)</f>
        <v>-0.88546000000000002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  <c r="AA49" s="3" t="s">
        <v>27</v>
      </c>
      <c r="AB49" s="3" t="s">
        <v>27</v>
      </c>
      <c r="AC49" s="3" t="s">
        <v>27</v>
      </c>
      <c r="AD49" s="3" t="s">
        <v>27</v>
      </c>
      <c r="AE49" s="3" t="s">
        <v>27</v>
      </c>
      <c r="AF49" s="3" t="s">
        <v>27</v>
      </c>
      <c r="AG49" s="3" t="s">
        <v>27</v>
      </c>
      <c r="AH49" s="3" t="s">
        <v>27</v>
      </c>
      <c r="AI49" s="3" t="s">
        <v>27</v>
      </c>
      <c r="AJ49" s="3" t="s">
        <v>27</v>
      </c>
      <c r="AK49" s="3" t="s">
        <v>27</v>
      </c>
      <c r="AL49" s="3" t="s">
        <v>27</v>
      </c>
      <c r="AM49" s="3" t="s">
        <v>27</v>
      </c>
      <c r="AN49" s="3" t="s">
        <v>27</v>
      </c>
      <c r="AO49" s="3" t="s">
        <v>27</v>
      </c>
      <c r="AP49" s="3" t="s">
        <v>27</v>
      </c>
      <c r="AX49" s="3">
        <f t="shared" si="2"/>
        <v>3</v>
      </c>
      <c r="AY49" s="3">
        <f t="shared" si="3"/>
        <v>8</v>
      </c>
    </row>
    <row r="50" spans="2:51" x14ac:dyDescent="0.25">
      <c r="B50" s="3" t="s">
        <v>30</v>
      </c>
      <c r="C50" s="3" t="str">
        <f t="shared" si="1"/>
        <v>UCPWR_FLAB-RN</v>
      </c>
      <c r="D50" s="3" t="s">
        <v>29</v>
      </c>
      <c r="E50" s="3" t="str" cm="1">
        <f t="array" ref="E50">INDEX(PWR_Lab!$A$2:$A$168,AX50)</f>
        <v>GHHYDM00</v>
      </c>
      <c r="F50" s="3" t="s">
        <v>28</v>
      </c>
      <c r="G50" s="3" t="s">
        <v>28</v>
      </c>
      <c r="H50" s="3" t="s">
        <v>28</v>
      </c>
      <c r="I50" s="3">
        <v>3</v>
      </c>
      <c r="J50" s="3" cm="1">
        <f t="array" ref="J50">-INDEX(PWR_Lab!$F$2:$M$168,AX50,AY50)</f>
        <v>-1.413E-2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  <c r="AA50" s="3" t="s">
        <v>27</v>
      </c>
      <c r="AB50" s="3" t="s">
        <v>27</v>
      </c>
      <c r="AC50" s="3" t="s">
        <v>27</v>
      </c>
      <c r="AD50" s="3" t="s">
        <v>27</v>
      </c>
      <c r="AE50" s="3" t="s">
        <v>27</v>
      </c>
      <c r="AF50" s="3" t="s">
        <v>27</v>
      </c>
      <c r="AG50" s="3" t="s">
        <v>27</v>
      </c>
      <c r="AH50" s="3" t="s">
        <v>27</v>
      </c>
      <c r="AI50" s="3" t="s">
        <v>27</v>
      </c>
      <c r="AJ50" s="3" t="s">
        <v>27</v>
      </c>
      <c r="AK50" s="3" t="s">
        <v>27</v>
      </c>
      <c r="AL50" s="3" t="s">
        <v>27</v>
      </c>
      <c r="AM50" s="3" t="s">
        <v>27</v>
      </c>
      <c r="AN50" s="3" t="s">
        <v>27</v>
      </c>
      <c r="AO50" s="3" t="s">
        <v>27</v>
      </c>
      <c r="AP50" s="3" t="s">
        <v>27</v>
      </c>
      <c r="AX50" s="3">
        <f t="shared" si="2"/>
        <v>4</v>
      </c>
      <c r="AY50" s="3">
        <f t="shared" si="3"/>
        <v>1</v>
      </c>
    </row>
    <row r="51" spans="2:51" x14ac:dyDescent="0.25">
      <c r="B51" s="3" t="s">
        <v>30</v>
      </c>
      <c r="C51" s="3" t="str">
        <f t="shared" si="1"/>
        <v>UCPWR_FLAB-RP</v>
      </c>
      <c r="D51" s="3" t="s">
        <v>29</v>
      </c>
      <c r="E51" s="3" t="str" cm="1">
        <f t="array" ref="E51">INDEX(PWR_Lab!$A$2:$A$168,AX51)</f>
        <v>GHHYDM00</v>
      </c>
      <c r="F51" s="3" t="s">
        <v>28</v>
      </c>
      <c r="G51" s="3" t="s">
        <v>28</v>
      </c>
      <c r="H51" s="3" t="s">
        <v>28</v>
      </c>
      <c r="I51" s="3">
        <v>3</v>
      </c>
      <c r="J51" s="3" cm="1">
        <f t="array" ref="J51">-INDEX(PWR_Lab!$F$2:$M$168,AX51,AY51)</f>
        <v>-1.1440000000000001E-2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  <c r="AB51" s="3" t="s">
        <v>27</v>
      </c>
      <c r="AC51" s="3" t="s">
        <v>27</v>
      </c>
      <c r="AD51" s="3" t="s">
        <v>27</v>
      </c>
      <c r="AE51" s="3" t="s">
        <v>27</v>
      </c>
      <c r="AF51" s="3" t="s">
        <v>27</v>
      </c>
      <c r="AG51" s="3" t="s">
        <v>27</v>
      </c>
      <c r="AH51" s="3" t="s">
        <v>27</v>
      </c>
      <c r="AI51" s="3" t="s">
        <v>27</v>
      </c>
      <c r="AJ51" s="3" t="s">
        <v>27</v>
      </c>
      <c r="AK51" s="3" t="s">
        <v>27</v>
      </c>
      <c r="AL51" s="3" t="s">
        <v>27</v>
      </c>
      <c r="AM51" s="3" t="s">
        <v>27</v>
      </c>
      <c r="AN51" s="3" t="s">
        <v>27</v>
      </c>
      <c r="AO51" s="3" t="s">
        <v>27</v>
      </c>
      <c r="AP51" s="3" t="s">
        <v>27</v>
      </c>
      <c r="AX51" s="3">
        <f t="shared" si="2"/>
        <v>4</v>
      </c>
      <c r="AY51" s="3">
        <f t="shared" si="3"/>
        <v>2</v>
      </c>
    </row>
    <row r="52" spans="2:51" x14ac:dyDescent="0.25">
      <c r="B52" s="3" t="s">
        <v>30</v>
      </c>
      <c r="C52" s="3" t="str">
        <f t="shared" si="1"/>
        <v>UCPWR_FLAB-RS</v>
      </c>
      <c r="D52" s="3" t="s">
        <v>29</v>
      </c>
      <c r="E52" s="3" t="str" cm="1">
        <f t="array" ref="E52">INDEX(PWR_Lab!$A$2:$A$168,AX52)</f>
        <v>GHHYDM00</v>
      </c>
      <c r="F52" s="3" t="s">
        <v>28</v>
      </c>
      <c r="G52" s="3" t="s">
        <v>28</v>
      </c>
      <c r="H52" s="3" t="s">
        <v>28</v>
      </c>
      <c r="I52" s="3">
        <v>3</v>
      </c>
      <c r="J52" s="3" cm="1">
        <f t="array" ref="J52">-INDEX(PWR_Lab!$F$2:$M$168,AX52,AY52)</f>
        <v>-1.5480000000000001E-2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27</v>
      </c>
      <c r="AB52" s="3" t="s">
        <v>27</v>
      </c>
      <c r="AC52" s="3" t="s">
        <v>27</v>
      </c>
      <c r="AD52" s="3" t="s">
        <v>27</v>
      </c>
      <c r="AE52" s="3" t="s">
        <v>27</v>
      </c>
      <c r="AF52" s="3" t="s">
        <v>27</v>
      </c>
      <c r="AG52" s="3" t="s">
        <v>27</v>
      </c>
      <c r="AH52" s="3" t="s">
        <v>27</v>
      </c>
      <c r="AI52" s="3" t="s">
        <v>27</v>
      </c>
      <c r="AJ52" s="3" t="s">
        <v>27</v>
      </c>
      <c r="AK52" s="3" t="s">
        <v>27</v>
      </c>
      <c r="AL52" s="3" t="s">
        <v>27</v>
      </c>
      <c r="AM52" s="3" t="s">
        <v>27</v>
      </c>
      <c r="AN52" s="3" t="s">
        <v>27</v>
      </c>
      <c r="AO52" s="3" t="s">
        <v>27</v>
      </c>
      <c r="AP52" s="3" t="s">
        <v>27</v>
      </c>
      <c r="AX52" s="3">
        <f t="shared" si="2"/>
        <v>4</v>
      </c>
      <c r="AY52" s="3">
        <f t="shared" si="3"/>
        <v>3</v>
      </c>
    </row>
    <row r="53" spans="2:51" x14ac:dyDescent="0.25">
      <c r="B53" s="3" t="s">
        <v>30</v>
      </c>
      <c r="C53" s="3" t="str">
        <f t="shared" si="1"/>
        <v>UCPWR_FLAB-RT</v>
      </c>
      <c r="D53" s="3" t="s">
        <v>29</v>
      </c>
      <c r="E53" s="3" t="str" cm="1">
        <f t="array" ref="E53">INDEX(PWR_Lab!$A$2:$A$168,AX53)</f>
        <v>GHHYDM00</v>
      </c>
      <c r="F53" s="3" t="s">
        <v>28</v>
      </c>
      <c r="G53" s="3" t="s">
        <v>28</v>
      </c>
      <c r="H53" s="3" t="s">
        <v>28</v>
      </c>
      <c r="I53" s="3">
        <v>3</v>
      </c>
      <c r="J53" s="3" cm="1">
        <f t="array" ref="J53">-INDEX(PWR_Lab!$F$2:$M$168,AX53,AY53)</f>
        <v>0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  <c r="AB53" s="3" t="s">
        <v>27</v>
      </c>
      <c r="AC53" s="3" t="s">
        <v>27</v>
      </c>
      <c r="AD53" s="3" t="s">
        <v>27</v>
      </c>
      <c r="AE53" s="3" t="s">
        <v>27</v>
      </c>
      <c r="AF53" s="3" t="s">
        <v>27</v>
      </c>
      <c r="AG53" s="3" t="s">
        <v>27</v>
      </c>
      <c r="AH53" s="3" t="s">
        <v>27</v>
      </c>
      <c r="AI53" s="3" t="s">
        <v>27</v>
      </c>
      <c r="AJ53" s="3" t="s">
        <v>27</v>
      </c>
      <c r="AK53" s="3" t="s">
        <v>27</v>
      </c>
      <c r="AL53" s="3" t="s">
        <v>27</v>
      </c>
      <c r="AM53" s="3" t="s">
        <v>27</v>
      </c>
      <c r="AN53" s="3" t="s">
        <v>27</v>
      </c>
      <c r="AO53" s="3" t="s">
        <v>27</v>
      </c>
      <c r="AP53" s="3" t="s">
        <v>27</v>
      </c>
      <c r="AX53" s="3">
        <f t="shared" si="2"/>
        <v>4</v>
      </c>
      <c r="AY53" s="3">
        <f t="shared" si="3"/>
        <v>4</v>
      </c>
    </row>
    <row r="54" spans="2:51" x14ac:dyDescent="0.25">
      <c r="B54" s="3" t="s">
        <v>30</v>
      </c>
      <c r="C54" s="3" t="str">
        <f t="shared" si="1"/>
        <v>UCPWR_FLAB-UN</v>
      </c>
      <c r="D54" s="3" t="s">
        <v>29</v>
      </c>
      <c r="E54" s="3" t="str" cm="1">
        <f t="array" ref="E54">INDEX(PWR_Lab!$A$2:$A$168,AX54)</f>
        <v>GHHYDM00</v>
      </c>
      <c r="F54" s="3" t="s">
        <v>28</v>
      </c>
      <c r="G54" s="3" t="s">
        <v>28</v>
      </c>
      <c r="H54" s="3" t="s">
        <v>28</v>
      </c>
      <c r="I54" s="3">
        <v>3</v>
      </c>
      <c r="J54" s="3" cm="1">
        <f t="array" ref="J54">-INDEX(PWR_Lab!$F$2:$M$168,AX54,AY54)</f>
        <v>-0.10833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 t="s">
        <v>27</v>
      </c>
      <c r="AB54" s="3" t="s">
        <v>27</v>
      </c>
      <c r="AC54" s="3" t="s">
        <v>27</v>
      </c>
      <c r="AD54" s="3" t="s">
        <v>27</v>
      </c>
      <c r="AE54" s="3" t="s">
        <v>27</v>
      </c>
      <c r="AF54" s="3" t="s">
        <v>27</v>
      </c>
      <c r="AG54" s="3" t="s">
        <v>27</v>
      </c>
      <c r="AH54" s="3" t="s">
        <v>27</v>
      </c>
      <c r="AI54" s="3" t="s">
        <v>27</v>
      </c>
      <c r="AJ54" s="3" t="s">
        <v>27</v>
      </c>
      <c r="AK54" s="3" t="s">
        <v>27</v>
      </c>
      <c r="AL54" s="3" t="s">
        <v>27</v>
      </c>
      <c r="AM54" s="3" t="s">
        <v>27</v>
      </c>
      <c r="AN54" s="3" t="s">
        <v>27</v>
      </c>
      <c r="AO54" s="3" t="s">
        <v>27</v>
      </c>
      <c r="AP54" s="3" t="s">
        <v>27</v>
      </c>
      <c r="AX54" s="3">
        <f t="shared" si="2"/>
        <v>4</v>
      </c>
      <c r="AY54" s="3">
        <f t="shared" si="3"/>
        <v>5</v>
      </c>
    </row>
    <row r="55" spans="2:51" x14ac:dyDescent="0.25">
      <c r="B55" s="3" t="s">
        <v>30</v>
      </c>
      <c r="C55" s="3" t="str">
        <f t="shared" si="1"/>
        <v>UCPWR_FLAB-UP</v>
      </c>
      <c r="D55" s="3" t="s">
        <v>29</v>
      </c>
      <c r="E55" s="3" t="str" cm="1">
        <f t="array" ref="E55">INDEX(PWR_Lab!$A$2:$A$168,AX55)</f>
        <v>GHHYDM00</v>
      </c>
      <c r="F55" s="3" t="s">
        <v>28</v>
      </c>
      <c r="G55" s="3" t="s">
        <v>28</v>
      </c>
      <c r="H55" s="3" t="s">
        <v>28</v>
      </c>
      <c r="I55" s="3">
        <v>3</v>
      </c>
      <c r="J55" s="3" cm="1">
        <f t="array" ref="J55">-INDEX(PWR_Lab!$F$2:$M$168,AX55,AY55)</f>
        <v>-0.39967000000000003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27</v>
      </c>
      <c r="AB55" s="3" t="s">
        <v>27</v>
      </c>
      <c r="AC55" s="3" t="s">
        <v>27</v>
      </c>
      <c r="AD55" s="3" t="s">
        <v>27</v>
      </c>
      <c r="AE55" s="3" t="s">
        <v>27</v>
      </c>
      <c r="AF55" s="3" t="s">
        <v>27</v>
      </c>
      <c r="AG55" s="3" t="s">
        <v>27</v>
      </c>
      <c r="AH55" s="3" t="s">
        <v>27</v>
      </c>
      <c r="AI55" s="3" t="s">
        <v>27</v>
      </c>
      <c r="AJ55" s="3" t="s">
        <v>27</v>
      </c>
      <c r="AK55" s="3" t="s">
        <v>27</v>
      </c>
      <c r="AL55" s="3" t="s">
        <v>27</v>
      </c>
      <c r="AM55" s="3" t="s">
        <v>27</v>
      </c>
      <c r="AN55" s="3" t="s">
        <v>27</v>
      </c>
      <c r="AO55" s="3" t="s">
        <v>27</v>
      </c>
      <c r="AP55" s="3" t="s">
        <v>27</v>
      </c>
      <c r="AX55" s="3">
        <f t="shared" si="2"/>
        <v>4</v>
      </c>
      <c r="AY55" s="3">
        <f t="shared" si="3"/>
        <v>6</v>
      </c>
    </row>
    <row r="56" spans="2:51" x14ac:dyDescent="0.25">
      <c r="B56" s="3" t="s">
        <v>30</v>
      </c>
      <c r="C56" s="3" t="str">
        <f t="shared" si="1"/>
        <v>UCPWR_FLAB-US</v>
      </c>
      <c r="D56" s="3" t="s">
        <v>29</v>
      </c>
      <c r="E56" s="3" t="str" cm="1">
        <f t="array" ref="E56">INDEX(PWR_Lab!$A$2:$A$168,AX56)</f>
        <v>GHHYDM00</v>
      </c>
      <c r="F56" s="3" t="s">
        <v>28</v>
      </c>
      <c r="G56" s="3" t="s">
        <v>28</v>
      </c>
      <c r="H56" s="3" t="s">
        <v>28</v>
      </c>
      <c r="I56" s="3">
        <v>3</v>
      </c>
      <c r="J56" s="3" cm="1">
        <f t="array" ref="J56">-INDEX(PWR_Lab!$F$2:$M$168,AX56,AY56)</f>
        <v>-7.2669999999999998E-2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  <c r="AB56" s="3" t="s">
        <v>27</v>
      </c>
      <c r="AC56" s="3" t="s">
        <v>27</v>
      </c>
      <c r="AD56" s="3" t="s">
        <v>27</v>
      </c>
      <c r="AE56" s="3" t="s">
        <v>27</v>
      </c>
      <c r="AF56" s="3" t="s">
        <v>27</v>
      </c>
      <c r="AG56" s="3" t="s">
        <v>27</v>
      </c>
      <c r="AH56" s="3" t="s">
        <v>27</v>
      </c>
      <c r="AI56" s="3" t="s">
        <v>27</v>
      </c>
      <c r="AJ56" s="3" t="s">
        <v>27</v>
      </c>
      <c r="AK56" s="3" t="s">
        <v>27</v>
      </c>
      <c r="AL56" s="3" t="s">
        <v>27</v>
      </c>
      <c r="AM56" s="3" t="s">
        <v>27</v>
      </c>
      <c r="AN56" s="3" t="s">
        <v>27</v>
      </c>
      <c r="AO56" s="3" t="s">
        <v>27</v>
      </c>
      <c r="AP56" s="3" t="s">
        <v>27</v>
      </c>
      <c r="AX56" s="3">
        <f t="shared" si="2"/>
        <v>4</v>
      </c>
      <c r="AY56" s="3">
        <f t="shared" si="3"/>
        <v>7</v>
      </c>
    </row>
    <row r="57" spans="2:51" x14ac:dyDescent="0.25">
      <c r="B57" s="3" t="s">
        <v>30</v>
      </c>
      <c r="C57" s="3" t="str">
        <f t="shared" si="1"/>
        <v>UCPWR_FLAB-UT</v>
      </c>
      <c r="D57" s="3" t="s">
        <v>29</v>
      </c>
      <c r="E57" s="3" t="str" cm="1">
        <f t="array" ref="E57">INDEX(PWR_Lab!$A$2:$A$168,AX57)</f>
        <v>GHHYDM00</v>
      </c>
      <c r="F57" s="3" t="s">
        <v>28</v>
      </c>
      <c r="G57" s="3" t="s">
        <v>28</v>
      </c>
      <c r="H57" s="3" t="s">
        <v>28</v>
      </c>
      <c r="I57" s="3">
        <v>3</v>
      </c>
      <c r="J57" s="3" cm="1">
        <f t="array" ref="J57">-INDEX(PWR_Lab!$F$2:$M$168,AX57,AY57)</f>
        <v>-0.88546000000000002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  <c r="AB57" s="3" t="s">
        <v>27</v>
      </c>
      <c r="AC57" s="3" t="s">
        <v>27</v>
      </c>
      <c r="AD57" s="3" t="s">
        <v>27</v>
      </c>
      <c r="AE57" s="3" t="s">
        <v>27</v>
      </c>
      <c r="AF57" s="3" t="s">
        <v>27</v>
      </c>
      <c r="AG57" s="3" t="s">
        <v>27</v>
      </c>
      <c r="AH57" s="3" t="s">
        <v>27</v>
      </c>
      <c r="AI57" s="3" t="s">
        <v>27</v>
      </c>
      <c r="AJ57" s="3" t="s">
        <v>27</v>
      </c>
      <c r="AK57" s="3" t="s">
        <v>27</v>
      </c>
      <c r="AL57" s="3" t="s">
        <v>27</v>
      </c>
      <c r="AM57" s="3" t="s">
        <v>27</v>
      </c>
      <c r="AN57" s="3" t="s">
        <v>27</v>
      </c>
      <c r="AO57" s="3" t="s">
        <v>27</v>
      </c>
      <c r="AP57" s="3" t="s">
        <v>27</v>
      </c>
      <c r="AX57" s="3">
        <f t="shared" si="2"/>
        <v>4</v>
      </c>
      <c r="AY57" s="3">
        <f t="shared" si="3"/>
        <v>8</v>
      </c>
    </row>
    <row r="58" spans="2:51" x14ac:dyDescent="0.25">
      <c r="B58" s="3" t="s">
        <v>30</v>
      </c>
      <c r="C58" s="3" t="str">
        <f t="shared" si="1"/>
        <v>UCPWR_FLAB-RN</v>
      </c>
      <c r="D58" s="3" t="s">
        <v>29</v>
      </c>
      <c r="E58" s="3" t="str" cm="1">
        <f t="array" ref="E58">INDEX(PWR_Lab!$A$2:$A$168,AX58)</f>
        <v>GHHYDT01</v>
      </c>
      <c r="F58" s="3" t="s">
        <v>28</v>
      </c>
      <c r="G58" s="3" t="s">
        <v>28</v>
      </c>
      <c r="H58" s="3" t="s">
        <v>28</v>
      </c>
      <c r="I58" s="3">
        <v>3</v>
      </c>
      <c r="J58" s="3" cm="1">
        <f t="array" ref="J58">-INDEX(PWR_Lab!$F$2:$M$168,AX58,AY58)</f>
        <v>-1.413E-2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 t="s">
        <v>27</v>
      </c>
      <c r="AC58" s="3" t="s">
        <v>27</v>
      </c>
      <c r="AD58" s="3" t="s">
        <v>27</v>
      </c>
      <c r="AE58" s="3" t="s">
        <v>27</v>
      </c>
      <c r="AF58" s="3" t="s">
        <v>27</v>
      </c>
      <c r="AG58" s="3" t="s">
        <v>27</v>
      </c>
      <c r="AH58" s="3" t="s">
        <v>27</v>
      </c>
      <c r="AI58" s="3" t="s">
        <v>27</v>
      </c>
      <c r="AJ58" s="3" t="s">
        <v>27</v>
      </c>
      <c r="AK58" s="3" t="s">
        <v>27</v>
      </c>
      <c r="AL58" s="3" t="s">
        <v>27</v>
      </c>
      <c r="AM58" s="3" t="s">
        <v>27</v>
      </c>
      <c r="AN58" s="3" t="s">
        <v>27</v>
      </c>
      <c r="AO58" s="3" t="s">
        <v>27</v>
      </c>
      <c r="AP58" s="3" t="s">
        <v>27</v>
      </c>
      <c r="AX58" s="3">
        <f t="shared" si="2"/>
        <v>5</v>
      </c>
      <c r="AY58" s="3">
        <f t="shared" si="3"/>
        <v>1</v>
      </c>
    </row>
    <row r="59" spans="2:51" x14ac:dyDescent="0.25">
      <c r="B59" s="3" t="s">
        <v>30</v>
      </c>
      <c r="C59" s="3" t="str">
        <f t="shared" si="1"/>
        <v>UCPWR_FLAB-RP</v>
      </c>
      <c r="D59" s="3" t="s">
        <v>29</v>
      </c>
      <c r="E59" s="3" t="str" cm="1">
        <f t="array" ref="E59">INDEX(PWR_Lab!$A$2:$A$168,AX59)</f>
        <v>GHHYDT01</v>
      </c>
      <c r="F59" s="3" t="s">
        <v>28</v>
      </c>
      <c r="G59" s="3" t="s">
        <v>28</v>
      </c>
      <c r="H59" s="3" t="s">
        <v>28</v>
      </c>
      <c r="I59" s="3">
        <v>3</v>
      </c>
      <c r="J59" s="3" cm="1">
        <f t="array" ref="J59">-INDEX(PWR_Lab!$F$2:$M$168,AX59,AY59)</f>
        <v>-1.1440000000000001E-2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  <c r="AA59" s="3" t="s">
        <v>27</v>
      </c>
      <c r="AB59" s="3" t="s">
        <v>27</v>
      </c>
      <c r="AC59" s="3" t="s">
        <v>27</v>
      </c>
      <c r="AD59" s="3" t="s">
        <v>27</v>
      </c>
      <c r="AE59" s="3" t="s">
        <v>27</v>
      </c>
      <c r="AF59" s="3" t="s">
        <v>27</v>
      </c>
      <c r="AG59" s="3" t="s">
        <v>27</v>
      </c>
      <c r="AH59" s="3" t="s">
        <v>27</v>
      </c>
      <c r="AI59" s="3" t="s">
        <v>27</v>
      </c>
      <c r="AJ59" s="3" t="s">
        <v>27</v>
      </c>
      <c r="AK59" s="3" t="s">
        <v>27</v>
      </c>
      <c r="AL59" s="3" t="s">
        <v>27</v>
      </c>
      <c r="AM59" s="3" t="s">
        <v>27</v>
      </c>
      <c r="AN59" s="3" t="s">
        <v>27</v>
      </c>
      <c r="AO59" s="3" t="s">
        <v>27</v>
      </c>
      <c r="AP59" s="3" t="s">
        <v>27</v>
      </c>
      <c r="AX59" s="3">
        <f t="shared" si="2"/>
        <v>5</v>
      </c>
      <c r="AY59" s="3">
        <f t="shared" si="3"/>
        <v>2</v>
      </c>
    </row>
    <row r="60" spans="2:51" x14ac:dyDescent="0.25">
      <c r="B60" s="3" t="s">
        <v>30</v>
      </c>
      <c r="C60" s="3" t="str">
        <f t="shared" si="1"/>
        <v>UCPWR_FLAB-RS</v>
      </c>
      <c r="D60" s="3" t="s">
        <v>29</v>
      </c>
      <c r="E60" s="3" t="str" cm="1">
        <f t="array" ref="E60">INDEX(PWR_Lab!$A$2:$A$168,AX60)</f>
        <v>GHHYDT01</v>
      </c>
      <c r="F60" s="3" t="s">
        <v>28</v>
      </c>
      <c r="G60" s="3" t="s">
        <v>28</v>
      </c>
      <c r="H60" s="3" t="s">
        <v>28</v>
      </c>
      <c r="I60" s="3">
        <v>3</v>
      </c>
      <c r="J60" s="3" cm="1">
        <f t="array" ref="J60">-INDEX(PWR_Lab!$F$2:$M$168,AX60,AY60)</f>
        <v>-1.5480000000000001E-2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  <c r="AA60" s="3" t="s">
        <v>27</v>
      </c>
      <c r="AB60" s="3" t="s">
        <v>27</v>
      </c>
      <c r="AC60" s="3" t="s">
        <v>27</v>
      </c>
      <c r="AD60" s="3" t="s">
        <v>27</v>
      </c>
      <c r="AE60" s="3" t="s">
        <v>27</v>
      </c>
      <c r="AF60" s="3" t="s">
        <v>27</v>
      </c>
      <c r="AG60" s="3" t="s">
        <v>27</v>
      </c>
      <c r="AH60" s="3" t="s">
        <v>27</v>
      </c>
      <c r="AI60" s="3" t="s">
        <v>27</v>
      </c>
      <c r="AJ60" s="3" t="s">
        <v>27</v>
      </c>
      <c r="AK60" s="3" t="s">
        <v>27</v>
      </c>
      <c r="AL60" s="3" t="s">
        <v>27</v>
      </c>
      <c r="AM60" s="3" t="s">
        <v>27</v>
      </c>
      <c r="AN60" s="3" t="s">
        <v>27</v>
      </c>
      <c r="AO60" s="3" t="s">
        <v>27</v>
      </c>
      <c r="AP60" s="3" t="s">
        <v>27</v>
      </c>
      <c r="AX60" s="3">
        <f t="shared" si="2"/>
        <v>5</v>
      </c>
      <c r="AY60" s="3">
        <f t="shared" si="3"/>
        <v>3</v>
      </c>
    </row>
    <row r="61" spans="2:51" x14ac:dyDescent="0.25">
      <c r="B61" s="3" t="s">
        <v>30</v>
      </c>
      <c r="C61" s="3" t="str">
        <f t="shared" si="1"/>
        <v>UCPWR_FLAB-RT</v>
      </c>
      <c r="D61" s="3" t="s">
        <v>29</v>
      </c>
      <c r="E61" s="3" t="str" cm="1">
        <f t="array" ref="E61">INDEX(PWR_Lab!$A$2:$A$168,AX61)</f>
        <v>GHHYDT01</v>
      </c>
      <c r="F61" s="3" t="s">
        <v>28</v>
      </c>
      <c r="G61" s="3" t="s">
        <v>28</v>
      </c>
      <c r="H61" s="3" t="s">
        <v>28</v>
      </c>
      <c r="I61" s="3">
        <v>3</v>
      </c>
      <c r="J61" s="3" cm="1">
        <f t="array" ref="J61">-INDEX(PWR_Lab!$F$2:$M$168,AX61,AY61)</f>
        <v>0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  <c r="AA61" s="3" t="s">
        <v>27</v>
      </c>
      <c r="AB61" s="3" t="s">
        <v>27</v>
      </c>
      <c r="AC61" s="3" t="s">
        <v>27</v>
      </c>
      <c r="AD61" s="3" t="s">
        <v>27</v>
      </c>
      <c r="AE61" s="3" t="s">
        <v>27</v>
      </c>
      <c r="AF61" s="3" t="s">
        <v>27</v>
      </c>
      <c r="AG61" s="3" t="s">
        <v>27</v>
      </c>
      <c r="AH61" s="3" t="s">
        <v>27</v>
      </c>
      <c r="AI61" s="3" t="s">
        <v>27</v>
      </c>
      <c r="AJ61" s="3" t="s">
        <v>27</v>
      </c>
      <c r="AK61" s="3" t="s">
        <v>27</v>
      </c>
      <c r="AL61" s="3" t="s">
        <v>27</v>
      </c>
      <c r="AM61" s="3" t="s">
        <v>27</v>
      </c>
      <c r="AN61" s="3" t="s">
        <v>27</v>
      </c>
      <c r="AO61" s="3" t="s">
        <v>27</v>
      </c>
      <c r="AP61" s="3" t="s">
        <v>27</v>
      </c>
      <c r="AX61" s="3">
        <f t="shared" si="2"/>
        <v>5</v>
      </c>
      <c r="AY61" s="3">
        <f t="shared" si="3"/>
        <v>4</v>
      </c>
    </row>
    <row r="62" spans="2:51" x14ac:dyDescent="0.25">
      <c r="B62" s="3" t="s">
        <v>30</v>
      </c>
      <c r="C62" s="3" t="str">
        <f t="shared" si="1"/>
        <v>UCPWR_FLAB-UN</v>
      </c>
      <c r="D62" s="3" t="s">
        <v>29</v>
      </c>
      <c r="E62" s="3" t="str" cm="1">
        <f t="array" ref="E62">INDEX(PWR_Lab!$A$2:$A$168,AX62)</f>
        <v>GHHYDT01</v>
      </c>
      <c r="F62" s="3" t="s">
        <v>28</v>
      </c>
      <c r="G62" s="3" t="s">
        <v>28</v>
      </c>
      <c r="H62" s="3" t="s">
        <v>28</v>
      </c>
      <c r="I62" s="3">
        <v>3</v>
      </c>
      <c r="J62" s="3" cm="1">
        <f t="array" ref="J62">-INDEX(PWR_Lab!$F$2:$M$168,AX62,AY62)</f>
        <v>-0.10833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  <c r="AA62" s="3" t="s">
        <v>27</v>
      </c>
      <c r="AB62" s="3" t="s">
        <v>27</v>
      </c>
      <c r="AC62" s="3" t="s">
        <v>27</v>
      </c>
      <c r="AD62" s="3" t="s">
        <v>27</v>
      </c>
      <c r="AE62" s="3" t="s">
        <v>27</v>
      </c>
      <c r="AF62" s="3" t="s">
        <v>27</v>
      </c>
      <c r="AG62" s="3" t="s">
        <v>27</v>
      </c>
      <c r="AH62" s="3" t="s">
        <v>27</v>
      </c>
      <c r="AI62" s="3" t="s">
        <v>27</v>
      </c>
      <c r="AJ62" s="3" t="s">
        <v>27</v>
      </c>
      <c r="AK62" s="3" t="s">
        <v>27</v>
      </c>
      <c r="AL62" s="3" t="s">
        <v>27</v>
      </c>
      <c r="AM62" s="3" t="s">
        <v>27</v>
      </c>
      <c r="AN62" s="3" t="s">
        <v>27</v>
      </c>
      <c r="AO62" s="3" t="s">
        <v>27</v>
      </c>
      <c r="AP62" s="3" t="s">
        <v>27</v>
      </c>
      <c r="AX62" s="3">
        <f t="shared" si="2"/>
        <v>5</v>
      </c>
      <c r="AY62" s="3">
        <f t="shared" si="3"/>
        <v>5</v>
      </c>
    </row>
    <row r="63" spans="2:51" x14ac:dyDescent="0.25">
      <c r="B63" s="3" t="s">
        <v>30</v>
      </c>
      <c r="C63" s="3" t="str">
        <f t="shared" si="1"/>
        <v>UCPWR_FLAB-UP</v>
      </c>
      <c r="D63" s="3" t="s">
        <v>29</v>
      </c>
      <c r="E63" s="3" t="str" cm="1">
        <f t="array" ref="E63">INDEX(PWR_Lab!$A$2:$A$168,AX63)</f>
        <v>GHHYDT01</v>
      </c>
      <c r="F63" s="3" t="s">
        <v>28</v>
      </c>
      <c r="G63" s="3" t="s">
        <v>28</v>
      </c>
      <c r="H63" s="3" t="s">
        <v>28</v>
      </c>
      <c r="I63" s="3">
        <v>3</v>
      </c>
      <c r="J63" s="3" cm="1">
        <f t="array" ref="J63">-INDEX(PWR_Lab!$F$2:$M$168,AX63,AY63)</f>
        <v>-0.39967000000000003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  <c r="AA63" s="3" t="s">
        <v>27</v>
      </c>
      <c r="AB63" s="3" t="s">
        <v>27</v>
      </c>
      <c r="AC63" s="3" t="s">
        <v>27</v>
      </c>
      <c r="AD63" s="3" t="s">
        <v>27</v>
      </c>
      <c r="AE63" s="3" t="s">
        <v>27</v>
      </c>
      <c r="AF63" s="3" t="s">
        <v>27</v>
      </c>
      <c r="AG63" s="3" t="s">
        <v>27</v>
      </c>
      <c r="AH63" s="3" t="s">
        <v>27</v>
      </c>
      <c r="AI63" s="3" t="s">
        <v>27</v>
      </c>
      <c r="AJ63" s="3" t="s">
        <v>27</v>
      </c>
      <c r="AK63" s="3" t="s">
        <v>27</v>
      </c>
      <c r="AL63" s="3" t="s">
        <v>27</v>
      </c>
      <c r="AM63" s="3" t="s">
        <v>27</v>
      </c>
      <c r="AN63" s="3" t="s">
        <v>27</v>
      </c>
      <c r="AO63" s="3" t="s">
        <v>27</v>
      </c>
      <c r="AP63" s="3" t="s">
        <v>27</v>
      </c>
      <c r="AX63" s="3">
        <f t="shared" si="2"/>
        <v>5</v>
      </c>
      <c r="AY63" s="3">
        <f t="shared" si="3"/>
        <v>6</v>
      </c>
    </row>
    <row r="64" spans="2:51" x14ac:dyDescent="0.25">
      <c r="B64" s="3" t="s">
        <v>30</v>
      </c>
      <c r="C64" s="3" t="str">
        <f t="shared" si="1"/>
        <v>UCPWR_FLAB-US</v>
      </c>
      <c r="D64" s="3" t="s">
        <v>29</v>
      </c>
      <c r="E64" s="3" t="str" cm="1">
        <f t="array" ref="E64">INDEX(PWR_Lab!$A$2:$A$168,AX64)</f>
        <v>GHHYDT01</v>
      </c>
      <c r="F64" s="3" t="s">
        <v>28</v>
      </c>
      <c r="G64" s="3" t="s">
        <v>28</v>
      </c>
      <c r="H64" s="3" t="s">
        <v>28</v>
      </c>
      <c r="I64" s="3">
        <v>3</v>
      </c>
      <c r="J64" s="3" cm="1">
        <f t="array" ref="J64">-INDEX(PWR_Lab!$F$2:$M$168,AX64,AY64)</f>
        <v>-7.2669999999999998E-2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  <c r="AA64" s="3" t="s">
        <v>27</v>
      </c>
      <c r="AB64" s="3" t="s">
        <v>27</v>
      </c>
      <c r="AC64" s="3" t="s">
        <v>27</v>
      </c>
      <c r="AD64" s="3" t="s">
        <v>27</v>
      </c>
      <c r="AE64" s="3" t="s">
        <v>27</v>
      </c>
      <c r="AF64" s="3" t="s">
        <v>27</v>
      </c>
      <c r="AG64" s="3" t="s">
        <v>27</v>
      </c>
      <c r="AH64" s="3" t="s">
        <v>27</v>
      </c>
      <c r="AI64" s="3" t="s">
        <v>27</v>
      </c>
      <c r="AJ64" s="3" t="s">
        <v>27</v>
      </c>
      <c r="AK64" s="3" t="s">
        <v>27</v>
      </c>
      <c r="AL64" s="3" t="s">
        <v>27</v>
      </c>
      <c r="AM64" s="3" t="s">
        <v>27</v>
      </c>
      <c r="AN64" s="3" t="s">
        <v>27</v>
      </c>
      <c r="AO64" s="3" t="s">
        <v>27</v>
      </c>
      <c r="AP64" s="3" t="s">
        <v>27</v>
      </c>
      <c r="AX64" s="3">
        <f t="shared" si="2"/>
        <v>5</v>
      </c>
      <c r="AY64" s="3">
        <f t="shared" si="3"/>
        <v>7</v>
      </c>
    </row>
    <row r="65" spans="2:51" x14ac:dyDescent="0.25">
      <c r="B65" s="3" t="s">
        <v>30</v>
      </c>
      <c r="C65" s="3" t="str">
        <f t="shared" si="1"/>
        <v>UCPWR_FLAB-UT</v>
      </c>
      <c r="D65" s="3" t="s">
        <v>29</v>
      </c>
      <c r="E65" s="3" t="str" cm="1">
        <f t="array" ref="E65">INDEX(PWR_Lab!$A$2:$A$168,AX65)</f>
        <v>GHHYDT01</v>
      </c>
      <c r="F65" s="3" t="s">
        <v>28</v>
      </c>
      <c r="G65" s="3" t="s">
        <v>28</v>
      </c>
      <c r="H65" s="3" t="s">
        <v>28</v>
      </c>
      <c r="I65" s="3">
        <v>3</v>
      </c>
      <c r="J65" s="3" cm="1">
        <f t="array" ref="J65">-INDEX(PWR_Lab!$F$2:$M$168,AX65,AY65)</f>
        <v>-0.88546000000000002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  <c r="AA65" s="3" t="s">
        <v>27</v>
      </c>
      <c r="AB65" s="3" t="s">
        <v>27</v>
      </c>
      <c r="AC65" s="3" t="s">
        <v>27</v>
      </c>
      <c r="AD65" s="3" t="s">
        <v>27</v>
      </c>
      <c r="AE65" s="3" t="s">
        <v>27</v>
      </c>
      <c r="AF65" s="3" t="s">
        <v>27</v>
      </c>
      <c r="AG65" s="3" t="s">
        <v>27</v>
      </c>
      <c r="AH65" s="3" t="s">
        <v>27</v>
      </c>
      <c r="AI65" s="3" t="s">
        <v>27</v>
      </c>
      <c r="AJ65" s="3" t="s">
        <v>27</v>
      </c>
      <c r="AK65" s="3" t="s">
        <v>27</v>
      </c>
      <c r="AL65" s="3" t="s">
        <v>27</v>
      </c>
      <c r="AM65" s="3" t="s">
        <v>27</v>
      </c>
      <c r="AN65" s="3" t="s">
        <v>27</v>
      </c>
      <c r="AO65" s="3" t="s">
        <v>27</v>
      </c>
      <c r="AP65" s="3" t="s">
        <v>27</v>
      </c>
      <c r="AX65" s="3">
        <f t="shared" si="2"/>
        <v>5</v>
      </c>
      <c r="AY65" s="3">
        <f t="shared" si="3"/>
        <v>8</v>
      </c>
    </row>
    <row r="66" spans="2:51" x14ac:dyDescent="0.25">
      <c r="B66" s="3" t="s">
        <v>30</v>
      </c>
      <c r="C66" s="3" t="str">
        <f t="shared" si="1"/>
        <v>UCPWR_FLAB-RN</v>
      </c>
      <c r="D66" s="3" t="s">
        <v>29</v>
      </c>
      <c r="E66" s="3" t="str" cm="1">
        <f t="array" ref="E66">INDEX(PWR_Lab!$A$2:$A$168,AX66)</f>
        <v>GHHYDT02</v>
      </c>
      <c r="F66" s="3" t="s">
        <v>28</v>
      </c>
      <c r="G66" s="3" t="s">
        <v>28</v>
      </c>
      <c r="H66" s="3" t="s">
        <v>28</v>
      </c>
      <c r="I66" s="3">
        <v>3</v>
      </c>
      <c r="J66" s="3" cm="1">
        <f t="array" ref="J66">-INDEX(PWR_Lab!$F$2:$M$168,AX66,AY66)</f>
        <v>-1.413E-2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 t="s">
        <v>27</v>
      </c>
      <c r="AA66" s="3" t="s">
        <v>27</v>
      </c>
      <c r="AB66" s="3" t="s">
        <v>27</v>
      </c>
      <c r="AC66" s="3" t="s">
        <v>27</v>
      </c>
      <c r="AD66" s="3" t="s">
        <v>27</v>
      </c>
      <c r="AE66" s="3" t="s">
        <v>27</v>
      </c>
      <c r="AF66" s="3" t="s">
        <v>27</v>
      </c>
      <c r="AG66" s="3" t="s">
        <v>27</v>
      </c>
      <c r="AH66" s="3" t="s">
        <v>27</v>
      </c>
      <c r="AI66" s="3" t="s">
        <v>27</v>
      </c>
      <c r="AJ66" s="3" t="s">
        <v>27</v>
      </c>
      <c r="AK66" s="3" t="s">
        <v>27</v>
      </c>
      <c r="AL66" s="3" t="s">
        <v>27</v>
      </c>
      <c r="AM66" s="3" t="s">
        <v>27</v>
      </c>
      <c r="AN66" s="3" t="s">
        <v>27</v>
      </c>
      <c r="AO66" s="3" t="s">
        <v>27</v>
      </c>
      <c r="AP66" s="3" t="s">
        <v>27</v>
      </c>
      <c r="AX66" s="3">
        <f t="shared" si="2"/>
        <v>6</v>
      </c>
      <c r="AY66" s="3">
        <f t="shared" si="3"/>
        <v>1</v>
      </c>
    </row>
    <row r="67" spans="2:51" x14ac:dyDescent="0.25">
      <c r="B67" s="3" t="s">
        <v>30</v>
      </c>
      <c r="C67" s="3" t="str">
        <f t="shared" si="1"/>
        <v>UCPWR_FLAB-RP</v>
      </c>
      <c r="D67" s="3" t="s">
        <v>29</v>
      </c>
      <c r="E67" s="3" t="str" cm="1">
        <f t="array" ref="E67">INDEX(PWR_Lab!$A$2:$A$168,AX67)</f>
        <v>GHHYDT02</v>
      </c>
      <c r="F67" s="3" t="s">
        <v>28</v>
      </c>
      <c r="G67" s="3" t="s">
        <v>28</v>
      </c>
      <c r="H67" s="3" t="s">
        <v>28</v>
      </c>
      <c r="I67" s="3">
        <v>3</v>
      </c>
      <c r="J67" s="3" cm="1">
        <f t="array" ref="J67">-INDEX(PWR_Lab!$F$2:$M$168,AX67,AY67)</f>
        <v>-1.1440000000000001E-2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 t="s">
        <v>27</v>
      </c>
      <c r="AA67" s="3" t="s">
        <v>27</v>
      </c>
      <c r="AB67" s="3" t="s">
        <v>27</v>
      </c>
      <c r="AC67" s="3" t="s">
        <v>27</v>
      </c>
      <c r="AD67" s="3" t="s">
        <v>27</v>
      </c>
      <c r="AE67" s="3" t="s">
        <v>27</v>
      </c>
      <c r="AF67" s="3" t="s">
        <v>27</v>
      </c>
      <c r="AG67" s="3" t="s">
        <v>27</v>
      </c>
      <c r="AH67" s="3" t="s">
        <v>27</v>
      </c>
      <c r="AI67" s="3" t="s">
        <v>27</v>
      </c>
      <c r="AJ67" s="3" t="s">
        <v>27</v>
      </c>
      <c r="AK67" s="3" t="s">
        <v>27</v>
      </c>
      <c r="AL67" s="3" t="s">
        <v>27</v>
      </c>
      <c r="AM67" s="3" t="s">
        <v>27</v>
      </c>
      <c r="AN67" s="3" t="s">
        <v>27</v>
      </c>
      <c r="AO67" s="3" t="s">
        <v>27</v>
      </c>
      <c r="AP67" s="3" t="s">
        <v>27</v>
      </c>
      <c r="AX67" s="3">
        <f t="shared" si="2"/>
        <v>6</v>
      </c>
      <c r="AY67" s="3">
        <f t="shared" si="3"/>
        <v>2</v>
      </c>
    </row>
    <row r="68" spans="2:51" x14ac:dyDescent="0.25">
      <c r="B68" s="3" t="s">
        <v>30</v>
      </c>
      <c r="C68" s="3" t="str">
        <f t="shared" si="1"/>
        <v>UCPWR_FLAB-RS</v>
      </c>
      <c r="D68" s="3" t="s">
        <v>29</v>
      </c>
      <c r="E68" s="3" t="str" cm="1">
        <f t="array" ref="E68">INDEX(PWR_Lab!$A$2:$A$168,AX68)</f>
        <v>GHHYDT02</v>
      </c>
      <c r="F68" s="3" t="s">
        <v>28</v>
      </c>
      <c r="G68" s="3" t="s">
        <v>28</v>
      </c>
      <c r="H68" s="3" t="s">
        <v>28</v>
      </c>
      <c r="I68" s="3">
        <v>3</v>
      </c>
      <c r="J68" s="3" cm="1">
        <f t="array" ref="J68">-INDEX(PWR_Lab!$F$2:$M$168,AX68,AY68)</f>
        <v>-1.5480000000000001E-2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  <c r="Z68" s="3" t="s">
        <v>27</v>
      </c>
      <c r="AA68" s="3" t="s">
        <v>27</v>
      </c>
      <c r="AB68" s="3" t="s">
        <v>27</v>
      </c>
      <c r="AC68" s="3" t="s">
        <v>27</v>
      </c>
      <c r="AD68" s="3" t="s">
        <v>27</v>
      </c>
      <c r="AE68" s="3" t="s">
        <v>27</v>
      </c>
      <c r="AF68" s="3" t="s">
        <v>27</v>
      </c>
      <c r="AG68" s="3" t="s">
        <v>27</v>
      </c>
      <c r="AH68" s="3" t="s">
        <v>27</v>
      </c>
      <c r="AI68" s="3" t="s">
        <v>27</v>
      </c>
      <c r="AJ68" s="3" t="s">
        <v>27</v>
      </c>
      <c r="AK68" s="3" t="s">
        <v>27</v>
      </c>
      <c r="AL68" s="3" t="s">
        <v>27</v>
      </c>
      <c r="AM68" s="3" t="s">
        <v>27</v>
      </c>
      <c r="AN68" s="3" t="s">
        <v>27</v>
      </c>
      <c r="AO68" s="3" t="s">
        <v>27</v>
      </c>
      <c r="AP68" s="3" t="s">
        <v>27</v>
      </c>
      <c r="AX68" s="3">
        <f t="shared" si="2"/>
        <v>6</v>
      </c>
      <c r="AY68" s="3">
        <f t="shared" si="3"/>
        <v>3</v>
      </c>
    </row>
    <row r="69" spans="2:51" x14ac:dyDescent="0.25">
      <c r="B69" s="3" t="s">
        <v>30</v>
      </c>
      <c r="C69" s="3" t="str">
        <f t="shared" si="1"/>
        <v>UCPWR_FLAB-RT</v>
      </c>
      <c r="D69" s="3" t="s">
        <v>29</v>
      </c>
      <c r="E69" s="3" t="str" cm="1">
        <f t="array" ref="E69">INDEX(PWR_Lab!$A$2:$A$168,AX69)</f>
        <v>GHHYDT02</v>
      </c>
      <c r="F69" s="3" t="s">
        <v>28</v>
      </c>
      <c r="G69" s="3" t="s">
        <v>28</v>
      </c>
      <c r="H69" s="3" t="s">
        <v>28</v>
      </c>
      <c r="I69" s="3">
        <v>3</v>
      </c>
      <c r="J69" s="3" cm="1">
        <f t="array" ref="J69">-INDEX(PWR_Lab!$F$2:$M$168,AX69,AY69)</f>
        <v>0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  <c r="Z69" s="3" t="s">
        <v>27</v>
      </c>
      <c r="AA69" s="3" t="s">
        <v>27</v>
      </c>
      <c r="AB69" s="3" t="s">
        <v>27</v>
      </c>
      <c r="AC69" s="3" t="s">
        <v>27</v>
      </c>
      <c r="AD69" s="3" t="s">
        <v>27</v>
      </c>
      <c r="AE69" s="3" t="s">
        <v>27</v>
      </c>
      <c r="AF69" s="3" t="s">
        <v>27</v>
      </c>
      <c r="AG69" s="3" t="s">
        <v>27</v>
      </c>
      <c r="AH69" s="3" t="s">
        <v>27</v>
      </c>
      <c r="AI69" s="3" t="s">
        <v>27</v>
      </c>
      <c r="AJ69" s="3" t="s">
        <v>27</v>
      </c>
      <c r="AK69" s="3" t="s">
        <v>27</v>
      </c>
      <c r="AL69" s="3" t="s">
        <v>27</v>
      </c>
      <c r="AM69" s="3" t="s">
        <v>27</v>
      </c>
      <c r="AN69" s="3" t="s">
        <v>27</v>
      </c>
      <c r="AO69" s="3" t="s">
        <v>27</v>
      </c>
      <c r="AP69" s="3" t="s">
        <v>27</v>
      </c>
      <c r="AX69" s="3">
        <f t="shared" si="2"/>
        <v>6</v>
      </c>
      <c r="AY69" s="3">
        <f t="shared" si="3"/>
        <v>4</v>
      </c>
    </row>
    <row r="70" spans="2:51" x14ac:dyDescent="0.25">
      <c r="B70" s="3" t="s">
        <v>30</v>
      </c>
      <c r="C70" s="3" t="str">
        <f t="shared" si="1"/>
        <v>UCPWR_FLAB-UN</v>
      </c>
      <c r="D70" s="3" t="s">
        <v>29</v>
      </c>
      <c r="E70" s="3" t="str" cm="1">
        <f t="array" ref="E70">INDEX(PWR_Lab!$A$2:$A$168,AX70)</f>
        <v>GHHYDT02</v>
      </c>
      <c r="F70" s="3" t="s">
        <v>28</v>
      </c>
      <c r="G70" s="3" t="s">
        <v>28</v>
      </c>
      <c r="H70" s="3" t="s">
        <v>28</v>
      </c>
      <c r="I70" s="3">
        <v>3</v>
      </c>
      <c r="J70" s="3" cm="1">
        <f t="array" ref="J70">-INDEX(PWR_Lab!$F$2:$M$168,AX70,AY70)</f>
        <v>-0.10833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  <c r="Z70" s="3" t="s">
        <v>27</v>
      </c>
      <c r="AA70" s="3" t="s">
        <v>27</v>
      </c>
      <c r="AB70" s="3" t="s">
        <v>27</v>
      </c>
      <c r="AC70" s="3" t="s">
        <v>27</v>
      </c>
      <c r="AD70" s="3" t="s">
        <v>27</v>
      </c>
      <c r="AE70" s="3" t="s">
        <v>27</v>
      </c>
      <c r="AF70" s="3" t="s">
        <v>27</v>
      </c>
      <c r="AG70" s="3" t="s">
        <v>27</v>
      </c>
      <c r="AH70" s="3" t="s">
        <v>27</v>
      </c>
      <c r="AI70" s="3" t="s">
        <v>27</v>
      </c>
      <c r="AJ70" s="3" t="s">
        <v>27</v>
      </c>
      <c r="AK70" s="3" t="s">
        <v>27</v>
      </c>
      <c r="AL70" s="3" t="s">
        <v>27</v>
      </c>
      <c r="AM70" s="3" t="s">
        <v>27</v>
      </c>
      <c r="AN70" s="3" t="s">
        <v>27</v>
      </c>
      <c r="AO70" s="3" t="s">
        <v>27</v>
      </c>
      <c r="AP70" s="3" t="s">
        <v>27</v>
      </c>
      <c r="AX70" s="3">
        <f t="shared" si="2"/>
        <v>6</v>
      </c>
      <c r="AY70" s="3">
        <f t="shared" si="3"/>
        <v>5</v>
      </c>
    </row>
    <row r="71" spans="2:51" x14ac:dyDescent="0.25">
      <c r="B71" s="3" t="s">
        <v>30</v>
      </c>
      <c r="C71" s="3" t="str">
        <f t="shared" si="1"/>
        <v>UCPWR_FLAB-UP</v>
      </c>
      <c r="D71" s="3" t="s">
        <v>29</v>
      </c>
      <c r="E71" s="3" t="str" cm="1">
        <f t="array" ref="E71">INDEX(PWR_Lab!$A$2:$A$168,AX71)</f>
        <v>GHHYDT02</v>
      </c>
      <c r="F71" s="3" t="s">
        <v>28</v>
      </c>
      <c r="G71" s="3" t="s">
        <v>28</v>
      </c>
      <c r="H71" s="3" t="s">
        <v>28</v>
      </c>
      <c r="I71" s="3">
        <v>3</v>
      </c>
      <c r="J71" s="3" cm="1">
        <f t="array" ref="J71">-INDEX(PWR_Lab!$F$2:$M$168,AX71,AY71)</f>
        <v>-0.39967000000000003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 t="s">
        <v>27</v>
      </c>
      <c r="AA71" s="3" t="s">
        <v>27</v>
      </c>
      <c r="AB71" s="3" t="s">
        <v>27</v>
      </c>
      <c r="AC71" s="3" t="s">
        <v>27</v>
      </c>
      <c r="AD71" s="3" t="s">
        <v>27</v>
      </c>
      <c r="AE71" s="3" t="s">
        <v>27</v>
      </c>
      <c r="AF71" s="3" t="s">
        <v>27</v>
      </c>
      <c r="AG71" s="3" t="s">
        <v>27</v>
      </c>
      <c r="AH71" s="3" t="s">
        <v>27</v>
      </c>
      <c r="AI71" s="3" t="s">
        <v>27</v>
      </c>
      <c r="AJ71" s="3" t="s">
        <v>27</v>
      </c>
      <c r="AK71" s="3" t="s">
        <v>27</v>
      </c>
      <c r="AL71" s="3" t="s">
        <v>27</v>
      </c>
      <c r="AM71" s="3" t="s">
        <v>27</v>
      </c>
      <c r="AN71" s="3" t="s">
        <v>27</v>
      </c>
      <c r="AO71" s="3" t="s">
        <v>27</v>
      </c>
      <c r="AP71" s="3" t="s">
        <v>27</v>
      </c>
      <c r="AX71" s="3">
        <f t="shared" si="2"/>
        <v>6</v>
      </c>
      <c r="AY71" s="3">
        <f t="shared" si="3"/>
        <v>6</v>
      </c>
    </row>
    <row r="72" spans="2:51" x14ac:dyDescent="0.25">
      <c r="B72" s="3" t="s">
        <v>30</v>
      </c>
      <c r="C72" s="3" t="str">
        <f t="shared" si="1"/>
        <v>UCPWR_FLAB-US</v>
      </c>
      <c r="D72" s="3" t="s">
        <v>29</v>
      </c>
      <c r="E72" s="3" t="str" cm="1">
        <f t="array" ref="E72">INDEX(PWR_Lab!$A$2:$A$168,AX72)</f>
        <v>GHHYDT02</v>
      </c>
      <c r="F72" s="3" t="s">
        <v>28</v>
      </c>
      <c r="G72" s="3" t="s">
        <v>28</v>
      </c>
      <c r="H72" s="3" t="s">
        <v>28</v>
      </c>
      <c r="I72" s="3">
        <v>3</v>
      </c>
      <c r="J72" s="3" cm="1">
        <f t="array" ref="J72">-INDEX(PWR_Lab!$F$2:$M$168,AX72,AY72)</f>
        <v>-7.2669999999999998E-2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  <c r="Z72" s="3" t="s">
        <v>27</v>
      </c>
      <c r="AA72" s="3" t="s">
        <v>27</v>
      </c>
      <c r="AB72" s="3" t="s">
        <v>27</v>
      </c>
      <c r="AC72" s="3" t="s">
        <v>27</v>
      </c>
      <c r="AD72" s="3" t="s">
        <v>27</v>
      </c>
      <c r="AE72" s="3" t="s">
        <v>27</v>
      </c>
      <c r="AF72" s="3" t="s">
        <v>27</v>
      </c>
      <c r="AG72" s="3" t="s">
        <v>27</v>
      </c>
      <c r="AH72" s="3" t="s">
        <v>27</v>
      </c>
      <c r="AI72" s="3" t="s">
        <v>27</v>
      </c>
      <c r="AJ72" s="3" t="s">
        <v>27</v>
      </c>
      <c r="AK72" s="3" t="s">
        <v>27</v>
      </c>
      <c r="AL72" s="3" t="s">
        <v>27</v>
      </c>
      <c r="AM72" s="3" t="s">
        <v>27</v>
      </c>
      <c r="AN72" s="3" t="s">
        <v>27</v>
      </c>
      <c r="AO72" s="3" t="s">
        <v>27</v>
      </c>
      <c r="AP72" s="3" t="s">
        <v>27</v>
      </c>
      <c r="AX72" s="3">
        <f t="shared" si="2"/>
        <v>6</v>
      </c>
      <c r="AY72" s="3">
        <f t="shared" si="3"/>
        <v>7</v>
      </c>
    </row>
    <row r="73" spans="2:51" x14ac:dyDescent="0.25">
      <c r="B73" s="3" t="s">
        <v>30</v>
      </c>
      <c r="C73" s="3" t="str">
        <f t="shared" si="1"/>
        <v>UCPWR_FLAB-UT</v>
      </c>
      <c r="D73" s="3" t="s">
        <v>29</v>
      </c>
      <c r="E73" s="3" t="str" cm="1">
        <f t="array" ref="E73">INDEX(PWR_Lab!$A$2:$A$168,AX73)</f>
        <v>GHHYDT02</v>
      </c>
      <c r="F73" s="3" t="s">
        <v>28</v>
      </c>
      <c r="G73" s="3" t="s">
        <v>28</v>
      </c>
      <c r="H73" s="3" t="s">
        <v>28</v>
      </c>
      <c r="I73" s="3">
        <v>3</v>
      </c>
      <c r="J73" s="3" cm="1">
        <f t="array" ref="J73">-INDEX(PWR_Lab!$F$2:$M$168,AX73,AY73)</f>
        <v>-0.88546000000000002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  <c r="Z73" s="3" t="s">
        <v>27</v>
      </c>
      <c r="AA73" s="3" t="s">
        <v>27</v>
      </c>
      <c r="AB73" s="3" t="s">
        <v>27</v>
      </c>
      <c r="AC73" s="3" t="s">
        <v>27</v>
      </c>
      <c r="AD73" s="3" t="s">
        <v>27</v>
      </c>
      <c r="AE73" s="3" t="s">
        <v>27</v>
      </c>
      <c r="AF73" s="3" t="s">
        <v>27</v>
      </c>
      <c r="AG73" s="3" t="s">
        <v>27</v>
      </c>
      <c r="AH73" s="3" t="s">
        <v>27</v>
      </c>
      <c r="AI73" s="3" t="s">
        <v>27</v>
      </c>
      <c r="AJ73" s="3" t="s">
        <v>27</v>
      </c>
      <c r="AK73" s="3" t="s">
        <v>27</v>
      </c>
      <c r="AL73" s="3" t="s">
        <v>27</v>
      </c>
      <c r="AM73" s="3" t="s">
        <v>27</v>
      </c>
      <c r="AN73" s="3" t="s">
        <v>27</v>
      </c>
      <c r="AO73" s="3" t="s">
        <v>27</v>
      </c>
      <c r="AP73" s="3" t="s">
        <v>27</v>
      </c>
      <c r="AX73" s="3">
        <f t="shared" si="2"/>
        <v>6</v>
      </c>
      <c r="AY73" s="3">
        <f t="shared" si="3"/>
        <v>8</v>
      </c>
    </row>
    <row r="74" spans="2:51" x14ac:dyDescent="0.25">
      <c r="B74" s="3" t="s">
        <v>30</v>
      </c>
      <c r="C74" s="3" t="str">
        <f t="shared" si="1"/>
        <v>UCPWR_FLAB-RN</v>
      </c>
      <c r="D74" s="3" t="s">
        <v>29</v>
      </c>
      <c r="E74" s="3" t="str" cm="1">
        <f t="array" ref="E74">INDEX(PWR_Lab!$A$2:$A$168,AX74)</f>
        <v>GHHYDT03</v>
      </c>
      <c r="F74" s="3" t="s">
        <v>28</v>
      </c>
      <c r="G74" s="3" t="s">
        <v>28</v>
      </c>
      <c r="H74" s="3" t="s">
        <v>28</v>
      </c>
      <c r="I74" s="3">
        <v>3</v>
      </c>
      <c r="J74" s="3" cm="1">
        <f t="array" ref="J74">-INDEX(PWR_Lab!$F$2:$M$168,AX74,AY74)</f>
        <v>-1.413E-2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  <c r="Z74" s="3" t="s">
        <v>27</v>
      </c>
      <c r="AA74" s="3" t="s">
        <v>27</v>
      </c>
      <c r="AB74" s="3" t="s">
        <v>27</v>
      </c>
      <c r="AC74" s="3" t="s">
        <v>27</v>
      </c>
      <c r="AD74" s="3" t="s">
        <v>27</v>
      </c>
      <c r="AE74" s="3" t="s">
        <v>27</v>
      </c>
      <c r="AF74" s="3" t="s">
        <v>27</v>
      </c>
      <c r="AG74" s="3" t="s">
        <v>27</v>
      </c>
      <c r="AH74" s="3" t="s">
        <v>27</v>
      </c>
      <c r="AI74" s="3" t="s">
        <v>27</v>
      </c>
      <c r="AJ74" s="3" t="s">
        <v>27</v>
      </c>
      <c r="AK74" s="3" t="s">
        <v>27</v>
      </c>
      <c r="AL74" s="3" t="s">
        <v>27</v>
      </c>
      <c r="AM74" s="3" t="s">
        <v>27</v>
      </c>
      <c r="AN74" s="3" t="s">
        <v>27</v>
      </c>
      <c r="AO74" s="3" t="s">
        <v>27</v>
      </c>
      <c r="AP74" s="3" t="s">
        <v>27</v>
      </c>
      <c r="AX74" s="3">
        <f t="shared" si="2"/>
        <v>7</v>
      </c>
      <c r="AY74" s="3">
        <f t="shared" si="3"/>
        <v>1</v>
      </c>
    </row>
    <row r="75" spans="2:51" x14ac:dyDescent="0.25">
      <c r="B75" s="3" t="s">
        <v>30</v>
      </c>
      <c r="C75" s="3" t="str">
        <f t="shared" si="1"/>
        <v>UCPWR_FLAB-RP</v>
      </c>
      <c r="D75" s="3" t="s">
        <v>29</v>
      </c>
      <c r="E75" s="3" t="str" cm="1">
        <f t="array" ref="E75">INDEX(PWR_Lab!$A$2:$A$168,AX75)</f>
        <v>GHHYDT03</v>
      </c>
      <c r="F75" s="3" t="s">
        <v>28</v>
      </c>
      <c r="G75" s="3" t="s">
        <v>28</v>
      </c>
      <c r="H75" s="3" t="s">
        <v>28</v>
      </c>
      <c r="I75" s="3">
        <v>3</v>
      </c>
      <c r="J75" s="3" cm="1">
        <f t="array" ref="J75">-INDEX(PWR_Lab!$F$2:$M$168,AX75,AY75)</f>
        <v>-1.1440000000000001E-2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  <c r="X75" s="3" t="s">
        <v>27</v>
      </c>
      <c r="Y75" s="3" t="s">
        <v>27</v>
      </c>
      <c r="Z75" s="3" t="s">
        <v>27</v>
      </c>
      <c r="AA75" s="3" t="s">
        <v>27</v>
      </c>
      <c r="AB75" s="3" t="s">
        <v>27</v>
      </c>
      <c r="AC75" s="3" t="s">
        <v>27</v>
      </c>
      <c r="AD75" s="3" t="s">
        <v>27</v>
      </c>
      <c r="AE75" s="3" t="s">
        <v>27</v>
      </c>
      <c r="AF75" s="3" t="s">
        <v>27</v>
      </c>
      <c r="AG75" s="3" t="s">
        <v>27</v>
      </c>
      <c r="AH75" s="3" t="s">
        <v>27</v>
      </c>
      <c r="AI75" s="3" t="s">
        <v>27</v>
      </c>
      <c r="AJ75" s="3" t="s">
        <v>27</v>
      </c>
      <c r="AK75" s="3" t="s">
        <v>27</v>
      </c>
      <c r="AL75" s="3" t="s">
        <v>27</v>
      </c>
      <c r="AM75" s="3" t="s">
        <v>27</v>
      </c>
      <c r="AN75" s="3" t="s">
        <v>27</v>
      </c>
      <c r="AO75" s="3" t="s">
        <v>27</v>
      </c>
      <c r="AP75" s="3" t="s">
        <v>27</v>
      </c>
      <c r="AX75" s="3">
        <f t="shared" si="2"/>
        <v>7</v>
      </c>
      <c r="AY75" s="3">
        <f t="shared" si="3"/>
        <v>2</v>
      </c>
    </row>
    <row r="76" spans="2:51" x14ac:dyDescent="0.25">
      <c r="B76" s="3" t="s">
        <v>30</v>
      </c>
      <c r="C76" s="3" t="str">
        <f t="shared" si="1"/>
        <v>UCPWR_FLAB-RS</v>
      </c>
      <c r="D76" s="3" t="s">
        <v>29</v>
      </c>
      <c r="E76" s="3" t="str" cm="1">
        <f t="array" ref="E76">INDEX(PWR_Lab!$A$2:$A$168,AX76)</f>
        <v>GHHYDT03</v>
      </c>
      <c r="F76" s="3" t="s">
        <v>28</v>
      </c>
      <c r="G76" s="3" t="s">
        <v>28</v>
      </c>
      <c r="H76" s="3" t="s">
        <v>28</v>
      </c>
      <c r="I76" s="3">
        <v>3</v>
      </c>
      <c r="J76" s="3" cm="1">
        <f t="array" ref="J76">-INDEX(PWR_Lab!$F$2:$M$168,AX76,AY76)</f>
        <v>-1.5480000000000001E-2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  <c r="U76" s="3" t="s">
        <v>27</v>
      </c>
      <c r="V76" s="3" t="s">
        <v>27</v>
      </c>
      <c r="W76" s="3" t="s">
        <v>27</v>
      </c>
      <c r="X76" s="3" t="s">
        <v>27</v>
      </c>
      <c r="Y76" s="3" t="s">
        <v>27</v>
      </c>
      <c r="Z76" s="3" t="s">
        <v>27</v>
      </c>
      <c r="AA76" s="3" t="s">
        <v>27</v>
      </c>
      <c r="AB76" s="3" t="s">
        <v>27</v>
      </c>
      <c r="AC76" s="3" t="s">
        <v>27</v>
      </c>
      <c r="AD76" s="3" t="s">
        <v>27</v>
      </c>
      <c r="AE76" s="3" t="s">
        <v>27</v>
      </c>
      <c r="AF76" s="3" t="s">
        <v>27</v>
      </c>
      <c r="AG76" s="3" t="s">
        <v>27</v>
      </c>
      <c r="AH76" s="3" t="s">
        <v>27</v>
      </c>
      <c r="AI76" s="3" t="s">
        <v>27</v>
      </c>
      <c r="AJ76" s="3" t="s">
        <v>27</v>
      </c>
      <c r="AK76" s="3" t="s">
        <v>27</v>
      </c>
      <c r="AL76" s="3" t="s">
        <v>27</v>
      </c>
      <c r="AM76" s="3" t="s">
        <v>27</v>
      </c>
      <c r="AN76" s="3" t="s">
        <v>27</v>
      </c>
      <c r="AO76" s="3" t="s">
        <v>27</v>
      </c>
      <c r="AP76" s="3" t="s">
        <v>27</v>
      </c>
      <c r="AX76" s="3">
        <f t="shared" si="2"/>
        <v>7</v>
      </c>
      <c r="AY76" s="3">
        <f t="shared" si="3"/>
        <v>3</v>
      </c>
    </row>
    <row r="77" spans="2:51" x14ac:dyDescent="0.25">
      <c r="B77" s="3" t="s">
        <v>30</v>
      </c>
      <c r="C77" s="3" t="str">
        <f t="shared" si="1"/>
        <v>UCPWR_FLAB-RT</v>
      </c>
      <c r="D77" s="3" t="s">
        <v>29</v>
      </c>
      <c r="E77" s="3" t="str" cm="1">
        <f t="array" ref="E77">INDEX(PWR_Lab!$A$2:$A$168,AX77)</f>
        <v>GHHYDT03</v>
      </c>
      <c r="F77" s="3" t="s">
        <v>28</v>
      </c>
      <c r="G77" s="3" t="s">
        <v>28</v>
      </c>
      <c r="H77" s="3" t="s">
        <v>28</v>
      </c>
      <c r="I77" s="3">
        <v>3</v>
      </c>
      <c r="J77" s="3" cm="1">
        <f t="array" ref="J77">-INDEX(PWR_Lab!$F$2:$M$168,AX77,AY77)</f>
        <v>0</v>
      </c>
      <c r="K77" s="3" t="s">
        <v>27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  <c r="U77" s="3" t="s">
        <v>27</v>
      </c>
      <c r="V77" s="3" t="s">
        <v>27</v>
      </c>
      <c r="W77" s="3" t="s">
        <v>27</v>
      </c>
      <c r="X77" s="3" t="s">
        <v>27</v>
      </c>
      <c r="Y77" s="3" t="s">
        <v>27</v>
      </c>
      <c r="Z77" s="3" t="s">
        <v>27</v>
      </c>
      <c r="AA77" s="3" t="s">
        <v>27</v>
      </c>
      <c r="AB77" s="3" t="s">
        <v>27</v>
      </c>
      <c r="AC77" s="3" t="s">
        <v>27</v>
      </c>
      <c r="AD77" s="3" t="s">
        <v>27</v>
      </c>
      <c r="AE77" s="3" t="s">
        <v>27</v>
      </c>
      <c r="AF77" s="3" t="s">
        <v>27</v>
      </c>
      <c r="AG77" s="3" t="s">
        <v>27</v>
      </c>
      <c r="AH77" s="3" t="s">
        <v>27</v>
      </c>
      <c r="AI77" s="3" t="s">
        <v>27</v>
      </c>
      <c r="AJ77" s="3" t="s">
        <v>27</v>
      </c>
      <c r="AK77" s="3" t="s">
        <v>27</v>
      </c>
      <c r="AL77" s="3" t="s">
        <v>27</v>
      </c>
      <c r="AM77" s="3" t="s">
        <v>27</v>
      </c>
      <c r="AN77" s="3" t="s">
        <v>27</v>
      </c>
      <c r="AO77" s="3" t="s">
        <v>27</v>
      </c>
      <c r="AP77" s="3" t="s">
        <v>27</v>
      </c>
      <c r="AX77" s="3">
        <f t="shared" si="2"/>
        <v>7</v>
      </c>
      <c r="AY77" s="3">
        <f t="shared" si="3"/>
        <v>4</v>
      </c>
    </row>
    <row r="78" spans="2:51" x14ac:dyDescent="0.25">
      <c r="B78" s="3" t="s">
        <v>30</v>
      </c>
      <c r="C78" s="3" t="str">
        <f t="shared" si="1"/>
        <v>UCPWR_FLAB-UN</v>
      </c>
      <c r="D78" s="3" t="s">
        <v>29</v>
      </c>
      <c r="E78" s="3" t="str" cm="1">
        <f t="array" ref="E78">INDEX(PWR_Lab!$A$2:$A$168,AX78)</f>
        <v>GHHYDT03</v>
      </c>
      <c r="F78" s="3" t="s">
        <v>28</v>
      </c>
      <c r="G78" s="3" t="s">
        <v>28</v>
      </c>
      <c r="H78" s="3" t="s">
        <v>28</v>
      </c>
      <c r="I78" s="3">
        <v>3</v>
      </c>
      <c r="J78" s="3" cm="1">
        <f t="array" ref="J78">-INDEX(PWR_Lab!$F$2:$M$168,AX78,AY78)</f>
        <v>-0.10833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  <c r="U78" s="3" t="s">
        <v>27</v>
      </c>
      <c r="V78" s="3" t="s">
        <v>27</v>
      </c>
      <c r="W78" s="3" t="s">
        <v>27</v>
      </c>
      <c r="X78" s="3" t="s">
        <v>27</v>
      </c>
      <c r="Y78" s="3" t="s">
        <v>27</v>
      </c>
      <c r="Z78" s="3" t="s">
        <v>27</v>
      </c>
      <c r="AA78" s="3" t="s">
        <v>27</v>
      </c>
      <c r="AB78" s="3" t="s">
        <v>27</v>
      </c>
      <c r="AC78" s="3" t="s">
        <v>27</v>
      </c>
      <c r="AD78" s="3" t="s">
        <v>27</v>
      </c>
      <c r="AE78" s="3" t="s">
        <v>27</v>
      </c>
      <c r="AF78" s="3" t="s">
        <v>27</v>
      </c>
      <c r="AG78" s="3" t="s">
        <v>27</v>
      </c>
      <c r="AH78" s="3" t="s">
        <v>27</v>
      </c>
      <c r="AI78" s="3" t="s">
        <v>27</v>
      </c>
      <c r="AJ78" s="3" t="s">
        <v>27</v>
      </c>
      <c r="AK78" s="3" t="s">
        <v>27</v>
      </c>
      <c r="AL78" s="3" t="s">
        <v>27</v>
      </c>
      <c r="AM78" s="3" t="s">
        <v>27</v>
      </c>
      <c r="AN78" s="3" t="s">
        <v>27</v>
      </c>
      <c r="AO78" s="3" t="s">
        <v>27</v>
      </c>
      <c r="AP78" s="3" t="s">
        <v>27</v>
      </c>
      <c r="AX78" s="3">
        <f t="shared" si="2"/>
        <v>7</v>
      </c>
      <c r="AY78" s="3">
        <f t="shared" si="3"/>
        <v>5</v>
      </c>
    </row>
    <row r="79" spans="2:51" x14ac:dyDescent="0.25">
      <c r="B79" s="3" t="s">
        <v>30</v>
      </c>
      <c r="C79" s="3" t="str">
        <f t="shared" si="1"/>
        <v>UCPWR_FLAB-UP</v>
      </c>
      <c r="D79" s="3" t="s">
        <v>29</v>
      </c>
      <c r="E79" s="3" t="str" cm="1">
        <f t="array" ref="E79">INDEX(PWR_Lab!$A$2:$A$168,AX79)</f>
        <v>GHHYDT03</v>
      </c>
      <c r="F79" s="3" t="s">
        <v>28</v>
      </c>
      <c r="G79" s="3" t="s">
        <v>28</v>
      </c>
      <c r="H79" s="3" t="s">
        <v>28</v>
      </c>
      <c r="I79" s="3">
        <v>3</v>
      </c>
      <c r="J79" s="3" cm="1">
        <f t="array" ref="J79">-INDEX(PWR_Lab!$F$2:$M$168,AX79,AY79)</f>
        <v>-0.39967000000000003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3" t="s">
        <v>27</v>
      </c>
      <c r="V79" s="3" t="s">
        <v>27</v>
      </c>
      <c r="W79" s="3" t="s">
        <v>27</v>
      </c>
      <c r="X79" s="3" t="s">
        <v>27</v>
      </c>
      <c r="Y79" s="3" t="s">
        <v>27</v>
      </c>
      <c r="Z79" s="3" t="s">
        <v>27</v>
      </c>
      <c r="AA79" s="3" t="s">
        <v>27</v>
      </c>
      <c r="AB79" s="3" t="s">
        <v>27</v>
      </c>
      <c r="AC79" s="3" t="s">
        <v>27</v>
      </c>
      <c r="AD79" s="3" t="s">
        <v>27</v>
      </c>
      <c r="AE79" s="3" t="s">
        <v>27</v>
      </c>
      <c r="AF79" s="3" t="s">
        <v>27</v>
      </c>
      <c r="AG79" s="3" t="s">
        <v>27</v>
      </c>
      <c r="AH79" s="3" t="s">
        <v>27</v>
      </c>
      <c r="AI79" s="3" t="s">
        <v>27</v>
      </c>
      <c r="AJ79" s="3" t="s">
        <v>27</v>
      </c>
      <c r="AK79" s="3" t="s">
        <v>27</v>
      </c>
      <c r="AL79" s="3" t="s">
        <v>27</v>
      </c>
      <c r="AM79" s="3" t="s">
        <v>27</v>
      </c>
      <c r="AN79" s="3" t="s">
        <v>27</v>
      </c>
      <c r="AO79" s="3" t="s">
        <v>27</v>
      </c>
      <c r="AP79" s="3" t="s">
        <v>27</v>
      </c>
      <c r="AX79" s="3">
        <f t="shared" si="2"/>
        <v>7</v>
      </c>
      <c r="AY79" s="3">
        <f t="shared" si="3"/>
        <v>6</v>
      </c>
    </row>
    <row r="80" spans="2:51" x14ac:dyDescent="0.25">
      <c r="B80" s="3" t="s">
        <v>30</v>
      </c>
      <c r="C80" s="3" t="str">
        <f t="shared" si="1"/>
        <v>UCPWR_FLAB-US</v>
      </c>
      <c r="D80" s="3" t="s">
        <v>29</v>
      </c>
      <c r="E80" s="3" t="str" cm="1">
        <f t="array" ref="E80">INDEX(PWR_Lab!$A$2:$A$168,AX80)</f>
        <v>GHHYDT03</v>
      </c>
      <c r="F80" s="3" t="s">
        <v>28</v>
      </c>
      <c r="G80" s="3" t="s">
        <v>28</v>
      </c>
      <c r="H80" s="3" t="s">
        <v>28</v>
      </c>
      <c r="I80" s="3">
        <v>3</v>
      </c>
      <c r="J80" s="3" cm="1">
        <f t="array" ref="J80">-INDEX(PWR_Lab!$F$2:$M$168,AX80,AY80)</f>
        <v>-7.2669999999999998E-2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27</v>
      </c>
      <c r="X80" s="3" t="s">
        <v>27</v>
      </c>
      <c r="Y80" s="3" t="s">
        <v>27</v>
      </c>
      <c r="Z80" s="3" t="s">
        <v>27</v>
      </c>
      <c r="AA80" s="3" t="s">
        <v>27</v>
      </c>
      <c r="AB80" s="3" t="s">
        <v>27</v>
      </c>
      <c r="AC80" s="3" t="s">
        <v>27</v>
      </c>
      <c r="AD80" s="3" t="s">
        <v>27</v>
      </c>
      <c r="AE80" s="3" t="s">
        <v>27</v>
      </c>
      <c r="AF80" s="3" t="s">
        <v>27</v>
      </c>
      <c r="AG80" s="3" t="s">
        <v>27</v>
      </c>
      <c r="AH80" s="3" t="s">
        <v>27</v>
      </c>
      <c r="AI80" s="3" t="s">
        <v>27</v>
      </c>
      <c r="AJ80" s="3" t="s">
        <v>27</v>
      </c>
      <c r="AK80" s="3" t="s">
        <v>27</v>
      </c>
      <c r="AL80" s="3" t="s">
        <v>27</v>
      </c>
      <c r="AM80" s="3" t="s">
        <v>27</v>
      </c>
      <c r="AN80" s="3" t="s">
        <v>27</v>
      </c>
      <c r="AO80" s="3" t="s">
        <v>27</v>
      </c>
      <c r="AP80" s="3" t="s">
        <v>27</v>
      </c>
      <c r="AX80" s="3">
        <f t="shared" si="2"/>
        <v>7</v>
      </c>
      <c r="AY80" s="3">
        <f t="shared" si="3"/>
        <v>7</v>
      </c>
    </row>
    <row r="81" spans="2:51" x14ac:dyDescent="0.25">
      <c r="B81" s="3" t="s">
        <v>30</v>
      </c>
      <c r="C81" s="3" t="str">
        <f t="shared" si="1"/>
        <v>UCPWR_FLAB-UT</v>
      </c>
      <c r="D81" s="3" t="s">
        <v>29</v>
      </c>
      <c r="E81" s="3" t="str" cm="1">
        <f t="array" ref="E81">INDEX(PWR_Lab!$A$2:$A$168,AX81)</f>
        <v>GHHYDT03</v>
      </c>
      <c r="F81" s="3" t="s">
        <v>28</v>
      </c>
      <c r="G81" s="3" t="s">
        <v>28</v>
      </c>
      <c r="H81" s="3" t="s">
        <v>28</v>
      </c>
      <c r="I81" s="3">
        <v>3</v>
      </c>
      <c r="J81" s="3" cm="1">
        <f t="array" ref="J81">-INDEX(PWR_Lab!$F$2:$M$168,AX81,AY81)</f>
        <v>-0.88546000000000002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  <c r="U81" s="3" t="s">
        <v>27</v>
      </c>
      <c r="V81" s="3" t="s">
        <v>27</v>
      </c>
      <c r="W81" s="3" t="s">
        <v>27</v>
      </c>
      <c r="X81" s="3" t="s">
        <v>27</v>
      </c>
      <c r="Y81" s="3" t="s">
        <v>27</v>
      </c>
      <c r="Z81" s="3" t="s">
        <v>27</v>
      </c>
      <c r="AA81" s="3" t="s">
        <v>27</v>
      </c>
      <c r="AB81" s="3" t="s">
        <v>27</v>
      </c>
      <c r="AC81" s="3" t="s">
        <v>27</v>
      </c>
      <c r="AD81" s="3" t="s">
        <v>27</v>
      </c>
      <c r="AE81" s="3" t="s">
        <v>27</v>
      </c>
      <c r="AF81" s="3" t="s">
        <v>27</v>
      </c>
      <c r="AG81" s="3" t="s">
        <v>27</v>
      </c>
      <c r="AH81" s="3" t="s">
        <v>27</v>
      </c>
      <c r="AI81" s="3" t="s">
        <v>27</v>
      </c>
      <c r="AJ81" s="3" t="s">
        <v>27</v>
      </c>
      <c r="AK81" s="3" t="s">
        <v>27</v>
      </c>
      <c r="AL81" s="3" t="s">
        <v>27</v>
      </c>
      <c r="AM81" s="3" t="s">
        <v>27</v>
      </c>
      <c r="AN81" s="3" t="s">
        <v>27</v>
      </c>
      <c r="AO81" s="3" t="s">
        <v>27</v>
      </c>
      <c r="AP81" s="3" t="s">
        <v>27</v>
      </c>
      <c r="AX81" s="3">
        <f t="shared" si="2"/>
        <v>7</v>
      </c>
      <c r="AY81" s="3">
        <f t="shared" si="3"/>
        <v>8</v>
      </c>
    </row>
    <row r="82" spans="2:51" x14ac:dyDescent="0.25">
      <c r="B82" s="3" t="s">
        <v>30</v>
      </c>
      <c r="C82" s="3" t="str">
        <f t="shared" si="1"/>
        <v>UCPWR_FLAB-RN</v>
      </c>
      <c r="D82" s="3" t="s">
        <v>29</v>
      </c>
      <c r="E82" s="3" t="str" cm="1">
        <f t="array" ref="E82">INDEX(PWR_Lab!$A$2:$A$168,AX82)</f>
        <v>GHHYDT04</v>
      </c>
      <c r="F82" s="3" t="s">
        <v>28</v>
      </c>
      <c r="G82" s="3" t="s">
        <v>28</v>
      </c>
      <c r="H82" s="3" t="s">
        <v>28</v>
      </c>
      <c r="I82" s="3">
        <v>3</v>
      </c>
      <c r="J82" s="3" cm="1">
        <f t="array" ref="J82">-INDEX(PWR_Lab!$F$2:$M$168,AX82,AY82)</f>
        <v>-1.413E-2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  <c r="U82" s="3" t="s">
        <v>27</v>
      </c>
      <c r="V82" s="3" t="s">
        <v>27</v>
      </c>
      <c r="W82" s="3" t="s">
        <v>27</v>
      </c>
      <c r="X82" s="3" t="s">
        <v>27</v>
      </c>
      <c r="Y82" s="3" t="s">
        <v>27</v>
      </c>
      <c r="Z82" s="3" t="s">
        <v>27</v>
      </c>
      <c r="AA82" s="3" t="s">
        <v>27</v>
      </c>
      <c r="AB82" s="3" t="s">
        <v>27</v>
      </c>
      <c r="AC82" s="3" t="s">
        <v>27</v>
      </c>
      <c r="AD82" s="3" t="s">
        <v>27</v>
      </c>
      <c r="AE82" s="3" t="s">
        <v>27</v>
      </c>
      <c r="AF82" s="3" t="s">
        <v>27</v>
      </c>
      <c r="AG82" s="3" t="s">
        <v>27</v>
      </c>
      <c r="AH82" s="3" t="s">
        <v>27</v>
      </c>
      <c r="AI82" s="3" t="s">
        <v>27</v>
      </c>
      <c r="AJ82" s="3" t="s">
        <v>27</v>
      </c>
      <c r="AK82" s="3" t="s">
        <v>27</v>
      </c>
      <c r="AL82" s="3" t="s">
        <v>27</v>
      </c>
      <c r="AM82" s="3" t="s">
        <v>27</v>
      </c>
      <c r="AN82" s="3" t="s">
        <v>27</v>
      </c>
      <c r="AO82" s="3" t="s">
        <v>27</v>
      </c>
      <c r="AP82" s="3" t="s">
        <v>27</v>
      </c>
      <c r="AX82" s="3">
        <f t="shared" si="2"/>
        <v>8</v>
      </c>
      <c r="AY82" s="3">
        <f t="shared" si="3"/>
        <v>1</v>
      </c>
    </row>
    <row r="83" spans="2:51" x14ac:dyDescent="0.25">
      <c r="B83" s="3" t="s">
        <v>30</v>
      </c>
      <c r="C83" s="3" t="str">
        <f t="shared" si="1"/>
        <v>UCPWR_FLAB-RP</v>
      </c>
      <c r="D83" s="3" t="s">
        <v>29</v>
      </c>
      <c r="E83" s="3" t="str" cm="1">
        <f t="array" ref="E83">INDEX(PWR_Lab!$A$2:$A$168,AX83)</f>
        <v>GHHYDT04</v>
      </c>
      <c r="F83" s="3" t="s">
        <v>28</v>
      </c>
      <c r="G83" s="3" t="s">
        <v>28</v>
      </c>
      <c r="H83" s="3" t="s">
        <v>28</v>
      </c>
      <c r="I83" s="3">
        <v>3</v>
      </c>
      <c r="J83" s="3" cm="1">
        <f t="array" ref="J83">-INDEX(PWR_Lab!$F$2:$M$168,AX83,AY83)</f>
        <v>-1.1440000000000001E-2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  <c r="U83" s="3" t="s">
        <v>27</v>
      </c>
      <c r="V83" s="3" t="s">
        <v>27</v>
      </c>
      <c r="W83" s="3" t="s">
        <v>27</v>
      </c>
      <c r="X83" s="3" t="s">
        <v>27</v>
      </c>
      <c r="Y83" s="3" t="s">
        <v>27</v>
      </c>
      <c r="Z83" s="3" t="s">
        <v>27</v>
      </c>
      <c r="AA83" s="3" t="s">
        <v>27</v>
      </c>
      <c r="AB83" s="3" t="s">
        <v>27</v>
      </c>
      <c r="AC83" s="3" t="s">
        <v>27</v>
      </c>
      <c r="AD83" s="3" t="s">
        <v>27</v>
      </c>
      <c r="AE83" s="3" t="s">
        <v>27</v>
      </c>
      <c r="AF83" s="3" t="s">
        <v>27</v>
      </c>
      <c r="AG83" s="3" t="s">
        <v>27</v>
      </c>
      <c r="AH83" s="3" t="s">
        <v>27</v>
      </c>
      <c r="AI83" s="3" t="s">
        <v>27</v>
      </c>
      <c r="AJ83" s="3" t="s">
        <v>27</v>
      </c>
      <c r="AK83" s="3" t="s">
        <v>27</v>
      </c>
      <c r="AL83" s="3" t="s">
        <v>27</v>
      </c>
      <c r="AM83" s="3" t="s">
        <v>27</v>
      </c>
      <c r="AN83" s="3" t="s">
        <v>27</v>
      </c>
      <c r="AO83" s="3" t="s">
        <v>27</v>
      </c>
      <c r="AP83" s="3" t="s">
        <v>27</v>
      </c>
      <c r="AX83" s="3">
        <f t="shared" si="2"/>
        <v>8</v>
      </c>
      <c r="AY83" s="3">
        <f t="shared" si="3"/>
        <v>2</v>
      </c>
    </row>
    <row r="84" spans="2:51" x14ac:dyDescent="0.25">
      <c r="B84" s="3" t="s">
        <v>30</v>
      </c>
      <c r="C84" s="3" t="str">
        <f t="shared" si="1"/>
        <v>UCPWR_FLAB-RS</v>
      </c>
      <c r="D84" s="3" t="s">
        <v>29</v>
      </c>
      <c r="E84" s="3" t="str" cm="1">
        <f t="array" ref="E84">INDEX(PWR_Lab!$A$2:$A$168,AX84)</f>
        <v>GHHYDT04</v>
      </c>
      <c r="F84" s="3" t="s">
        <v>28</v>
      </c>
      <c r="G84" s="3" t="s">
        <v>28</v>
      </c>
      <c r="H84" s="3" t="s">
        <v>28</v>
      </c>
      <c r="I84" s="3">
        <v>3</v>
      </c>
      <c r="J84" s="3" cm="1">
        <f t="array" ref="J84">-INDEX(PWR_Lab!$F$2:$M$168,AX84,AY84)</f>
        <v>-1.5480000000000001E-2</v>
      </c>
      <c r="K84" s="3" t="s">
        <v>27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  <c r="U84" s="3" t="s">
        <v>27</v>
      </c>
      <c r="V84" s="3" t="s">
        <v>27</v>
      </c>
      <c r="W84" s="3" t="s">
        <v>27</v>
      </c>
      <c r="X84" s="3" t="s">
        <v>27</v>
      </c>
      <c r="Y84" s="3" t="s">
        <v>27</v>
      </c>
      <c r="Z84" s="3" t="s">
        <v>27</v>
      </c>
      <c r="AA84" s="3" t="s">
        <v>27</v>
      </c>
      <c r="AB84" s="3" t="s">
        <v>27</v>
      </c>
      <c r="AC84" s="3" t="s">
        <v>27</v>
      </c>
      <c r="AD84" s="3" t="s">
        <v>27</v>
      </c>
      <c r="AE84" s="3" t="s">
        <v>27</v>
      </c>
      <c r="AF84" s="3" t="s">
        <v>27</v>
      </c>
      <c r="AG84" s="3" t="s">
        <v>27</v>
      </c>
      <c r="AH84" s="3" t="s">
        <v>27</v>
      </c>
      <c r="AI84" s="3" t="s">
        <v>27</v>
      </c>
      <c r="AJ84" s="3" t="s">
        <v>27</v>
      </c>
      <c r="AK84" s="3" t="s">
        <v>27</v>
      </c>
      <c r="AL84" s="3" t="s">
        <v>27</v>
      </c>
      <c r="AM84" s="3" t="s">
        <v>27</v>
      </c>
      <c r="AN84" s="3" t="s">
        <v>27</v>
      </c>
      <c r="AO84" s="3" t="s">
        <v>27</v>
      </c>
      <c r="AP84" s="3" t="s">
        <v>27</v>
      </c>
      <c r="AX84" s="3">
        <f t="shared" si="2"/>
        <v>8</v>
      </c>
      <c r="AY84" s="3">
        <f t="shared" si="3"/>
        <v>3</v>
      </c>
    </row>
    <row r="85" spans="2:51" x14ac:dyDescent="0.25">
      <c r="B85" s="3" t="s">
        <v>30</v>
      </c>
      <c r="C85" s="3" t="str">
        <f t="shared" si="1"/>
        <v>UCPWR_FLAB-RT</v>
      </c>
      <c r="D85" s="3" t="s">
        <v>29</v>
      </c>
      <c r="E85" s="3" t="str" cm="1">
        <f t="array" ref="E85">INDEX(PWR_Lab!$A$2:$A$168,AX85)</f>
        <v>GHHYDT04</v>
      </c>
      <c r="F85" s="3" t="s">
        <v>28</v>
      </c>
      <c r="G85" s="3" t="s">
        <v>28</v>
      </c>
      <c r="H85" s="3" t="s">
        <v>28</v>
      </c>
      <c r="I85" s="3">
        <v>3</v>
      </c>
      <c r="J85" s="3" cm="1">
        <f t="array" ref="J85">-INDEX(PWR_Lab!$F$2:$M$168,AX85,AY85)</f>
        <v>0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  <c r="Z85" s="3" t="s">
        <v>27</v>
      </c>
      <c r="AA85" s="3" t="s">
        <v>27</v>
      </c>
      <c r="AB85" s="3" t="s">
        <v>27</v>
      </c>
      <c r="AC85" s="3" t="s">
        <v>27</v>
      </c>
      <c r="AD85" s="3" t="s">
        <v>27</v>
      </c>
      <c r="AE85" s="3" t="s">
        <v>27</v>
      </c>
      <c r="AF85" s="3" t="s">
        <v>27</v>
      </c>
      <c r="AG85" s="3" t="s">
        <v>27</v>
      </c>
      <c r="AH85" s="3" t="s">
        <v>27</v>
      </c>
      <c r="AI85" s="3" t="s">
        <v>27</v>
      </c>
      <c r="AJ85" s="3" t="s">
        <v>27</v>
      </c>
      <c r="AK85" s="3" t="s">
        <v>27</v>
      </c>
      <c r="AL85" s="3" t="s">
        <v>27</v>
      </c>
      <c r="AM85" s="3" t="s">
        <v>27</v>
      </c>
      <c r="AN85" s="3" t="s">
        <v>27</v>
      </c>
      <c r="AO85" s="3" t="s">
        <v>27</v>
      </c>
      <c r="AP85" s="3" t="s">
        <v>27</v>
      </c>
      <c r="AX85" s="3">
        <f t="shared" si="2"/>
        <v>8</v>
      </c>
      <c r="AY85" s="3">
        <f t="shared" si="3"/>
        <v>4</v>
      </c>
    </row>
    <row r="86" spans="2:51" x14ac:dyDescent="0.25">
      <c r="B86" s="3" t="s">
        <v>30</v>
      </c>
      <c r="C86" s="3" t="str">
        <f t="shared" si="1"/>
        <v>UCPWR_FLAB-UN</v>
      </c>
      <c r="D86" s="3" t="s">
        <v>29</v>
      </c>
      <c r="E86" s="3" t="str" cm="1">
        <f t="array" ref="E86">INDEX(PWR_Lab!$A$2:$A$168,AX86)</f>
        <v>GHHYDT04</v>
      </c>
      <c r="F86" s="3" t="s">
        <v>28</v>
      </c>
      <c r="G86" s="3" t="s">
        <v>28</v>
      </c>
      <c r="H86" s="3" t="s">
        <v>28</v>
      </c>
      <c r="I86" s="3">
        <v>3</v>
      </c>
      <c r="J86" s="3" cm="1">
        <f t="array" ref="J86">-INDEX(PWR_Lab!$F$2:$M$168,AX86,AY86)</f>
        <v>-0.10833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  <c r="X86" s="3" t="s">
        <v>27</v>
      </c>
      <c r="Y86" s="3" t="s">
        <v>27</v>
      </c>
      <c r="Z86" s="3" t="s">
        <v>27</v>
      </c>
      <c r="AA86" s="3" t="s">
        <v>27</v>
      </c>
      <c r="AB86" s="3" t="s">
        <v>27</v>
      </c>
      <c r="AC86" s="3" t="s">
        <v>27</v>
      </c>
      <c r="AD86" s="3" t="s">
        <v>27</v>
      </c>
      <c r="AE86" s="3" t="s">
        <v>27</v>
      </c>
      <c r="AF86" s="3" t="s">
        <v>27</v>
      </c>
      <c r="AG86" s="3" t="s">
        <v>27</v>
      </c>
      <c r="AH86" s="3" t="s">
        <v>27</v>
      </c>
      <c r="AI86" s="3" t="s">
        <v>27</v>
      </c>
      <c r="AJ86" s="3" t="s">
        <v>27</v>
      </c>
      <c r="AK86" s="3" t="s">
        <v>27</v>
      </c>
      <c r="AL86" s="3" t="s">
        <v>27</v>
      </c>
      <c r="AM86" s="3" t="s">
        <v>27</v>
      </c>
      <c r="AN86" s="3" t="s">
        <v>27</v>
      </c>
      <c r="AO86" s="3" t="s">
        <v>27</v>
      </c>
      <c r="AP86" s="3" t="s">
        <v>27</v>
      </c>
      <c r="AX86" s="3">
        <f t="shared" si="2"/>
        <v>8</v>
      </c>
      <c r="AY86" s="3">
        <f t="shared" si="3"/>
        <v>5</v>
      </c>
    </row>
    <row r="87" spans="2:51" x14ac:dyDescent="0.25">
      <c r="B87" s="3" t="s">
        <v>30</v>
      </c>
      <c r="C87" s="3" t="str">
        <f t="shared" si="1"/>
        <v>UCPWR_FLAB-UP</v>
      </c>
      <c r="D87" s="3" t="s">
        <v>29</v>
      </c>
      <c r="E87" s="3" t="str" cm="1">
        <f t="array" ref="E87">INDEX(PWR_Lab!$A$2:$A$168,AX87)</f>
        <v>GHHYDT04</v>
      </c>
      <c r="F87" s="3" t="s">
        <v>28</v>
      </c>
      <c r="G87" s="3" t="s">
        <v>28</v>
      </c>
      <c r="H87" s="3" t="s">
        <v>28</v>
      </c>
      <c r="I87" s="3">
        <v>3</v>
      </c>
      <c r="J87" s="3" cm="1">
        <f t="array" ref="J87">-INDEX(PWR_Lab!$F$2:$M$168,AX87,AY87)</f>
        <v>-0.39967000000000003</v>
      </c>
      <c r="K87" s="3" t="s">
        <v>27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  <c r="X87" s="3" t="s">
        <v>27</v>
      </c>
      <c r="Y87" s="3" t="s">
        <v>27</v>
      </c>
      <c r="Z87" s="3" t="s">
        <v>27</v>
      </c>
      <c r="AA87" s="3" t="s">
        <v>27</v>
      </c>
      <c r="AB87" s="3" t="s">
        <v>27</v>
      </c>
      <c r="AC87" s="3" t="s">
        <v>27</v>
      </c>
      <c r="AD87" s="3" t="s">
        <v>27</v>
      </c>
      <c r="AE87" s="3" t="s">
        <v>27</v>
      </c>
      <c r="AF87" s="3" t="s">
        <v>27</v>
      </c>
      <c r="AG87" s="3" t="s">
        <v>27</v>
      </c>
      <c r="AH87" s="3" t="s">
        <v>27</v>
      </c>
      <c r="AI87" s="3" t="s">
        <v>27</v>
      </c>
      <c r="AJ87" s="3" t="s">
        <v>27</v>
      </c>
      <c r="AK87" s="3" t="s">
        <v>27</v>
      </c>
      <c r="AL87" s="3" t="s">
        <v>27</v>
      </c>
      <c r="AM87" s="3" t="s">
        <v>27</v>
      </c>
      <c r="AN87" s="3" t="s">
        <v>27</v>
      </c>
      <c r="AO87" s="3" t="s">
        <v>27</v>
      </c>
      <c r="AP87" s="3" t="s">
        <v>27</v>
      </c>
      <c r="AX87" s="3">
        <f t="shared" si="2"/>
        <v>8</v>
      </c>
      <c r="AY87" s="3">
        <f t="shared" si="3"/>
        <v>6</v>
      </c>
    </row>
    <row r="88" spans="2:51" x14ac:dyDescent="0.25">
      <c r="B88" s="3" t="s">
        <v>30</v>
      </c>
      <c r="C88" s="3" t="str">
        <f t="shared" si="1"/>
        <v>UCPWR_FLAB-US</v>
      </c>
      <c r="D88" s="3" t="s">
        <v>29</v>
      </c>
      <c r="E88" s="3" t="str" cm="1">
        <f t="array" ref="E88">INDEX(PWR_Lab!$A$2:$A$168,AX88)</f>
        <v>GHHYDT04</v>
      </c>
      <c r="F88" s="3" t="s">
        <v>28</v>
      </c>
      <c r="G88" s="3" t="s">
        <v>28</v>
      </c>
      <c r="H88" s="3" t="s">
        <v>28</v>
      </c>
      <c r="I88" s="3">
        <v>3</v>
      </c>
      <c r="J88" s="3" cm="1">
        <f t="array" ref="J88">-INDEX(PWR_Lab!$F$2:$M$168,AX88,AY88)</f>
        <v>-7.2669999999999998E-2</v>
      </c>
      <c r="K88" s="3" t="s">
        <v>27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  <c r="X88" s="3" t="s">
        <v>27</v>
      </c>
      <c r="Y88" s="3" t="s">
        <v>27</v>
      </c>
      <c r="Z88" s="3" t="s">
        <v>27</v>
      </c>
      <c r="AA88" s="3" t="s">
        <v>27</v>
      </c>
      <c r="AB88" s="3" t="s">
        <v>27</v>
      </c>
      <c r="AC88" s="3" t="s">
        <v>27</v>
      </c>
      <c r="AD88" s="3" t="s">
        <v>27</v>
      </c>
      <c r="AE88" s="3" t="s">
        <v>27</v>
      </c>
      <c r="AF88" s="3" t="s">
        <v>27</v>
      </c>
      <c r="AG88" s="3" t="s">
        <v>27</v>
      </c>
      <c r="AH88" s="3" t="s">
        <v>27</v>
      </c>
      <c r="AI88" s="3" t="s">
        <v>27</v>
      </c>
      <c r="AJ88" s="3" t="s">
        <v>27</v>
      </c>
      <c r="AK88" s="3" t="s">
        <v>27</v>
      </c>
      <c r="AL88" s="3" t="s">
        <v>27</v>
      </c>
      <c r="AM88" s="3" t="s">
        <v>27</v>
      </c>
      <c r="AN88" s="3" t="s">
        <v>27</v>
      </c>
      <c r="AO88" s="3" t="s">
        <v>27</v>
      </c>
      <c r="AP88" s="3" t="s">
        <v>27</v>
      </c>
      <c r="AX88" s="3">
        <f t="shared" si="2"/>
        <v>8</v>
      </c>
      <c r="AY88" s="3">
        <f t="shared" si="3"/>
        <v>7</v>
      </c>
    </row>
    <row r="89" spans="2:51" x14ac:dyDescent="0.25">
      <c r="B89" s="3" t="s">
        <v>30</v>
      </c>
      <c r="C89" s="3" t="str">
        <f t="shared" si="1"/>
        <v>UCPWR_FLAB-UT</v>
      </c>
      <c r="D89" s="3" t="s">
        <v>29</v>
      </c>
      <c r="E89" s="3" t="str" cm="1">
        <f t="array" ref="E89">INDEX(PWR_Lab!$A$2:$A$168,AX89)</f>
        <v>GHHYDT04</v>
      </c>
      <c r="F89" s="3" t="s">
        <v>28</v>
      </c>
      <c r="G89" s="3" t="s">
        <v>28</v>
      </c>
      <c r="H89" s="3" t="s">
        <v>28</v>
      </c>
      <c r="I89" s="3">
        <v>3</v>
      </c>
      <c r="J89" s="3" cm="1">
        <f t="array" ref="J89">-INDEX(PWR_Lab!$F$2:$M$168,AX89,AY89)</f>
        <v>-0.88546000000000002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  <c r="Z89" s="3" t="s">
        <v>27</v>
      </c>
      <c r="AA89" s="3" t="s">
        <v>27</v>
      </c>
      <c r="AB89" s="3" t="s">
        <v>27</v>
      </c>
      <c r="AC89" s="3" t="s">
        <v>27</v>
      </c>
      <c r="AD89" s="3" t="s">
        <v>27</v>
      </c>
      <c r="AE89" s="3" t="s">
        <v>27</v>
      </c>
      <c r="AF89" s="3" t="s">
        <v>27</v>
      </c>
      <c r="AG89" s="3" t="s">
        <v>27</v>
      </c>
      <c r="AH89" s="3" t="s">
        <v>27</v>
      </c>
      <c r="AI89" s="3" t="s">
        <v>27</v>
      </c>
      <c r="AJ89" s="3" t="s">
        <v>27</v>
      </c>
      <c r="AK89" s="3" t="s">
        <v>27</v>
      </c>
      <c r="AL89" s="3" t="s">
        <v>27</v>
      </c>
      <c r="AM89" s="3" t="s">
        <v>27</v>
      </c>
      <c r="AN89" s="3" t="s">
        <v>27</v>
      </c>
      <c r="AO89" s="3" t="s">
        <v>27</v>
      </c>
      <c r="AP89" s="3" t="s">
        <v>27</v>
      </c>
      <c r="AX89" s="3">
        <f t="shared" si="2"/>
        <v>8</v>
      </c>
      <c r="AY89" s="3">
        <f t="shared" si="3"/>
        <v>8</v>
      </c>
    </row>
    <row r="90" spans="2:51" x14ac:dyDescent="0.25">
      <c r="B90" s="3" t="s">
        <v>30</v>
      </c>
      <c r="C90" s="3" t="str">
        <f t="shared" si="1"/>
        <v>UCPWR_FLAB-RN</v>
      </c>
      <c r="D90" s="3" t="s">
        <v>29</v>
      </c>
      <c r="E90" s="3" t="str" cm="1">
        <f t="array" ref="E90">INDEX(PWR_Lab!$A$2:$A$168,AX90)</f>
        <v>GHHYDT05</v>
      </c>
      <c r="F90" s="3" t="s">
        <v>28</v>
      </c>
      <c r="G90" s="3" t="s">
        <v>28</v>
      </c>
      <c r="H90" s="3" t="s">
        <v>28</v>
      </c>
      <c r="I90" s="3">
        <v>3</v>
      </c>
      <c r="J90" s="3" cm="1">
        <f t="array" ref="J90">-INDEX(PWR_Lab!$F$2:$M$168,AX90,AY90)</f>
        <v>-1.413E-2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  <c r="Z90" s="3" t="s">
        <v>27</v>
      </c>
      <c r="AA90" s="3" t="s">
        <v>27</v>
      </c>
      <c r="AB90" s="3" t="s">
        <v>27</v>
      </c>
      <c r="AC90" s="3" t="s">
        <v>27</v>
      </c>
      <c r="AD90" s="3" t="s">
        <v>27</v>
      </c>
      <c r="AE90" s="3" t="s">
        <v>27</v>
      </c>
      <c r="AF90" s="3" t="s">
        <v>27</v>
      </c>
      <c r="AG90" s="3" t="s">
        <v>27</v>
      </c>
      <c r="AH90" s="3" t="s">
        <v>27</v>
      </c>
      <c r="AI90" s="3" t="s">
        <v>27</v>
      </c>
      <c r="AJ90" s="3" t="s">
        <v>27</v>
      </c>
      <c r="AK90" s="3" t="s">
        <v>27</v>
      </c>
      <c r="AL90" s="3" t="s">
        <v>27</v>
      </c>
      <c r="AM90" s="3" t="s">
        <v>27</v>
      </c>
      <c r="AN90" s="3" t="s">
        <v>27</v>
      </c>
      <c r="AO90" s="3" t="s">
        <v>27</v>
      </c>
      <c r="AP90" s="3" t="s">
        <v>27</v>
      </c>
      <c r="AX90" s="3">
        <f t="shared" si="2"/>
        <v>9</v>
      </c>
      <c r="AY90" s="3">
        <f t="shared" si="3"/>
        <v>1</v>
      </c>
    </row>
    <row r="91" spans="2:51" x14ac:dyDescent="0.25">
      <c r="B91" s="3" t="s">
        <v>30</v>
      </c>
      <c r="C91" s="3" t="str">
        <f t="shared" ref="C91:C154" si="4">C83</f>
        <v>UCPWR_FLAB-RP</v>
      </c>
      <c r="D91" s="3" t="s">
        <v>29</v>
      </c>
      <c r="E91" s="3" t="str" cm="1">
        <f t="array" ref="E91">INDEX(PWR_Lab!$A$2:$A$168,AX91)</f>
        <v>GHHYDT05</v>
      </c>
      <c r="F91" s="3" t="s">
        <v>28</v>
      </c>
      <c r="G91" s="3" t="s">
        <v>28</v>
      </c>
      <c r="H91" s="3" t="s">
        <v>28</v>
      </c>
      <c r="I91" s="3">
        <v>3</v>
      </c>
      <c r="J91" s="3" cm="1">
        <f t="array" ref="J91">-INDEX(PWR_Lab!$F$2:$M$168,AX91,AY91)</f>
        <v>-1.1440000000000001E-2</v>
      </c>
      <c r="K91" s="3" t="s">
        <v>27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  <c r="S91" s="3" t="s">
        <v>27</v>
      </c>
      <c r="T91" s="3" t="s">
        <v>27</v>
      </c>
      <c r="U91" s="3" t="s">
        <v>27</v>
      </c>
      <c r="V91" s="3" t="s">
        <v>27</v>
      </c>
      <c r="W91" s="3" t="s">
        <v>27</v>
      </c>
      <c r="X91" s="3" t="s">
        <v>27</v>
      </c>
      <c r="Y91" s="3" t="s">
        <v>27</v>
      </c>
      <c r="Z91" s="3" t="s">
        <v>27</v>
      </c>
      <c r="AA91" s="3" t="s">
        <v>27</v>
      </c>
      <c r="AB91" s="3" t="s">
        <v>27</v>
      </c>
      <c r="AC91" s="3" t="s">
        <v>27</v>
      </c>
      <c r="AD91" s="3" t="s">
        <v>27</v>
      </c>
      <c r="AE91" s="3" t="s">
        <v>27</v>
      </c>
      <c r="AF91" s="3" t="s">
        <v>27</v>
      </c>
      <c r="AG91" s="3" t="s">
        <v>27</v>
      </c>
      <c r="AH91" s="3" t="s">
        <v>27</v>
      </c>
      <c r="AI91" s="3" t="s">
        <v>27</v>
      </c>
      <c r="AJ91" s="3" t="s">
        <v>27</v>
      </c>
      <c r="AK91" s="3" t="s">
        <v>27</v>
      </c>
      <c r="AL91" s="3" t="s">
        <v>27</v>
      </c>
      <c r="AM91" s="3" t="s">
        <v>27</v>
      </c>
      <c r="AN91" s="3" t="s">
        <v>27</v>
      </c>
      <c r="AO91" s="3" t="s">
        <v>27</v>
      </c>
      <c r="AP91" s="3" t="s">
        <v>27</v>
      </c>
      <c r="AX91" s="3">
        <f t="shared" ref="AX91:AX154" si="5">IF(AY90=$AY$11,AX90+1,AX90)</f>
        <v>9</v>
      </c>
      <c r="AY91" s="3">
        <f t="shared" ref="AY91:AY154" si="6">IF(AY90=$AY$11,1,AY90+1)</f>
        <v>2</v>
      </c>
    </row>
    <row r="92" spans="2:51" x14ac:dyDescent="0.25">
      <c r="B92" s="3" t="s">
        <v>30</v>
      </c>
      <c r="C92" s="3" t="str">
        <f t="shared" si="4"/>
        <v>UCPWR_FLAB-RS</v>
      </c>
      <c r="D92" s="3" t="s">
        <v>29</v>
      </c>
      <c r="E92" s="3" t="str" cm="1">
        <f t="array" ref="E92">INDEX(PWR_Lab!$A$2:$A$168,AX92)</f>
        <v>GHHYDT05</v>
      </c>
      <c r="F92" s="3" t="s">
        <v>28</v>
      </c>
      <c r="G92" s="3" t="s">
        <v>28</v>
      </c>
      <c r="H92" s="3" t="s">
        <v>28</v>
      </c>
      <c r="I92" s="3">
        <v>3</v>
      </c>
      <c r="J92" s="3" cm="1">
        <f t="array" ref="J92">-INDEX(PWR_Lab!$F$2:$M$168,AX92,AY92)</f>
        <v>-1.5480000000000001E-2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27</v>
      </c>
      <c r="X92" s="3" t="s">
        <v>27</v>
      </c>
      <c r="Y92" s="3" t="s">
        <v>27</v>
      </c>
      <c r="Z92" s="3" t="s">
        <v>27</v>
      </c>
      <c r="AA92" s="3" t="s">
        <v>27</v>
      </c>
      <c r="AB92" s="3" t="s">
        <v>27</v>
      </c>
      <c r="AC92" s="3" t="s">
        <v>27</v>
      </c>
      <c r="AD92" s="3" t="s">
        <v>27</v>
      </c>
      <c r="AE92" s="3" t="s">
        <v>27</v>
      </c>
      <c r="AF92" s="3" t="s">
        <v>27</v>
      </c>
      <c r="AG92" s="3" t="s">
        <v>27</v>
      </c>
      <c r="AH92" s="3" t="s">
        <v>27</v>
      </c>
      <c r="AI92" s="3" t="s">
        <v>27</v>
      </c>
      <c r="AJ92" s="3" t="s">
        <v>27</v>
      </c>
      <c r="AK92" s="3" t="s">
        <v>27</v>
      </c>
      <c r="AL92" s="3" t="s">
        <v>27</v>
      </c>
      <c r="AM92" s="3" t="s">
        <v>27</v>
      </c>
      <c r="AN92" s="3" t="s">
        <v>27</v>
      </c>
      <c r="AO92" s="3" t="s">
        <v>27</v>
      </c>
      <c r="AP92" s="3" t="s">
        <v>27</v>
      </c>
      <c r="AX92" s="3">
        <f t="shared" si="5"/>
        <v>9</v>
      </c>
      <c r="AY92" s="3">
        <f t="shared" si="6"/>
        <v>3</v>
      </c>
    </row>
    <row r="93" spans="2:51" x14ac:dyDescent="0.25">
      <c r="B93" s="3" t="s">
        <v>30</v>
      </c>
      <c r="C93" s="3" t="str">
        <f t="shared" si="4"/>
        <v>UCPWR_FLAB-RT</v>
      </c>
      <c r="D93" s="3" t="s">
        <v>29</v>
      </c>
      <c r="E93" s="3" t="str" cm="1">
        <f t="array" ref="E93">INDEX(PWR_Lab!$A$2:$A$168,AX93)</f>
        <v>GHHYDT05</v>
      </c>
      <c r="F93" s="3" t="s">
        <v>28</v>
      </c>
      <c r="G93" s="3" t="s">
        <v>28</v>
      </c>
      <c r="H93" s="3" t="s">
        <v>28</v>
      </c>
      <c r="I93" s="3">
        <v>3</v>
      </c>
      <c r="J93" s="3" cm="1">
        <f t="array" ref="J93">-INDEX(PWR_Lab!$F$2:$M$168,AX93,AY93)</f>
        <v>0</v>
      </c>
      <c r="K93" s="3" t="s">
        <v>27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 t="s">
        <v>27</v>
      </c>
      <c r="S93" s="3" t="s">
        <v>27</v>
      </c>
      <c r="T93" s="3" t="s">
        <v>27</v>
      </c>
      <c r="U93" s="3" t="s">
        <v>27</v>
      </c>
      <c r="V93" s="3" t="s">
        <v>27</v>
      </c>
      <c r="W93" s="3" t="s">
        <v>27</v>
      </c>
      <c r="X93" s="3" t="s">
        <v>27</v>
      </c>
      <c r="Y93" s="3" t="s">
        <v>27</v>
      </c>
      <c r="Z93" s="3" t="s">
        <v>27</v>
      </c>
      <c r="AA93" s="3" t="s">
        <v>27</v>
      </c>
      <c r="AB93" s="3" t="s">
        <v>27</v>
      </c>
      <c r="AC93" s="3" t="s">
        <v>27</v>
      </c>
      <c r="AD93" s="3" t="s">
        <v>27</v>
      </c>
      <c r="AE93" s="3" t="s">
        <v>27</v>
      </c>
      <c r="AF93" s="3" t="s">
        <v>27</v>
      </c>
      <c r="AG93" s="3" t="s">
        <v>27</v>
      </c>
      <c r="AH93" s="3" t="s">
        <v>27</v>
      </c>
      <c r="AI93" s="3" t="s">
        <v>27</v>
      </c>
      <c r="AJ93" s="3" t="s">
        <v>27</v>
      </c>
      <c r="AK93" s="3" t="s">
        <v>27</v>
      </c>
      <c r="AL93" s="3" t="s">
        <v>27</v>
      </c>
      <c r="AM93" s="3" t="s">
        <v>27</v>
      </c>
      <c r="AN93" s="3" t="s">
        <v>27</v>
      </c>
      <c r="AO93" s="3" t="s">
        <v>27</v>
      </c>
      <c r="AP93" s="3" t="s">
        <v>27</v>
      </c>
      <c r="AX93" s="3">
        <f t="shared" si="5"/>
        <v>9</v>
      </c>
      <c r="AY93" s="3">
        <f t="shared" si="6"/>
        <v>4</v>
      </c>
    </row>
    <row r="94" spans="2:51" x14ac:dyDescent="0.25">
      <c r="B94" s="3" t="s">
        <v>30</v>
      </c>
      <c r="C94" s="3" t="str">
        <f t="shared" si="4"/>
        <v>UCPWR_FLAB-UN</v>
      </c>
      <c r="D94" s="3" t="s">
        <v>29</v>
      </c>
      <c r="E94" s="3" t="str" cm="1">
        <f t="array" ref="E94">INDEX(PWR_Lab!$A$2:$A$168,AX94)</f>
        <v>GHHYDT05</v>
      </c>
      <c r="F94" s="3" t="s">
        <v>28</v>
      </c>
      <c r="G94" s="3" t="s">
        <v>28</v>
      </c>
      <c r="H94" s="3" t="s">
        <v>28</v>
      </c>
      <c r="I94" s="3">
        <v>3</v>
      </c>
      <c r="J94" s="3" cm="1">
        <f t="array" ref="J94">-INDEX(PWR_Lab!$F$2:$M$168,AX94,AY94)</f>
        <v>-0.10833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  <c r="U94" s="3" t="s">
        <v>27</v>
      </c>
      <c r="V94" s="3" t="s">
        <v>27</v>
      </c>
      <c r="W94" s="3" t="s">
        <v>27</v>
      </c>
      <c r="X94" s="3" t="s">
        <v>27</v>
      </c>
      <c r="Y94" s="3" t="s">
        <v>27</v>
      </c>
      <c r="Z94" s="3" t="s">
        <v>27</v>
      </c>
      <c r="AA94" s="3" t="s">
        <v>27</v>
      </c>
      <c r="AB94" s="3" t="s">
        <v>27</v>
      </c>
      <c r="AC94" s="3" t="s">
        <v>27</v>
      </c>
      <c r="AD94" s="3" t="s">
        <v>27</v>
      </c>
      <c r="AE94" s="3" t="s">
        <v>27</v>
      </c>
      <c r="AF94" s="3" t="s">
        <v>27</v>
      </c>
      <c r="AG94" s="3" t="s">
        <v>27</v>
      </c>
      <c r="AH94" s="3" t="s">
        <v>27</v>
      </c>
      <c r="AI94" s="3" t="s">
        <v>27</v>
      </c>
      <c r="AJ94" s="3" t="s">
        <v>27</v>
      </c>
      <c r="AK94" s="3" t="s">
        <v>27</v>
      </c>
      <c r="AL94" s="3" t="s">
        <v>27</v>
      </c>
      <c r="AM94" s="3" t="s">
        <v>27</v>
      </c>
      <c r="AN94" s="3" t="s">
        <v>27</v>
      </c>
      <c r="AO94" s="3" t="s">
        <v>27</v>
      </c>
      <c r="AP94" s="3" t="s">
        <v>27</v>
      </c>
      <c r="AX94" s="3">
        <f t="shared" si="5"/>
        <v>9</v>
      </c>
      <c r="AY94" s="3">
        <f t="shared" si="6"/>
        <v>5</v>
      </c>
    </row>
    <row r="95" spans="2:51" x14ac:dyDescent="0.25">
      <c r="B95" s="3" t="s">
        <v>30</v>
      </c>
      <c r="C95" s="3" t="str">
        <f t="shared" si="4"/>
        <v>UCPWR_FLAB-UP</v>
      </c>
      <c r="D95" s="3" t="s">
        <v>29</v>
      </c>
      <c r="E95" s="3" t="str" cm="1">
        <f t="array" ref="E95">INDEX(PWR_Lab!$A$2:$A$168,AX95)</f>
        <v>GHHYDT05</v>
      </c>
      <c r="F95" s="3" t="s">
        <v>28</v>
      </c>
      <c r="G95" s="3" t="s">
        <v>28</v>
      </c>
      <c r="H95" s="3" t="s">
        <v>28</v>
      </c>
      <c r="I95" s="3">
        <v>3</v>
      </c>
      <c r="J95" s="3" cm="1">
        <f t="array" ref="J95">-INDEX(PWR_Lab!$F$2:$M$168,AX95,AY95)</f>
        <v>-0.39967000000000003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  <c r="U95" s="3" t="s">
        <v>27</v>
      </c>
      <c r="V95" s="3" t="s">
        <v>27</v>
      </c>
      <c r="W95" s="3" t="s">
        <v>27</v>
      </c>
      <c r="X95" s="3" t="s">
        <v>27</v>
      </c>
      <c r="Y95" s="3" t="s">
        <v>27</v>
      </c>
      <c r="Z95" s="3" t="s">
        <v>27</v>
      </c>
      <c r="AA95" s="3" t="s">
        <v>27</v>
      </c>
      <c r="AB95" s="3" t="s">
        <v>27</v>
      </c>
      <c r="AC95" s="3" t="s">
        <v>27</v>
      </c>
      <c r="AD95" s="3" t="s">
        <v>27</v>
      </c>
      <c r="AE95" s="3" t="s">
        <v>27</v>
      </c>
      <c r="AF95" s="3" t="s">
        <v>27</v>
      </c>
      <c r="AG95" s="3" t="s">
        <v>27</v>
      </c>
      <c r="AH95" s="3" t="s">
        <v>27</v>
      </c>
      <c r="AI95" s="3" t="s">
        <v>27</v>
      </c>
      <c r="AJ95" s="3" t="s">
        <v>27</v>
      </c>
      <c r="AK95" s="3" t="s">
        <v>27</v>
      </c>
      <c r="AL95" s="3" t="s">
        <v>27</v>
      </c>
      <c r="AM95" s="3" t="s">
        <v>27</v>
      </c>
      <c r="AN95" s="3" t="s">
        <v>27</v>
      </c>
      <c r="AO95" s="3" t="s">
        <v>27</v>
      </c>
      <c r="AP95" s="3" t="s">
        <v>27</v>
      </c>
      <c r="AX95" s="3">
        <f t="shared" si="5"/>
        <v>9</v>
      </c>
      <c r="AY95" s="3">
        <f t="shared" si="6"/>
        <v>6</v>
      </c>
    </row>
    <row r="96" spans="2:51" x14ac:dyDescent="0.25">
      <c r="B96" s="3" t="s">
        <v>30</v>
      </c>
      <c r="C96" s="3" t="str">
        <f t="shared" si="4"/>
        <v>UCPWR_FLAB-US</v>
      </c>
      <c r="D96" s="3" t="s">
        <v>29</v>
      </c>
      <c r="E96" s="3" t="str" cm="1">
        <f t="array" ref="E96">INDEX(PWR_Lab!$A$2:$A$168,AX96)</f>
        <v>GHHYDT05</v>
      </c>
      <c r="F96" s="3" t="s">
        <v>28</v>
      </c>
      <c r="G96" s="3" t="s">
        <v>28</v>
      </c>
      <c r="H96" s="3" t="s">
        <v>28</v>
      </c>
      <c r="I96" s="3">
        <v>3</v>
      </c>
      <c r="J96" s="3" cm="1">
        <f t="array" ref="J96">-INDEX(PWR_Lab!$F$2:$M$168,AX96,AY96)</f>
        <v>-7.2669999999999998E-2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  <c r="S96" s="3" t="s">
        <v>27</v>
      </c>
      <c r="T96" s="3" t="s">
        <v>27</v>
      </c>
      <c r="U96" s="3" t="s">
        <v>27</v>
      </c>
      <c r="V96" s="3" t="s">
        <v>27</v>
      </c>
      <c r="W96" s="3" t="s">
        <v>27</v>
      </c>
      <c r="X96" s="3" t="s">
        <v>27</v>
      </c>
      <c r="Y96" s="3" t="s">
        <v>27</v>
      </c>
      <c r="Z96" s="3" t="s">
        <v>27</v>
      </c>
      <c r="AA96" s="3" t="s">
        <v>27</v>
      </c>
      <c r="AB96" s="3" t="s">
        <v>27</v>
      </c>
      <c r="AC96" s="3" t="s">
        <v>27</v>
      </c>
      <c r="AD96" s="3" t="s">
        <v>27</v>
      </c>
      <c r="AE96" s="3" t="s">
        <v>27</v>
      </c>
      <c r="AF96" s="3" t="s">
        <v>27</v>
      </c>
      <c r="AG96" s="3" t="s">
        <v>27</v>
      </c>
      <c r="AH96" s="3" t="s">
        <v>27</v>
      </c>
      <c r="AI96" s="3" t="s">
        <v>27</v>
      </c>
      <c r="AJ96" s="3" t="s">
        <v>27</v>
      </c>
      <c r="AK96" s="3" t="s">
        <v>27</v>
      </c>
      <c r="AL96" s="3" t="s">
        <v>27</v>
      </c>
      <c r="AM96" s="3" t="s">
        <v>27</v>
      </c>
      <c r="AN96" s="3" t="s">
        <v>27</v>
      </c>
      <c r="AO96" s="3" t="s">
        <v>27</v>
      </c>
      <c r="AP96" s="3" t="s">
        <v>27</v>
      </c>
      <c r="AX96" s="3">
        <f t="shared" si="5"/>
        <v>9</v>
      </c>
      <c r="AY96" s="3">
        <f t="shared" si="6"/>
        <v>7</v>
      </c>
    </row>
    <row r="97" spans="2:51" x14ac:dyDescent="0.25">
      <c r="B97" s="3" t="s">
        <v>30</v>
      </c>
      <c r="C97" s="3" t="str">
        <f t="shared" si="4"/>
        <v>UCPWR_FLAB-UT</v>
      </c>
      <c r="D97" s="3" t="s">
        <v>29</v>
      </c>
      <c r="E97" s="3" t="str" cm="1">
        <f t="array" ref="E97">INDEX(PWR_Lab!$A$2:$A$168,AX97)</f>
        <v>GHHYDT05</v>
      </c>
      <c r="F97" s="3" t="s">
        <v>28</v>
      </c>
      <c r="G97" s="3" t="s">
        <v>28</v>
      </c>
      <c r="H97" s="3" t="s">
        <v>28</v>
      </c>
      <c r="I97" s="3">
        <v>3</v>
      </c>
      <c r="J97" s="3" cm="1">
        <f t="array" ref="J97">-INDEX(PWR_Lab!$F$2:$M$168,AX97,AY97)</f>
        <v>-0.88546000000000002</v>
      </c>
      <c r="K97" s="3" t="s">
        <v>27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  <c r="U97" s="3" t="s">
        <v>27</v>
      </c>
      <c r="V97" s="3" t="s">
        <v>27</v>
      </c>
      <c r="W97" s="3" t="s">
        <v>27</v>
      </c>
      <c r="X97" s="3" t="s">
        <v>27</v>
      </c>
      <c r="Y97" s="3" t="s">
        <v>27</v>
      </c>
      <c r="Z97" s="3" t="s">
        <v>27</v>
      </c>
      <c r="AA97" s="3" t="s">
        <v>27</v>
      </c>
      <c r="AB97" s="3" t="s">
        <v>27</v>
      </c>
      <c r="AC97" s="3" t="s">
        <v>27</v>
      </c>
      <c r="AD97" s="3" t="s">
        <v>27</v>
      </c>
      <c r="AE97" s="3" t="s">
        <v>27</v>
      </c>
      <c r="AF97" s="3" t="s">
        <v>27</v>
      </c>
      <c r="AG97" s="3" t="s">
        <v>27</v>
      </c>
      <c r="AH97" s="3" t="s">
        <v>27</v>
      </c>
      <c r="AI97" s="3" t="s">
        <v>27</v>
      </c>
      <c r="AJ97" s="3" t="s">
        <v>27</v>
      </c>
      <c r="AK97" s="3" t="s">
        <v>27</v>
      </c>
      <c r="AL97" s="3" t="s">
        <v>27</v>
      </c>
      <c r="AM97" s="3" t="s">
        <v>27</v>
      </c>
      <c r="AN97" s="3" t="s">
        <v>27</v>
      </c>
      <c r="AO97" s="3" t="s">
        <v>27</v>
      </c>
      <c r="AP97" s="3" t="s">
        <v>27</v>
      </c>
      <c r="AX97" s="3">
        <f t="shared" si="5"/>
        <v>9</v>
      </c>
      <c r="AY97" s="3">
        <f t="shared" si="6"/>
        <v>8</v>
      </c>
    </row>
    <row r="98" spans="2:51" x14ac:dyDescent="0.25">
      <c r="B98" s="3" t="s">
        <v>30</v>
      </c>
      <c r="C98" s="3" t="str">
        <f t="shared" si="4"/>
        <v>UCPWR_FLAB-RN</v>
      </c>
      <c r="D98" s="3" t="s">
        <v>29</v>
      </c>
      <c r="E98" s="3" t="str" cm="1">
        <f t="array" ref="E98">INDEX(PWR_Lab!$A$2:$A$168,AX98)</f>
        <v>GHHYDT06</v>
      </c>
      <c r="F98" s="3" t="s">
        <v>28</v>
      </c>
      <c r="G98" s="3" t="s">
        <v>28</v>
      </c>
      <c r="H98" s="3" t="s">
        <v>28</v>
      </c>
      <c r="I98" s="3">
        <v>3</v>
      </c>
      <c r="J98" s="3" cm="1">
        <f t="array" ref="J98">-INDEX(PWR_Lab!$F$2:$M$168,AX98,AY98)</f>
        <v>-1.413E-2</v>
      </c>
      <c r="K98" s="3" t="s">
        <v>27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  <c r="S98" s="3" t="s">
        <v>27</v>
      </c>
      <c r="T98" s="3" t="s">
        <v>27</v>
      </c>
      <c r="U98" s="3" t="s">
        <v>27</v>
      </c>
      <c r="V98" s="3" t="s">
        <v>27</v>
      </c>
      <c r="W98" s="3" t="s">
        <v>27</v>
      </c>
      <c r="X98" s="3" t="s">
        <v>27</v>
      </c>
      <c r="Y98" s="3" t="s">
        <v>27</v>
      </c>
      <c r="Z98" s="3" t="s">
        <v>27</v>
      </c>
      <c r="AA98" s="3" t="s">
        <v>27</v>
      </c>
      <c r="AB98" s="3" t="s">
        <v>27</v>
      </c>
      <c r="AC98" s="3" t="s">
        <v>27</v>
      </c>
      <c r="AD98" s="3" t="s">
        <v>27</v>
      </c>
      <c r="AE98" s="3" t="s">
        <v>27</v>
      </c>
      <c r="AF98" s="3" t="s">
        <v>27</v>
      </c>
      <c r="AG98" s="3" t="s">
        <v>27</v>
      </c>
      <c r="AH98" s="3" t="s">
        <v>27</v>
      </c>
      <c r="AI98" s="3" t="s">
        <v>27</v>
      </c>
      <c r="AJ98" s="3" t="s">
        <v>27</v>
      </c>
      <c r="AK98" s="3" t="s">
        <v>27</v>
      </c>
      <c r="AL98" s="3" t="s">
        <v>27</v>
      </c>
      <c r="AM98" s="3" t="s">
        <v>27</v>
      </c>
      <c r="AN98" s="3" t="s">
        <v>27</v>
      </c>
      <c r="AO98" s="3" t="s">
        <v>27</v>
      </c>
      <c r="AP98" s="3" t="s">
        <v>27</v>
      </c>
      <c r="AX98" s="3">
        <f t="shared" si="5"/>
        <v>10</v>
      </c>
      <c r="AY98" s="3">
        <f t="shared" si="6"/>
        <v>1</v>
      </c>
    </row>
    <row r="99" spans="2:51" x14ac:dyDescent="0.25">
      <c r="B99" s="3" t="s">
        <v>30</v>
      </c>
      <c r="C99" s="3" t="str">
        <f t="shared" si="4"/>
        <v>UCPWR_FLAB-RP</v>
      </c>
      <c r="D99" s="3" t="s">
        <v>29</v>
      </c>
      <c r="E99" s="3" t="str" cm="1">
        <f t="array" ref="E99">INDEX(PWR_Lab!$A$2:$A$168,AX99)</f>
        <v>GHHYDT06</v>
      </c>
      <c r="F99" s="3" t="s">
        <v>28</v>
      </c>
      <c r="G99" s="3" t="s">
        <v>28</v>
      </c>
      <c r="H99" s="3" t="s">
        <v>28</v>
      </c>
      <c r="I99" s="3">
        <v>3</v>
      </c>
      <c r="J99" s="3" cm="1">
        <f t="array" ref="J99">-INDEX(PWR_Lab!$F$2:$M$168,AX99,AY99)</f>
        <v>-1.1440000000000001E-2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  <c r="S99" s="3" t="s">
        <v>27</v>
      </c>
      <c r="T99" s="3" t="s">
        <v>27</v>
      </c>
      <c r="U99" s="3" t="s">
        <v>27</v>
      </c>
      <c r="V99" s="3" t="s">
        <v>27</v>
      </c>
      <c r="W99" s="3" t="s">
        <v>27</v>
      </c>
      <c r="X99" s="3" t="s">
        <v>27</v>
      </c>
      <c r="Y99" s="3" t="s">
        <v>27</v>
      </c>
      <c r="Z99" s="3" t="s">
        <v>27</v>
      </c>
      <c r="AA99" s="3" t="s">
        <v>27</v>
      </c>
      <c r="AB99" s="3" t="s">
        <v>27</v>
      </c>
      <c r="AC99" s="3" t="s">
        <v>27</v>
      </c>
      <c r="AD99" s="3" t="s">
        <v>27</v>
      </c>
      <c r="AE99" s="3" t="s">
        <v>27</v>
      </c>
      <c r="AF99" s="3" t="s">
        <v>27</v>
      </c>
      <c r="AG99" s="3" t="s">
        <v>27</v>
      </c>
      <c r="AH99" s="3" t="s">
        <v>27</v>
      </c>
      <c r="AI99" s="3" t="s">
        <v>27</v>
      </c>
      <c r="AJ99" s="3" t="s">
        <v>27</v>
      </c>
      <c r="AK99" s="3" t="s">
        <v>27</v>
      </c>
      <c r="AL99" s="3" t="s">
        <v>27</v>
      </c>
      <c r="AM99" s="3" t="s">
        <v>27</v>
      </c>
      <c r="AN99" s="3" t="s">
        <v>27</v>
      </c>
      <c r="AO99" s="3" t="s">
        <v>27</v>
      </c>
      <c r="AP99" s="3" t="s">
        <v>27</v>
      </c>
      <c r="AX99" s="3">
        <f t="shared" si="5"/>
        <v>10</v>
      </c>
      <c r="AY99" s="3">
        <f t="shared" si="6"/>
        <v>2</v>
      </c>
    </row>
    <row r="100" spans="2:51" x14ac:dyDescent="0.25">
      <c r="B100" s="3" t="s">
        <v>30</v>
      </c>
      <c r="C100" s="3" t="str">
        <f t="shared" si="4"/>
        <v>UCPWR_FLAB-RS</v>
      </c>
      <c r="D100" s="3" t="s">
        <v>29</v>
      </c>
      <c r="E100" s="3" t="str" cm="1">
        <f t="array" ref="E100">INDEX(PWR_Lab!$A$2:$A$168,AX100)</f>
        <v>GHHYDT06</v>
      </c>
      <c r="F100" s="3" t="s">
        <v>28</v>
      </c>
      <c r="G100" s="3" t="s">
        <v>28</v>
      </c>
      <c r="H100" s="3" t="s">
        <v>28</v>
      </c>
      <c r="I100" s="3">
        <v>3</v>
      </c>
      <c r="J100" s="3" cm="1">
        <f t="array" ref="J100">-INDEX(PWR_Lab!$F$2:$M$168,AX100,AY100)</f>
        <v>-1.5480000000000001E-2</v>
      </c>
      <c r="K100" s="3" t="s">
        <v>27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  <c r="S100" s="3" t="s">
        <v>27</v>
      </c>
      <c r="T100" s="3" t="s">
        <v>27</v>
      </c>
      <c r="U100" s="3" t="s">
        <v>27</v>
      </c>
      <c r="V100" s="3" t="s">
        <v>27</v>
      </c>
      <c r="W100" s="3" t="s">
        <v>27</v>
      </c>
      <c r="X100" s="3" t="s">
        <v>27</v>
      </c>
      <c r="Y100" s="3" t="s">
        <v>27</v>
      </c>
      <c r="Z100" s="3" t="s">
        <v>27</v>
      </c>
      <c r="AA100" s="3" t="s">
        <v>27</v>
      </c>
      <c r="AB100" s="3" t="s">
        <v>27</v>
      </c>
      <c r="AC100" s="3" t="s">
        <v>27</v>
      </c>
      <c r="AD100" s="3" t="s">
        <v>27</v>
      </c>
      <c r="AE100" s="3" t="s">
        <v>27</v>
      </c>
      <c r="AF100" s="3" t="s">
        <v>27</v>
      </c>
      <c r="AG100" s="3" t="s">
        <v>27</v>
      </c>
      <c r="AH100" s="3" t="s">
        <v>27</v>
      </c>
      <c r="AI100" s="3" t="s">
        <v>27</v>
      </c>
      <c r="AJ100" s="3" t="s">
        <v>27</v>
      </c>
      <c r="AK100" s="3" t="s">
        <v>27</v>
      </c>
      <c r="AL100" s="3" t="s">
        <v>27</v>
      </c>
      <c r="AM100" s="3" t="s">
        <v>27</v>
      </c>
      <c r="AN100" s="3" t="s">
        <v>27</v>
      </c>
      <c r="AO100" s="3" t="s">
        <v>27</v>
      </c>
      <c r="AP100" s="3" t="s">
        <v>27</v>
      </c>
      <c r="AX100" s="3">
        <f t="shared" si="5"/>
        <v>10</v>
      </c>
      <c r="AY100" s="3">
        <f t="shared" si="6"/>
        <v>3</v>
      </c>
    </row>
    <row r="101" spans="2:51" x14ac:dyDescent="0.25">
      <c r="B101" s="3" t="s">
        <v>30</v>
      </c>
      <c r="C101" s="3" t="str">
        <f t="shared" si="4"/>
        <v>UCPWR_FLAB-RT</v>
      </c>
      <c r="D101" s="3" t="s">
        <v>29</v>
      </c>
      <c r="E101" s="3" t="str" cm="1">
        <f t="array" ref="E101">INDEX(PWR_Lab!$A$2:$A$168,AX101)</f>
        <v>GHHYDT06</v>
      </c>
      <c r="F101" s="3" t="s">
        <v>28</v>
      </c>
      <c r="G101" s="3" t="s">
        <v>28</v>
      </c>
      <c r="H101" s="3" t="s">
        <v>28</v>
      </c>
      <c r="I101" s="3">
        <v>3</v>
      </c>
      <c r="J101" s="3" cm="1">
        <f t="array" ref="J101">-INDEX(PWR_Lab!$F$2:$M$168,AX101,AY101)</f>
        <v>0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  <c r="S101" s="3" t="s">
        <v>27</v>
      </c>
      <c r="T101" s="3" t="s">
        <v>27</v>
      </c>
      <c r="U101" s="3" t="s">
        <v>27</v>
      </c>
      <c r="V101" s="3" t="s">
        <v>27</v>
      </c>
      <c r="W101" s="3" t="s">
        <v>27</v>
      </c>
      <c r="X101" s="3" t="s">
        <v>27</v>
      </c>
      <c r="Y101" s="3" t="s">
        <v>27</v>
      </c>
      <c r="Z101" s="3" t="s">
        <v>27</v>
      </c>
      <c r="AA101" s="3" t="s">
        <v>27</v>
      </c>
      <c r="AB101" s="3" t="s">
        <v>27</v>
      </c>
      <c r="AC101" s="3" t="s">
        <v>27</v>
      </c>
      <c r="AD101" s="3" t="s">
        <v>27</v>
      </c>
      <c r="AE101" s="3" t="s">
        <v>27</v>
      </c>
      <c r="AF101" s="3" t="s">
        <v>27</v>
      </c>
      <c r="AG101" s="3" t="s">
        <v>27</v>
      </c>
      <c r="AH101" s="3" t="s">
        <v>27</v>
      </c>
      <c r="AI101" s="3" t="s">
        <v>27</v>
      </c>
      <c r="AJ101" s="3" t="s">
        <v>27</v>
      </c>
      <c r="AK101" s="3" t="s">
        <v>27</v>
      </c>
      <c r="AL101" s="3" t="s">
        <v>27</v>
      </c>
      <c r="AM101" s="3" t="s">
        <v>27</v>
      </c>
      <c r="AN101" s="3" t="s">
        <v>27</v>
      </c>
      <c r="AO101" s="3" t="s">
        <v>27</v>
      </c>
      <c r="AP101" s="3" t="s">
        <v>27</v>
      </c>
      <c r="AX101" s="3">
        <f t="shared" si="5"/>
        <v>10</v>
      </c>
      <c r="AY101" s="3">
        <f t="shared" si="6"/>
        <v>4</v>
      </c>
    </row>
    <row r="102" spans="2:51" x14ac:dyDescent="0.25">
      <c r="B102" s="3" t="s">
        <v>30</v>
      </c>
      <c r="C102" s="3" t="str">
        <f t="shared" si="4"/>
        <v>UCPWR_FLAB-UN</v>
      </c>
      <c r="D102" s="3" t="s">
        <v>29</v>
      </c>
      <c r="E102" s="3" t="str" cm="1">
        <f t="array" ref="E102">INDEX(PWR_Lab!$A$2:$A$168,AX102)</f>
        <v>GHHYDT06</v>
      </c>
      <c r="F102" s="3" t="s">
        <v>28</v>
      </c>
      <c r="G102" s="3" t="s">
        <v>28</v>
      </c>
      <c r="H102" s="3" t="s">
        <v>28</v>
      </c>
      <c r="I102" s="3">
        <v>3</v>
      </c>
      <c r="J102" s="3" cm="1">
        <f t="array" ref="J102">-INDEX(PWR_Lab!$F$2:$M$168,AX102,AY102)</f>
        <v>-0.10833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  <c r="S102" s="3" t="s">
        <v>27</v>
      </c>
      <c r="T102" s="3" t="s">
        <v>27</v>
      </c>
      <c r="U102" s="3" t="s">
        <v>27</v>
      </c>
      <c r="V102" s="3" t="s">
        <v>27</v>
      </c>
      <c r="W102" s="3" t="s">
        <v>27</v>
      </c>
      <c r="X102" s="3" t="s">
        <v>27</v>
      </c>
      <c r="Y102" s="3" t="s">
        <v>27</v>
      </c>
      <c r="Z102" s="3" t="s">
        <v>27</v>
      </c>
      <c r="AA102" s="3" t="s">
        <v>27</v>
      </c>
      <c r="AB102" s="3" t="s">
        <v>27</v>
      </c>
      <c r="AC102" s="3" t="s">
        <v>27</v>
      </c>
      <c r="AD102" s="3" t="s">
        <v>27</v>
      </c>
      <c r="AE102" s="3" t="s">
        <v>27</v>
      </c>
      <c r="AF102" s="3" t="s">
        <v>27</v>
      </c>
      <c r="AG102" s="3" t="s">
        <v>27</v>
      </c>
      <c r="AH102" s="3" t="s">
        <v>27</v>
      </c>
      <c r="AI102" s="3" t="s">
        <v>27</v>
      </c>
      <c r="AJ102" s="3" t="s">
        <v>27</v>
      </c>
      <c r="AK102" s="3" t="s">
        <v>27</v>
      </c>
      <c r="AL102" s="3" t="s">
        <v>27</v>
      </c>
      <c r="AM102" s="3" t="s">
        <v>27</v>
      </c>
      <c r="AN102" s="3" t="s">
        <v>27</v>
      </c>
      <c r="AO102" s="3" t="s">
        <v>27</v>
      </c>
      <c r="AP102" s="3" t="s">
        <v>27</v>
      </c>
      <c r="AX102" s="3">
        <f t="shared" si="5"/>
        <v>10</v>
      </c>
      <c r="AY102" s="3">
        <f t="shared" si="6"/>
        <v>5</v>
      </c>
    </row>
    <row r="103" spans="2:51" x14ac:dyDescent="0.25">
      <c r="B103" s="3" t="s">
        <v>30</v>
      </c>
      <c r="C103" s="3" t="str">
        <f t="shared" si="4"/>
        <v>UCPWR_FLAB-UP</v>
      </c>
      <c r="D103" s="3" t="s">
        <v>29</v>
      </c>
      <c r="E103" s="3" t="str" cm="1">
        <f t="array" ref="E103">INDEX(PWR_Lab!$A$2:$A$168,AX103)</f>
        <v>GHHYDT06</v>
      </c>
      <c r="F103" s="3" t="s">
        <v>28</v>
      </c>
      <c r="G103" s="3" t="s">
        <v>28</v>
      </c>
      <c r="H103" s="3" t="s">
        <v>28</v>
      </c>
      <c r="I103" s="3">
        <v>3</v>
      </c>
      <c r="J103" s="3" cm="1">
        <f t="array" ref="J103">-INDEX(PWR_Lab!$F$2:$M$168,AX103,AY103)</f>
        <v>-0.39967000000000003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27</v>
      </c>
      <c r="T103" s="3" t="s">
        <v>27</v>
      </c>
      <c r="U103" s="3" t="s">
        <v>27</v>
      </c>
      <c r="V103" s="3" t="s">
        <v>27</v>
      </c>
      <c r="W103" s="3" t="s">
        <v>27</v>
      </c>
      <c r="X103" s="3" t="s">
        <v>27</v>
      </c>
      <c r="Y103" s="3" t="s">
        <v>27</v>
      </c>
      <c r="Z103" s="3" t="s">
        <v>27</v>
      </c>
      <c r="AA103" s="3" t="s">
        <v>27</v>
      </c>
      <c r="AB103" s="3" t="s">
        <v>27</v>
      </c>
      <c r="AC103" s="3" t="s">
        <v>27</v>
      </c>
      <c r="AD103" s="3" t="s">
        <v>27</v>
      </c>
      <c r="AE103" s="3" t="s">
        <v>27</v>
      </c>
      <c r="AF103" s="3" t="s">
        <v>27</v>
      </c>
      <c r="AG103" s="3" t="s">
        <v>27</v>
      </c>
      <c r="AH103" s="3" t="s">
        <v>27</v>
      </c>
      <c r="AI103" s="3" t="s">
        <v>27</v>
      </c>
      <c r="AJ103" s="3" t="s">
        <v>27</v>
      </c>
      <c r="AK103" s="3" t="s">
        <v>27</v>
      </c>
      <c r="AL103" s="3" t="s">
        <v>27</v>
      </c>
      <c r="AM103" s="3" t="s">
        <v>27</v>
      </c>
      <c r="AN103" s="3" t="s">
        <v>27</v>
      </c>
      <c r="AO103" s="3" t="s">
        <v>27</v>
      </c>
      <c r="AP103" s="3" t="s">
        <v>27</v>
      </c>
      <c r="AX103" s="3">
        <f t="shared" si="5"/>
        <v>10</v>
      </c>
      <c r="AY103" s="3">
        <f t="shared" si="6"/>
        <v>6</v>
      </c>
    </row>
    <row r="104" spans="2:51" x14ac:dyDescent="0.25">
      <c r="B104" s="3" t="s">
        <v>30</v>
      </c>
      <c r="C104" s="3" t="str">
        <f t="shared" si="4"/>
        <v>UCPWR_FLAB-US</v>
      </c>
      <c r="D104" s="3" t="s">
        <v>29</v>
      </c>
      <c r="E104" s="3" t="str" cm="1">
        <f t="array" ref="E104">INDEX(PWR_Lab!$A$2:$A$168,AX104)</f>
        <v>GHHYDT06</v>
      </c>
      <c r="F104" s="3" t="s">
        <v>28</v>
      </c>
      <c r="G104" s="3" t="s">
        <v>28</v>
      </c>
      <c r="H104" s="3" t="s">
        <v>28</v>
      </c>
      <c r="I104" s="3">
        <v>3</v>
      </c>
      <c r="J104" s="3" cm="1">
        <f t="array" ref="J104">-INDEX(PWR_Lab!$F$2:$M$168,AX104,AY104)</f>
        <v>-7.2669999999999998E-2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27</v>
      </c>
      <c r="T104" s="3" t="s">
        <v>27</v>
      </c>
      <c r="U104" s="3" t="s">
        <v>27</v>
      </c>
      <c r="V104" s="3" t="s">
        <v>27</v>
      </c>
      <c r="W104" s="3" t="s">
        <v>27</v>
      </c>
      <c r="X104" s="3" t="s">
        <v>27</v>
      </c>
      <c r="Y104" s="3" t="s">
        <v>27</v>
      </c>
      <c r="Z104" s="3" t="s">
        <v>27</v>
      </c>
      <c r="AA104" s="3" t="s">
        <v>27</v>
      </c>
      <c r="AB104" s="3" t="s">
        <v>27</v>
      </c>
      <c r="AC104" s="3" t="s">
        <v>27</v>
      </c>
      <c r="AD104" s="3" t="s">
        <v>27</v>
      </c>
      <c r="AE104" s="3" t="s">
        <v>27</v>
      </c>
      <c r="AF104" s="3" t="s">
        <v>27</v>
      </c>
      <c r="AG104" s="3" t="s">
        <v>27</v>
      </c>
      <c r="AH104" s="3" t="s">
        <v>27</v>
      </c>
      <c r="AI104" s="3" t="s">
        <v>27</v>
      </c>
      <c r="AJ104" s="3" t="s">
        <v>27</v>
      </c>
      <c r="AK104" s="3" t="s">
        <v>27</v>
      </c>
      <c r="AL104" s="3" t="s">
        <v>27</v>
      </c>
      <c r="AM104" s="3" t="s">
        <v>27</v>
      </c>
      <c r="AN104" s="3" t="s">
        <v>27</v>
      </c>
      <c r="AO104" s="3" t="s">
        <v>27</v>
      </c>
      <c r="AP104" s="3" t="s">
        <v>27</v>
      </c>
      <c r="AX104" s="3">
        <f t="shared" si="5"/>
        <v>10</v>
      </c>
      <c r="AY104" s="3">
        <f t="shared" si="6"/>
        <v>7</v>
      </c>
    </row>
    <row r="105" spans="2:51" x14ac:dyDescent="0.25">
      <c r="B105" s="3" t="s">
        <v>30</v>
      </c>
      <c r="C105" s="3" t="str">
        <f t="shared" si="4"/>
        <v>UCPWR_FLAB-UT</v>
      </c>
      <c r="D105" s="3" t="s">
        <v>29</v>
      </c>
      <c r="E105" s="3" t="str" cm="1">
        <f t="array" ref="E105">INDEX(PWR_Lab!$A$2:$A$168,AX105)</f>
        <v>GHHYDT06</v>
      </c>
      <c r="F105" s="3" t="s">
        <v>28</v>
      </c>
      <c r="G105" s="3" t="s">
        <v>28</v>
      </c>
      <c r="H105" s="3" t="s">
        <v>28</v>
      </c>
      <c r="I105" s="3">
        <v>3</v>
      </c>
      <c r="J105" s="3" cm="1">
        <f t="array" ref="J105">-INDEX(PWR_Lab!$F$2:$M$168,AX105,AY105)</f>
        <v>-0.88546000000000002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3" t="s">
        <v>27</v>
      </c>
      <c r="T105" s="3" t="s">
        <v>27</v>
      </c>
      <c r="U105" s="3" t="s">
        <v>27</v>
      </c>
      <c r="V105" s="3" t="s">
        <v>27</v>
      </c>
      <c r="W105" s="3" t="s">
        <v>27</v>
      </c>
      <c r="X105" s="3" t="s">
        <v>27</v>
      </c>
      <c r="Y105" s="3" t="s">
        <v>27</v>
      </c>
      <c r="Z105" s="3" t="s">
        <v>27</v>
      </c>
      <c r="AA105" s="3" t="s">
        <v>27</v>
      </c>
      <c r="AB105" s="3" t="s">
        <v>27</v>
      </c>
      <c r="AC105" s="3" t="s">
        <v>27</v>
      </c>
      <c r="AD105" s="3" t="s">
        <v>27</v>
      </c>
      <c r="AE105" s="3" t="s">
        <v>27</v>
      </c>
      <c r="AF105" s="3" t="s">
        <v>27</v>
      </c>
      <c r="AG105" s="3" t="s">
        <v>27</v>
      </c>
      <c r="AH105" s="3" t="s">
        <v>27</v>
      </c>
      <c r="AI105" s="3" t="s">
        <v>27</v>
      </c>
      <c r="AJ105" s="3" t="s">
        <v>27</v>
      </c>
      <c r="AK105" s="3" t="s">
        <v>27</v>
      </c>
      <c r="AL105" s="3" t="s">
        <v>27</v>
      </c>
      <c r="AM105" s="3" t="s">
        <v>27</v>
      </c>
      <c r="AN105" s="3" t="s">
        <v>27</v>
      </c>
      <c r="AO105" s="3" t="s">
        <v>27</v>
      </c>
      <c r="AP105" s="3" t="s">
        <v>27</v>
      </c>
      <c r="AX105" s="3">
        <f t="shared" si="5"/>
        <v>10</v>
      </c>
      <c r="AY105" s="3">
        <f t="shared" si="6"/>
        <v>8</v>
      </c>
    </row>
    <row r="106" spans="2:51" x14ac:dyDescent="0.25">
      <c r="B106" s="3" t="s">
        <v>30</v>
      </c>
      <c r="C106" s="3" t="str">
        <f t="shared" si="4"/>
        <v>UCPWR_FLAB-RN</v>
      </c>
      <c r="D106" s="3" t="s">
        <v>29</v>
      </c>
      <c r="E106" s="3" t="str" cm="1">
        <f t="array" ref="E106">INDEX(PWR_Lab!$A$2:$A$168,AX106)</f>
        <v>GHHYRO00</v>
      </c>
      <c r="F106" s="3" t="s">
        <v>28</v>
      </c>
      <c r="G106" s="3" t="s">
        <v>28</v>
      </c>
      <c r="H106" s="3" t="s">
        <v>28</v>
      </c>
      <c r="I106" s="3">
        <v>3</v>
      </c>
      <c r="J106" s="3" cm="1">
        <f t="array" ref="J106">-INDEX(PWR_Lab!$F$2:$M$168,AX106,AY106)</f>
        <v>-1.413E-2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  <c r="S106" s="3" t="s">
        <v>27</v>
      </c>
      <c r="T106" s="3" t="s">
        <v>27</v>
      </c>
      <c r="U106" s="3" t="s">
        <v>27</v>
      </c>
      <c r="V106" s="3" t="s">
        <v>27</v>
      </c>
      <c r="W106" s="3" t="s">
        <v>27</v>
      </c>
      <c r="X106" s="3" t="s">
        <v>27</v>
      </c>
      <c r="Y106" s="3" t="s">
        <v>27</v>
      </c>
      <c r="Z106" s="3" t="s">
        <v>27</v>
      </c>
      <c r="AA106" s="3" t="s">
        <v>27</v>
      </c>
      <c r="AB106" s="3" t="s">
        <v>27</v>
      </c>
      <c r="AC106" s="3" t="s">
        <v>27</v>
      </c>
      <c r="AD106" s="3" t="s">
        <v>27</v>
      </c>
      <c r="AE106" s="3" t="s">
        <v>27</v>
      </c>
      <c r="AF106" s="3" t="s">
        <v>27</v>
      </c>
      <c r="AG106" s="3" t="s">
        <v>27</v>
      </c>
      <c r="AH106" s="3" t="s">
        <v>27</v>
      </c>
      <c r="AI106" s="3" t="s">
        <v>27</v>
      </c>
      <c r="AJ106" s="3" t="s">
        <v>27</v>
      </c>
      <c r="AK106" s="3" t="s">
        <v>27</v>
      </c>
      <c r="AL106" s="3" t="s">
        <v>27</v>
      </c>
      <c r="AM106" s="3" t="s">
        <v>27</v>
      </c>
      <c r="AN106" s="3" t="s">
        <v>27</v>
      </c>
      <c r="AO106" s="3" t="s">
        <v>27</v>
      </c>
      <c r="AP106" s="3" t="s">
        <v>27</v>
      </c>
      <c r="AX106" s="3">
        <f t="shared" si="5"/>
        <v>11</v>
      </c>
      <c r="AY106" s="3">
        <f t="shared" si="6"/>
        <v>1</v>
      </c>
    </row>
    <row r="107" spans="2:51" x14ac:dyDescent="0.25">
      <c r="B107" s="3" t="s">
        <v>30</v>
      </c>
      <c r="C107" s="3" t="str">
        <f t="shared" si="4"/>
        <v>UCPWR_FLAB-RP</v>
      </c>
      <c r="D107" s="3" t="s">
        <v>29</v>
      </c>
      <c r="E107" s="3" t="str" cm="1">
        <f t="array" ref="E107">INDEX(PWR_Lab!$A$2:$A$168,AX107)</f>
        <v>GHHYRO00</v>
      </c>
      <c r="F107" s="3" t="s">
        <v>28</v>
      </c>
      <c r="G107" s="3" t="s">
        <v>28</v>
      </c>
      <c r="H107" s="3" t="s">
        <v>28</v>
      </c>
      <c r="I107" s="3">
        <v>3</v>
      </c>
      <c r="J107" s="3" cm="1">
        <f t="array" ref="J107">-INDEX(PWR_Lab!$F$2:$M$168,AX107,AY107)</f>
        <v>-1.1440000000000001E-2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  <c r="S107" s="3" t="s">
        <v>27</v>
      </c>
      <c r="T107" s="3" t="s">
        <v>27</v>
      </c>
      <c r="U107" s="3" t="s">
        <v>27</v>
      </c>
      <c r="V107" s="3" t="s">
        <v>27</v>
      </c>
      <c r="W107" s="3" t="s">
        <v>27</v>
      </c>
      <c r="X107" s="3" t="s">
        <v>27</v>
      </c>
      <c r="Y107" s="3" t="s">
        <v>27</v>
      </c>
      <c r="Z107" s="3" t="s">
        <v>27</v>
      </c>
      <c r="AA107" s="3" t="s">
        <v>27</v>
      </c>
      <c r="AB107" s="3" t="s">
        <v>27</v>
      </c>
      <c r="AC107" s="3" t="s">
        <v>27</v>
      </c>
      <c r="AD107" s="3" t="s">
        <v>27</v>
      </c>
      <c r="AE107" s="3" t="s">
        <v>27</v>
      </c>
      <c r="AF107" s="3" t="s">
        <v>27</v>
      </c>
      <c r="AG107" s="3" t="s">
        <v>27</v>
      </c>
      <c r="AH107" s="3" t="s">
        <v>27</v>
      </c>
      <c r="AI107" s="3" t="s">
        <v>27</v>
      </c>
      <c r="AJ107" s="3" t="s">
        <v>27</v>
      </c>
      <c r="AK107" s="3" t="s">
        <v>27</v>
      </c>
      <c r="AL107" s="3" t="s">
        <v>27</v>
      </c>
      <c r="AM107" s="3" t="s">
        <v>27</v>
      </c>
      <c r="AN107" s="3" t="s">
        <v>27</v>
      </c>
      <c r="AO107" s="3" t="s">
        <v>27</v>
      </c>
      <c r="AP107" s="3" t="s">
        <v>27</v>
      </c>
      <c r="AX107" s="3">
        <f t="shared" si="5"/>
        <v>11</v>
      </c>
      <c r="AY107" s="3">
        <f t="shared" si="6"/>
        <v>2</v>
      </c>
    </row>
    <row r="108" spans="2:51" x14ac:dyDescent="0.25">
      <c r="B108" s="3" t="s">
        <v>30</v>
      </c>
      <c r="C108" s="3" t="str">
        <f t="shared" si="4"/>
        <v>UCPWR_FLAB-RS</v>
      </c>
      <c r="D108" s="3" t="s">
        <v>29</v>
      </c>
      <c r="E108" s="3" t="str" cm="1">
        <f t="array" ref="E108">INDEX(PWR_Lab!$A$2:$A$168,AX108)</f>
        <v>GHHYRO00</v>
      </c>
      <c r="F108" s="3" t="s">
        <v>28</v>
      </c>
      <c r="G108" s="3" t="s">
        <v>28</v>
      </c>
      <c r="H108" s="3" t="s">
        <v>28</v>
      </c>
      <c r="I108" s="3">
        <v>3</v>
      </c>
      <c r="J108" s="3" cm="1">
        <f t="array" ref="J108">-INDEX(PWR_Lab!$F$2:$M$168,AX108,AY108)</f>
        <v>-1.5480000000000001E-2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  <c r="U108" s="3" t="s">
        <v>27</v>
      </c>
      <c r="V108" s="3" t="s">
        <v>27</v>
      </c>
      <c r="W108" s="3" t="s">
        <v>27</v>
      </c>
      <c r="X108" s="3" t="s">
        <v>27</v>
      </c>
      <c r="Y108" s="3" t="s">
        <v>27</v>
      </c>
      <c r="Z108" s="3" t="s">
        <v>27</v>
      </c>
      <c r="AA108" s="3" t="s">
        <v>27</v>
      </c>
      <c r="AB108" s="3" t="s">
        <v>27</v>
      </c>
      <c r="AC108" s="3" t="s">
        <v>27</v>
      </c>
      <c r="AD108" s="3" t="s">
        <v>27</v>
      </c>
      <c r="AE108" s="3" t="s">
        <v>27</v>
      </c>
      <c r="AF108" s="3" t="s">
        <v>27</v>
      </c>
      <c r="AG108" s="3" t="s">
        <v>27</v>
      </c>
      <c r="AH108" s="3" t="s">
        <v>27</v>
      </c>
      <c r="AI108" s="3" t="s">
        <v>27</v>
      </c>
      <c r="AJ108" s="3" t="s">
        <v>27</v>
      </c>
      <c r="AK108" s="3" t="s">
        <v>27</v>
      </c>
      <c r="AL108" s="3" t="s">
        <v>27</v>
      </c>
      <c r="AM108" s="3" t="s">
        <v>27</v>
      </c>
      <c r="AN108" s="3" t="s">
        <v>27</v>
      </c>
      <c r="AO108" s="3" t="s">
        <v>27</v>
      </c>
      <c r="AP108" s="3" t="s">
        <v>27</v>
      </c>
      <c r="AX108" s="3">
        <f t="shared" si="5"/>
        <v>11</v>
      </c>
      <c r="AY108" s="3">
        <f t="shared" si="6"/>
        <v>3</v>
      </c>
    </row>
    <row r="109" spans="2:51" x14ac:dyDescent="0.25">
      <c r="B109" s="3" t="s">
        <v>30</v>
      </c>
      <c r="C109" s="3" t="str">
        <f t="shared" si="4"/>
        <v>UCPWR_FLAB-RT</v>
      </c>
      <c r="D109" s="3" t="s">
        <v>29</v>
      </c>
      <c r="E109" s="3" t="str" cm="1">
        <f t="array" ref="E109">INDEX(PWR_Lab!$A$2:$A$168,AX109)</f>
        <v>GHHYRO00</v>
      </c>
      <c r="F109" s="3" t="s">
        <v>28</v>
      </c>
      <c r="G109" s="3" t="s">
        <v>28</v>
      </c>
      <c r="H109" s="3" t="s">
        <v>28</v>
      </c>
      <c r="I109" s="3">
        <v>3</v>
      </c>
      <c r="J109" s="3" cm="1">
        <f t="array" ref="J109">-INDEX(PWR_Lab!$F$2:$M$168,AX109,AY109)</f>
        <v>0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  <c r="U109" s="3" t="s">
        <v>27</v>
      </c>
      <c r="V109" s="3" t="s">
        <v>27</v>
      </c>
      <c r="W109" s="3" t="s">
        <v>27</v>
      </c>
      <c r="X109" s="3" t="s">
        <v>27</v>
      </c>
      <c r="Y109" s="3" t="s">
        <v>27</v>
      </c>
      <c r="Z109" s="3" t="s">
        <v>27</v>
      </c>
      <c r="AA109" s="3" t="s">
        <v>27</v>
      </c>
      <c r="AB109" s="3" t="s">
        <v>27</v>
      </c>
      <c r="AC109" s="3" t="s">
        <v>27</v>
      </c>
      <c r="AD109" s="3" t="s">
        <v>27</v>
      </c>
      <c r="AE109" s="3" t="s">
        <v>27</v>
      </c>
      <c r="AF109" s="3" t="s">
        <v>27</v>
      </c>
      <c r="AG109" s="3" t="s">
        <v>27</v>
      </c>
      <c r="AH109" s="3" t="s">
        <v>27</v>
      </c>
      <c r="AI109" s="3" t="s">
        <v>27</v>
      </c>
      <c r="AJ109" s="3" t="s">
        <v>27</v>
      </c>
      <c r="AK109" s="3" t="s">
        <v>27</v>
      </c>
      <c r="AL109" s="3" t="s">
        <v>27</v>
      </c>
      <c r="AM109" s="3" t="s">
        <v>27</v>
      </c>
      <c r="AN109" s="3" t="s">
        <v>27</v>
      </c>
      <c r="AO109" s="3" t="s">
        <v>27</v>
      </c>
      <c r="AP109" s="3" t="s">
        <v>27</v>
      </c>
      <c r="AX109" s="3">
        <f t="shared" si="5"/>
        <v>11</v>
      </c>
      <c r="AY109" s="3">
        <f t="shared" si="6"/>
        <v>4</v>
      </c>
    </row>
    <row r="110" spans="2:51" x14ac:dyDescent="0.25">
      <c r="B110" s="3" t="s">
        <v>30</v>
      </c>
      <c r="C110" s="3" t="str">
        <f t="shared" si="4"/>
        <v>UCPWR_FLAB-UN</v>
      </c>
      <c r="D110" s="3" t="s">
        <v>29</v>
      </c>
      <c r="E110" s="3" t="str" cm="1">
        <f t="array" ref="E110">INDEX(PWR_Lab!$A$2:$A$168,AX110)</f>
        <v>GHHYRO00</v>
      </c>
      <c r="F110" s="3" t="s">
        <v>28</v>
      </c>
      <c r="G110" s="3" t="s">
        <v>28</v>
      </c>
      <c r="H110" s="3" t="s">
        <v>28</v>
      </c>
      <c r="I110" s="3">
        <v>3</v>
      </c>
      <c r="J110" s="3" cm="1">
        <f t="array" ref="J110">-INDEX(PWR_Lab!$F$2:$M$168,AX110,AY110)</f>
        <v>-0.10833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3" t="s">
        <v>27</v>
      </c>
      <c r="U110" s="3" t="s">
        <v>27</v>
      </c>
      <c r="V110" s="3" t="s">
        <v>27</v>
      </c>
      <c r="W110" s="3" t="s">
        <v>27</v>
      </c>
      <c r="X110" s="3" t="s">
        <v>27</v>
      </c>
      <c r="Y110" s="3" t="s">
        <v>27</v>
      </c>
      <c r="Z110" s="3" t="s">
        <v>27</v>
      </c>
      <c r="AA110" s="3" t="s">
        <v>27</v>
      </c>
      <c r="AB110" s="3" t="s">
        <v>27</v>
      </c>
      <c r="AC110" s="3" t="s">
        <v>27</v>
      </c>
      <c r="AD110" s="3" t="s">
        <v>27</v>
      </c>
      <c r="AE110" s="3" t="s">
        <v>27</v>
      </c>
      <c r="AF110" s="3" t="s">
        <v>27</v>
      </c>
      <c r="AG110" s="3" t="s">
        <v>27</v>
      </c>
      <c r="AH110" s="3" t="s">
        <v>27</v>
      </c>
      <c r="AI110" s="3" t="s">
        <v>27</v>
      </c>
      <c r="AJ110" s="3" t="s">
        <v>27</v>
      </c>
      <c r="AK110" s="3" t="s">
        <v>27</v>
      </c>
      <c r="AL110" s="3" t="s">
        <v>27</v>
      </c>
      <c r="AM110" s="3" t="s">
        <v>27</v>
      </c>
      <c r="AN110" s="3" t="s">
        <v>27</v>
      </c>
      <c r="AO110" s="3" t="s">
        <v>27</v>
      </c>
      <c r="AP110" s="3" t="s">
        <v>27</v>
      </c>
      <c r="AX110" s="3">
        <f t="shared" si="5"/>
        <v>11</v>
      </c>
      <c r="AY110" s="3">
        <f t="shared" si="6"/>
        <v>5</v>
      </c>
    </row>
    <row r="111" spans="2:51" x14ac:dyDescent="0.25">
      <c r="B111" s="3" t="s">
        <v>30</v>
      </c>
      <c r="C111" s="3" t="str">
        <f t="shared" si="4"/>
        <v>UCPWR_FLAB-UP</v>
      </c>
      <c r="D111" s="3" t="s">
        <v>29</v>
      </c>
      <c r="E111" s="3" t="str" cm="1">
        <f t="array" ref="E111">INDEX(PWR_Lab!$A$2:$A$168,AX111)</f>
        <v>GHHYRO00</v>
      </c>
      <c r="F111" s="3" t="s">
        <v>28</v>
      </c>
      <c r="G111" s="3" t="s">
        <v>28</v>
      </c>
      <c r="H111" s="3" t="s">
        <v>28</v>
      </c>
      <c r="I111" s="3">
        <v>3</v>
      </c>
      <c r="J111" s="3" cm="1">
        <f t="array" ref="J111">-INDEX(PWR_Lab!$F$2:$M$168,AX111,AY111)</f>
        <v>-0.39967000000000003</v>
      </c>
      <c r="K111" s="3" t="s">
        <v>27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3" t="s">
        <v>27</v>
      </c>
      <c r="U111" s="3" t="s">
        <v>27</v>
      </c>
      <c r="V111" s="3" t="s">
        <v>27</v>
      </c>
      <c r="W111" s="3" t="s">
        <v>27</v>
      </c>
      <c r="X111" s="3" t="s">
        <v>27</v>
      </c>
      <c r="Y111" s="3" t="s">
        <v>27</v>
      </c>
      <c r="Z111" s="3" t="s">
        <v>27</v>
      </c>
      <c r="AA111" s="3" t="s">
        <v>27</v>
      </c>
      <c r="AB111" s="3" t="s">
        <v>27</v>
      </c>
      <c r="AC111" s="3" t="s">
        <v>27</v>
      </c>
      <c r="AD111" s="3" t="s">
        <v>27</v>
      </c>
      <c r="AE111" s="3" t="s">
        <v>27</v>
      </c>
      <c r="AF111" s="3" t="s">
        <v>27</v>
      </c>
      <c r="AG111" s="3" t="s">
        <v>27</v>
      </c>
      <c r="AH111" s="3" t="s">
        <v>27</v>
      </c>
      <c r="AI111" s="3" t="s">
        <v>27</v>
      </c>
      <c r="AJ111" s="3" t="s">
        <v>27</v>
      </c>
      <c r="AK111" s="3" t="s">
        <v>27</v>
      </c>
      <c r="AL111" s="3" t="s">
        <v>27</v>
      </c>
      <c r="AM111" s="3" t="s">
        <v>27</v>
      </c>
      <c r="AN111" s="3" t="s">
        <v>27</v>
      </c>
      <c r="AO111" s="3" t="s">
        <v>27</v>
      </c>
      <c r="AP111" s="3" t="s">
        <v>27</v>
      </c>
      <c r="AX111" s="3">
        <f t="shared" si="5"/>
        <v>11</v>
      </c>
      <c r="AY111" s="3">
        <f t="shared" si="6"/>
        <v>6</v>
      </c>
    </row>
    <row r="112" spans="2:51" x14ac:dyDescent="0.25">
      <c r="B112" s="3" t="s">
        <v>30</v>
      </c>
      <c r="C112" s="3" t="str">
        <f t="shared" si="4"/>
        <v>UCPWR_FLAB-US</v>
      </c>
      <c r="D112" s="3" t="s">
        <v>29</v>
      </c>
      <c r="E112" s="3" t="str" cm="1">
        <f t="array" ref="E112">INDEX(PWR_Lab!$A$2:$A$168,AX112)</f>
        <v>GHHYRO00</v>
      </c>
      <c r="F112" s="3" t="s">
        <v>28</v>
      </c>
      <c r="G112" s="3" t="s">
        <v>28</v>
      </c>
      <c r="H112" s="3" t="s">
        <v>28</v>
      </c>
      <c r="I112" s="3">
        <v>3</v>
      </c>
      <c r="J112" s="3" cm="1">
        <f t="array" ref="J112">-INDEX(PWR_Lab!$F$2:$M$168,AX112,AY112)</f>
        <v>-7.2669999999999998E-2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3" t="s">
        <v>27</v>
      </c>
      <c r="U112" s="3" t="s">
        <v>27</v>
      </c>
      <c r="V112" s="3" t="s">
        <v>27</v>
      </c>
      <c r="W112" s="3" t="s">
        <v>27</v>
      </c>
      <c r="X112" s="3" t="s">
        <v>27</v>
      </c>
      <c r="Y112" s="3" t="s">
        <v>27</v>
      </c>
      <c r="Z112" s="3" t="s">
        <v>27</v>
      </c>
      <c r="AA112" s="3" t="s">
        <v>27</v>
      </c>
      <c r="AB112" s="3" t="s">
        <v>27</v>
      </c>
      <c r="AC112" s="3" t="s">
        <v>27</v>
      </c>
      <c r="AD112" s="3" t="s">
        <v>27</v>
      </c>
      <c r="AE112" s="3" t="s">
        <v>27</v>
      </c>
      <c r="AF112" s="3" t="s">
        <v>27</v>
      </c>
      <c r="AG112" s="3" t="s">
        <v>27</v>
      </c>
      <c r="AH112" s="3" t="s">
        <v>27</v>
      </c>
      <c r="AI112" s="3" t="s">
        <v>27</v>
      </c>
      <c r="AJ112" s="3" t="s">
        <v>27</v>
      </c>
      <c r="AK112" s="3" t="s">
        <v>27</v>
      </c>
      <c r="AL112" s="3" t="s">
        <v>27</v>
      </c>
      <c r="AM112" s="3" t="s">
        <v>27</v>
      </c>
      <c r="AN112" s="3" t="s">
        <v>27</v>
      </c>
      <c r="AO112" s="3" t="s">
        <v>27</v>
      </c>
      <c r="AP112" s="3" t="s">
        <v>27</v>
      </c>
      <c r="AX112" s="3">
        <f t="shared" si="5"/>
        <v>11</v>
      </c>
      <c r="AY112" s="3">
        <f t="shared" si="6"/>
        <v>7</v>
      </c>
    </row>
    <row r="113" spans="2:51" x14ac:dyDescent="0.25">
      <c r="B113" s="3" t="s">
        <v>30</v>
      </c>
      <c r="C113" s="3" t="str">
        <f t="shared" si="4"/>
        <v>UCPWR_FLAB-UT</v>
      </c>
      <c r="D113" s="3" t="s">
        <v>29</v>
      </c>
      <c r="E113" s="3" t="str" cm="1">
        <f t="array" ref="E113">INDEX(PWR_Lab!$A$2:$A$168,AX113)</f>
        <v>GHHYRO00</v>
      </c>
      <c r="F113" s="3" t="s">
        <v>28</v>
      </c>
      <c r="G113" s="3" t="s">
        <v>28</v>
      </c>
      <c r="H113" s="3" t="s">
        <v>28</v>
      </c>
      <c r="I113" s="3">
        <v>3</v>
      </c>
      <c r="J113" s="3" cm="1">
        <f t="array" ref="J113">-INDEX(PWR_Lab!$F$2:$M$168,AX113,AY113)</f>
        <v>-0.88546000000000002</v>
      </c>
      <c r="K113" s="3" t="s">
        <v>27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3" t="s">
        <v>27</v>
      </c>
      <c r="U113" s="3" t="s">
        <v>27</v>
      </c>
      <c r="V113" s="3" t="s">
        <v>27</v>
      </c>
      <c r="W113" s="3" t="s">
        <v>27</v>
      </c>
      <c r="X113" s="3" t="s">
        <v>27</v>
      </c>
      <c r="Y113" s="3" t="s">
        <v>27</v>
      </c>
      <c r="Z113" s="3" t="s">
        <v>27</v>
      </c>
      <c r="AA113" s="3" t="s">
        <v>27</v>
      </c>
      <c r="AB113" s="3" t="s">
        <v>27</v>
      </c>
      <c r="AC113" s="3" t="s">
        <v>27</v>
      </c>
      <c r="AD113" s="3" t="s">
        <v>27</v>
      </c>
      <c r="AE113" s="3" t="s">
        <v>27</v>
      </c>
      <c r="AF113" s="3" t="s">
        <v>27</v>
      </c>
      <c r="AG113" s="3" t="s">
        <v>27</v>
      </c>
      <c r="AH113" s="3" t="s">
        <v>27</v>
      </c>
      <c r="AI113" s="3" t="s">
        <v>27</v>
      </c>
      <c r="AJ113" s="3" t="s">
        <v>27</v>
      </c>
      <c r="AK113" s="3" t="s">
        <v>27</v>
      </c>
      <c r="AL113" s="3" t="s">
        <v>27</v>
      </c>
      <c r="AM113" s="3" t="s">
        <v>27</v>
      </c>
      <c r="AN113" s="3" t="s">
        <v>27</v>
      </c>
      <c r="AO113" s="3" t="s">
        <v>27</v>
      </c>
      <c r="AP113" s="3" t="s">
        <v>27</v>
      </c>
      <c r="AX113" s="3">
        <f t="shared" si="5"/>
        <v>11</v>
      </c>
      <c r="AY113" s="3">
        <f t="shared" si="6"/>
        <v>8</v>
      </c>
    </row>
    <row r="114" spans="2:51" x14ac:dyDescent="0.25">
      <c r="B114" s="3" t="s">
        <v>30</v>
      </c>
      <c r="C114" s="3" t="str">
        <f t="shared" si="4"/>
        <v>UCPWR_FLAB-RN</v>
      </c>
      <c r="D114" s="3" t="s">
        <v>29</v>
      </c>
      <c r="E114" s="3" t="str" cm="1">
        <f t="array" ref="E114">INDEX(PWR_Lab!$A$2:$A$168,AX114)</f>
        <v>GHHYRO01</v>
      </c>
      <c r="F114" s="3" t="s">
        <v>28</v>
      </c>
      <c r="G114" s="3" t="s">
        <v>28</v>
      </c>
      <c r="H114" s="3" t="s">
        <v>28</v>
      </c>
      <c r="I114" s="3">
        <v>3</v>
      </c>
      <c r="J114" s="3" cm="1">
        <f t="array" ref="J114">-INDEX(PWR_Lab!$F$2:$M$168,AX114,AY114)</f>
        <v>-1.413E-2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3" t="s">
        <v>27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27</v>
      </c>
      <c r="Z114" s="3" t="s">
        <v>27</v>
      </c>
      <c r="AA114" s="3" t="s">
        <v>27</v>
      </c>
      <c r="AB114" s="3" t="s">
        <v>27</v>
      </c>
      <c r="AC114" s="3" t="s">
        <v>27</v>
      </c>
      <c r="AD114" s="3" t="s">
        <v>27</v>
      </c>
      <c r="AE114" s="3" t="s">
        <v>27</v>
      </c>
      <c r="AF114" s="3" t="s">
        <v>27</v>
      </c>
      <c r="AG114" s="3" t="s">
        <v>27</v>
      </c>
      <c r="AH114" s="3" t="s">
        <v>27</v>
      </c>
      <c r="AI114" s="3" t="s">
        <v>27</v>
      </c>
      <c r="AJ114" s="3" t="s">
        <v>27</v>
      </c>
      <c r="AK114" s="3" t="s">
        <v>27</v>
      </c>
      <c r="AL114" s="3" t="s">
        <v>27</v>
      </c>
      <c r="AM114" s="3" t="s">
        <v>27</v>
      </c>
      <c r="AN114" s="3" t="s">
        <v>27</v>
      </c>
      <c r="AO114" s="3" t="s">
        <v>27</v>
      </c>
      <c r="AP114" s="3" t="s">
        <v>27</v>
      </c>
      <c r="AX114" s="3">
        <f t="shared" si="5"/>
        <v>12</v>
      </c>
      <c r="AY114" s="3">
        <f t="shared" si="6"/>
        <v>1</v>
      </c>
    </row>
    <row r="115" spans="2:51" x14ac:dyDescent="0.25">
      <c r="B115" s="3" t="s">
        <v>30</v>
      </c>
      <c r="C115" s="3" t="str">
        <f t="shared" si="4"/>
        <v>UCPWR_FLAB-RP</v>
      </c>
      <c r="D115" s="3" t="s">
        <v>29</v>
      </c>
      <c r="E115" s="3" t="str" cm="1">
        <f t="array" ref="E115">INDEX(PWR_Lab!$A$2:$A$168,AX115)</f>
        <v>GHHYRO01</v>
      </c>
      <c r="F115" s="3" t="s">
        <v>28</v>
      </c>
      <c r="G115" s="3" t="s">
        <v>28</v>
      </c>
      <c r="H115" s="3" t="s">
        <v>28</v>
      </c>
      <c r="I115" s="3">
        <v>3</v>
      </c>
      <c r="J115" s="3" cm="1">
        <f t="array" ref="J115">-INDEX(PWR_Lab!$F$2:$M$168,AX115,AY115)</f>
        <v>-1.1440000000000001E-2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3" t="s">
        <v>27</v>
      </c>
      <c r="U115" s="3" t="s">
        <v>27</v>
      </c>
      <c r="V115" s="3" t="s">
        <v>27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 t="s">
        <v>27</v>
      </c>
      <c r="AB115" s="3" t="s">
        <v>27</v>
      </c>
      <c r="AC115" s="3" t="s">
        <v>27</v>
      </c>
      <c r="AD115" s="3" t="s">
        <v>27</v>
      </c>
      <c r="AE115" s="3" t="s">
        <v>27</v>
      </c>
      <c r="AF115" s="3" t="s">
        <v>27</v>
      </c>
      <c r="AG115" s="3" t="s">
        <v>27</v>
      </c>
      <c r="AH115" s="3" t="s">
        <v>27</v>
      </c>
      <c r="AI115" s="3" t="s">
        <v>27</v>
      </c>
      <c r="AJ115" s="3" t="s">
        <v>27</v>
      </c>
      <c r="AK115" s="3" t="s">
        <v>27</v>
      </c>
      <c r="AL115" s="3" t="s">
        <v>27</v>
      </c>
      <c r="AM115" s="3" t="s">
        <v>27</v>
      </c>
      <c r="AN115" s="3" t="s">
        <v>27</v>
      </c>
      <c r="AO115" s="3" t="s">
        <v>27</v>
      </c>
      <c r="AP115" s="3" t="s">
        <v>27</v>
      </c>
      <c r="AX115" s="3">
        <f t="shared" si="5"/>
        <v>12</v>
      </c>
      <c r="AY115" s="3">
        <f t="shared" si="6"/>
        <v>2</v>
      </c>
    </row>
    <row r="116" spans="2:51" x14ac:dyDescent="0.25">
      <c r="B116" s="3" t="s">
        <v>30</v>
      </c>
      <c r="C116" s="3" t="str">
        <f t="shared" si="4"/>
        <v>UCPWR_FLAB-RS</v>
      </c>
      <c r="D116" s="3" t="s">
        <v>29</v>
      </c>
      <c r="E116" s="3" t="str" cm="1">
        <f t="array" ref="E116">INDEX(PWR_Lab!$A$2:$A$168,AX116)</f>
        <v>GHHYRO01</v>
      </c>
      <c r="F116" s="3" t="s">
        <v>28</v>
      </c>
      <c r="G116" s="3" t="s">
        <v>28</v>
      </c>
      <c r="H116" s="3" t="s">
        <v>28</v>
      </c>
      <c r="I116" s="3">
        <v>3</v>
      </c>
      <c r="J116" s="3" cm="1">
        <f t="array" ref="J116">-INDEX(PWR_Lab!$F$2:$M$168,AX116,AY116)</f>
        <v>-1.5480000000000001E-2</v>
      </c>
      <c r="K116" s="3" t="s">
        <v>27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 t="s">
        <v>27</v>
      </c>
      <c r="AB116" s="3" t="s">
        <v>27</v>
      </c>
      <c r="AC116" s="3" t="s">
        <v>27</v>
      </c>
      <c r="AD116" s="3" t="s">
        <v>27</v>
      </c>
      <c r="AE116" s="3" t="s">
        <v>27</v>
      </c>
      <c r="AF116" s="3" t="s">
        <v>27</v>
      </c>
      <c r="AG116" s="3" t="s">
        <v>27</v>
      </c>
      <c r="AH116" s="3" t="s">
        <v>27</v>
      </c>
      <c r="AI116" s="3" t="s">
        <v>27</v>
      </c>
      <c r="AJ116" s="3" t="s">
        <v>27</v>
      </c>
      <c r="AK116" s="3" t="s">
        <v>27</v>
      </c>
      <c r="AL116" s="3" t="s">
        <v>27</v>
      </c>
      <c r="AM116" s="3" t="s">
        <v>27</v>
      </c>
      <c r="AN116" s="3" t="s">
        <v>27</v>
      </c>
      <c r="AO116" s="3" t="s">
        <v>27</v>
      </c>
      <c r="AP116" s="3" t="s">
        <v>27</v>
      </c>
      <c r="AX116" s="3">
        <f t="shared" si="5"/>
        <v>12</v>
      </c>
      <c r="AY116" s="3">
        <f t="shared" si="6"/>
        <v>3</v>
      </c>
    </row>
    <row r="117" spans="2:51" x14ac:dyDescent="0.25">
      <c r="B117" s="3" t="s">
        <v>30</v>
      </c>
      <c r="C117" s="3" t="str">
        <f t="shared" si="4"/>
        <v>UCPWR_FLAB-RT</v>
      </c>
      <c r="D117" s="3" t="s">
        <v>29</v>
      </c>
      <c r="E117" s="3" t="str" cm="1">
        <f t="array" ref="E117">INDEX(PWR_Lab!$A$2:$A$168,AX117)</f>
        <v>GHHYRO01</v>
      </c>
      <c r="F117" s="3" t="s">
        <v>28</v>
      </c>
      <c r="G117" s="3" t="s">
        <v>28</v>
      </c>
      <c r="H117" s="3" t="s">
        <v>28</v>
      </c>
      <c r="I117" s="3">
        <v>3</v>
      </c>
      <c r="J117" s="3" cm="1">
        <f t="array" ref="J117">-INDEX(PWR_Lab!$F$2:$M$168,AX117,AY117)</f>
        <v>0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 t="s">
        <v>27</v>
      </c>
      <c r="AB117" s="3" t="s">
        <v>27</v>
      </c>
      <c r="AC117" s="3" t="s">
        <v>27</v>
      </c>
      <c r="AD117" s="3" t="s">
        <v>27</v>
      </c>
      <c r="AE117" s="3" t="s">
        <v>27</v>
      </c>
      <c r="AF117" s="3" t="s">
        <v>27</v>
      </c>
      <c r="AG117" s="3" t="s">
        <v>27</v>
      </c>
      <c r="AH117" s="3" t="s">
        <v>27</v>
      </c>
      <c r="AI117" s="3" t="s">
        <v>27</v>
      </c>
      <c r="AJ117" s="3" t="s">
        <v>27</v>
      </c>
      <c r="AK117" s="3" t="s">
        <v>27</v>
      </c>
      <c r="AL117" s="3" t="s">
        <v>27</v>
      </c>
      <c r="AM117" s="3" t="s">
        <v>27</v>
      </c>
      <c r="AN117" s="3" t="s">
        <v>27</v>
      </c>
      <c r="AO117" s="3" t="s">
        <v>27</v>
      </c>
      <c r="AP117" s="3" t="s">
        <v>27</v>
      </c>
      <c r="AX117" s="3">
        <f t="shared" si="5"/>
        <v>12</v>
      </c>
      <c r="AY117" s="3">
        <f t="shared" si="6"/>
        <v>4</v>
      </c>
    </row>
    <row r="118" spans="2:51" x14ac:dyDescent="0.25">
      <c r="B118" s="3" t="s">
        <v>30</v>
      </c>
      <c r="C118" s="3" t="str">
        <f t="shared" si="4"/>
        <v>UCPWR_FLAB-UN</v>
      </c>
      <c r="D118" s="3" t="s">
        <v>29</v>
      </c>
      <c r="E118" s="3" t="str" cm="1">
        <f t="array" ref="E118">INDEX(PWR_Lab!$A$2:$A$168,AX118)</f>
        <v>GHHYRO01</v>
      </c>
      <c r="F118" s="3" t="s">
        <v>28</v>
      </c>
      <c r="G118" s="3" t="s">
        <v>28</v>
      </c>
      <c r="H118" s="3" t="s">
        <v>28</v>
      </c>
      <c r="I118" s="3">
        <v>3</v>
      </c>
      <c r="J118" s="3" cm="1">
        <f t="array" ref="J118">-INDEX(PWR_Lab!$F$2:$M$168,AX118,AY118)</f>
        <v>-0.10833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 t="s">
        <v>27</v>
      </c>
      <c r="AB118" s="3" t="s">
        <v>27</v>
      </c>
      <c r="AC118" s="3" t="s">
        <v>27</v>
      </c>
      <c r="AD118" s="3" t="s">
        <v>27</v>
      </c>
      <c r="AE118" s="3" t="s">
        <v>27</v>
      </c>
      <c r="AF118" s="3" t="s">
        <v>27</v>
      </c>
      <c r="AG118" s="3" t="s">
        <v>27</v>
      </c>
      <c r="AH118" s="3" t="s">
        <v>27</v>
      </c>
      <c r="AI118" s="3" t="s">
        <v>27</v>
      </c>
      <c r="AJ118" s="3" t="s">
        <v>27</v>
      </c>
      <c r="AK118" s="3" t="s">
        <v>27</v>
      </c>
      <c r="AL118" s="3" t="s">
        <v>27</v>
      </c>
      <c r="AM118" s="3" t="s">
        <v>27</v>
      </c>
      <c r="AN118" s="3" t="s">
        <v>27</v>
      </c>
      <c r="AO118" s="3" t="s">
        <v>27</v>
      </c>
      <c r="AP118" s="3" t="s">
        <v>27</v>
      </c>
      <c r="AX118" s="3">
        <f t="shared" si="5"/>
        <v>12</v>
      </c>
      <c r="AY118" s="3">
        <f t="shared" si="6"/>
        <v>5</v>
      </c>
    </row>
    <row r="119" spans="2:51" x14ac:dyDescent="0.25">
      <c r="B119" s="3" t="s">
        <v>30</v>
      </c>
      <c r="C119" s="3" t="str">
        <f t="shared" si="4"/>
        <v>UCPWR_FLAB-UP</v>
      </c>
      <c r="D119" s="3" t="s">
        <v>29</v>
      </c>
      <c r="E119" s="3" t="str" cm="1">
        <f t="array" ref="E119">INDEX(PWR_Lab!$A$2:$A$168,AX119)</f>
        <v>GHHYRO01</v>
      </c>
      <c r="F119" s="3" t="s">
        <v>28</v>
      </c>
      <c r="G119" s="3" t="s">
        <v>28</v>
      </c>
      <c r="H119" s="3" t="s">
        <v>28</v>
      </c>
      <c r="I119" s="3">
        <v>3</v>
      </c>
      <c r="J119" s="3" cm="1">
        <f t="array" ref="J119">-INDEX(PWR_Lab!$F$2:$M$168,AX119,AY119)</f>
        <v>-0.39967000000000003</v>
      </c>
      <c r="K119" s="3" t="s">
        <v>27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 t="s">
        <v>27</v>
      </c>
      <c r="AB119" s="3" t="s">
        <v>27</v>
      </c>
      <c r="AC119" s="3" t="s">
        <v>27</v>
      </c>
      <c r="AD119" s="3" t="s">
        <v>27</v>
      </c>
      <c r="AE119" s="3" t="s">
        <v>27</v>
      </c>
      <c r="AF119" s="3" t="s">
        <v>27</v>
      </c>
      <c r="AG119" s="3" t="s">
        <v>27</v>
      </c>
      <c r="AH119" s="3" t="s">
        <v>27</v>
      </c>
      <c r="AI119" s="3" t="s">
        <v>27</v>
      </c>
      <c r="AJ119" s="3" t="s">
        <v>27</v>
      </c>
      <c r="AK119" s="3" t="s">
        <v>27</v>
      </c>
      <c r="AL119" s="3" t="s">
        <v>27</v>
      </c>
      <c r="AM119" s="3" t="s">
        <v>27</v>
      </c>
      <c r="AN119" s="3" t="s">
        <v>27</v>
      </c>
      <c r="AO119" s="3" t="s">
        <v>27</v>
      </c>
      <c r="AP119" s="3" t="s">
        <v>27</v>
      </c>
      <c r="AX119" s="3">
        <f t="shared" si="5"/>
        <v>12</v>
      </c>
      <c r="AY119" s="3">
        <f t="shared" si="6"/>
        <v>6</v>
      </c>
    </row>
    <row r="120" spans="2:51" x14ac:dyDescent="0.25">
      <c r="B120" s="3" t="s">
        <v>30</v>
      </c>
      <c r="C120" s="3" t="str">
        <f t="shared" si="4"/>
        <v>UCPWR_FLAB-US</v>
      </c>
      <c r="D120" s="3" t="s">
        <v>29</v>
      </c>
      <c r="E120" s="3" t="str" cm="1">
        <f t="array" ref="E120">INDEX(PWR_Lab!$A$2:$A$168,AX120)</f>
        <v>GHHYRO01</v>
      </c>
      <c r="F120" s="3" t="s">
        <v>28</v>
      </c>
      <c r="G120" s="3" t="s">
        <v>28</v>
      </c>
      <c r="H120" s="3" t="s">
        <v>28</v>
      </c>
      <c r="I120" s="3">
        <v>3</v>
      </c>
      <c r="J120" s="3" cm="1">
        <f t="array" ref="J120">-INDEX(PWR_Lab!$F$2:$M$168,AX120,AY120)</f>
        <v>-7.2669999999999998E-2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 t="s">
        <v>27</v>
      </c>
      <c r="AB120" s="3" t="s">
        <v>27</v>
      </c>
      <c r="AC120" s="3" t="s">
        <v>27</v>
      </c>
      <c r="AD120" s="3" t="s">
        <v>27</v>
      </c>
      <c r="AE120" s="3" t="s">
        <v>27</v>
      </c>
      <c r="AF120" s="3" t="s">
        <v>27</v>
      </c>
      <c r="AG120" s="3" t="s">
        <v>27</v>
      </c>
      <c r="AH120" s="3" t="s">
        <v>27</v>
      </c>
      <c r="AI120" s="3" t="s">
        <v>27</v>
      </c>
      <c r="AJ120" s="3" t="s">
        <v>27</v>
      </c>
      <c r="AK120" s="3" t="s">
        <v>27</v>
      </c>
      <c r="AL120" s="3" t="s">
        <v>27</v>
      </c>
      <c r="AM120" s="3" t="s">
        <v>27</v>
      </c>
      <c r="AN120" s="3" t="s">
        <v>27</v>
      </c>
      <c r="AO120" s="3" t="s">
        <v>27</v>
      </c>
      <c r="AP120" s="3" t="s">
        <v>27</v>
      </c>
      <c r="AX120" s="3">
        <f t="shared" si="5"/>
        <v>12</v>
      </c>
      <c r="AY120" s="3">
        <f t="shared" si="6"/>
        <v>7</v>
      </c>
    </row>
    <row r="121" spans="2:51" x14ac:dyDescent="0.25">
      <c r="B121" s="3" t="s">
        <v>30</v>
      </c>
      <c r="C121" s="3" t="str">
        <f t="shared" si="4"/>
        <v>UCPWR_FLAB-UT</v>
      </c>
      <c r="D121" s="3" t="s">
        <v>29</v>
      </c>
      <c r="E121" s="3" t="str" cm="1">
        <f t="array" ref="E121">INDEX(PWR_Lab!$A$2:$A$168,AX121)</f>
        <v>GHHYRO01</v>
      </c>
      <c r="F121" s="3" t="s">
        <v>28</v>
      </c>
      <c r="G121" s="3" t="s">
        <v>28</v>
      </c>
      <c r="H121" s="3" t="s">
        <v>28</v>
      </c>
      <c r="I121" s="3">
        <v>3</v>
      </c>
      <c r="J121" s="3" cm="1">
        <f t="array" ref="J121">-INDEX(PWR_Lab!$F$2:$M$168,AX121,AY121)</f>
        <v>-0.88546000000000002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 t="s">
        <v>27</v>
      </c>
      <c r="AB121" s="3" t="s">
        <v>27</v>
      </c>
      <c r="AC121" s="3" t="s">
        <v>27</v>
      </c>
      <c r="AD121" s="3" t="s">
        <v>27</v>
      </c>
      <c r="AE121" s="3" t="s">
        <v>27</v>
      </c>
      <c r="AF121" s="3" t="s">
        <v>27</v>
      </c>
      <c r="AG121" s="3" t="s">
        <v>27</v>
      </c>
      <c r="AH121" s="3" t="s">
        <v>27</v>
      </c>
      <c r="AI121" s="3" t="s">
        <v>27</v>
      </c>
      <c r="AJ121" s="3" t="s">
        <v>27</v>
      </c>
      <c r="AK121" s="3" t="s">
        <v>27</v>
      </c>
      <c r="AL121" s="3" t="s">
        <v>27</v>
      </c>
      <c r="AM121" s="3" t="s">
        <v>27</v>
      </c>
      <c r="AN121" s="3" t="s">
        <v>27</v>
      </c>
      <c r="AO121" s="3" t="s">
        <v>27</v>
      </c>
      <c r="AP121" s="3" t="s">
        <v>27</v>
      </c>
      <c r="AX121" s="3">
        <f t="shared" si="5"/>
        <v>12</v>
      </c>
      <c r="AY121" s="3">
        <f t="shared" si="6"/>
        <v>8</v>
      </c>
    </row>
    <row r="122" spans="2:51" x14ac:dyDescent="0.25">
      <c r="B122" s="3" t="s">
        <v>30</v>
      </c>
      <c r="C122" s="3" t="str">
        <f t="shared" si="4"/>
        <v>UCPWR_FLAB-RN</v>
      </c>
      <c r="D122" s="3" t="s">
        <v>29</v>
      </c>
      <c r="E122" s="3" t="str" cm="1">
        <f t="array" ref="E122">INDEX(PWR_Lab!$A$2:$A$168,AX122)</f>
        <v>GHHYRO02</v>
      </c>
      <c r="F122" s="3" t="s">
        <v>28</v>
      </c>
      <c r="G122" s="3" t="s">
        <v>28</v>
      </c>
      <c r="H122" s="3" t="s">
        <v>28</v>
      </c>
      <c r="I122" s="3">
        <v>3</v>
      </c>
      <c r="J122" s="3" cm="1">
        <f t="array" ref="J122">-INDEX(PWR_Lab!$F$2:$M$168,AX122,AY122)</f>
        <v>-1.413E-2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3" t="s">
        <v>27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27</v>
      </c>
      <c r="Z122" s="3" t="s">
        <v>27</v>
      </c>
      <c r="AA122" s="3" t="s">
        <v>27</v>
      </c>
      <c r="AB122" s="3" t="s">
        <v>27</v>
      </c>
      <c r="AC122" s="3" t="s">
        <v>27</v>
      </c>
      <c r="AD122" s="3" t="s">
        <v>27</v>
      </c>
      <c r="AE122" s="3" t="s">
        <v>27</v>
      </c>
      <c r="AF122" s="3" t="s">
        <v>27</v>
      </c>
      <c r="AG122" s="3" t="s">
        <v>27</v>
      </c>
      <c r="AH122" s="3" t="s">
        <v>27</v>
      </c>
      <c r="AI122" s="3" t="s">
        <v>27</v>
      </c>
      <c r="AJ122" s="3" t="s">
        <v>27</v>
      </c>
      <c r="AK122" s="3" t="s">
        <v>27</v>
      </c>
      <c r="AL122" s="3" t="s">
        <v>27</v>
      </c>
      <c r="AM122" s="3" t="s">
        <v>27</v>
      </c>
      <c r="AN122" s="3" t="s">
        <v>27</v>
      </c>
      <c r="AO122" s="3" t="s">
        <v>27</v>
      </c>
      <c r="AP122" s="3" t="s">
        <v>27</v>
      </c>
      <c r="AX122" s="3">
        <f t="shared" si="5"/>
        <v>13</v>
      </c>
      <c r="AY122" s="3">
        <f t="shared" si="6"/>
        <v>1</v>
      </c>
    </row>
    <row r="123" spans="2:51" x14ac:dyDescent="0.25">
      <c r="B123" s="3" t="s">
        <v>30</v>
      </c>
      <c r="C123" s="3" t="str">
        <f t="shared" si="4"/>
        <v>UCPWR_FLAB-RP</v>
      </c>
      <c r="D123" s="3" t="s">
        <v>29</v>
      </c>
      <c r="E123" s="3" t="str" cm="1">
        <f t="array" ref="E123">INDEX(PWR_Lab!$A$2:$A$168,AX123)</f>
        <v>GHHYRO02</v>
      </c>
      <c r="F123" s="3" t="s">
        <v>28</v>
      </c>
      <c r="G123" s="3" t="s">
        <v>28</v>
      </c>
      <c r="H123" s="3" t="s">
        <v>28</v>
      </c>
      <c r="I123" s="3">
        <v>3</v>
      </c>
      <c r="J123" s="3" cm="1">
        <f t="array" ref="J123">-INDEX(PWR_Lab!$F$2:$M$168,AX123,AY123)</f>
        <v>-1.1440000000000001E-2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3" t="s">
        <v>27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 t="s">
        <v>27</v>
      </c>
      <c r="AB123" s="3" t="s">
        <v>27</v>
      </c>
      <c r="AC123" s="3" t="s">
        <v>27</v>
      </c>
      <c r="AD123" s="3" t="s">
        <v>27</v>
      </c>
      <c r="AE123" s="3" t="s">
        <v>27</v>
      </c>
      <c r="AF123" s="3" t="s">
        <v>27</v>
      </c>
      <c r="AG123" s="3" t="s">
        <v>27</v>
      </c>
      <c r="AH123" s="3" t="s">
        <v>27</v>
      </c>
      <c r="AI123" s="3" t="s">
        <v>27</v>
      </c>
      <c r="AJ123" s="3" t="s">
        <v>27</v>
      </c>
      <c r="AK123" s="3" t="s">
        <v>27</v>
      </c>
      <c r="AL123" s="3" t="s">
        <v>27</v>
      </c>
      <c r="AM123" s="3" t="s">
        <v>27</v>
      </c>
      <c r="AN123" s="3" t="s">
        <v>27</v>
      </c>
      <c r="AO123" s="3" t="s">
        <v>27</v>
      </c>
      <c r="AP123" s="3" t="s">
        <v>27</v>
      </c>
      <c r="AX123" s="3">
        <f t="shared" si="5"/>
        <v>13</v>
      </c>
      <c r="AY123" s="3">
        <f t="shared" si="6"/>
        <v>2</v>
      </c>
    </row>
    <row r="124" spans="2:51" x14ac:dyDescent="0.25">
      <c r="B124" s="3" t="s">
        <v>30</v>
      </c>
      <c r="C124" s="3" t="str">
        <f t="shared" si="4"/>
        <v>UCPWR_FLAB-RS</v>
      </c>
      <c r="D124" s="3" t="s">
        <v>29</v>
      </c>
      <c r="E124" s="3" t="str" cm="1">
        <f t="array" ref="E124">INDEX(PWR_Lab!$A$2:$A$168,AX124)</f>
        <v>GHHYRO02</v>
      </c>
      <c r="F124" s="3" t="s">
        <v>28</v>
      </c>
      <c r="G124" s="3" t="s">
        <v>28</v>
      </c>
      <c r="H124" s="3" t="s">
        <v>28</v>
      </c>
      <c r="I124" s="3">
        <v>3</v>
      </c>
      <c r="J124" s="3" cm="1">
        <f t="array" ref="J124">-INDEX(PWR_Lab!$F$2:$M$168,AX124,AY124)</f>
        <v>-1.5480000000000001E-2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 t="s">
        <v>27</v>
      </c>
      <c r="AB124" s="3" t="s">
        <v>27</v>
      </c>
      <c r="AC124" s="3" t="s">
        <v>27</v>
      </c>
      <c r="AD124" s="3" t="s">
        <v>27</v>
      </c>
      <c r="AE124" s="3" t="s">
        <v>27</v>
      </c>
      <c r="AF124" s="3" t="s">
        <v>27</v>
      </c>
      <c r="AG124" s="3" t="s">
        <v>27</v>
      </c>
      <c r="AH124" s="3" t="s">
        <v>27</v>
      </c>
      <c r="AI124" s="3" t="s">
        <v>27</v>
      </c>
      <c r="AJ124" s="3" t="s">
        <v>27</v>
      </c>
      <c r="AK124" s="3" t="s">
        <v>27</v>
      </c>
      <c r="AL124" s="3" t="s">
        <v>27</v>
      </c>
      <c r="AM124" s="3" t="s">
        <v>27</v>
      </c>
      <c r="AN124" s="3" t="s">
        <v>27</v>
      </c>
      <c r="AO124" s="3" t="s">
        <v>27</v>
      </c>
      <c r="AP124" s="3" t="s">
        <v>27</v>
      </c>
      <c r="AX124" s="3">
        <f t="shared" si="5"/>
        <v>13</v>
      </c>
      <c r="AY124" s="3">
        <f t="shared" si="6"/>
        <v>3</v>
      </c>
    </row>
    <row r="125" spans="2:51" x14ac:dyDescent="0.25">
      <c r="B125" s="3" t="s">
        <v>30</v>
      </c>
      <c r="C125" s="3" t="str">
        <f t="shared" si="4"/>
        <v>UCPWR_FLAB-RT</v>
      </c>
      <c r="D125" s="3" t="s">
        <v>29</v>
      </c>
      <c r="E125" s="3" t="str" cm="1">
        <f t="array" ref="E125">INDEX(PWR_Lab!$A$2:$A$168,AX125)</f>
        <v>GHHYRO02</v>
      </c>
      <c r="F125" s="3" t="s">
        <v>28</v>
      </c>
      <c r="G125" s="3" t="s">
        <v>28</v>
      </c>
      <c r="H125" s="3" t="s">
        <v>28</v>
      </c>
      <c r="I125" s="3">
        <v>3</v>
      </c>
      <c r="J125" s="3" cm="1">
        <f t="array" ref="J125">-INDEX(PWR_Lab!$F$2:$M$168,AX125,AY125)</f>
        <v>0</v>
      </c>
      <c r="K125" s="3" t="s">
        <v>27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  <c r="S125" s="3" t="s">
        <v>27</v>
      </c>
      <c r="T125" s="3" t="s">
        <v>27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  <c r="Z125" s="3" t="s">
        <v>27</v>
      </c>
      <c r="AA125" s="3" t="s">
        <v>27</v>
      </c>
      <c r="AB125" s="3" t="s">
        <v>27</v>
      </c>
      <c r="AC125" s="3" t="s">
        <v>27</v>
      </c>
      <c r="AD125" s="3" t="s">
        <v>27</v>
      </c>
      <c r="AE125" s="3" t="s">
        <v>27</v>
      </c>
      <c r="AF125" s="3" t="s">
        <v>27</v>
      </c>
      <c r="AG125" s="3" t="s">
        <v>27</v>
      </c>
      <c r="AH125" s="3" t="s">
        <v>27</v>
      </c>
      <c r="AI125" s="3" t="s">
        <v>27</v>
      </c>
      <c r="AJ125" s="3" t="s">
        <v>27</v>
      </c>
      <c r="AK125" s="3" t="s">
        <v>27</v>
      </c>
      <c r="AL125" s="3" t="s">
        <v>27</v>
      </c>
      <c r="AM125" s="3" t="s">
        <v>27</v>
      </c>
      <c r="AN125" s="3" t="s">
        <v>27</v>
      </c>
      <c r="AO125" s="3" t="s">
        <v>27</v>
      </c>
      <c r="AP125" s="3" t="s">
        <v>27</v>
      </c>
      <c r="AX125" s="3">
        <f t="shared" si="5"/>
        <v>13</v>
      </c>
      <c r="AY125" s="3">
        <f t="shared" si="6"/>
        <v>4</v>
      </c>
    </row>
    <row r="126" spans="2:51" x14ac:dyDescent="0.25">
      <c r="B126" s="3" t="s">
        <v>30</v>
      </c>
      <c r="C126" s="3" t="str">
        <f t="shared" si="4"/>
        <v>UCPWR_FLAB-UN</v>
      </c>
      <c r="D126" s="3" t="s">
        <v>29</v>
      </c>
      <c r="E126" s="3" t="str" cm="1">
        <f t="array" ref="E126">INDEX(PWR_Lab!$A$2:$A$168,AX126)</f>
        <v>GHHYRO02</v>
      </c>
      <c r="F126" s="3" t="s">
        <v>28</v>
      </c>
      <c r="G126" s="3" t="s">
        <v>28</v>
      </c>
      <c r="H126" s="3" t="s">
        <v>28</v>
      </c>
      <c r="I126" s="3">
        <v>3</v>
      </c>
      <c r="J126" s="3" cm="1">
        <f t="array" ref="J126">-INDEX(PWR_Lab!$F$2:$M$168,AX126,AY126)</f>
        <v>-0.10833</v>
      </c>
      <c r="K126" s="3" t="s">
        <v>27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27</v>
      </c>
      <c r="T126" s="3" t="s">
        <v>27</v>
      </c>
      <c r="U126" s="3" t="s">
        <v>27</v>
      </c>
      <c r="V126" s="3" t="s">
        <v>27</v>
      </c>
      <c r="W126" s="3" t="s">
        <v>27</v>
      </c>
      <c r="X126" s="3" t="s">
        <v>27</v>
      </c>
      <c r="Y126" s="3" t="s">
        <v>27</v>
      </c>
      <c r="Z126" s="3" t="s">
        <v>27</v>
      </c>
      <c r="AA126" s="3" t="s">
        <v>27</v>
      </c>
      <c r="AB126" s="3" t="s">
        <v>27</v>
      </c>
      <c r="AC126" s="3" t="s">
        <v>27</v>
      </c>
      <c r="AD126" s="3" t="s">
        <v>27</v>
      </c>
      <c r="AE126" s="3" t="s">
        <v>27</v>
      </c>
      <c r="AF126" s="3" t="s">
        <v>27</v>
      </c>
      <c r="AG126" s="3" t="s">
        <v>27</v>
      </c>
      <c r="AH126" s="3" t="s">
        <v>27</v>
      </c>
      <c r="AI126" s="3" t="s">
        <v>27</v>
      </c>
      <c r="AJ126" s="3" t="s">
        <v>27</v>
      </c>
      <c r="AK126" s="3" t="s">
        <v>27</v>
      </c>
      <c r="AL126" s="3" t="s">
        <v>27</v>
      </c>
      <c r="AM126" s="3" t="s">
        <v>27</v>
      </c>
      <c r="AN126" s="3" t="s">
        <v>27</v>
      </c>
      <c r="AO126" s="3" t="s">
        <v>27</v>
      </c>
      <c r="AP126" s="3" t="s">
        <v>27</v>
      </c>
      <c r="AX126" s="3">
        <f t="shared" si="5"/>
        <v>13</v>
      </c>
      <c r="AY126" s="3">
        <f t="shared" si="6"/>
        <v>5</v>
      </c>
    </row>
    <row r="127" spans="2:51" x14ac:dyDescent="0.25">
      <c r="B127" s="3" t="s">
        <v>30</v>
      </c>
      <c r="C127" s="3" t="str">
        <f t="shared" si="4"/>
        <v>UCPWR_FLAB-UP</v>
      </c>
      <c r="D127" s="3" t="s">
        <v>29</v>
      </c>
      <c r="E127" s="3" t="str" cm="1">
        <f t="array" ref="E127">INDEX(PWR_Lab!$A$2:$A$168,AX127)</f>
        <v>GHHYRO02</v>
      </c>
      <c r="F127" s="3" t="s">
        <v>28</v>
      </c>
      <c r="G127" s="3" t="s">
        <v>28</v>
      </c>
      <c r="H127" s="3" t="s">
        <v>28</v>
      </c>
      <c r="I127" s="3">
        <v>3</v>
      </c>
      <c r="J127" s="3" cm="1">
        <f t="array" ref="J127">-INDEX(PWR_Lab!$F$2:$M$168,AX127,AY127)</f>
        <v>-0.39967000000000003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  <c r="Z127" s="3" t="s">
        <v>27</v>
      </c>
      <c r="AA127" s="3" t="s">
        <v>27</v>
      </c>
      <c r="AB127" s="3" t="s">
        <v>27</v>
      </c>
      <c r="AC127" s="3" t="s">
        <v>27</v>
      </c>
      <c r="AD127" s="3" t="s">
        <v>27</v>
      </c>
      <c r="AE127" s="3" t="s">
        <v>27</v>
      </c>
      <c r="AF127" s="3" t="s">
        <v>27</v>
      </c>
      <c r="AG127" s="3" t="s">
        <v>27</v>
      </c>
      <c r="AH127" s="3" t="s">
        <v>27</v>
      </c>
      <c r="AI127" s="3" t="s">
        <v>27</v>
      </c>
      <c r="AJ127" s="3" t="s">
        <v>27</v>
      </c>
      <c r="AK127" s="3" t="s">
        <v>27</v>
      </c>
      <c r="AL127" s="3" t="s">
        <v>27</v>
      </c>
      <c r="AM127" s="3" t="s">
        <v>27</v>
      </c>
      <c r="AN127" s="3" t="s">
        <v>27</v>
      </c>
      <c r="AO127" s="3" t="s">
        <v>27</v>
      </c>
      <c r="AP127" s="3" t="s">
        <v>27</v>
      </c>
      <c r="AX127" s="3">
        <f t="shared" si="5"/>
        <v>13</v>
      </c>
      <c r="AY127" s="3">
        <f t="shared" si="6"/>
        <v>6</v>
      </c>
    </row>
    <row r="128" spans="2:51" x14ac:dyDescent="0.25">
      <c r="B128" s="3" t="s">
        <v>30</v>
      </c>
      <c r="C128" s="3" t="str">
        <f t="shared" si="4"/>
        <v>UCPWR_FLAB-US</v>
      </c>
      <c r="D128" s="3" t="s">
        <v>29</v>
      </c>
      <c r="E128" s="3" t="str" cm="1">
        <f t="array" ref="E128">INDEX(PWR_Lab!$A$2:$A$168,AX128)</f>
        <v>GHHYRO02</v>
      </c>
      <c r="F128" s="3" t="s">
        <v>28</v>
      </c>
      <c r="G128" s="3" t="s">
        <v>28</v>
      </c>
      <c r="H128" s="3" t="s">
        <v>28</v>
      </c>
      <c r="I128" s="3">
        <v>3</v>
      </c>
      <c r="J128" s="3" cm="1">
        <f t="array" ref="J128">-INDEX(PWR_Lab!$F$2:$M$168,AX128,AY128)</f>
        <v>-7.2669999999999998E-2</v>
      </c>
      <c r="K128" s="3" t="s">
        <v>27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27</v>
      </c>
      <c r="T128" s="3" t="s">
        <v>27</v>
      </c>
      <c r="U128" s="3" t="s">
        <v>27</v>
      </c>
      <c r="V128" s="3" t="s">
        <v>27</v>
      </c>
      <c r="W128" s="3" t="s">
        <v>27</v>
      </c>
      <c r="X128" s="3" t="s">
        <v>27</v>
      </c>
      <c r="Y128" s="3" t="s">
        <v>27</v>
      </c>
      <c r="Z128" s="3" t="s">
        <v>27</v>
      </c>
      <c r="AA128" s="3" t="s">
        <v>27</v>
      </c>
      <c r="AB128" s="3" t="s">
        <v>27</v>
      </c>
      <c r="AC128" s="3" t="s">
        <v>27</v>
      </c>
      <c r="AD128" s="3" t="s">
        <v>27</v>
      </c>
      <c r="AE128" s="3" t="s">
        <v>27</v>
      </c>
      <c r="AF128" s="3" t="s">
        <v>27</v>
      </c>
      <c r="AG128" s="3" t="s">
        <v>27</v>
      </c>
      <c r="AH128" s="3" t="s">
        <v>27</v>
      </c>
      <c r="AI128" s="3" t="s">
        <v>27</v>
      </c>
      <c r="AJ128" s="3" t="s">
        <v>27</v>
      </c>
      <c r="AK128" s="3" t="s">
        <v>27</v>
      </c>
      <c r="AL128" s="3" t="s">
        <v>27</v>
      </c>
      <c r="AM128" s="3" t="s">
        <v>27</v>
      </c>
      <c r="AN128" s="3" t="s">
        <v>27</v>
      </c>
      <c r="AO128" s="3" t="s">
        <v>27</v>
      </c>
      <c r="AP128" s="3" t="s">
        <v>27</v>
      </c>
      <c r="AX128" s="3">
        <f t="shared" si="5"/>
        <v>13</v>
      </c>
      <c r="AY128" s="3">
        <f t="shared" si="6"/>
        <v>7</v>
      </c>
    </row>
    <row r="129" spans="2:51" x14ac:dyDescent="0.25">
      <c r="B129" s="3" t="s">
        <v>30</v>
      </c>
      <c r="C129" s="3" t="str">
        <f t="shared" si="4"/>
        <v>UCPWR_FLAB-UT</v>
      </c>
      <c r="D129" s="3" t="s">
        <v>29</v>
      </c>
      <c r="E129" s="3" t="str" cm="1">
        <f t="array" ref="E129">INDEX(PWR_Lab!$A$2:$A$168,AX129)</f>
        <v>GHHYRO02</v>
      </c>
      <c r="F129" s="3" t="s">
        <v>28</v>
      </c>
      <c r="G129" s="3" t="s">
        <v>28</v>
      </c>
      <c r="H129" s="3" t="s">
        <v>28</v>
      </c>
      <c r="I129" s="3">
        <v>3</v>
      </c>
      <c r="J129" s="3" cm="1">
        <f t="array" ref="J129">-INDEX(PWR_Lab!$F$2:$M$168,AX129,AY129)</f>
        <v>-0.88546000000000002</v>
      </c>
      <c r="K129" s="3" t="s">
        <v>27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  <c r="S129" s="3" t="s">
        <v>27</v>
      </c>
      <c r="T129" s="3" t="s">
        <v>27</v>
      </c>
      <c r="U129" s="3" t="s">
        <v>27</v>
      </c>
      <c r="V129" s="3" t="s">
        <v>27</v>
      </c>
      <c r="W129" s="3" t="s">
        <v>27</v>
      </c>
      <c r="X129" s="3" t="s">
        <v>27</v>
      </c>
      <c r="Y129" s="3" t="s">
        <v>27</v>
      </c>
      <c r="Z129" s="3" t="s">
        <v>27</v>
      </c>
      <c r="AA129" s="3" t="s">
        <v>27</v>
      </c>
      <c r="AB129" s="3" t="s">
        <v>27</v>
      </c>
      <c r="AC129" s="3" t="s">
        <v>27</v>
      </c>
      <c r="AD129" s="3" t="s">
        <v>27</v>
      </c>
      <c r="AE129" s="3" t="s">
        <v>27</v>
      </c>
      <c r="AF129" s="3" t="s">
        <v>27</v>
      </c>
      <c r="AG129" s="3" t="s">
        <v>27</v>
      </c>
      <c r="AH129" s="3" t="s">
        <v>27</v>
      </c>
      <c r="AI129" s="3" t="s">
        <v>27</v>
      </c>
      <c r="AJ129" s="3" t="s">
        <v>27</v>
      </c>
      <c r="AK129" s="3" t="s">
        <v>27</v>
      </c>
      <c r="AL129" s="3" t="s">
        <v>27</v>
      </c>
      <c r="AM129" s="3" t="s">
        <v>27</v>
      </c>
      <c r="AN129" s="3" t="s">
        <v>27</v>
      </c>
      <c r="AO129" s="3" t="s">
        <v>27</v>
      </c>
      <c r="AP129" s="3" t="s">
        <v>27</v>
      </c>
      <c r="AX129" s="3">
        <f t="shared" si="5"/>
        <v>13</v>
      </c>
      <c r="AY129" s="3">
        <f t="shared" si="6"/>
        <v>8</v>
      </c>
    </row>
    <row r="130" spans="2:51" x14ac:dyDescent="0.25">
      <c r="B130" s="3" t="s">
        <v>30</v>
      </c>
      <c r="C130" s="3" t="str">
        <f t="shared" si="4"/>
        <v>UCPWR_FLAB-RN</v>
      </c>
      <c r="D130" s="3" t="s">
        <v>29</v>
      </c>
      <c r="E130" s="3" t="str" cm="1">
        <f t="array" ref="E130">INDEX(PWR_Lab!$A$2:$A$168,AX130)</f>
        <v>GHHYRO03</v>
      </c>
      <c r="F130" s="3" t="s">
        <v>28</v>
      </c>
      <c r="G130" s="3" t="s">
        <v>28</v>
      </c>
      <c r="H130" s="3" t="s">
        <v>28</v>
      </c>
      <c r="I130" s="3">
        <v>3</v>
      </c>
      <c r="J130" s="3" cm="1">
        <f t="array" ref="J130">-INDEX(PWR_Lab!$F$2:$M$168,AX130,AY130)</f>
        <v>-1.413E-2</v>
      </c>
      <c r="K130" s="3" t="s">
        <v>27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27</v>
      </c>
      <c r="T130" s="3" t="s">
        <v>27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 t="s">
        <v>27</v>
      </c>
      <c r="AC130" s="3" t="s">
        <v>27</v>
      </c>
      <c r="AD130" s="3" t="s">
        <v>27</v>
      </c>
      <c r="AE130" s="3" t="s">
        <v>27</v>
      </c>
      <c r="AF130" s="3" t="s">
        <v>27</v>
      </c>
      <c r="AG130" s="3" t="s">
        <v>27</v>
      </c>
      <c r="AH130" s="3" t="s">
        <v>27</v>
      </c>
      <c r="AI130" s="3" t="s">
        <v>27</v>
      </c>
      <c r="AJ130" s="3" t="s">
        <v>27</v>
      </c>
      <c r="AK130" s="3" t="s">
        <v>27</v>
      </c>
      <c r="AL130" s="3" t="s">
        <v>27</v>
      </c>
      <c r="AM130" s="3" t="s">
        <v>27</v>
      </c>
      <c r="AN130" s="3" t="s">
        <v>27</v>
      </c>
      <c r="AO130" s="3" t="s">
        <v>27</v>
      </c>
      <c r="AP130" s="3" t="s">
        <v>27</v>
      </c>
      <c r="AX130" s="3">
        <f t="shared" si="5"/>
        <v>14</v>
      </c>
      <c r="AY130" s="3">
        <f t="shared" si="6"/>
        <v>1</v>
      </c>
    </row>
    <row r="131" spans="2:51" x14ac:dyDescent="0.25">
      <c r="B131" s="3" t="s">
        <v>30</v>
      </c>
      <c r="C131" s="3" t="str">
        <f t="shared" si="4"/>
        <v>UCPWR_FLAB-RP</v>
      </c>
      <c r="D131" s="3" t="s">
        <v>29</v>
      </c>
      <c r="E131" s="3" t="str" cm="1">
        <f t="array" ref="E131">INDEX(PWR_Lab!$A$2:$A$168,AX131)</f>
        <v>GHHYRO03</v>
      </c>
      <c r="F131" s="3" t="s">
        <v>28</v>
      </c>
      <c r="G131" s="3" t="s">
        <v>28</v>
      </c>
      <c r="H131" s="3" t="s">
        <v>28</v>
      </c>
      <c r="I131" s="3">
        <v>3</v>
      </c>
      <c r="J131" s="3" cm="1">
        <f t="array" ref="J131">-INDEX(PWR_Lab!$F$2:$M$168,AX131,AY131)</f>
        <v>-1.1440000000000001E-2</v>
      </c>
      <c r="K131" s="3" t="s">
        <v>27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  <c r="S131" s="3" t="s">
        <v>27</v>
      </c>
      <c r="T131" s="3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  <c r="Z131" s="3" t="s">
        <v>27</v>
      </c>
      <c r="AA131" s="3" t="s">
        <v>27</v>
      </c>
      <c r="AB131" s="3" t="s">
        <v>27</v>
      </c>
      <c r="AC131" s="3" t="s">
        <v>27</v>
      </c>
      <c r="AD131" s="3" t="s">
        <v>27</v>
      </c>
      <c r="AE131" s="3" t="s">
        <v>27</v>
      </c>
      <c r="AF131" s="3" t="s">
        <v>27</v>
      </c>
      <c r="AG131" s="3" t="s">
        <v>27</v>
      </c>
      <c r="AH131" s="3" t="s">
        <v>27</v>
      </c>
      <c r="AI131" s="3" t="s">
        <v>27</v>
      </c>
      <c r="AJ131" s="3" t="s">
        <v>27</v>
      </c>
      <c r="AK131" s="3" t="s">
        <v>27</v>
      </c>
      <c r="AL131" s="3" t="s">
        <v>27</v>
      </c>
      <c r="AM131" s="3" t="s">
        <v>27</v>
      </c>
      <c r="AN131" s="3" t="s">
        <v>27</v>
      </c>
      <c r="AO131" s="3" t="s">
        <v>27</v>
      </c>
      <c r="AP131" s="3" t="s">
        <v>27</v>
      </c>
      <c r="AX131" s="3">
        <f t="shared" si="5"/>
        <v>14</v>
      </c>
      <c r="AY131" s="3">
        <f t="shared" si="6"/>
        <v>2</v>
      </c>
    </row>
    <row r="132" spans="2:51" x14ac:dyDescent="0.25">
      <c r="B132" s="3" t="s">
        <v>30</v>
      </c>
      <c r="C132" s="3" t="str">
        <f t="shared" si="4"/>
        <v>UCPWR_FLAB-RS</v>
      </c>
      <c r="D132" s="3" t="s">
        <v>29</v>
      </c>
      <c r="E132" s="3" t="str" cm="1">
        <f t="array" ref="E132">INDEX(PWR_Lab!$A$2:$A$168,AX132)</f>
        <v>GHHYRO03</v>
      </c>
      <c r="F132" s="3" t="s">
        <v>28</v>
      </c>
      <c r="G132" s="3" t="s">
        <v>28</v>
      </c>
      <c r="H132" s="3" t="s">
        <v>28</v>
      </c>
      <c r="I132" s="3">
        <v>3</v>
      </c>
      <c r="J132" s="3" cm="1">
        <f t="array" ref="J132">-INDEX(PWR_Lab!$F$2:$M$168,AX132,AY132)</f>
        <v>-1.5480000000000001E-2</v>
      </c>
      <c r="K132" s="3" t="s">
        <v>27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  <c r="S132" s="3" t="s">
        <v>27</v>
      </c>
      <c r="T132" s="3" t="s">
        <v>27</v>
      </c>
      <c r="U132" s="3" t="s">
        <v>27</v>
      </c>
      <c r="V132" s="3" t="s">
        <v>27</v>
      </c>
      <c r="W132" s="3" t="s">
        <v>27</v>
      </c>
      <c r="X132" s="3" t="s">
        <v>27</v>
      </c>
      <c r="Y132" s="3" t="s">
        <v>27</v>
      </c>
      <c r="Z132" s="3" t="s">
        <v>27</v>
      </c>
      <c r="AA132" s="3" t="s">
        <v>27</v>
      </c>
      <c r="AB132" s="3" t="s">
        <v>27</v>
      </c>
      <c r="AC132" s="3" t="s">
        <v>27</v>
      </c>
      <c r="AD132" s="3" t="s">
        <v>27</v>
      </c>
      <c r="AE132" s="3" t="s">
        <v>27</v>
      </c>
      <c r="AF132" s="3" t="s">
        <v>27</v>
      </c>
      <c r="AG132" s="3" t="s">
        <v>27</v>
      </c>
      <c r="AH132" s="3" t="s">
        <v>27</v>
      </c>
      <c r="AI132" s="3" t="s">
        <v>27</v>
      </c>
      <c r="AJ132" s="3" t="s">
        <v>27</v>
      </c>
      <c r="AK132" s="3" t="s">
        <v>27</v>
      </c>
      <c r="AL132" s="3" t="s">
        <v>27</v>
      </c>
      <c r="AM132" s="3" t="s">
        <v>27</v>
      </c>
      <c r="AN132" s="3" t="s">
        <v>27</v>
      </c>
      <c r="AO132" s="3" t="s">
        <v>27</v>
      </c>
      <c r="AP132" s="3" t="s">
        <v>27</v>
      </c>
      <c r="AX132" s="3">
        <f t="shared" si="5"/>
        <v>14</v>
      </c>
      <c r="AY132" s="3">
        <f t="shared" si="6"/>
        <v>3</v>
      </c>
    </row>
    <row r="133" spans="2:51" x14ac:dyDescent="0.25">
      <c r="B133" s="3" t="s">
        <v>30</v>
      </c>
      <c r="C133" s="3" t="str">
        <f t="shared" si="4"/>
        <v>UCPWR_FLAB-RT</v>
      </c>
      <c r="D133" s="3" t="s">
        <v>29</v>
      </c>
      <c r="E133" s="3" t="str" cm="1">
        <f t="array" ref="E133">INDEX(PWR_Lab!$A$2:$A$168,AX133)</f>
        <v>GHHYRO03</v>
      </c>
      <c r="F133" s="3" t="s">
        <v>28</v>
      </c>
      <c r="G133" s="3" t="s">
        <v>28</v>
      </c>
      <c r="H133" s="3" t="s">
        <v>28</v>
      </c>
      <c r="I133" s="3">
        <v>3</v>
      </c>
      <c r="J133" s="3" cm="1">
        <f t="array" ref="J133">-INDEX(PWR_Lab!$F$2:$M$168,AX133,AY133)</f>
        <v>0</v>
      </c>
      <c r="K133" s="3" t="s">
        <v>27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  <c r="S133" s="3" t="s">
        <v>27</v>
      </c>
      <c r="T133" s="3" t="s">
        <v>27</v>
      </c>
      <c r="U133" s="3" t="s">
        <v>27</v>
      </c>
      <c r="V133" s="3" t="s">
        <v>27</v>
      </c>
      <c r="W133" s="3" t="s">
        <v>27</v>
      </c>
      <c r="X133" s="3" t="s">
        <v>27</v>
      </c>
      <c r="Y133" s="3" t="s">
        <v>27</v>
      </c>
      <c r="Z133" s="3" t="s">
        <v>27</v>
      </c>
      <c r="AA133" s="3" t="s">
        <v>27</v>
      </c>
      <c r="AB133" s="3" t="s">
        <v>27</v>
      </c>
      <c r="AC133" s="3" t="s">
        <v>27</v>
      </c>
      <c r="AD133" s="3" t="s">
        <v>27</v>
      </c>
      <c r="AE133" s="3" t="s">
        <v>27</v>
      </c>
      <c r="AF133" s="3" t="s">
        <v>27</v>
      </c>
      <c r="AG133" s="3" t="s">
        <v>27</v>
      </c>
      <c r="AH133" s="3" t="s">
        <v>27</v>
      </c>
      <c r="AI133" s="3" t="s">
        <v>27</v>
      </c>
      <c r="AJ133" s="3" t="s">
        <v>27</v>
      </c>
      <c r="AK133" s="3" t="s">
        <v>27</v>
      </c>
      <c r="AL133" s="3" t="s">
        <v>27</v>
      </c>
      <c r="AM133" s="3" t="s">
        <v>27</v>
      </c>
      <c r="AN133" s="3" t="s">
        <v>27</v>
      </c>
      <c r="AO133" s="3" t="s">
        <v>27</v>
      </c>
      <c r="AP133" s="3" t="s">
        <v>27</v>
      </c>
      <c r="AX133" s="3">
        <f t="shared" si="5"/>
        <v>14</v>
      </c>
      <c r="AY133" s="3">
        <f t="shared" si="6"/>
        <v>4</v>
      </c>
    </row>
    <row r="134" spans="2:51" x14ac:dyDescent="0.25">
      <c r="B134" s="3" t="s">
        <v>30</v>
      </c>
      <c r="C134" s="3" t="str">
        <f t="shared" si="4"/>
        <v>UCPWR_FLAB-UN</v>
      </c>
      <c r="D134" s="3" t="s">
        <v>29</v>
      </c>
      <c r="E134" s="3" t="str" cm="1">
        <f t="array" ref="E134">INDEX(PWR_Lab!$A$2:$A$168,AX134)</f>
        <v>GHHYRO03</v>
      </c>
      <c r="F134" s="3" t="s">
        <v>28</v>
      </c>
      <c r="G134" s="3" t="s">
        <v>28</v>
      </c>
      <c r="H134" s="3" t="s">
        <v>28</v>
      </c>
      <c r="I134" s="3">
        <v>3</v>
      </c>
      <c r="J134" s="3" cm="1">
        <f t="array" ref="J134">-INDEX(PWR_Lab!$F$2:$M$168,AX134,AY134)</f>
        <v>-0.10833</v>
      </c>
      <c r="K134" s="3" t="s">
        <v>27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  <c r="S134" s="3" t="s">
        <v>27</v>
      </c>
      <c r="T134" s="3" t="s">
        <v>27</v>
      </c>
      <c r="U134" s="3" t="s">
        <v>27</v>
      </c>
      <c r="V134" s="3" t="s">
        <v>27</v>
      </c>
      <c r="W134" s="3" t="s">
        <v>27</v>
      </c>
      <c r="X134" s="3" t="s">
        <v>27</v>
      </c>
      <c r="Y134" s="3" t="s">
        <v>27</v>
      </c>
      <c r="Z134" s="3" t="s">
        <v>27</v>
      </c>
      <c r="AA134" s="3" t="s">
        <v>27</v>
      </c>
      <c r="AB134" s="3" t="s">
        <v>27</v>
      </c>
      <c r="AC134" s="3" t="s">
        <v>27</v>
      </c>
      <c r="AD134" s="3" t="s">
        <v>27</v>
      </c>
      <c r="AE134" s="3" t="s">
        <v>27</v>
      </c>
      <c r="AF134" s="3" t="s">
        <v>27</v>
      </c>
      <c r="AG134" s="3" t="s">
        <v>27</v>
      </c>
      <c r="AH134" s="3" t="s">
        <v>27</v>
      </c>
      <c r="AI134" s="3" t="s">
        <v>27</v>
      </c>
      <c r="AJ134" s="3" t="s">
        <v>27</v>
      </c>
      <c r="AK134" s="3" t="s">
        <v>27</v>
      </c>
      <c r="AL134" s="3" t="s">
        <v>27</v>
      </c>
      <c r="AM134" s="3" t="s">
        <v>27</v>
      </c>
      <c r="AN134" s="3" t="s">
        <v>27</v>
      </c>
      <c r="AO134" s="3" t="s">
        <v>27</v>
      </c>
      <c r="AP134" s="3" t="s">
        <v>27</v>
      </c>
      <c r="AX134" s="3">
        <f t="shared" si="5"/>
        <v>14</v>
      </c>
      <c r="AY134" s="3">
        <f t="shared" si="6"/>
        <v>5</v>
      </c>
    </row>
    <row r="135" spans="2:51" x14ac:dyDescent="0.25">
      <c r="B135" s="3" t="s">
        <v>30</v>
      </c>
      <c r="C135" s="3" t="str">
        <f t="shared" si="4"/>
        <v>UCPWR_FLAB-UP</v>
      </c>
      <c r="D135" s="3" t="s">
        <v>29</v>
      </c>
      <c r="E135" s="3" t="str" cm="1">
        <f t="array" ref="E135">INDEX(PWR_Lab!$A$2:$A$168,AX135)</f>
        <v>GHHYRO03</v>
      </c>
      <c r="F135" s="3" t="s">
        <v>28</v>
      </c>
      <c r="G135" s="3" t="s">
        <v>28</v>
      </c>
      <c r="H135" s="3" t="s">
        <v>28</v>
      </c>
      <c r="I135" s="3">
        <v>3</v>
      </c>
      <c r="J135" s="3" cm="1">
        <f t="array" ref="J135">-INDEX(PWR_Lab!$F$2:$M$168,AX135,AY135)</f>
        <v>-0.39967000000000003</v>
      </c>
      <c r="K135" s="3" t="s">
        <v>27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s">
        <v>27</v>
      </c>
      <c r="T135" s="3" t="s">
        <v>27</v>
      </c>
      <c r="U135" s="3" t="s">
        <v>27</v>
      </c>
      <c r="V135" s="3" t="s">
        <v>27</v>
      </c>
      <c r="W135" s="3" t="s">
        <v>27</v>
      </c>
      <c r="X135" s="3" t="s">
        <v>27</v>
      </c>
      <c r="Y135" s="3" t="s">
        <v>27</v>
      </c>
      <c r="Z135" s="3" t="s">
        <v>27</v>
      </c>
      <c r="AA135" s="3" t="s">
        <v>27</v>
      </c>
      <c r="AB135" s="3" t="s">
        <v>27</v>
      </c>
      <c r="AC135" s="3" t="s">
        <v>27</v>
      </c>
      <c r="AD135" s="3" t="s">
        <v>27</v>
      </c>
      <c r="AE135" s="3" t="s">
        <v>27</v>
      </c>
      <c r="AF135" s="3" t="s">
        <v>27</v>
      </c>
      <c r="AG135" s="3" t="s">
        <v>27</v>
      </c>
      <c r="AH135" s="3" t="s">
        <v>27</v>
      </c>
      <c r="AI135" s="3" t="s">
        <v>27</v>
      </c>
      <c r="AJ135" s="3" t="s">
        <v>27</v>
      </c>
      <c r="AK135" s="3" t="s">
        <v>27</v>
      </c>
      <c r="AL135" s="3" t="s">
        <v>27</v>
      </c>
      <c r="AM135" s="3" t="s">
        <v>27</v>
      </c>
      <c r="AN135" s="3" t="s">
        <v>27</v>
      </c>
      <c r="AO135" s="3" t="s">
        <v>27</v>
      </c>
      <c r="AP135" s="3" t="s">
        <v>27</v>
      </c>
      <c r="AX135" s="3">
        <f t="shared" si="5"/>
        <v>14</v>
      </c>
      <c r="AY135" s="3">
        <f t="shared" si="6"/>
        <v>6</v>
      </c>
    </row>
    <row r="136" spans="2:51" x14ac:dyDescent="0.25">
      <c r="B136" s="3" t="s">
        <v>30</v>
      </c>
      <c r="C136" s="3" t="str">
        <f t="shared" si="4"/>
        <v>UCPWR_FLAB-US</v>
      </c>
      <c r="D136" s="3" t="s">
        <v>29</v>
      </c>
      <c r="E136" s="3" t="str" cm="1">
        <f t="array" ref="E136">INDEX(PWR_Lab!$A$2:$A$168,AX136)</f>
        <v>GHHYRO03</v>
      </c>
      <c r="F136" s="3" t="s">
        <v>28</v>
      </c>
      <c r="G136" s="3" t="s">
        <v>28</v>
      </c>
      <c r="H136" s="3" t="s">
        <v>28</v>
      </c>
      <c r="I136" s="3">
        <v>3</v>
      </c>
      <c r="J136" s="3" cm="1">
        <f t="array" ref="J136">-INDEX(PWR_Lab!$F$2:$M$168,AX136,AY136)</f>
        <v>-7.2669999999999998E-2</v>
      </c>
      <c r="K136" s="3" t="s">
        <v>27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27</v>
      </c>
      <c r="R136" s="3" t="s">
        <v>27</v>
      </c>
      <c r="S136" s="3" t="s">
        <v>27</v>
      </c>
      <c r="T136" s="3" t="s">
        <v>27</v>
      </c>
      <c r="U136" s="3" t="s">
        <v>27</v>
      </c>
      <c r="V136" s="3" t="s">
        <v>27</v>
      </c>
      <c r="W136" s="3" t="s">
        <v>27</v>
      </c>
      <c r="X136" s="3" t="s">
        <v>27</v>
      </c>
      <c r="Y136" s="3" t="s">
        <v>27</v>
      </c>
      <c r="Z136" s="3" t="s">
        <v>27</v>
      </c>
      <c r="AA136" s="3" t="s">
        <v>27</v>
      </c>
      <c r="AB136" s="3" t="s">
        <v>27</v>
      </c>
      <c r="AC136" s="3" t="s">
        <v>27</v>
      </c>
      <c r="AD136" s="3" t="s">
        <v>27</v>
      </c>
      <c r="AE136" s="3" t="s">
        <v>27</v>
      </c>
      <c r="AF136" s="3" t="s">
        <v>27</v>
      </c>
      <c r="AG136" s="3" t="s">
        <v>27</v>
      </c>
      <c r="AH136" s="3" t="s">
        <v>27</v>
      </c>
      <c r="AI136" s="3" t="s">
        <v>27</v>
      </c>
      <c r="AJ136" s="3" t="s">
        <v>27</v>
      </c>
      <c r="AK136" s="3" t="s">
        <v>27</v>
      </c>
      <c r="AL136" s="3" t="s">
        <v>27</v>
      </c>
      <c r="AM136" s="3" t="s">
        <v>27</v>
      </c>
      <c r="AN136" s="3" t="s">
        <v>27</v>
      </c>
      <c r="AO136" s="3" t="s">
        <v>27</v>
      </c>
      <c r="AP136" s="3" t="s">
        <v>27</v>
      </c>
      <c r="AX136" s="3">
        <f t="shared" si="5"/>
        <v>14</v>
      </c>
      <c r="AY136" s="3">
        <f t="shared" si="6"/>
        <v>7</v>
      </c>
    </row>
    <row r="137" spans="2:51" x14ac:dyDescent="0.25">
      <c r="B137" s="3" t="s">
        <v>30</v>
      </c>
      <c r="C137" s="3" t="str">
        <f t="shared" si="4"/>
        <v>UCPWR_FLAB-UT</v>
      </c>
      <c r="D137" s="3" t="s">
        <v>29</v>
      </c>
      <c r="E137" s="3" t="str" cm="1">
        <f t="array" ref="E137">INDEX(PWR_Lab!$A$2:$A$168,AX137)</f>
        <v>GHHYRO03</v>
      </c>
      <c r="F137" s="3" t="s">
        <v>28</v>
      </c>
      <c r="G137" s="3" t="s">
        <v>28</v>
      </c>
      <c r="H137" s="3" t="s">
        <v>28</v>
      </c>
      <c r="I137" s="3">
        <v>3</v>
      </c>
      <c r="J137" s="3" cm="1">
        <f t="array" ref="J137">-INDEX(PWR_Lab!$F$2:$M$168,AX137,AY137)</f>
        <v>-0.88546000000000002</v>
      </c>
      <c r="K137" s="3" t="s">
        <v>27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27</v>
      </c>
      <c r="R137" s="3" t="s">
        <v>27</v>
      </c>
      <c r="S137" s="3" t="s">
        <v>27</v>
      </c>
      <c r="T137" s="3" t="s">
        <v>27</v>
      </c>
      <c r="U137" s="3" t="s">
        <v>27</v>
      </c>
      <c r="V137" s="3" t="s">
        <v>27</v>
      </c>
      <c r="W137" s="3" t="s">
        <v>27</v>
      </c>
      <c r="X137" s="3" t="s">
        <v>27</v>
      </c>
      <c r="Y137" s="3" t="s">
        <v>27</v>
      </c>
      <c r="Z137" s="3" t="s">
        <v>27</v>
      </c>
      <c r="AA137" s="3" t="s">
        <v>27</v>
      </c>
      <c r="AB137" s="3" t="s">
        <v>27</v>
      </c>
      <c r="AC137" s="3" t="s">
        <v>27</v>
      </c>
      <c r="AD137" s="3" t="s">
        <v>27</v>
      </c>
      <c r="AE137" s="3" t="s">
        <v>27</v>
      </c>
      <c r="AF137" s="3" t="s">
        <v>27</v>
      </c>
      <c r="AG137" s="3" t="s">
        <v>27</v>
      </c>
      <c r="AH137" s="3" t="s">
        <v>27</v>
      </c>
      <c r="AI137" s="3" t="s">
        <v>27</v>
      </c>
      <c r="AJ137" s="3" t="s">
        <v>27</v>
      </c>
      <c r="AK137" s="3" t="s">
        <v>27</v>
      </c>
      <c r="AL137" s="3" t="s">
        <v>27</v>
      </c>
      <c r="AM137" s="3" t="s">
        <v>27</v>
      </c>
      <c r="AN137" s="3" t="s">
        <v>27</v>
      </c>
      <c r="AO137" s="3" t="s">
        <v>27</v>
      </c>
      <c r="AP137" s="3" t="s">
        <v>27</v>
      </c>
      <c r="AX137" s="3">
        <f t="shared" si="5"/>
        <v>14</v>
      </c>
      <c r="AY137" s="3">
        <f t="shared" si="6"/>
        <v>8</v>
      </c>
    </row>
    <row r="138" spans="2:51" x14ac:dyDescent="0.25">
      <c r="B138" s="3" t="s">
        <v>30</v>
      </c>
      <c r="C138" s="3" t="str">
        <f t="shared" si="4"/>
        <v>UCPWR_FLAB-RN</v>
      </c>
      <c r="D138" s="3" t="s">
        <v>29</v>
      </c>
      <c r="E138" s="3" t="str" cm="1">
        <f t="array" ref="E138">INDEX(PWR_Lab!$A$2:$A$168,AX138)</f>
        <v>GHHYRO04</v>
      </c>
      <c r="F138" s="3" t="s">
        <v>28</v>
      </c>
      <c r="G138" s="3" t="s">
        <v>28</v>
      </c>
      <c r="H138" s="3" t="s">
        <v>28</v>
      </c>
      <c r="I138" s="3">
        <v>3</v>
      </c>
      <c r="J138" s="3" cm="1">
        <f t="array" ref="J138">-INDEX(PWR_Lab!$F$2:$M$168,AX138,AY138)</f>
        <v>-1.413E-2</v>
      </c>
      <c r="K138" s="3" t="s">
        <v>27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27</v>
      </c>
      <c r="T138" s="3" t="s">
        <v>27</v>
      </c>
      <c r="U138" s="3" t="s">
        <v>27</v>
      </c>
      <c r="V138" s="3" t="s">
        <v>27</v>
      </c>
      <c r="W138" s="3" t="s">
        <v>27</v>
      </c>
      <c r="X138" s="3" t="s">
        <v>27</v>
      </c>
      <c r="Y138" s="3" t="s">
        <v>27</v>
      </c>
      <c r="Z138" s="3" t="s">
        <v>27</v>
      </c>
      <c r="AA138" s="3" t="s">
        <v>27</v>
      </c>
      <c r="AB138" s="3" t="s">
        <v>27</v>
      </c>
      <c r="AC138" s="3" t="s">
        <v>27</v>
      </c>
      <c r="AD138" s="3" t="s">
        <v>27</v>
      </c>
      <c r="AE138" s="3" t="s">
        <v>27</v>
      </c>
      <c r="AF138" s="3" t="s">
        <v>27</v>
      </c>
      <c r="AG138" s="3" t="s">
        <v>27</v>
      </c>
      <c r="AH138" s="3" t="s">
        <v>27</v>
      </c>
      <c r="AI138" s="3" t="s">
        <v>27</v>
      </c>
      <c r="AJ138" s="3" t="s">
        <v>27</v>
      </c>
      <c r="AK138" s="3" t="s">
        <v>27</v>
      </c>
      <c r="AL138" s="3" t="s">
        <v>27</v>
      </c>
      <c r="AM138" s="3" t="s">
        <v>27</v>
      </c>
      <c r="AN138" s="3" t="s">
        <v>27</v>
      </c>
      <c r="AO138" s="3" t="s">
        <v>27</v>
      </c>
      <c r="AP138" s="3" t="s">
        <v>27</v>
      </c>
      <c r="AX138" s="3">
        <f t="shared" si="5"/>
        <v>15</v>
      </c>
      <c r="AY138" s="3">
        <f t="shared" si="6"/>
        <v>1</v>
      </c>
    </row>
    <row r="139" spans="2:51" x14ac:dyDescent="0.25">
      <c r="B139" s="3" t="s">
        <v>30</v>
      </c>
      <c r="C139" s="3" t="str">
        <f t="shared" si="4"/>
        <v>UCPWR_FLAB-RP</v>
      </c>
      <c r="D139" s="3" t="s">
        <v>29</v>
      </c>
      <c r="E139" s="3" t="str" cm="1">
        <f t="array" ref="E139">INDEX(PWR_Lab!$A$2:$A$168,AX139)</f>
        <v>GHHYRO04</v>
      </c>
      <c r="F139" s="3" t="s">
        <v>28</v>
      </c>
      <c r="G139" s="3" t="s">
        <v>28</v>
      </c>
      <c r="H139" s="3" t="s">
        <v>28</v>
      </c>
      <c r="I139" s="3">
        <v>3</v>
      </c>
      <c r="J139" s="3" cm="1">
        <f t="array" ref="J139">-INDEX(PWR_Lab!$F$2:$M$168,AX139,AY139)</f>
        <v>-1.1440000000000001E-2</v>
      </c>
      <c r="K139" s="3" t="s">
        <v>27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27</v>
      </c>
      <c r="R139" s="3" t="s">
        <v>27</v>
      </c>
      <c r="S139" s="3" t="s">
        <v>27</v>
      </c>
      <c r="T139" s="3" t="s">
        <v>27</v>
      </c>
      <c r="U139" s="3" t="s">
        <v>27</v>
      </c>
      <c r="V139" s="3" t="s">
        <v>27</v>
      </c>
      <c r="W139" s="3" t="s">
        <v>27</v>
      </c>
      <c r="X139" s="3" t="s">
        <v>27</v>
      </c>
      <c r="Y139" s="3" t="s">
        <v>27</v>
      </c>
      <c r="Z139" s="3" t="s">
        <v>27</v>
      </c>
      <c r="AA139" s="3" t="s">
        <v>27</v>
      </c>
      <c r="AB139" s="3" t="s">
        <v>27</v>
      </c>
      <c r="AC139" s="3" t="s">
        <v>27</v>
      </c>
      <c r="AD139" s="3" t="s">
        <v>27</v>
      </c>
      <c r="AE139" s="3" t="s">
        <v>27</v>
      </c>
      <c r="AF139" s="3" t="s">
        <v>27</v>
      </c>
      <c r="AG139" s="3" t="s">
        <v>27</v>
      </c>
      <c r="AH139" s="3" t="s">
        <v>27</v>
      </c>
      <c r="AI139" s="3" t="s">
        <v>27</v>
      </c>
      <c r="AJ139" s="3" t="s">
        <v>27</v>
      </c>
      <c r="AK139" s="3" t="s">
        <v>27</v>
      </c>
      <c r="AL139" s="3" t="s">
        <v>27</v>
      </c>
      <c r="AM139" s="3" t="s">
        <v>27</v>
      </c>
      <c r="AN139" s="3" t="s">
        <v>27</v>
      </c>
      <c r="AO139" s="3" t="s">
        <v>27</v>
      </c>
      <c r="AP139" s="3" t="s">
        <v>27</v>
      </c>
      <c r="AX139" s="3">
        <f t="shared" si="5"/>
        <v>15</v>
      </c>
      <c r="AY139" s="3">
        <f t="shared" si="6"/>
        <v>2</v>
      </c>
    </row>
    <row r="140" spans="2:51" x14ac:dyDescent="0.25">
      <c r="B140" s="3" t="s">
        <v>30</v>
      </c>
      <c r="C140" s="3" t="str">
        <f t="shared" si="4"/>
        <v>UCPWR_FLAB-RS</v>
      </c>
      <c r="D140" s="3" t="s">
        <v>29</v>
      </c>
      <c r="E140" s="3" t="str" cm="1">
        <f t="array" ref="E140">INDEX(PWR_Lab!$A$2:$A$168,AX140)</f>
        <v>GHHYRO04</v>
      </c>
      <c r="F140" s="3" t="s">
        <v>28</v>
      </c>
      <c r="G140" s="3" t="s">
        <v>28</v>
      </c>
      <c r="H140" s="3" t="s">
        <v>28</v>
      </c>
      <c r="I140" s="3">
        <v>3</v>
      </c>
      <c r="J140" s="3" cm="1">
        <f t="array" ref="J140">-INDEX(PWR_Lab!$F$2:$M$168,AX140,AY140)</f>
        <v>-1.5480000000000001E-2</v>
      </c>
      <c r="K140" s="3" t="s">
        <v>27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  <c r="S140" s="3" t="s">
        <v>27</v>
      </c>
      <c r="T140" s="3" t="s">
        <v>27</v>
      </c>
      <c r="U140" s="3" t="s">
        <v>27</v>
      </c>
      <c r="V140" s="3" t="s">
        <v>27</v>
      </c>
      <c r="W140" s="3" t="s">
        <v>27</v>
      </c>
      <c r="X140" s="3" t="s">
        <v>27</v>
      </c>
      <c r="Y140" s="3" t="s">
        <v>27</v>
      </c>
      <c r="Z140" s="3" t="s">
        <v>27</v>
      </c>
      <c r="AA140" s="3" t="s">
        <v>27</v>
      </c>
      <c r="AB140" s="3" t="s">
        <v>27</v>
      </c>
      <c r="AC140" s="3" t="s">
        <v>27</v>
      </c>
      <c r="AD140" s="3" t="s">
        <v>27</v>
      </c>
      <c r="AE140" s="3" t="s">
        <v>27</v>
      </c>
      <c r="AF140" s="3" t="s">
        <v>27</v>
      </c>
      <c r="AG140" s="3" t="s">
        <v>27</v>
      </c>
      <c r="AH140" s="3" t="s">
        <v>27</v>
      </c>
      <c r="AI140" s="3" t="s">
        <v>27</v>
      </c>
      <c r="AJ140" s="3" t="s">
        <v>27</v>
      </c>
      <c r="AK140" s="3" t="s">
        <v>27</v>
      </c>
      <c r="AL140" s="3" t="s">
        <v>27</v>
      </c>
      <c r="AM140" s="3" t="s">
        <v>27</v>
      </c>
      <c r="AN140" s="3" t="s">
        <v>27</v>
      </c>
      <c r="AO140" s="3" t="s">
        <v>27</v>
      </c>
      <c r="AP140" s="3" t="s">
        <v>27</v>
      </c>
      <c r="AX140" s="3">
        <f t="shared" si="5"/>
        <v>15</v>
      </c>
      <c r="AY140" s="3">
        <f t="shared" si="6"/>
        <v>3</v>
      </c>
    </row>
    <row r="141" spans="2:51" x14ac:dyDescent="0.25">
      <c r="B141" s="3" t="s">
        <v>30</v>
      </c>
      <c r="C141" s="3" t="str">
        <f t="shared" si="4"/>
        <v>UCPWR_FLAB-RT</v>
      </c>
      <c r="D141" s="3" t="s">
        <v>29</v>
      </c>
      <c r="E141" s="3" t="str" cm="1">
        <f t="array" ref="E141">INDEX(PWR_Lab!$A$2:$A$168,AX141)</f>
        <v>GHHYRO04</v>
      </c>
      <c r="F141" s="3" t="s">
        <v>28</v>
      </c>
      <c r="G141" s="3" t="s">
        <v>28</v>
      </c>
      <c r="H141" s="3" t="s">
        <v>28</v>
      </c>
      <c r="I141" s="3">
        <v>3</v>
      </c>
      <c r="J141" s="3" cm="1">
        <f t="array" ref="J141">-INDEX(PWR_Lab!$F$2:$M$168,AX141,AY141)</f>
        <v>0</v>
      </c>
      <c r="K141" s="3" t="s">
        <v>27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  <c r="S141" s="3" t="s">
        <v>27</v>
      </c>
      <c r="T141" s="3" t="s">
        <v>27</v>
      </c>
      <c r="U141" s="3" t="s">
        <v>27</v>
      </c>
      <c r="V141" s="3" t="s">
        <v>27</v>
      </c>
      <c r="W141" s="3" t="s">
        <v>27</v>
      </c>
      <c r="X141" s="3" t="s">
        <v>27</v>
      </c>
      <c r="Y141" s="3" t="s">
        <v>27</v>
      </c>
      <c r="Z141" s="3" t="s">
        <v>27</v>
      </c>
      <c r="AA141" s="3" t="s">
        <v>27</v>
      </c>
      <c r="AB141" s="3" t="s">
        <v>27</v>
      </c>
      <c r="AC141" s="3" t="s">
        <v>27</v>
      </c>
      <c r="AD141" s="3" t="s">
        <v>27</v>
      </c>
      <c r="AE141" s="3" t="s">
        <v>27</v>
      </c>
      <c r="AF141" s="3" t="s">
        <v>27</v>
      </c>
      <c r="AG141" s="3" t="s">
        <v>27</v>
      </c>
      <c r="AH141" s="3" t="s">
        <v>27</v>
      </c>
      <c r="AI141" s="3" t="s">
        <v>27</v>
      </c>
      <c r="AJ141" s="3" t="s">
        <v>27</v>
      </c>
      <c r="AK141" s="3" t="s">
        <v>27</v>
      </c>
      <c r="AL141" s="3" t="s">
        <v>27</v>
      </c>
      <c r="AM141" s="3" t="s">
        <v>27</v>
      </c>
      <c r="AN141" s="3" t="s">
        <v>27</v>
      </c>
      <c r="AO141" s="3" t="s">
        <v>27</v>
      </c>
      <c r="AP141" s="3" t="s">
        <v>27</v>
      </c>
      <c r="AX141" s="3">
        <f t="shared" si="5"/>
        <v>15</v>
      </c>
      <c r="AY141" s="3">
        <f t="shared" si="6"/>
        <v>4</v>
      </c>
    </row>
    <row r="142" spans="2:51" x14ac:dyDescent="0.25">
      <c r="B142" s="3" t="s">
        <v>30</v>
      </c>
      <c r="C142" s="3" t="str">
        <f t="shared" si="4"/>
        <v>UCPWR_FLAB-UN</v>
      </c>
      <c r="D142" s="3" t="s">
        <v>29</v>
      </c>
      <c r="E142" s="3" t="str" cm="1">
        <f t="array" ref="E142">INDEX(PWR_Lab!$A$2:$A$168,AX142)</f>
        <v>GHHYRO04</v>
      </c>
      <c r="F142" s="3" t="s">
        <v>28</v>
      </c>
      <c r="G142" s="3" t="s">
        <v>28</v>
      </c>
      <c r="H142" s="3" t="s">
        <v>28</v>
      </c>
      <c r="I142" s="3">
        <v>3</v>
      </c>
      <c r="J142" s="3" cm="1">
        <f t="array" ref="J142">-INDEX(PWR_Lab!$F$2:$M$168,AX142,AY142)</f>
        <v>-0.10833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  <c r="S142" s="3" t="s">
        <v>27</v>
      </c>
      <c r="T142" s="3" t="s">
        <v>27</v>
      </c>
      <c r="U142" s="3" t="s">
        <v>27</v>
      </c>
      <c r="V142" s="3" t="s">
        <v>27</v>
      </c>
      <c r="W142" s="3" t="s">
        <v>27</v>
      </c>
      <c r="X142" s="3" t="s">
        <v>27</v>
      </c>
      <c r="Y142" s="3" t="s">
        <v>27</v>
      </c>
      <c r="Z142" s="3" t="s">
        <v>27</v>
      </c>
      <c r="AA142" s="3" t="s">
        <v>27</v>
      </c>
      <c r="AB142" s="3" t="s">
        <v>27</v>
      </c>
      <c r="AC142" s="3" t="s">
        <v>27</v>
      </c>
      <c r="AD142" s="3" t="s">
        <v>27</v>
      </c>
      <c r="AE142" s="3" t="s">
        <v>27</v>
      </c>
      <c r="AF142" s="3" t="s">
        <v>27</v>
      </c>
      <c r="AG142" s="3" t="s">
        <v>27</v>
      </c>
      <c r="AH142" s="3" t="s">
        <v>27</v>
      </c>
      <c r="AI142" s="3" t="s">
        <v>27</v>
      </c>
      <c r="AJ142" s="3" t="s">
        <v>27</v>
      </c>
      <c r="AK142" s="3" t="s">
        <v>27</v>
      </c>
      <c r="AL142" s="3" t="s">
        <v>27</v>
      </c>
      <c r="AM142" s="3" t="s">
        <v>27</v>
      </c>
      <c r="AN142" s="3" t="s">
        <v>27</v>
      </c>
      <c r="AO142" s="3" t="s">
        <v>27</v>
      </c>
      <c r="AP142" s="3" t="s">
        <v>27</v>
      </c>
      <c r="AX142" s="3">
        <f t="shared" si="5"/>
        <v>15</v>
      </c>
      <c r="AY142" s="3">
        <f t="shared" si="6"/>
        <v>5</v>
      </c>
    </row>
    <row r="143" spans="2:51" x14ac:dyDescent="0.25">
      <c r="B143" s="3" t="s">
        <v>30</v>
      </c>
      <c r="C143" s="3" t="str">
        <f t="shared" si="4"/>
        <v>UCPWR_FLAB-UP</v>
      </c>
      <c r="D143" s="3" t="s">
        <v>29</v>
      </c>
      <c r="E143" s="3" t="str" cm="1">
        <f t="array" ref="E143">INDEX(PWR_Lab!$A$2:$A$168,AX143)</f>
        <v>GHHYRO04</v>
      </c>
      <c r="F143" s="3" t="s">
        <v>28</v>
      </c>
      <c r="G143" s="3" t="s">
        <v>28</v>
      </c>
      <c r="H143" s="3" t="s">
        <v>28</v>
      </c>
      <c r="I143" s="3">
        <v>3</v>
      </c>
      <c r="J143" s="3" cm="1">
        <f t="array" ref="J143">-INDEX(PWR_Lab!$F$2:$M$168,AX143,AY143)</f>
        <v>-0.39967000000000003</v>
      </c>
      <c r="K143" s="3" t="s">
        <v>27</v>
      </c>
      <c r="L143" s="3" t="s">
        <v>27</v>
      </c>
      <c r="M143" s="3" t="s">
        <v>27</v>
      </c>
      <c r="N143" s="3" t="s">
        <v>27</v>
      </c>
      <c r="O143" s="3" t="s">
        <v>27</v>
      </c>
      <c r="P143" s="3" t="s">
        <v>27</v>
      </c>
      <c r="Q143" s="3" t="s">
        <v>27</v>
      </c>
      <c r="R143" s="3" t="s">
        <v>27</v>
      </c>
      <c r="S143" s="3" t="s">
        <v>27</v>
      </c>
      <c r="T143" s="3" t="s">
        <v>27</v>
      </c>
      <c r="U143" s="3" t="s">
        <v>27</v>
      </c>
      <c r="V143" s="3" t="s">
        <v>27</v>
      </c>
      <c r="W143" s="3" t="s">
        <v>27</v>
      </c>
      <c r="X143" s="3" t="s">
        <v>27</v>
      </c>
      <c r="Y143" s="3" t="s">
        <v>27</v>
      </c>
      <c r="Z143" s="3" t="s">
        <v>27</v>
      </c>
      <c r="AA143" s="3" t="s">
        <v>27</v>
      </c>
      <c r="AB143" s="3" t="s">
        <v>27</v>
      </c>
      <c r="AC143" s="3" t="s">
        <v>27</v>
      </c>
      <c r="AD143" s="3" t="s">
        <v>27</v>
      </c>
      <c r="AE143" s="3" t="s">
        <v>27</v>
      </c>
      <c r="AF143" s="3" t="s">
        <v>27</v>
      </c>
      <c r="AG143" s="3" t="s">
        <v>27</v>
      </c>
      <c r="AH143" s="3" t="s">
        <v>27</v>
      </c>
      <c r="AI143" s="3" t="s">
        <v>27</v>
      </c>
      <c r="AJ143" s="3" t="s">
        <v>27</v>
      </c>
      <c r="AK143" s="3" t="s">
        <v>27</v>
      </c>
      <c r="AL143" s="3" t="s">
        <v>27</v>
      </c>
      <c r="AM143" s="3" t="s">
        <v>27</v>
      </c>
      <c r="AN143" s="3" t="s">
        <v>27</v>
      </c>
      <c r="AO143" s="3" t="s">
        <v>27</v>
      </c>
      <c r="AP143" s="3" t="s">
        <v>27</v>
      </c>
      <c r="AX143" s="3">
        <f t="shared" si="5"/>
        <v>15</v>
      </c>
      <c r="AY143" s="3">
        <f t="shared" si="6"/>
        <v>6</v>
      </c>
    </row>
    <row r="144" spans="2:51" x14ac:dyDescent="0.25">
      <c r="B144" s="3" t="s">
        <v>30</v>
      </c>
      <c r="C144" s="3" t="str">
        <f t="shared" si="4"/>
        <v>UCPWR_FLAB-US</v>
      </c>
      <c r="D144" s="3" t="s">
        <v>29</v>
      </c>
      <c r="E144" s="3" t="str" cm="1">
        <f t="array" ref="E144">INDEX(PWR_Lab!$A$2:$A$168,AX144)</f>
        <v>GHHYRO04</v>
      </c>
      <c r="F144" s="3" t="s">
        <v>28</v>
      </c>
      <c r="G144" s="3" t="s">
        <v>28</v>
      </c>
      <c r="H144" s="3" t="s">
        <v>28</v>
      </c>
      <c r="I144" s="3">
        <v>3</v>
      </c>
      <c r="J144" s="3" cm="1">
        <f t="array" ref="J144">-INDEX(PWR_Lab!$F$2:$M$168,AX144,AY144)</f>
        <v>-7.2669999999999998E-2</v>
      </c>
      <c r="K144" s="3" t="s">
        <v>27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  <c r="S144" s="3" t="s">
        <v>27</v>
      </c>
      <c r="T144" s="3" t="s">
        <v>27</v>
      </c>
      <c r="U144" s="3" t="s">
        <v>27</v>
      </c>
      <c r="V144" s="3" t="s">
        <v>27</v>
      </c>
      <c r="W144" s="3" t="s">
        <v>27</v>
      </c>
      <c r="X144" s="3" t="s">
        <v>27</v>
      </c>
      <c r="Y144" s="3" t="s">
        <v>27</v>
      </c>
      <c r="Z144" s="3" t="s">
        <v>27</v>
      </c>
      <c r="AA144" s="3" t="s">
        <v>27</v>
      </c>
      <c r="AB144" s="3" t="s">
        <v>27</v>
      </c>
      <c r="AC144" s="3" t="s">
        <v>27</v>
      </c>
      <c r="AD144" s="3" t="s">
        <v>27</v>
      </c>
      <c r="AE144" s="3" t="s">
        <v>27</v>
      </c>
      <c r="AF144" s="3" t="s">
        <v>27</v>
      </c>
      <c r="AG144" s="3" t="s">
        <v>27</v>
      </c>
      <c r="AH144" s="3" t="s">
        <v>27</v>
      </c>
      <c r="AI144" s="3" t="s">
        <v>27</v>
      </c>
      <c r="AJ144" s="3" t="s">
        <v>27</v>
      </c>
      <c r="AK144" s="3" t="s">
        <v>27</v>
      </c>
      <c r="AL144" s="3" t="s">
        <v>27</v>
      </c>
      <c r="AM144" s="3" t="s">
        <v>27</v>
      </c>
      <c r="AN144" s="3" t="s">
        <v>27</v>
      </c>
      <c r="AO144" s="3" t="s">
        <v>27</v>
      </c>
      <c r="AP144" s="3" t="s">
        <v>27</v>
      </c>
      <c r="AX144" s="3">
        <f t="shared" si="5"/>
        <v>15</v>
      </c>
      <c r="AY144" s="3">
        <f t="shared" si="6"/>
        <v>7</v>
      </c>
    </row>
    <row r="145" spans="2:51" x14ac:dyDescent="0.25">
      <c r="B145" s="3" t="s">
        <v>30</v>
      </c>
      <c r="C145" s="3" t="str">
        <f t="shared" si="4"/>
        <v>UCPWR_FLAB-UT</v>
      </c>
      <c r="D145" s="3" t="s">
        <v>29</v>
      </c>
      <c r="E145" s="3" t="str" cm="1">
        <f t="array" ref="E145">INDEX(PWR_Lab!$A$2:$A$168,AX145)</f>
        <v>GHHYRO04</v>
      </c>
      <c r="F145" s="3" t="s">
        <v>28</v>
      </c>
      <c r="G145" s="3" t="s">
        <v>28</v>
      </c>
      <c r="H145" s="3" t="s">
        <v>28</v>
      </c>
      <c r="I145" s="3">
        <v>3</v>
      </c>
      <c r="J145" s="3" cm="1">
        <f t="array" ref="J145">-INDEX(PWR_Lab!$F$2:$M$168,AX145,AY145)</f>
        <v>-0.88546000000000002</v>
      </c>
      <c r="K145" s="3" t="s">
        <v>27</v>
      </c>
      <c r="L145" s="3" t="s">
        <v>27</v>
      </c>
      <c r="M145" s="3" t="s">
        <v>27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  <c r="S145" s="3" t="s">
        <v>27</v>
      </c>
      <c r="T145" s="3" t="s">
        <v>27</v>
      </c>
      <c r="U145" s="3" t="s">
        <v>27</v>
      </c>
      <c r="V145" s="3" t="s">
        <v>27</v>
      </c>
      <c r="W145" s="3" t="s">
        <v>27</v>
      </c>
      <c r="X145" s="3" t="s">
        <v>27</v>
      </c>
      <c r="Y145" s="3" t="s">
        <v>27</v>
      </c>
      <c r="Z145" s="3" t="s">
        <v>27</v>
      </c>
      <c r="AA145" s="3" t="s">
        <v>27</v>
      </c>
      <c r="AB145" s="3" t="s">
        <v>27</v>
      </c>
      <c r="AC145" s="3" t="s">
        <v>27</v>
      </c>
      <c r="AD145" s="3" t="s">
        <v>27</v>
      </c>
      <c r="AE145" s="3" t="s">
        <v>27</v>
      </c>
      <c r="AF145" s="3" t="s">
        <v>27</v>
      </c>
      <c r="AG145" s="3" t="s">
        <v>27</v>
      </c>
      <c r="AH145" s="3" t="s">
        <v>27</v>
      </c>
      <c r="AI145" s="3" t="s">
        <v>27</v>
      </c>
      <c r="AJ145" s="3" t="s">
        <v>27</v>
      </c>
      <c r="AK145" s="3" t="s">
        <v>27</v>
      </c>
      <c r="AL145" s="3" t="s">
        <v>27</v>
      </c>
      <c r="AM145" s="3" t="s">
        <v>27</v>
      </c>
      <c r="AN145" s="3" t="s">
        <v>27</v>
      </c>
      <c r="AO145" s="3" t="s">
        <v>27</v>
      </c>
      <c r="AP145" s="3" t="s">
        <v>27</v>
      </c>
      <c r="AX145" s="3">
        <f t="shared" si="5"/>
        <v>15</v>
      </c>
      <c r="AY145" s="3">
        <f t="shared" si="6"/>
        <v>8</v>
      </c>
    </row>
    <row r="146" spans="2:51" x14ac:dyDescent="0.25">
      <c r="B146" s="3" t="s">
        <v>30</v>
      </c>
      <c r="C146" s="3" t="str">
        <f t="shared" si="4"/>
        <v>UCPWR_FLAB-RN</v>
      </c>
      <c r="D146" s="3" t="s">
        <v>29</v>
      </c>
      <c r="E146" s="3" t="str" cm="1">
        <f t="array" ref="E146">INDEX(PWR_Lab!$A$2:$A$168,AX146)</f>
        <v>GHHYRO06</v>
      </c>
      <c r="F146" s="3" t="s">
        <v>28</v>
      </c>
      <c r="G146" s="3" t="s">
        <v>28</v>
      </c>
      <c r="H146" s="3" t="s">
        <v>28</v>
      </c>
      <c r="I146" s="3">
        <v>3</v>
      </c>
      <c r="J146" s="3" cm="1">
        <f t="array" ref="J146">-INDEX(PWR_Lab!$F$2:$M$168,AX146,AY146)</f>
        <v>-1.413E-2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27</v>
      </c>
      <c r="Q146" s="3" t="s">
        <v>27</v>
      </c>
      <c r="R146" s="3" t="s">
        <v>27</v>
      </c>
      <c r="S146" s="3" t="s">
        <v>27</v>
      </c>
      <c r="T146" s="3" t="s">
        <v>27</v>
      </c>
      <c r="U146" s="3" t="s">
        <v>27</v>
      </c>
      <c r="V146" s="3" t="s">
        <v>27</v>
      </c>
      <c r="W146" s="3" t="s">
        <v>27</v>
      </c>
      <c r="X146" s="3" t="s">
        <v>27</v>
      </c>
      <c r="Y146" s="3" t="s">
        <v>27</v>
      </c>
      <c r="Z146" s="3" t="s">
        <v>27</v>
      </c>
      <c r="AA146" s="3" t="s">
        <v>27</v>
      </c>
      <c r="AB146" s="3" t="s">
        <v>27</v>
      </c>
      <c r="AC146" s="3" t="s">
        <v>27</v>
      </c>
      <c r="AD146" s="3" t="s">
        <v>27</v>
      </c>
      <c r="AE146" s="3" t="s">
        <v>27</v>
      </c>
      <c r="AF146" s="3" t="s">
        <v>27</v>
      </c>
      <c r="AG146" s="3" t="s">
        <v>27</v>
      </c>
      <c r="AH146" s="3" t="s">
        <v>27</v>
      </c>
      <c r="AI146" s="3" t="s">
        <v>27</v>
      </c>
      <c r="AJ146" s="3" t="s">
        <v>27</v>
      </c>
      <c r="AK146" s="3" t="s">
        <v>27</v>
      </c>
      <c r="AL146" s="3" t="s">
        <v>27</v>
      </c>
      <c r="AM146" s="3" t="s">
        <v>27</v>
      </c>
      <c r="AN146" s="3" t="s">
        <v>27</v>
      </c>
      <c r="AO146" s="3" t="s">
        <v>27</v>
      </c>
      <c r="AP146" s="3" t="s">
        <v>27</v>
      </c>
      <c r="AX146" s="3">
        <f t="shared" si="5"/>
        <v>16</v>
      </c>
      <c r="AY146" s="3">
        <f t="shared" si="6"/>
        <v>1</v>
      </c>
    </row>
    <row r="147" spans="2:51" x14ac:dyDescent="0.25">
      <c r="B147" s="3" t="s">
        <v>30</v>
      </c>
      <c r="C147" s="3" t="str">
        <f t="shared" si="4"/>
        <v>UCPWR_FLAB-RP</v>
      </c>
      <c r="D147" s="3" t="s">
        <v>29</v>
      </c>
      <c r="E147" s="3" t="str" cm="1">
        <f t="array" ref="E147">INDEX(PWR_Lab!$A$2:$A$168,AX147)</f>
        <v>GHHYRO06</v>
      </c>
      <c r="F147" s="3" t="s">
        <v>28</v>
      </c>
      <c r="G147" s="3" t="s">
        <v>28</v>
      </c>
      <c r="H147" s="3" t="s">
        <v>28</v>
      </c>
      <c r="I147" s="3">
        <v>3</v>
      </c>
      <c r="J147" s="3" cm="1">
        <f t="array" ref="J147">-INDEX(PWR_Lab!$F$2:$M$168,AX147,AY147)</f>
        <v>-1.1440000000000001E-2</v>
      </c>
      <c r="K147" s="3" t="s">
        <v>27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  <c r="S147" s="3" t="s">
        <v>27</v>
      </c>
      <c r="T147" s="3" t="s">
        <v>27</v>
      </c>
      <c r="U147" s="3" t="s">
        <v>27</v>
      </c>
      <c r="V147" s="3" t="s">
        <v>27</v>
      </c>
      <c r="W147" s="3" t="s">
        <v>27</v>
      </c>
      <c r="X147" s="3" t="s">
        <v>27</v>
      </c>
      <c r="Y147" s="3" t="s">
        <v>27</v>
      </c>
      <c r="Z147" s="3" t="s">
        <v>27</v>
      </c>
      <c r="AA147" s="3" t="s">
        <v>27</v>
      </c>
      <c r="AB147" s="3" t="s">
        <v>27</v>
      </c>
      <c r="AC147" s="3" t="s">
        <v>27</v>
      </c>
      <c r="AD147" s="3" t="s">
        <v>27</v>
      </c>
      <c r="AE147" s="3" t="s">
        <v>27</v>
      </c>
      <c r="AF147" s="3" t="s">
        <v>27</v>
      </c>
      <c r="AG147" s="3" t="s">
        <v>27</v>
      </c>
      <c r="AH147" s="3" t="s">
        <v>27</v>
      </c>
      <c r="AI147" s="3" t="s">
        <v>27</v>
      </c>
      <c r="AJ147" s="3" t="s">
        <v>27</v>
      </c>
      <c r="AK147" s="3" t="s">
        <v>27</v>
      </c>
      <c r="AL147" s="3" t="s">
        <v>27</v>
      </c>
      <c r="AM147" s="3" t="s">
        <v>27</v>
      </c>
      <c r="AN147" s="3" t="s">
        <v>27</v>
      </c>
      <c r="AO147" s="3" t="s">
        <v>27</v>
      </c>
      <c r="AP147" s="3" t="s">
        <v>27</v>
      </c>
      <c r="AX147" s="3">
        <f t="shared" si="5"/>
        <v>16</v>
      </c>
      <c r="AY147" s="3">
        <f t="shared" si="6"/>
        <v>2</v>
      </c>
    </row>
    <row r="148" spans="2:51" x14ac:dyDescent="0.25">
      <c r="B148" s="3" t="s">
        <v>30</v>
      </c>
      <c r="C148" s="3" t="str">
        <f t="shared" si="4"/>
        <v>UCPWR_FLAB-RS</v>
      </c>
      <c r="D148" s="3" t="s">
        <v>29</v>
      </c>
      <c r="E148" s="3" t="str" cm="1">
        <f t="array" ref="E148">INDEX(PWR_Lab!$A$2:$A$168,AX148)</f>
        <v>GHHYRO06</v>
      </c>
      <c r="F148" s="3" t="s">
        <v>28</v>
      </c>
      <c r="G148" s="3" t="s">
        <v>28</v>
      </c>
      <c r="H148" s="3" t="s">
        <v>28</v>
      </c>
      <c r="I148" s="3">
        <v>3</v>
      </c>
      <c r="J148" s="3" cm="1">
        <f t="array" ref="J148">-INDEX(PWR_Lab!$F$2:$M$168,AX148,AY148)</f>
        <v>-1.5480000000000001E-2</v>
      </c>
      <c r="K148" s="3" t="s">
        <v>27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27</v>
      </c>
      <c r="R148" s="3" t="s">
        <v>27</v>
      </c>
      <c r="S148" s="3" t="s">
        <v>27</v>
      </c>
      <c r="T148" s="3" t="s">
        <v>27</v>
      </c>
      <c r="U148" s="3" t="s">
        <v>27</v>
      </c>
      <c r="V148" s="3" t="s">
        <v>27</v>
      </c>
      <c r="W148" s="3" t="s">
        <v>27</v>
      </c>
      <c r="X148" s="3" t="s">
        <v>27</v>
      </c>
      <c r="Y148" s="3" t="s">
        <v>27</v>
      </c>
      <c r="Z148" s="3" t="s">
        <v>27</v>
      </c>
      <c r="AA148" s="3" t="s">
        <v>27</v>
      </c>
      <c r="AB148" s="3" t="s">
        <v>27</v>
      </c>
      <c r="AC148" s="3" t="s">
        <v>27</v>
      </c>
      <c r="AD148" s="3" t="s">
        <v>27</v>
      </c>
      <c r="AE148" s="3" t="s">
        <v>27</v>
      </c>
      <c r="AF148" s="3" t="s">
        <v>27</v>
      </c>
      <c r="AG148" s="3" t="s">
        <v>27</v>
      </c>
      <c r="AH148" s="3" t="s">
        <v>27</v>
      </c>
      <c r="AI148" s="3" t="s">
        <v>27</v>
      </c>
      <c r="AJ148" s="3" t="s">
        <v>27</v>
      </c>
      <c r="AK148" s="3" t="s">
        <v>27</v>
      </c>
      <c r="AL148" s="3" t="s">
        <v>27</v>
      </c>
      <c r="AM148" s="3" t="s">
        <v>27</v>
      </c>
      <c r="AN148" s="3" t="s">
        <v>27</v>
      </c>
      <c r="AO148" s="3" t="s">
        <v>27</v>
      </c>
      <c r="AP148" s="3" t="s">
        <v>27</v>
      </c>
      <c r="AX148" s="3">
        <f t="shared" si="5"/>
        <v>16</v>
      </c>
      <c r="AY148" s="3">
        <f t="shared" si="6"/>
        <v>3</v>
      </c>
    </row>
    <row r="149" spans="2:51" x14ac:dyDescent="0.25">
      <c r="B149" s="3" t="s">
        <v>30</v>
      </c>
      <c r="C149" s="3" t="str">
        <f t="shared" si="4"/>
        <v>UCPWR_FLAB-RT</v>
      </c>
      <c r="D149" s="3" t="s">
        <v>29</v>
      </c>
      <c r="E149" s="3" t="str" cm="1">
        <f t="array" ref="E149">INDEX(PWR_Lab!$A$2:$A$168,AX149)</f>
        <v>GHHYRO06</v>
      </c>
      <c r="F149" s="3" t="s">
        <v>28</v>
      </c>
      <c r="G149" s="3" t="s">
        <v>28</v>
      </c>
      <c r="H149" s="3" t="s">
        <v>28</v>
      </c>
      <c r="I149" s="3">
        <v>3</v>
      </c>
      <c r="J149" s="3" cm="1">
        <f t="array" ref="J149">-INDEX(PWR_Lab!$F$2:$M$168,AX149,AY149)</f>
        <v>0</v>
      </c>
      <c r="K149" s="3" t="s">
        <v>27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  <c r="S149" s="3" t="s">
        <v>27</v>
      </c>
      <c r="T149" s="3" t="s">
        <v>27</v>
      </c>
      <c r="U149" s="3" t="s">
        <v>27</v>
      </c>
      <c r="V149" s="3" t="s">
        <v>27</v>
      </c>
      <c r="W149" s="3" t="s">
        <v>27</v>
      </c>
      <c r="X149" s="3" t="s">
        <v>27</v>
      </c>
      <c r="Y149" s="3" t="s">
        <v>27</v>
      </c>
      <c r="Z149" s="3" t="s">
        <v>27</v>
      </c>
      <c r="AA149" s="3" t="s">
        <v>27</v>
      </c>
      <c r="AB149" s="3" t="s">
        <v>27</v>
      </c>
      <c r="AC149" s="3" t="s">
        <v>27</v>
      </c>
      <c r="AD149" s="3" t="s">
        <v>27</v>
      </c>
      <c r="AE149" s="3" t="s">
        <v>27</v>
      </c>
      <c r="AF149" s="3" t="s">
        <v>27</v>
      </c>
      <c r="AG149" s="3" t="s">
        <v>27</v>
      </c>
      <c r="AH149" s="3" t="s">
        <v>27</v>
      </c>
      <c r="AI149" s="3" t="s">
        <v>27</v>
      </c>
      <c r="AJ149" s="3" t="s">
        <v>27</v>
      </c>
      <c r="AK149" s="3" t="s">
        <v>27</v>
      </c>
      <c r="AL149" s="3" t="s">
        <v>27</v>
      </c>
      <c r="AM149" s="3" t="s">
        <v>27</v>
      </c>
      <c r="AN149" s="3" t="s">
        <v>27</v>
      </c>
      <c r="AO149" s="3" t="s">
        <v>27</v>
      </c>
      <c r="AP149" s="3" t="s">
        <v>27</v>
      </c>
      <c r="AX149" s="3">
        <f t="shared" si="5"/>
        <v>16</v>
      </c>
      <c r="AY149" s="3">
        <f t="shared" si="6"/>
        <v>4</v>
      </c>
    </row>
    <row r="150" spans="2:51" x14ac:dyDescent="0.25">
      <c r="B150" s="3" t="s">
        <v>30</v>
      </c>
      <c r="C150" s="3" t="str">
        <f t="shared" si="4"/>
        <v>UCPWR_FLAB-UN</v>
      </c>
      <c r="D150" s="3" t="s">
        <v>29</v>
      </c>
      <c r="E150" s="3" t="str" cm="1">
        <f t="array" ref="E150">INDEX(PWR_Lab!$A$2:$A$168,AX150)</f>
        <v>GHHYRO06</v>
      </c>
      <c r="F150" s="3" t="s">
        <v>28</v>
      </c>
      <c r="G150" s="3" t="s">
        <v>28</v>
      </c>
      <c r="H150" s="3" t="s">
        <v>28</v>
      </c>
      <c r="I150" s="3">
        <v>3</v>
      </c>
      <c r="J150" s="3" cm="1">
        <f t="array" ref="J150">-INDEX(PWR_Lab!$F$2:$M$168,AX150,AY150)</f>
        <v>-0.10833</v>
      </c>
      <c r="K150" s="3" t="s">
        <v>27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27</v>
      </c>
      <c r="S150" s="3" t="s">
        <v>27</v>
      </c>
      <c r="T150" s="3" t="s">
        <v>27</v>
      </c>
      <c r="U150" s="3" t="s">
        <v>27</v>
      </c>
      <c r="V150" s="3" t="s">
        <v>27</v>
      </c>
      <c r="W150" s="3" t="s">
        <v>27</v>
      </c>
      <c r="X150" s="3" t="s">
        <v>27</v>
      </c>
      <c r="Y150" s="3" t="s">
        <v>27</v>
      </c>
      <c r="Z150" s="3" t="s">
        <v>27</v>
      </c>
      <c r="AA150" s="3" t="s">
        <v>27</v>
      </c>
      <c r="AB150" s="3" t="s">
        <v>27</v>
      </c>
      <c r="AC150" s="3" t="s">
        <v>27</v>
      </c>
      <c r="AD150" s="3" t="s">
        <v>27</v>
      </c>
      <c r="AE150" s="3" t="s">
        <v>27</v>
      </c>
      <c r="AF150" s="3" t="s">
        <v>27</v>
      </c>
      <c r="AG150" s="3" t="s">
        <v>27</v>
      </c>
      <c r="AH150" s="3" t="s">
        <v>27</v>
      </c>
      <c r="AI150" s="3" t="s">
        <v>27</v>
      </c>
      <c r="AJ150" s="3" t="s">
        <v>27</v>
      </c>
      <c r="AK150" s="3" t="s">
        <v>27</v>
      </c>
      <c r="AL150" s="3" t="s">
        <v>27</v>
      </c>
      <c r="AM150" s="3" t="s">
        <v>27</v>
      </c>
      <c r="AN150" s="3" t="s">
        <v>27</v>
      </c>
      <c r="AO150" s="3" t="s">
        <v>27</v>
      </c>
      <c r="AP150" s="3" t="s">
        <v>27</v>
      </c>
      <c r="AX150" s="3">
        <f t="shared" si="5"/>
        <v>16</v>
      </c>
      <c r="AY150" s="3">
        <f t="shared" si="6"/>
        <v>5</v>
      </c>
    </row>
    <row r="151" spans="2:51" x14ac:dyDescent="0.25">
      <c r="B151" s="3" t="s">
        <v>30</v>
      </c>
      <c r="C151" s="3" t="str">
        <f t="shared" si="4"/>
        <v>UCPWR_FLAB-UP</v>
      </c>
      <c r="D151" s="3" t="s">
        <v>29</v>
      </c>
      <c r="E151" s="3" t="str" cm="1">
        <f t="array" ref="E151">INDEX(PWR_Lab!$A$2:$A$168,AX151)</f>
        <v>GHHYRO06</v>
      </c>
      <c r="F151" s="3" t="s">
        <v>28</v>
      </c>
      <c r="G151" s="3" t="s">
        <v>28</v>
      </c>
      <c r="H151" s="3" t="s">
        <v>28</v>
      </c>
      <c r="I151" s="3">
        <v>3</v>
      </c>
      <c r="J151" s="3" cm="1">
        <f t="array" ref="J151">-INDEX(PWR_Lab!$F$2:$M$168,AX151,AY151)</f>
        <v>-0.39967000000000003</v>
      </c>
      <c r="K151" s="3" t="s">
        <v>27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27</v>
      </c>
      <c r="Q151" s="3" t="s">
        <v>27</v>
      </c>
      <c r="R151" s="3" t="s">
        <v>27</v>
      </c>
      <c r="S151" s="3" t="s">
        <v>27</v>
      </c>
      <c r="T151" s="3" t="s">
        <v>27</v>
      </c>
      <c r="U151" s="3" t="s">
        <v>27</v>
      </c>
      <c r="V151" s="3" t="s">
        <v>27</v>
      </c>
      <c r="W151" s="3" t="s">
        <v>27</v>
      </c>
      <c r="X151" s="3" t="s">
        <v>27</v>
      </c>
      <c r="Y151" s="3" t="s">
        <v>27</v>
      </c>
      <c r="Z151" s="3" t="s">
        <v>27</v>
      </c>
      <c r="AA151" s="3" t="s">
        <v>27</v>
      </c>
      <c r="AB151" s="3" t="s">
        <v>27</v>
      </c>
      <c r="AC151" s="3" t="s">
        <v>27</v>
      </c>
      <c r="AD151" s="3" t="s">
        <v>27</v>
      </c>
      <c r="AE151" s="3" t="s">
        <v>27</v>
      </c>
      <c r="AF151" s="3" t="s">
        <v>27</v>
      </c>
      <c r="AG151" s="3" t="s">
        <v>27</v>
      </c>
      <c r="AH151" s="3" t="s">
        <v>27</v>
      </c>
      <c r="AI151" s="3" t="s">
        <v>27</v>
      </c>
      <c r="AJ151" s="3" t="s">
        <v>27</v>
      </c>
      <c r="AK151" s="3" t="s">
        <v>27</v>
      </c>
      <c r="AL151" s="3" t="s">
        <v>27</v>
      </c>
      <c r="AM151" s="3" t="s">
        <v>27</v>
      </c>
      <c r="AN151" s="3" t="s">
        <v>27</v>
      </c>
      <c r="AO151" s="3" t="s">
        <v>27</v>
      </c>
      <c r="AP151" s="3" t="s">
        <v>27</v>
      </c>
      <c r="AX151" s="3">
        <f t="shared" si="5"/>
        <v>16</v>
      </c>
      <c r="AY151" s="3">
        <f t="shared" si="6"/>
        <v>6</v>
      </c>
    </row>
    <row r="152" spans="2:51" x14ac:dyDescent="0.25">
      <c r="B152" s="3" t="s">
        <v>30</v>
      </c>
      <c r="C152" s="3" t="str">
        <f t="shared" si="4"/>
        <v>UCPWR_FLAB-US</v>
      </c>
      <c r="D152" s="3" t="s">
        <v>29</v>
      </c>
      <c r="E152" s="3" t="str" cm="1">
        <f t="array" ref="E152">INDEX(PWR_Lab!$A$2:$A$168,AX152)</f>
        <v>GHHYRO06</v>
      </c>
      <c r="F152" s="3" t="s">
        <v>28</v>
      </c>
      <c r="G152" s="3" t="s">
        <v>28</v>
      </c>
      <c r="H152" s="3" t="s">
        <v>28</v>
      </c>
      <c r="I152" s="3">
        <v>3</v>
      </c>
      <c r="J152" s="3" cm="1">
        <f t="array" ref="J152">-INDEX(PWR_Lab!$F$2:$M$168,AX152,AY152)</f>
        <v>-7.2669999999999998E-2</v>
      </c>
      <c r="K152" s="3" t="s">
        <v>27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  <c r="S152" s="3" t="s">
        <v>27</v>
      </c>
      <c r="T152" s="3" t="s">
        <v>27</v>
      </c>
      <c r="U152" s="3" t="s">
        <v>27</v>
      </c>
      <c r="V152" s="3" t="s">
        <v>27</v>
      </c>
      <c r="W152" s="3" t="s">
        <v>27</v>
      </c>
      <c r="X152" s="3" t="s">
        <v>27</v>
      </c>
      <c r="Y152" s="3" t="s">
        <v>27</v>
      </c>
      <c r="Z152" s="3" t="s">
        <v>27</v>
      </c>
      <c r="AA152" s="3" t="s">
        <v>27</v>
      </c>
      <c r="AB152" s="3" t="s">
        <v>27</v>
      </c>
      <c r="AC152" s="3" t="s">
        <v>27</v>
      </c>
      <c r="AD152" s="3" t="s">
        <v>27</v>
      </c>
      <c r="AE152" s="3" t="s">
        <v>27</v>
      </c>
      <c r="AF152" s="3" t="s">
        <v>27</v>
      </c>
      <c r="AG152" s="3" t="s">
        <v>27</v>
      </c>
      <c r="AH152" s="3" t="s">
        <v>27</v>
      </c>
      <c r="AI152" s="3" t="s">
        <v>27</v>
      </c>
      <c r="AJ152" s="3" t="s">
        <v>27</v>
      </c>
      <c r="AK152" s="3" t="s">
        <v>27</v>
      </c>
      <c r="AL152" s="3" t="s">
        <v>27</v>
      </c>
      <c r="AM152" s="3" t="s">
        <v>27</v>
      </c>
      <c r="AN152" s="3" t="s">
        <v>27</v>
      </c>
      <c r="AO152" s="3" t="s">
        <v>27</v>
      </c>
      <c r="AP152" s="3" t="s">
        <v>27</v>
      </c>
      <c r="AX152" s="3">
        <f t="shared" si="5"/>
        <v>16</v>
      </c>
      <c r="AY152" s="3">
        <f t="shared" si="6"/>
        <v>7</v>
      </c>
    </row>
    <row r="153" spans="2:51" x14ac:dyDescent="0.25">
      <c r="B153" s="3" t="s">
        <v>30</v>
      </c>
      <c r="C153" s="3" t="str">
        <f t="shared" si="4"/>
        <v>UCPWR_FLAB-UT</v>
      </c>
      <c r="D153" s="3" t="s">
        <v>29</v>
      </c>
      <c r="E153" s="3" t="str" cm="1">
        <f t="array" ref="E153">INDEX(PWR_Lab!$A$2:$A$168,AX153)</f>
        <v>GHHYRO06</v>
      </c>
      <c r="F153" s="3" t="s">
        <v>28</v>
      </c>
      <c r="G153" s="3" t="s">
        <v>28</v>
      </c>
      <c r="H153" s="3" t="s">
        <v>28</v>
      </c>
      <c r="I153" s="3">
        <v>3</v>
      </c>
      <c r="J153" s="3" cm="1">
        <f t="array" ref="J153">-INDEX(PWR_Lab!$F$2:$M$168,AX153,AY153)</f>
        <v>-0.88546000000000002</v>
      </c>
      <c r="K153" s="3" t="s">
        <v>27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  <c r="S153" s="3" t="s">
        <v>27</v>
      </c>
      <c r="T153" s="3" t="s">
        <v>27</v>
      </c>
      <c r="U153" s="3" t="s">
        <v>27</v>
      </c>
      <c r="V153" s="3" t="s">
        <v>27</v>
      </c>
      <c r="W153" s="3" t="s">
        <v>27</v>
      </c>
      <c r="X153" s="3" t="s">
        <v>27</v>
      </c>
      <c r="Y153" s="3" t="s">
        <v>27</v>
      </c>
      <c r="Z153" s="3" t="s">
        <v>27</v>
      </c>
      <c r="AA153" s="3" t="s">
        <v>27</v>
      </c>
      <c r="AB153" s="3" t="s">
        <v>27</v>
      </c>
      <c r="AC153" s="3" t="s">
        <v>27</v>
      </c>
      <c r="AD153" s="3" t="s">
        <v>27</v>
      </c>
      <c r="AE153" s="3" t="s">
        <v>27</v>
      </c>
      <c r="AF153" s="3" t="s">
        <v>27</v>
      </c>
      <c r="AG153" s="3" t="s">
        <v>27</v>
      </c>
      <c r="AH153" s="3" t="s">
        <v>27</v>
      </c>
      <c r="AI153" s="3" t="s">
        <v>27</v>
      </c>
      <c r="AJ153" s="3" t="s">
        <v>27</v>
      </c>
      <c r="AK153" s="3" t="s">
        <v>27</v>
      </c>
      <c r="AL153" s="3" t="s">
        <v>27</v>
      </c>
      <c r="AM153" s="3" t="s">
        <v>27</v>
      </c>
      <c r="AN153" s="3" t="s">
        <v>27</v>
      </c>
      <c r="AO153" s="3" t="s">
        <v>27</v>
      </c>
      <c r="AP153" s="3" t="s">
        <v>27</v>
      </c>
      <c r="AX153" s="3">
        <f t="shared" si="5"/>
        <v>16</v>
      </c>
      <c r="AY153" s="3">
        <f t="shared" si="6"/>
        <v>8</v>
      </c>
    </row>
    <row r="154" spans="2:51" x14ac:dyDescent="0.25">
      <c r="B154" s="3" t="s">
        <v>30</v>
      </c>
      <c r="C154" s="3" t="str">
        <f t="shared" si="4"/>
        <v>UCPWR_FLAB-RN</v>
      </c>
      <c r="D154" s="3" t="s">
        <v>29</v>
      </c>
      <c r="E154" s="3" t="str" cm="1">
        <f t="array" ref="E154">INDEX(PWR_Lab!$A$2:$A$168,AX154)</f>
        <v>GHHYRO07</v>
      </c>
      <c r="F154" s="3" t="s">
        <v>28</v>
      </c>
      <c r="G154" s="3" t="s">
        <v>28</v>
      </c>
      <c r="H154" s="3" t="s">
        <v>28</v>
      </c>
      <c r="I154" s="3">
        <v>3</v>
      </c>
      <c r="J154" s="3" cm="1">
        <f t="array" ref="J154">-INDEX(PWR_Lab!$F$2:$M$168,AX154,AY154)</f>
        <v>-1.413E-2</v>
      </c>
      <c r="K154" s="3" t="s">
        <v>27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27</v>
      </c>
      <c r="Q154" s="3" t="s">
        <v>27</v>
      </c>
      <c r="R154" s="3" t="s">
        <v>27</v>
      </c>
      <c r="S154" s="3" t="s">
        <v>27</v>
      </c>
      <c r="T154" s="3" t="s">
        <v>27</v>
      </c>
      <c r="U154" s="3" t="s">
        <v>27</v>
      </c>
      <c r="V154" s="3" t="s">
        <v>27</v>
      </c>
      <c r="W154" s="3" t="s">
        <v>27</v>
      </c>
      <c r="X154" s="3" t="s">
        <v>27</v>
      </c>
      <c r="Y154" s="3" t="s">
        <v>27</v>
      </c>
      <c r="Z154" s="3" t="s">
        <v>27</v>
      </c>
      <c r="AA154" s="3" t="s">
        <v>27</v>
      </c>
      <c r="AB154" s="3" t="s">
        <v>27</v>
      </c>
      <c r="AC154" s="3" t="s">
        <v>27</v>
      </c>
      <c r="AD154" s="3" t="s">
        <v>27</v>
      </c>
      <c r="AE154" s="3" t="s">
        <v>27</v>
      </c>
      <c r="AF154" s="3" t="s">
        <v>27</v>
      </c>
      <c r="AG154" s="3" t="s">
        <v>27</v>
      </c>
      <c r="AH154" s="3" t="s">
        <v>27</v>
      </c>
      <c r="AI154" s="3" t="s">
        <v>27</v>
      </c>
      <c r="AJ154" s="3" t="s">
        <v>27</v>
      </c>
      <c r="AK154" s="3" t="s">
        <v>27</v>
      </c>
      <c r="AL154" s="3" t="s">
        <v>27</v>
      </c>
      <c r="AM154" s="3" t="s">
        <v>27</v>
      </c>
      <c r="AN154" s="3" t="s">
        <v>27</v>
      </c>
      <c r="AO154" s="3" t="s">
        <v>27</v>
      </c>
      <c r="AP154" s="3" t="s">
        <v>27</v>
      </c>
      <c r="AX154" s="3">
        <f t="shared" si="5"/>
        <v>17</v>
      </c>
      <c r="AY154" s="3">
        <f t="shared" si="6"/>
        <v>1</v>
      </c>
    </row>
    <row r="155" spans="2:51" x14ac:dyDescent="0.25">
      <c r="B155" s="3" t="s">
        <v>30</v>
      </c>
      <c r="C155" s="3" t="str">
        <f t="shared" ref="C155:C218" si="7">C147</f>
        <v>UCPWR_FLAB-RP</v>
      </c>
      <c r="D155" s="3" t="s">
        <v>29</v>
      </c>
      <c r="E155" s="3" t="str" cm="1">
        <f t="array" ref="E155">INDEX(PWR_Lab!$A$2:$A$168,AX155)</f>
        <v>GHHYRO07</v>
      </c>
      <c r="F155" s="3" t="s">
        <v>28</v>
      </c>
      <c r="G155" s="3" t="s">
        <v>28</v>
      </c>
      <c r="H155" s="3" t="s">
        <v>28</v>
      </c>
      <c r="I155" s="3">
        <v>3</v>
      </c>
      <c r="J155" s="3" cm="1">
        <f t="array" ref="J155">-INDEX(PWR_Lab!$F$2:$M$168,AX155,AY155)</f>
        <v>-1.1440000000000001E-2</v>
      </c>
      <c r="K155" s="3" t="s">
        <v>27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  <c r="S155" s="3" t="s">
        <v>27</v>
      </c>
      <c r="T155" s="3" t="s">
        <v>27</v>
      </c>
      <c r="U155" s="3" t="s">
        <v>27</v>
      </c>
      <c r="V155" s="3" t="s">
        <v>27</v>
      </c>
      <c r="W155" s="3" t="s">
        <v>27</v>
      </c>
      <c r="X155" s="3" t="s">
        <v>27</v>
      </c>
      <c r="Y155" s="3" t="s">
        <v>27</v>
      </c>
      <c r="Z155" s="3" t="s">
        <v>27</v>
      </c>
      <c r="AA155" s="3" t="s">
        <v>27</v>
      </c>
      <c r="AB155" s="3" t="s">
        <v>27</v>
      </c>
      <c r="AC155" s="3" t="s">
        <v>27</v>
      </c>
      <c r="AD155" s="3" t="s">
        <v>27</v>
      </c>
      <c r="AE155" s="3" t="s">
        <v>27</v>
      </c>
      <c r="AF155" s="3" t="s">
        <v>27</v>
      </c>
      <c r="AG155" s="3" t="s">
        <v>27</v>
      </c>
      <c r="AH155" s="3" t="s">
        <v>27</v>
      </c>
      <c r="AI155" s="3" t="s">
        <v>27</v>
      </c>
      <c r="AJ155" s="3" t="s">
        <v>27</v>
      </c>
      <c r="AK155" s="3" t="s">
        <v>27</v>
      </c>
      <c r="AL155" s="3" t="s">
        <v>27</v>
      </c>
      <c r="AM155" s="3" t="s">
        <v>27</v>
      </c>
      <c r="AN155" s="3" t="s">
        <v>27</v>
      </c>
      <c r="AO155" s="3" t="s">
        <v>27</v>
      </c>
      <c r="AP155" s="3" t="s">
        <v>27</v>
      </c>
      <c r="AX155" s="3">
        <f t="shared" ref="AX155:AX218" si="8">IF(AY154=$AY$11,AX154+1,AX154)</f>
        <v>17</v>
      </c>
      <c r="AY155" s="3">
        <f t="shared" ref="AY155:AY218" si="9">IF(AY154=$AY$11,1,AY154+1)</f>
        <v>2</v>
      </c>
    </row>
    <row r="156" spans="2:51" x14ac:dyDescent="0.25">
      <c r="B156" s="3" t="s">
        <v>30</v>
      </c>
      <c r="C156" s="3" t="str">
        <f t="shared" si="7"/>
        <v>UCPWR_FLAB-RS</v>
      </c>
      <c r="D156" s="3" t="s">
        <v>29</v>
      </c>
      <c r="E156" s="3" t="str" cm="1">
        <f t="array" ref="E156">INDEX(PWR_Lab!$A$2:$A$168,AX156)</f>
        <v>GHHYRO07</v>
      </c>
      <c r="F156" s="3" t="s">
        <v>28</v>
      </c>
      <c r="G156" s="3" t="s">
        <v>28</v>
      </c>
      <c r="H156" s="3" t="s">
        <v>28</v>
      </c>
      <c r="I156" s="3">
        <v>3</v>
      </c>
      <c r="J156" s="3" cm="1">
        <f t="array" ref="J156">-INDEX(PWR_Lab!$F$2:$M$168,AX156,AY156)</f>
        <v>-1.5480000000000001E-2</v>
      </c>
      <c r="K156" s="3" t="s">
        <v>27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  <c r="S156" s="3" t="s">
        <v>27</v>
      </c>
      <c r="T156" s="3" t="s">
        <v>27</v>
      </c>
      <c r="U156" s="3" t="s">
        <v>27</v>
      </c>
      <c r="V156" s="3" t="s">
        <v>27</v>
      </c>
      <c r="W156" s="3" t="s">
        <v>27</v>
      </c>
      <c r="X156" s="3" t="s">
        <v>27</v>
      </c>
      <c r="Y156" s="3" t="s">
        <v>27</v>
      </c>
      <c r="Z156" s="3" t="s">
        <v>27</v>
      </c>
      <c r="AA156" s="3" t="s">
        <v>27</v>
      </c>
      <c r="AB156" s="3" t="s">
        <v>27</v>
      </c>
      <c r="AC156" s="3" t="s">
        <v>27</v>
      </c>
      <c r="AD156" s="3" t="s">
        <v>27</v>
      </c>
      <c r="AE156" s="3" t="s">
        <v>27</v>
      </c>
      <c r="AF156" s="3" t="s">
        <v>27</v>
      </c>
      <c r="AG156" s="3" t="s">
        <v>27</v>
      </c>
      <c r="AH156" s="3" t="s">
        <v>27</v>
      </c>
      <c r="AI156" s="3" t="s">
        <v>27</v>
      </c>
      <c r="AJ156" s="3" t="s">
        <v>27</v>
      </c>
      <c r="AK156" s="3" t="s">
        <v>27</v>
      </c>
      <c r="AL156" s="3" t="s">
        <v>27</v>
      </c>
      <c r="AM156" s="3" t="s">
        <v>27</v>
      </c>
      <c r="AN156" s="3" t="s">
        <v>27</v>
      </c>
      <c r="AO156" s="3" t="s">
        <v>27</v>
      </c>
      <c r="AP156" s="3" t="s">
        <v>27</v>
      </c>
      <c r="AX156" s="3">
        <f t="shared" si="8"/>
        <v>17</v>
      </c>
      <c r="AY156" s="3">
        <f t="shared" si="9"/>
        <v>3</v>
      </c>
    </row>
    <row r="157" spans="2:51" x14ac:dyDescent="0.25">
      <c r="B157" s="3" t="s">
        <v>30</v>
      </c>
      <c r="C157" s="3" t="str">
        <f t="shared" si="7"/>
        <v>UCPWR_FLAB-RT</v>
      </c>
      <c r="D157" s="3" t="s">
        <v>29</v>
      </c>
      <c r="E157" s="3" t="str" cm="1">
        <f t="array" ref="E157">INDEX(PWR_Lab!$A$2:$A$168,AX157)</f>
        <v>GHHYRO07</v>
      </c>
      <c r="F157" s="3" t="s">
        <v>28</v>
      </c>
      <c r="G157" s="3" t="s">
        <v>28</v>
      </c>
      <c r="H157" s="3" t="s">
        <v>28</v>
      </c>
      <c r="I157" s="3">
        <v>3</v>
      </c>
      <c r="J157" s="3" cm="1">
        <f t="array" ref="J157">-INDEX(PWR_Lab!$F$2:$M$168,AX157,AY157)</f>
        <v>0</v>
      </c>
      <c r="K157" s="3" t="s">
        <v>27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  <c r="S157" s="3" t="s">
        <v>27</v>
      </c>
      <c r="T157" s="3" t="s">
        <v>27</v>
      </c>
      <c r="U157" s="3" t="s">
        <v>27</v>
      </c>
      <c r="V157" s="3" t="s">
        <v>27</v>
      </c>
      <c r="W157" s="3" t="s">
        <v>27</v>
      </c>
      <c r="X157" s="3" t="s">
        <v>27</v>
      </c>
      <c r="Y157" s="3" t="s">
        <v>27</v>
      </c>
      <c r="Z157" s="3" t="s">
        <v>27</v>
      </c>
      <c r="AA157" s="3" t="s">
        <v>27</v>
      </c>
      <c r="AB157" s="3" t="s">
        <v>27</v>
      </c>
      <c r="AC157" s="3" t="s">
        <v>27</v>
      </c>
      <c r="AD157" s="3" t="s">
        <v>27</v>
      </c>
      <c r="AE157" s="3" t="s">
        <v>27</v>
      </c>
      <c r="AF157" s="3" t="s">
        <v>27</v>
      </c>
      <c r="AG157" s="3" t="s">
        <v>27</v>
      </c>
      <c r="AH157" s="3" t="s">
        <v>27</v>
      </c>
      <c r="AI157" s="3" t="s">
        <v>27</v>
      </c>
      <c r="AJ157" s="3" t="s">
        <v>27</v>
      </c>
      <c r="AK157" s="3" t="s">
        <v>27</v>
      </c>
      <c r="AL157" s="3" t="s">
        <v>27</v>
      </c>
      <c r="AM157" s="3" t="s">
        <v>27</v>
      </c>
      <c r="AN157" s="3" t="s">
        <v>27</v>
      </c>
      <c r="AO157" s="3" t="s">
        <v>27</v>
      </c>
      <c r="AP157" s="3" t="s">
        <v>27</v>
      </c>
      <c r="AX157" s="3">
        <f t="shared" si="8"/>
        <v>17</v>
      </c>
      <c r="AY157" s="3">
        <f t="shared" si="9"/>
        <v>4</v>
      </c>
    </row>
    <row r="158" spans="2:51" x14ac:dyDescent="0.25">
      <c r="B158" s="3" t="s">
        <v>30</v>
      </c>
      <c r="C158" s="3" t="str">
        <f t="shared" si="7"/>
        <v>UCPWR_FLAB-UN</v>
      </c>
      <c r="D158" s="3" t="s">
        <v>29</v>
      </c>
      <c r="E158" s="3" t="str" cm="1">
        <f t="array" ref="E158">INDEX(PWR_Lab!$A$2:$A$168,AX158)</f>
        <v>GHHYRO07</v>
      </c>
      <c r="F158" s="3" t="s">
        <v>28</v>
      </c>
      <c r="G158" s="3" t="s">
        <v>28</v>
      </c>
      <c r="H158" s="3" t="s">
        <v>28</v>
      </c>
      <c r="I158" s="3">
        <v>3</v>
      </c>
      <c r="J158" s="3" cm="1">
        <f t="array" ref="J158">-INDEX(PWR_Lab!$F$2:$M$168,AX158,AY158)</f>
        <v>-0.10833</v>
      </c>
      <c r="K158" s="3" t="s">
        <v>27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  <c r="S158" s="3" t="s">
        <v>27</v>
      </c>
      <c r="T158" s="3" t="s">
        <v>27</v>
      </c>
      <c r="U158" s="3" t="s">
        <v>27</v>
      </c>
      <c r="V158" s="3" t="s">
        <v>27</v>
      </c>
      <c r="W158" s="3" t="s">
        <v>27</v>
      </c>
      <c r="X158" s="3" t="s">
        <v>27</v>
      </c>
      <c r="Y158" s="3" t="s">
        <v>27</v>
      </c>
      <c r="Z158" s="3" t="s">
        <v>27</v>
      </c>
      <c r="AA158" s="3" t="s">
        <v>27</v>
      </c>
      <c r="AB158" s="3" t="s">
        <v>27</v>
      </c>
      <c r="AC158" s="3" t="s">
        <v>27</v>
      </c>
      <c r="AD158" s="3" t="s">
        <v>27</v>
      </c>
      <c r="AE158" s="3" t="s">
        <v>27</v>
      </c>
      <c r="AF158" s="3" t="s">
        <v>27</v>
      </c>
      <c r="AG158" s="3" t="s">
        <v>27</v>
      </c>
      <c r="AH158" s="3" t="s">
        <v>27</v>
      </c>
      <c r="AI158" s="3" t="s">
        <v>27</v>
      </c>
      <c r="AJ158" s="3" t="s">
        <v>27</v>
      </c>
      <c r="AK158" s="3" t="s">
        <v>27</v>
      </c>
      <c r="AL158" s="3" t="s">
        <v>27</v>
      </c>
      <c r="AM158" s="3" t="s">
        <v>27</v>
      </c>
      <c r="AN158" s="3" t="s">
        <v>27</v>
      </c>
      <c r="AO158" s="3" t="s">
        <v>27</v>
      </c>
      <c r="AP158" s="3" t="s">
        <v>27</v>
      </c>
      <c r="AX158" s="3">
        <f t="shared" si="8"/>
        <v>17</v>
      </c>
      <c r="AY158" s="3">
        <f t="shared" si="9"/>
        <v>5</v>
      </c>
    </row>
    <row r="159" spans="2:51" x14ac:dyDescent="0.25">
      <c r="B159" s="3" t="s">
        <v>30</v>
      </c>
      <c r="C159" s="3" t="str">
        <f t="shared" si="7"/>
        <v>UCPWR_FLAB-UP</v>
      </c>
      <c r="D159" s="3" t="s">
        <v>29</v>
      </c>
      <c r="E159" s="3" t="str" cm="1">
        <f t="array" ref="E159">INDEX(PWR_Lab!$A$2:$A$168,AX159)</f>
        <v>GHHYRO07</v>
      </c>
      <c r="F159" s="3" t="s">
        <v>28</v>
      </c>
      <c r="G159" s="3" t="s">
        <v>28</v>
      </c>
      <c r="H159" s="3" t="s">
        <v>28</v>
      </c>
      <c r="I159" s="3">
        <v>3</v>
      </c>
      <c r="J159" s="3" cm="1">
        <f t="array" ref="J159">-INDEX(PWR_Lab!$F$2:$M$168,AX159,AY159)</f>
        <v>-0.39967000000000003</v>
      </c>
      <c r="K159" s="3" t="s">
        <v>27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  <c r="S159" s="3" t="s">
        <v>27</v>
      </c>
      <c r="T159" s="3" t="s">
        <v>27</v>
      </c>
      <c r="U159" s="3" t="s">
        <v>27</v>
      </c>
      <c r="V159" s="3" t="s">
        <v>27</v>
      </c>
      <c r="W159" s="3" t="s">
        <v>27</v>
      </c>
      <c r="X159" s="3" t="s">
        <v>27</v>
      </c>
      <c r="Y159" s="3" t="s">
        <v>27</v>
      </c>
      <c r="Z159" s="3" t="s">
        <v>27</v>
      </c>
      <c r="AA159" s="3" t="s">
        <v>27</v>
      </c>
      <c r="AB159" s="3" t="s">
        <v>27</v>
      </c>
      <c r="AC159" s="3" t="s">
        <v>27</v>
      </c>
      <c r="AD159" s="3" t="s">
        <v>27</v>
      </c>
      <c r="AE159" s="3" t="s">
        <v>27</v>
      </c>
      <c r="AF159" s="3" t="s">
        <v>27</v>
      </c>
      <c r="AG159" s="3" t="s">
        <v>27</v>
      </c>
      <c r="AH159" s="3" t="s">
        <v>27</v>
      </c>
      <c r="AI159" s="3" t="s">
        <v>27</v>
      </c>
      <c r="AJ159" s="3" t="s">
        <v>27</v>
      </c>
      <c r="AK159" s="3" t="s">
        <v>27</v>
      </c>
      <c r="AL159" s="3" t="s">
        <v>27</v>
      </c>
      <c r="AM159" s="3" t="s">
        <v>27</v>
      </c>
      <c r="AN159" s="3" t="s">
        <v>27</v>
      </c>
      <c r="AO159" s="3" t="s">
        <v>27</v>
      </c>
      <c r="AP159" s="3" t="s">
        <v>27</v>
      </c>
      <c r="AX159" s="3">
        <f t="shared" si="8"/>
        <v>17</v>
      </c>
      <c r="AY159" s="3">
        <f t="shared" si="9"/>
        <v>6</v>
      </c>
    </row>
    <row r="160" spans="2:51" x14ac:dyDescent="0.25">
      <c r="B160" s="3" t="s">
        <v>30</v>
      </c>
      <c r="C160" s="3" t="str">
        <f t="shared" si="7"/>
        <v>UCPWR_FLAB-US</v>
      </c>
      <c r="D160" s="3" t="s">
        <v>29</v>
      </c>
      <c r="E160" s="3" t="str" cm="1">
        <f t="array" ref="E160">INDEX(PWR_Lab!$A$2:$A$168,AX160)</f>
        <v>GHHYRO07</v>
      </c>
      <c r="F160" s="3" t="s">
        <v>28</v>
      </c>
      <c r="G160" s="3" t="s">
        <v>28</v>
      </c>
      <c r="H160" s="3" t="s">
        <v>28</v>
      </c>
      <c r="I160" s="3">
        <v>3</v>
      </c>
      <c r="J160" s="3" cm="1">
        <f t="array" ref="J160">-INDEX(PWR_Lab!$F$2:$M$168,AX160,AY160)</f>
        <v>-7.2669999999999998E-2</v>
      </c>
      <c r="K160" s="3" t="s">
        <v>27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  <c r="S160" s="3" t="s">
        <v>27</v>
      </c>
      <c r="T160" s="3" t="s">
        <v>27</v>
      </c>
      <c r="U160" s="3" t="s">
        <v>27</v>
      </c>
      <c r="V160" s="3" t="s">
        <v>27</v>
      </c>
      <c r="W160" s="3" t="s">
        <v>27</v>
      </c>
      <c r="X160" s="3" t="s">
        <v>27</v>
      </c>
      <c r="Y160" s="3" t="s">
        <v>27</v>
      </c>
      <c r="Z160" s="3" t="s">
        <v>27</v>
      </c>
      <c r="AA160" s="3" t="s">
        <v>27</v>
      </c>
      <c r="AB160" s="3" t="s">
        <v>27</v>
      </c>
      <c r="AC160" s="3" t="s">
        <v>27</v>
      </c>
      <c r="AD160" s="3" t="s">
        <v>27</v>
      </c>
      <c r="AE160" s="3" t="s">
        <v>27</v>
      </c>
      <c r="AF160" s="3" t="s">
        <v>27</v>
      </c>
      <c r="AG160" s="3" t="s">
        <v>27</v>
      </c>
      <c r="AH160" s="3" t="s">
        <v>27</v>
      </c>
      <c r="AI160" s="3" t="s">
        <v>27</v>
      </c>
      <c r="AJ160" s="3" t="s">
        <v>27</v>
      </c>
      <c r="AK160" s="3" t="s">
        <v>27</v>
      </c>
      <c r="AL160" s="3" t="s">
        <v>27</v>
      </c>
      <c r="AM160" s="3" t="s">
        <v>27</v>
      </c>
      <c r="AN160" s="3" t="s">
        <v>27</v>
      </c>
      <c r="AO160" s="3" t="s">
        <v>27</v>
      </c>
      <c r="AP160" s="3" t="s">
        <v>27</v>
      </c>
      <c r="AX160" s="3">
        <f t="shared" si="8"/>
        <v>17</v>
      </c>
      <c r="AY160" s="3">
        <f t="shared" si="9"/>
        <v>7</v>
      </c>
    </row>
    <row r="161" spans="2:51" x14ac:dyDescent="0.25">
      <c r="B161" s="3" t="s">
        <v>30</v>
      </c>
      <c r="C161" s="3" t="str">
        <f t="shared" si="7"/>
        <v>UCPWR_FLAB-UT</v>
      </c>
      <c r="D161" s="3" t="s">
        <v>29</v>
      </c>
      <c r="E161" s="3" t="str" cm="1">
        <f t="array" ref="E161">INDEX(PWR_Lab!$A$2:$A$168,AX161)</f>
        <v>GHHYRO07</v>
      </c>
      <c r="F161" s="3" t="s">
        <v>28</v>
      </c>
      <c r="G161" s="3" t="s">
        <v>28</v>
      </c>
      <c r="H161" s="3" t="s">
        <v>28</v>
      </c>
      <c r="I161" s="3">
        <v>3</v>
      </c>
      <c r="J161" s="3" cm="1">
        <f t="array" ref="J161">-INDEX(PWR_Lab!$F$2:$M$168,AX161,AY161)</f>
        <v>-0.88546000000000002</v>
      </c>
      <c r="K161" s="3" t="s">
        <v>27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  <c r="S161" s="3" t="s">
        <v>27</v>
      </c>
      <c r="T161" s="3" t="s">
        <v>27</v>
      </c>
      <c r="U161" s="3" t="s">
        <v>27</v>
      </c>
      <c r="V161" s="3" t="s">
        <v>27</v>
      </c>
      <c r="W161" s="3" t="s">
        <v>27</v>
      </c>
      <c r="X161" s="3" t="s">
        <v>27</v>
      </c>
      <c r="Y161" s="3" t="s">
        <v>27</v>
      </c>
      <c r="Z161" s="3" t="s">
        <v>27</v>
      </c>
      <c r="AA161" s="3" t="s">
        <v>27</v>
      </c>
      <c r="AB161" s="3" t="s">
        <v>27</v>
      </c>
      <c r="AC161" s="3" t="s">
        <v>27</v>
      </c>
      <c r="AD161" s="3" t="s">
        <v>27</v>
      </c>
      <c r="AE161" s="3" t="s">
        <v>27</v>
      </c>
      <c r="AF161" s="3" t="s">
        <v>27</v>
      </c>
      <c r="AG161" s="3" t="s">
        <v>27</v>
      </c>
      <c r="AH161" s="3" t="s">
        <v>27</v>
      </c>
      <c r="AI161" s="3" t="s">
        <v>27</v>
      </c>
      <c r="AJ161" s="3" t="s">
        <v>27</v>
      </c>
      <c r="AK161" s="3" t="s">
        <v>27</v>
      </c>
      <c r="AL161" s="3" t="s">
        <v>27</v>
      </c>
      <c r="AM161" s="3" t="s">
        <v>27</v>
      </c>
      <c r="AN161" s="3" t="s">
        <v>27</v>
      </c>
      <c r="AO161" s="3" t="s">
        <v>27</v>
      </c>
      <c r="AP161" s="3" t="s">
        <v>27</v>
      </c>
      <c r="AX161" s="3">
        <f t="shared" si="8"/>
        <v>17</v>
      </c>
      <c r="AY161" s="3">
        <f t="shared" si="9"/>
        <v>8</v>
      </c>
    </row>
    <row r="162" spans="2:51" x14ac:dyDescent="0.25">
      <c r="B162" s="3" t="s">
        <v>30</v>
      </c>
      <c r="C162" s="3" t="str">
        <f t="shared" si="7"/>
        <v>UCPWR_FLAB-RN</v>
      </c>
      <c r="D162" s="3" t="s">
        <v>29</v>
      </c>
      <c r="E162" s="3" t="str" cm="1">
        <f t="array" ref="E162">INDEX(PWR_Lab!$A$2:$A$168,AX162)</f>
        <v>GHHYRO08</v>
      </c>
      <c r="F162" s="3" t="s">
        <v>28</v>
      </c>
      <c r="G162" s="3" t="s">
        <v>28</v>
      </c>
      <c r="H162" s="3" t="s">
        <v>28</v>
      </c>
      <c r="I162" s="3">
        <v>3</v>
      </c>
      <c r="J162" s="3" cm="1">
        <f t="array" ref="J162">-INDEX(PWR_Lab!$F$2:$M$168,AX162,AY162)</f>
        <v>-1.413E-2</v>
      </c>
      <c r="K162" s="3" t="s">
        <v>27</v>
      </c>
      <c r="L162" s="3" t="s">
        <v>27</v>
      </c>
      <c r="M162" s="3" t="s">
        <v>27</v>
      </c>
      <c r="N162" s="3" t="s">
        <v>27</v>
      </c>
      <c r="O162" s="3" t="s">
        <v>27</v>
      </c>
      <c r="P162" s="3" t="s">
        <v>27</v>
      </c>
      <c r="Q162" s="3" t="s">
        <v>27</v>
      </c>
      <c r="R162" s="3" t="s">
        <v>27</v>
      </c>
      <c r="S162" s="3" t="s">
        <v>27</v>
      </c>
      <c r="T162" s="3" t="s">
        <v>27</v>
      </c>
      <c r="U162" s="3" t="s">
        <v>27</v>
      </c>
      <c r="V162" s="3" t="s">
        <v>27</v>
      </c>
      <c r="W162" s="3" t="s">
        <v>27</v>
      </c>
      <c r="X162" s="3" t="s">
        <v>27</v>
      </c>
      <c r="Y162" s="3" t="s">
        <v>27</v>
      </c>
      <c r="Z162" s="3" t="s">
        <v>27</v>
      </c>
      <c r="AA162" s="3" t="s">
        <v>27</v>
      </c>
      <c r="AB162" s="3" t="s">
        <v>27</v>
      </c>
      <c r="AC162" s="3" t="s">
        <v>27</v>
      </c>
      <c r="AD162" s="3" t="s">
        <v>27</v>
      </c>
      <c r="AE162" s="3" t="s">
        <v>27</v>
      </c>
      <c r="AF162" s="3" t="s">
        <v>27</v>
      </c>
      <c r="AG162" s="3" t="s">
        <v>27</v>
      </c>
      <c r="AH162" s="3" t="s">
        <v>27</v>
      </c>
      <c r="AI162" s="3" t="s">
        <v>27</v>
      </c>
      <c r="AJ162" s="3" t="s">
        <v>27</v>
      </c>
      <c r="AK162" s="3" t="s">
        <v>27</v>
      </c>
      <c r="AL162" s="3" t="s">
        <v>27</v>
      </c>
      <c r="AM162" s="3" t="s">
        <v>27</v>
      </c>
      <c r="AN162" s="3" t="s">
        <v>27</v>
      </c>
      <c r="AO162" s="3" t="s">
        <v>27</v>
      </c>
      <c r="AP162" s="3" t="s">
        <v>27</v>
      </c>
      <c r="AX162" s="3">
        <f t="shared" si="8"/>
        <v>18</v>
      </c>
      <c r="AY162" s="3">
        <f t="shared" si="9"/>
        <v>1</v>
      </c>
    </row>
    <row r="163" spans="2:51" x14ac:dyDescent="0.25">
      <c r="B163" s="3" t="s">
        <v>30</v>
      </c>
      <c r="C163" s="3" t="str">
        <f t="shared" si="7"/>
        <v>UCPWR_FLAB-RP</v>
      </c>
      <c r="D163" s="3" t="s">
        <v>29</v>
      </c>
      <c r="E163" s="3" t="str" cm="1">
        <f t="array" ref="E163">INDEX(PWR_Lab!$A$2:$A$168,AX163)</f>
        <v>GHHYRO08</v>
      </c>
      <c r="F163" s="3" t="s">
        <v>28</v>
      </c>
      <c r="G163" s="3" t="s">
        <v>28</v>
      </c>
      <c r="H163" s="3" t="s">
        <v>28</v>
      </c>
      <c r="I163" s="3">
        <v>3</v>
      </c>
      <c r="J163" s="3" cm="1">
        <f t="array" ref="J163">-INDEX(PWR_Lab!$F$2:$M$168,AX163,AY163)</f>
        <v>-1.1440000000000001E-2</v>
      </c>
      <c r="K163" s="3" t="s">
        <v>27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  <c r="S163" s="3" t="s">
        <v>27</v>
      </c>
      <c r="T163" s="3" t="s">
        <v>27</v>
      </c>
      <c r="U163" s="3" t="s">
        <v>27</v>
      </c>
      <c r="V163" s="3" t="s">
        <v>27</v>
      </c>
      <c r="W163" s="3" t="s">
        <v>27</v>
      </c>
      <c r="X163" s="3" t="s">
        <v>27</v>
      </c>
      <c r="Y163" s="3" t="s">
        <v>27</v>
      </c>
      <c r="Z163" s="3" t="s">
        <v>27</v>
      </c>
      <c r="AA163" s="3" t="s">
        <v>27</v>
      </c>
      <c r="AB163" s="3" t="s">
        <v>27</v>
      </c>
      <c r="AC163" s="3" t="s">
        <v>27</v>
      </c>
      <c r="AD163" s="3" t="s">
        <v>27</v>
      </c>
      <c r="AE163" s="3" t="s">
        <v>27</v>
      </c>
      <c r="AF163" s="3" t="s">
        <v>27</v>
      </c>
      <c r="AG163" s="3" t="s">
        <v>27</v>
      </c>
      <c r="AH163" s="3" t="s">
        <v>27</v>
      </c>
      <c r="AI163" s="3" t="s">
        <v>27</v>
      </c>
      <c r="AJ163" s="3" t="s">
        <v>27</v>
      </c>
      <c r="AK163" s="3" t="s">
        <v>27</v>
      </c>
      <c r="AL163" s="3" t="s">
        <v>27</v>
      </c>
      <c r="AM163" s="3" t="s">
        <v>27</v>
      </c>
      <c r="AN163" s="3" t="s">
        <v>27</v>
      </c>
      <c r="AO163" s="3" t="s">
        <v>27</v>
      </c>
      <c r="AP163" s="3" t="s">
        <v>27</v>
      </c>
      <c r="AX163" s="3">
        <f t="shared" si="8"/>
        <v>18</v>
      </c>
      <c r="AY163" s="3">
        <f t="shared" si="9"/>
        <v>2</v>
      </c>
    </row>
    <row r="164" spans="2:51" x14ac:dyDescent="0.25">
      <c r="B164" s="3" t="s">
        <v>30</v>
      </c>
      <c r="C164" s="3" t="str">
        <f t="shared" si="7"/>
        <v>UCPWR_FLAB-RS</v>
      </c>
      <c r="D164" s="3" t="s">
        <v>29</v>
      </c>
      <c r="E164" s="3" t="str" cm="1">
        <f t="array" ref="E164">INDEX(PWR_Lab!$A$2:$A$168,AX164)</f>
        <v>GHHYRO08</v>
      </c>
      <c r="F164" s="3" t="s">
        <v>28</v>
      </c>
      <c r="G164" s="3" t="s">
        <v>28</v>
      </c>
      <c r="H164" s="3" t="s">
        <v>28</v>
      </c>
      <c r="I164" s="3">
        <v>3</v>
      </c>
      <c r="J164" s="3" cm="1">
        <f t="array" ref="J164">-INDEX(PWR_Lab!$F$2:$M$168,AX164,AY164)</f>
        <v>-1.5480000000000001E-2</v>
      </c>
      <c r="K164" s="3" t="s">
        <v>27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  <c r="S164" s="3" t="s">
        <v>27</v>
      </c>
      <c r="T164" s="3" t="s">
        <v>27</v>
      </c>
      <c r="U164" s="3" t="s">
        <v>27</v>
      </c>
      <c r="V164" s="3" t="s">
        <v>27</v>
      </c>
      <c r="W164" s="3" t="s">
        <v>27</v>
      </c>
      <c r="X164" s="3" t="s">
        <v>27</v>
      </c>
      <c r="Y164" s="3" t="s">
        <v>27</v>
      </c>
      <c r="Z164" s="3" t="s">
        <v>27</v>
      </c>
      <c r="AA164" s="3" t="s">
        <v>27</v>
      </c>
      <c r="AB164" s="3" t="s">
        <v>27</v>
      </c>
      <c r="AC164" s="3" t="s">
        <v>27</v>
      </c>
      <c r="AD164" s="3" t="s">
        <v>27</v>
      </c>
      <c r="AE164" s="3" t="s">
        <v>27</v>
      </c>
      <c r="AF164" s="3" t="s">
        <v>27</v>
      </c>
      <c r="AG164" s="3" t="s">
        <v>27</v>
      </c>
      <c r="AH164" s="3" t="s">
        <v>27</v>
      </c>
      <c r="AI164" s="3" t="s">
        <v>27</v>
      </c>
      <c r="AJ164" s="3" t="s">
        <v>27</v>
      </c>
      <c r="AK164" s="3" t="s">
        <v>27</v>
      </c>
      <c r="AL164" s="3" t="s">
        <v>27</v>
      </c>
      <c r="AM164" s="3" t="s">
        <v>27</v>
      </c>
      <c r="AN164" s="3" t="s">
        <v>27</v>
      </c>
      <c r="AO164" s="3" t="s">
        <v>27</v>
      </c>
      <c r="AP164" s="3" t="s">
        <v>27</v>
      </c>
      <c r="AX164" s="3">
        <f t="shared" si="8"/>
        <v>18</v>
      </c>
      <c r="AY164" s="3">
        <f t="shared" si="9"/>
        <v>3</v>
      </c>
    </row>
    <row r="165" spans="2:51" x14ac:dyDescent="0.25">
      <c r="B165" s="3" t="s">
        <v>30</v>
      </c>
      <c r="C165" s="3" t="str">
        <f t="shared" si="7"/>
        <v>UCPWR_FLAB-RT</v>
      </c>
      <c r="D165" s="3" t="s">
        <v>29</v>
      </c>
      <c r="E165" s="3" t="str" cm="1">
        <f t="array" ref="E165">INDEX(PWR_Lab!$A$2:$A$168,AX165)</f>
        <v>GHHYRO08</v>
      </c>
      <c r="F165" s="3" t="s">
        <v>28</v>
      </c>
      <c r="G165" s="3" t="s">
        <v>28</v>
      </c>
      <c r="H165" s="3" t="s">
        <v>28</v>
      </c>
      <c r="I165" s="3">
        <v>3</v>
      </c>
      <c r="J165" s="3" cm="1">
        <f t="array" ref="J165">-INDEX(PWR_Lab!$F$2:$M$168,AX165,AY165)</f>
        <v>0</v>
      </c>
      <c r="K165" s="3" t="s">
        <v>27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  <c r="S165" s="3" t="s">
        <v>27</v>
      </c>
      <c r="T165" s="3" t="s">
        <v>27</v>
      </c>
      <c r="U165" s="3" t="s">
        <v>27</v>
      </c>
      <c r="V165" s="3" t="s">
        <v>27</v>
      </c>
      <c r="W165" s="3" t="s">
        <v>27</v>
      </c>
      <c r="X165" s="3" t="s">
        <v>27</v>
      </c>
      <c r="Y165" s="3" t="s">
        <v>27</v>
      </c>
      <c r="Z165" s="3" t="s">
        <v>27</v>
      </c>
      <c r="AA165" s="3" t="s">
        <v>27</v>
      </c>
      <c r="AB165" s="3" t="s">
        <v>27</v>
      </c>
      <c r="AC165" s="3" t="s">
        <v>27</v>
      </c>
      <c r="AD165" s="3" t="s">
        <v>27</v>
      </c>
      <c r="AE165" s="3" t="s">
        <v>27</v>
      </c>
      <c r="AF165" s="3" t="s">
        <v>27</v>
      </c>
      <c r="AG165" s="3" t="s">
        <v>27</v>
      </c>
      <c r="AH165" s="3" t="s">
        <v>27</v>
      </c>
      <c r="AI165" s="3" t="s">
        <v>27</v>
      </c>
      <c r="AJ165" s="3" t="s">
        <v>27</v>
      </c>
      <c r="AK165" s="3" t="s">
        <v>27</v>
      </c>
      <c r="AL165" s="3" t="s">
        <v>27</v>
      </c>
      <c r="AM165" s="3" t="s">
        <v>27</v>
      </c>
      <c r="AN165" s="3" t="s">
        <v>27</v>
      </c>
      <c r="AO165" s="3" t="s">
        <v>27</v>
      </c>
      <c r="AP165" s="3" t="s">
        <v>27</v>
      </c>
      <c r="AX165" s="3">
        <f t="shared" si="8"/>
        <v>18</v>
      </c>
      <c r="AY165" s="3">
        <f t="shared" si="9"/>
        <v>4</v>
      </c>
    </row>
    <row r="166" spans="2:51" x14ac:dyDescent="0.25">
      <c r="B166" s="3" t="s">
        <v>30</v>
      </c>
      <c r="C166" s="3" t="str">
        <f t="shared" si="7"/>
        <v>UCPWR_FLAB-UN</v>
      </c>
      <c r="D166" s="3" t="s">
        <v>29</v>
      </c>
      <c r="E166" s="3" t="str" cm="1">
        <f t="array" ref="E166">INDEX(PWR_Lab!$A$2:$A$168,AX166)</f>
        <v>GHHYRO08</v>
      </c>
      <c r="F166" s="3" t="s">
        <v>28</v>
      </c>
      <c r="G166" s="3" t="s">
        <v>28</v>
      </c>
      <c r="H166" s="3" t="s">
        <v>28</v>
      </c>
      <c r="I166" s="3">
        <v>3</v>
      </c>
      <c r="J166" s="3" cm="1">
        <f t="array" ref="J166">-INDEX(PWR_Lab!$F$2:$M$168,AX166,AY166)</f>
        <v>-0.10833</v>
      </c>
      <c r="K166" s="3" t="s">
        <v>27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27</v>
      </c>
      <c r="Q166" s="3" t="s">
        <v>27</v>
      </c>
      <c r="R166" s="3" t="s">
        <v>27</v>
      </c>
      <c r="S166" s="3" t="s">
        <v>27</v>
      </c>
      <c r="T166" s="3" t="s">
        <v>27</v>
      </c>
      <c r="U166" s="3" t="s">
        <v>27</v>
      </c>
      <c r="V166" s="3" t="s">
        <v>27</v>
      </c>
      <c r="W166" s="3" t="s">
        <v>27</v>
      </c>
      <c r="X166" s="3" t="s">
        <v>27</v>
      </c>
      <c r="Y166" s="3" t="s">
        <v>27</v>
      </c>
      <c r="Z166" s="3" t="s">
        <v>27</v>
      </c>
      <c r="AA166" s="3" t="s">
        <v>27</v>
      </c>
      <c r="AB166" s="3" t="s">
        <v>27</v>
      </c>
      <c r="AC166" s="3" t="s">
        <v>27</v>
      </c>
      <c r="AD166" s="3" t="s">
        <v>27</v>
      </c>
      <c r="AE166" s="3" t="s">
        <v>27</v>
      </c>
      <c r="AF166" s="3" t="s">
        <v>27</v>
      </c>
      <c r="AG166" s="3" t="s">
        <v>27</v>
      </c>
      <c r="AH166" s="3" t="s">
        <v>27</v>
      </c>
      <c r="AI166" s="3" t="s">
        <v>27</v>
      </c>
      <c r="AJ166" s="3" t="s">
        <v>27</v>
      </c>
      <c r="AK166" s="3" t="s">
        <v>27</v>
      </c>
      <c r="AL166" s="3" t="s">
        <v>27</v>
      </c>
      <c r="AM166" s="3" t="s">
        <v>27</v>
      </c>
      <c r="AN166" s="3" t="s">
        <v>27</v>
      </c>
      <c r="AO166" s="3" t="s">
        <v>27</v>
      </c>
      <c r="AP166" s="3" t="s">
        <v>27</v>
      </c>
      <c r="AX166" s="3">
        <f t="shared" si="8"/>
        <v>18</v>
      </c>
      <c r="AY166" s="3">
        <f t="shared" si="9"/>
        <v>5</v>
      </c>
    </row>
    <row r="167" spans="2:51" x14ac:dyDescent="0.25">
      <c r="B167" s="3" t="s">
        <v>30</v>
      </c>
      <c r="C167" s="3" t="str">
        <f t="shared" si="7"/>
        <v>UCPWR_FLAB-UP</v>
      </c>
      <c r="D167" s="3" t="s">
        <v>29</v>
      </c>
      <c r="E167" s="3" t="str" cm="1">
        <f t="array" ref="E167">INDEX(PWR_Lab!$A$2:$A$168,AX167)</f>
        <v>GHHYRO08</v>
      </c>
      <c r="F167" s="3" t="s">
        <v>28</v>
      </c>
      <c r="G167" s="3" t="s">
        <v>28</v>
      </c>
      <c r="H167" s="3" t="s">
        <v>28</v>
      </c>
      <c r="I167" s="3">
        <v>3</v>
      </c>
      <c r="J167" s="3" cm="1">
        <f t="array" ref="J167">-INDEX(PWR_Lab!$F$2:$M$168,AX167,AY167)</f>
        <v>-0.39967000000000003</v>
      </c>
      <c r="K167" s="3" t="s">
        <v>27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  <c r="S167" s="3" t="s">
        <v>27</v>
      </c>
      <c r="T167" s="3" t="s">
        <v>27</v>
      </c>
      <c r="U167" s="3" t="s">
        <v>27</v>
      </c>
      <c r="V167" s="3" t="s">
        <v>27</v>
      </c>
      <c r="W167" s="3" t="s">
        <v>27</v>
      </c>
      <c r="X167" s="3" t="s">
        <v>27</v>
      </c>
      <c r="Y167" s="3" t="s">
        <v>27</v>
      </c>
      <c r="Z167" s="3" t="s">
        <v>27</v>
      </c>
      <c r="AA167" s="3" t="s">
        <v>27</v>
      </c>
      <c r="AB167" s="3" t="s">
        <v>27</v>
      </c>
      <c r="AC167" s="3" t="s">
        <v>27</v>
      </c>
      <c r="AD167" s="3" t="s">
        <v>27</v>
      </c>
      <c r="AE167" s="3" t="s">
        <v>27</v>
      </c>
      <c r="AF167" s="3" t="s">
        <v>27</v>
      </c>
      <c r="AG167" s="3" t="s">
        <v>27</v>
      </c>
      <c r="AH167" s="3" t="s">
        <v>27</v>
      </c>
      <c r="AI167" s="3" t="s">
        <v>27</v>
      </c>
      <c r="AJ167" s="3" t="s">
        <v>27</v>
      </c>
      <c r="AK167" s="3" t="s">
        <v>27</v>
      </c>
      <c r="AL167" s="3" t="s">
        <v>27</v>
      </c>
      <c r="AM167" s="3" t="s">
        <v>27</v>
      </c>
      <c r="AN167" s="3" t="s">
        <v>27</v>
      </c>
      <c r="AO167" s="3" t="s">
        <v>27</v>
      </c>
      <c r="AP167" s="3" t="s">
        <v>27</v>
      </c>
      <c r="AX167" s="3">
        <f t="shared" si="8"/>
        <v>18</v>
      </c>
      <c r="AY167" s="3">
        <f t="shared" si="9"/>
        <v>6</v>
      </c>
    </row>
    <row r="168" spans="2:51" x14ac:dyDescent="0.25">
      <c r="B168" s="3" t="s">
        <v>30</v>
      </c>
      <c r="C168" s="3" t="str">
        <f t="shared" si="7"/>
        <v>UCPWR_FLAB-US</v>
      </c>
      <c r="D168" s="3" t="s">
        <v>29</v>
      </c>
      <c r="E168" s="3" t="str" cm="1">
        <f t="array" ref="E168">INDEX(PWR_Lab!$A$2:$A$168,AX168)</f>
        <v>GHHYRO08</v>
      </c>
      <c r="F168" s="3" t="s">
        <v>28</v>
      </c>
      <c r="G168" s="3" t="s">
        <v>28</v>
      </c>
      <c r="H168" s="3" t="s">
        <v>28</v>
      </c>
      <c r="I168" s="3">
        <v>3</v>
      </c>
      <c r="J168" s="3" cm="1">
        <f t="array" ref="J168">-INDEX(PWR_Lab!$F$2:$M$168,AX168,AY168)</f>
        <v>-7.2669999999999998E-2</v>
      </c>
      <c r="K168" s="3" t="s">
        <v>27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  <c r="S168" s="3" t="s">
        <v>27</v>
      </c>
      <c r="T168" s="3" t="s">
        <v>27</v>
      </c>
      <c r="U168" s="3" t="s">
        <v>27</v>
      </c>
      <c r="V168" s="3" t="s">
        <v>27</v>
      </c>
      <c r="W168" s="3" t="s">
        <v>27</v>
      </c>
      <c r="X168" s="3" t="s">
        <v>27</v>
      </c>
      <c r="Y168" s="3" t="s">
        <v>27</v>
      </c>
      <c r="Z168" s="3" t="s">
        <v>27</v>
      </c>
      <c r="AA168" s="3" t="s">
        <v>27</v>
      </c>
      <c r="AB168" s="3" t="s">
        <v>27</v>
      </c>
      <c r="AC168" s="3" t="s">
        <v>27</v>
      </c>
      <c r="AD168" s="3" t="s">
        <v>27</v>
      </c>
      <c r="AE168" s="3" t="s">
        <v>27</v>
      </c>
      <c r="AF168" s="3" t="s">
        <v>27</v>
      </c>
      <c r="AG168" s="3" t="s">
        <v>27</v>
      </c>
      <c r="AH168" s="3" t="s">
        <v>27</v>
      </c>
      <c r="AI168" s="3" t="s">
        <v>27</v>
      </c>
      <c r="AJ168" s="3" t="s">
        <v>27</v>
      </c>
      <c r="AK168" s="3" t="s">
        <v>27</v>
      </c>
      <c r="AL168" s="3" t="s">
        <v>27</v>
      </c>
      <c r="AM168" s="3" t="s">
        <v>27</v>
      </c>
      <c r="AN168" s="3" t="s">
        <v>27</v>
      </c>
      <c r="AO168" s="3" t="s">
        <v>27</v>
      </c>
      <c r="AP168" s="3" t="s">
        <v>27</v>
      </c>
      <c r="AX168" s="3">
        <f t="shared" si="8"/>
        <v>18</v>
      </c>
      <c r="AY168" s="3">
        <f t="shared" si="9"/>
        <v>7</v>
      </c>
    </row>
    <row r="169" spans="2:51" x14ac:dyDescent="0.25">
      <c r="B169" s="3" t="s">
        <v>30</v>
      </c>
      <c r="C169" s="3" t="str">
        <f t="shared" si="7"/>
        <v>UCPWR_FLAB-UT</v>
      </c>
      <c r="D169" s="3" t="s">
        <v>29</v>
      </c>
      <c r="E169" s="3" t="str" cm="1">
        <f t="array" ref="E169">INDEX(PWR_Lab!$A$2:$A$168,AX169)</f>
        <v>GHHYRO08</v>
      </c>
      <c r="F169" s="3" t="s">
        <v>28</v>
      </c>
      <c r="G169" s="3" t="s">
        <v>28</v>
      </c>
      <c r="H169" s="3" t="s">
        <v>28</v>
      </c>
      <c r="I169" s="3">
        <v>3</v>
      </c>
      <c r="J169" s="3" cm="1">
        <f t="array" ref="J169">-INDEX(PWR_Lab!$F$2:$M$168,AX169,AY169)</f>
        <v>-0.88546000000000002</v>
      </c>
      <c r="K169" s="3" t="s">
        <v>27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  <c r="S169" s="3" t="s">
        <v>27</v>
      </c>
      <c r="T169" s="3" t="s">
        <v>27</v>
      </c>
      <c r="U169" s="3" t="s">
        <v>27</v>
      </c>
      <c r="V169" s="3" t="s">
        <v>27</v>
      </c>
      <c r="W169" s="3" t="s">
        <v>27</v>
      </c>
      <c r="X169" s="3" t="s">
        <v>27</v>
      </c>
      <c r="Y169" s="3" t="s">
        <v>27</v>
      </c>
      <c r="Z169" s="3" t="s">
        <v>27</v>
      </c>
      <c r="AA169" s="3" t="s">
        <v>27</v>
      </c>
      <c r="AB169" s="3" t="s">
        <v>27</v>
      </c>
      <c r="AC169" s="3" t="s">
        <v>27</v>
      </c>
      <c r="AD169" s="3" t="s">
        <v>27</v>
      </c>
      <c r="AE169" s="3" t="s">
        <v>27</v>
      </c>
      <c r="AF169" s="3" t="s">
        <v>27</v>
      </c>
      <c r="AG169" s="3" t="s">
        <v>27</v>
      </c>
      <c r="AH169" s="3" t="s">
        <v>27</v>
      </c>
      <c r="AI169" s="3" t="s">
        <v>27</v>
      </c>
      <c r="AJ169" s="3" t="s">
        <v>27</v>
      </c>
      <c r="AK169" s="3" t="s">
        <v>27</v>
      </c>
      <c r="AL169" s="3" t="s">
        <v>27</v>
      </c>
      <c r="AM169" s="3" t="s">
        <v>27</v>
      </c>
      <c r="AN169" s="3" t="s">
        <v>27</v>
      </c>
      <c r="AO169" s="3" t="s">
        <v>27</v>
      </c>
      <c r="AP169" s="3" t="s">
        <v>27</v>
      </c>
      <c r="AX169" s="3">
        <f t="shared" si="8"/>
        <v>18</v>
      </c>
      <c r="AY169" s="3">
        <f t="shared" si="9"/>
        <v>8</v>
      </c>
    </row>
    <row r="170" spans="2:51" x14ac:dyDescent="0.25">
      <c r="B170" s="3" t="s">
        <v>30</v>
      </c>
      <c r="C170" s="3" t="str">
        <f t="shared" si="7"/>
        <v>UCPWR_FLAB-RN</v>
      </c>
      <c r="D170" s="3" t="s">
        <v>29</v>
      </c>
      <c r="E170" s="3" t="str" cm="1">
        <f t="array" ref="E170">INDEX(PWR_Lab!$A$2:$A$168,AX170)</f>
        <v>GHHYRO09</v>
      </c>
      <c r="F170" s="3" t="s">
        <v>28</v>
      </c>
      <c r="G170" s="3" t="s">
        <v>28</v>
      </c>
      <c r="H170" s="3" t="s">
        <v>28</v>
      </c>
      <c r="I170" s="3">
        <v>3</v>
      </c>
      <c r="J170" s="3" cm="1">
        <f t="array" ref="J170">-INDEX(PWR_Lab!$F$2:$M$168,AX170,AY170)</f>
        <v>-1.413E-2</v>
      </c>
      <c r="K170" s="3" t="s">
        <v>27</v>
      </c>
      <c r="L170" s="3" t="s">
        <v>27</v>
      </c>
      <c r="M170" s="3" t="s">
        <v>27</v>
      </c>
      <c r="N170" s="3" t="s">
        <v>27</v>
      </c>
      <c r="O170" s="3" t="s">
        <v>27</v>
      </c>
      <c r="P170" s="3" t="s">
        <v>27</v>
      </c>
      <c r="Q170" s="3" t="s">
        <v>27</v>
      </c>
      <c r="R170" s="3" t="s">
        <v>27</v>
      </c>
      <c r="S170" s="3" t="s">
        <v>27</v>
      </c>
      <c r="T170" s="3" t="s">
        <v>27</v>
      </c>
      <c r="U170" s="3" t="s">
        <v>27</v>
      </c>
      <c r="V170" s="3" t="s">
        <v>27</v>
      </c>
      <c r="W170" s="3" t="s">
        <v>27</v>
      </c>
      <c r="X170" s="3" t="s">
        <v>27</v>
      </c>
      <c r="Y170" s="3" t="s">
        <v>27</v>
      </c>
      <c r="Z170" s="3" t="s">
        <v>27</v>
      </c>
      <c r="AA170" s="3" t="s">
        <v>27</v>
      </c>
      <c r="AB170" s="3" t="s">
        <v>27</v>
      </c>
      <c r="AC170" s="3" t="s">
        <v>27</v>
      </c>
      <c r="AD170" s="3" t="s">
        <v>27</v>
      </c>
      <c r="AE170" s="3" t="s">
        <v>27</v>
      </c>
      <c r="AF170" s="3" t="s">
        <v>27</v>
      </c>
      <c r="AG170" s="3" t="s">
        <v>27</v>
      </c>
      <c r="AH170" s="3" t="s">
        <v>27</v>
      </c>
      <c r="AI170" s="3" t="s">
        <v>27</v>
      </c>
      <c r="AJ170" s="3" t="s">
        <v>27</v>
      </c>
      <c r="AK170" s="3" t="s">
        <v>27</v>
      </c>
      <c r="AL170" s="3" t="s">
        <v>27</v>
      </c>
      <c r="AM170" s="3" t="s">
        <v>27</v>
      </c>
      <c r="AN170" s="3" t="s">
        <v>27</v>
      </c>
      <c r="AO170" s="3" t="s">
        <v>27</v>
      </c>
      <c r="AP170" s="3" t="s">
        <v>27</v>
      </c>
      <c r="AX170" s="3">
        <f t="shared" si="8"/>
        <v>19</v>
      </c>
      <c r="AY170" s="3">
        <f t="shared" si="9"/>
        <v>1</v>
      </c>
    </row>
    <row r="171" spans="2:51" x14ac:dyDescent="0.25">
      <c r="B171" s="3" t="s">
        <v>30</v>
      </c>
      <c r="C171" s="3" t="str">
        <f t="shared" si="7"/>
        <v>UCPWR_FLAB-RP</v>
      </c>
      <c r="D171" s="3" t="s">
        <v>29</v>
      </c>
      <c r="E171" s="3" t="str" cm="1">
        <f t="array" ref="E171">INDEX(PWR_Lab!$A$2:$A$168,AX171)</f>
        <v>GHHYRO09</v>
      </c>
      <c r="F171" s="3" t="s">
        <v>28</v>
      </c>
      <c r="G171" s="3" t="s">
        <v>28</v>
      </c>
      <c r="H171" s="3" t="s">
        <v>28</v>
      </c>
      <c r="I171" s="3">
        <v>3</v>
      </c>
      <c r="J171" s="3" cm="1">
        <f t="array" ref="J171">-INDEX(PWR_Lab!$F$2:$M$168,AX171,AY171)</f>
        <v>-1.1440000000000001E-2</v>
      </c>
      <c r="K171" s="3" t="s">
        <v>27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  <c r="S171" s="3" t="s">
        <v>27</v>
      </c>
      <c r="T171" s="3" t="s">
        <v>27</v>
      </c>
      <c r="U171" s="3" t="s">
        <v>27</v>
      </c>
      <c r="V171" s="3" t="s">
        <v>27</v>
      </c>
      <c r="W171" s="3" t="s">
        <v>27</v>
      </c>
      <c r="X171" s="3" t="s">
        <v>27</v>
      </c>
      <c r="Y171" s="3" t="s">
        <v>27</v>
      </c>
      <c r="Z171" s="3" t="s">
        <v>27</v>
      </c>
      <c r="AA171" s="3" t="s">
        <v>27</v>
      </c>
      <c r="AB171" s="3" t="s">
        <v>27</v>
      </c>
      <c r="AC171" s="3" t="s">
        <v>27</v>
      </c>
      <c r="AD171" s="3" t="s">
        <v>27</v>
      </c>
      <c r="AE171" s="3" t="s">
        <v>27</v>
      </c>
      <c r="AF171" s="3" t="s">
        <v>27</v>
      </c>
      <c r="AG171" s="3" t="s">
        <v>27</v>
      </c>
      <c r="AH171" s="3" t="s">
        <v>27</v>
      </c>
      <c r="AI171" s="3" t="s">
        <v>27</v>
      </c>
      <c r="AJ171" s="3" t="s">
        <v>27</v>
      </c>
      <c r="AK171" s="3" t="s">
        <v>27</v>
      </c>
      <c r="AL171" s="3" t="s">
        <v>27</v>
      </c>
      <c r="AM171" s="3" t="s">
        <v>27</v>
      </c>
      <c r="AN171" s="3" t="s">
        <v>27</v>
      </c>
      <c r="AO171" s="3" t="s">
        <v>27</v>
      </c>
      <c r="AP171" s="3" t="s">
        <v>27</v>
      </c>
      <c r="AX171" s="3">
        <f t="shared" si="8"/>
        <v>19</v>
      </c>
      <c r="AY171" s="3">
        <f t="shared" si="9"/>
        <v>2</v>
      </c>
    </row>
    <row r="172" spans="2:51" x14ac:dyDescent="0.25">
      <c r="B172" s="3" t="s">
        <v>30</v>
      </c>
      <c r="C172" s="3" t="str">
        <f t="shared" si="7"/>
        <v>UCPWR_FLAB-RS</v>
      </c>
      <c r="D172" s="3" t="s">
        <v>29</v>
      </c>
      <c r="E172" s="3" t="str" cm="1">
        <f t="array" ref="E172">INDEX(PWR_Lab!$A$2:$A$168,AX172)</f>
        <v>GHHYRO09</v>
      </c>
      <c r="F172" s="3" t="s">
        <v>28</v>
      </c>
      <c r="G172" s="3" t="s">
        <v>28</v>
      </c>
      <c r="H172" s="3" t="s">
        <v>28</v>
      </c>
      <c r="I172" s="3">
        <v>3</v>
      </c>
      <c r="J172" s="3" cm="1">
        <f t="array" ref="J172">-INDEX(PWR_Lab!$F$2:$M$168,AX172,AY172)</f>
        <v>-1.5480000000000001E-2</v>
      </c>
      <c r="K172" s="3" t="s">
        <v>27</v>
      </c>
      <c r="L172" s="3" t="s">
        <v>27</v>
      </c>
      <c r="M172" s="3" t="s">
        <v>27</v>
      </c>
      <c r="N172" s="3" t="s">
        <v>27</v>
      </c>
      <c r="O172" s="3" t="s">
        <v>27</v>
      </c>
      <c r="P172" s="3" t="s">
        <v>27</v>
      </c>
      <c r="Q172" s="3" t="s">
        <v>27</v>
      </c>
      <c r="R172" s="3" t="s">
        <v>27</v>
      </c>
      <c r="S172" s="3" t="s">
        <v>27</v>
      </c>
      <c r="T172" s="3" t="s">
        <v>27</v>
      </c>
      <c r="U172" s="3" t="s">
        <v>27</v>
      </c>
      <c r="V172" s="3" t="s">
        <v>27</v>
      </c>
      <c r="W172" s="3" t="s">
        <v>27</v>
      </c>
      <c r="X172" s="3" t="s">
        <v>27</v>
      </c>
      <c r="Y172" s="3" t="s">
        <v>27</v>
      </c>
      <c r="Z172" s="3" t="s">
        <v>27</v>
      </c>
      <c r="AA172" s="3" t="s">
        <v>27</v>
      </c>
      <c r="AB172" s="3" t="s">
        <v>27</v>
      </c>
      <c r="AC172" s="3" t="s">
        <v>27</v>
      </c>
      <c r="AD172" s="3" t="s">
        <v>27</v>
      </c>
      <c r="AE172" s="3" t="s">
        <v>27</v>
      </c>
      <c r="AF172" s="3" t="s">
        <v>27</v>
      </c>
      <c r="AG172" s="3" t="s">
        <v>27</v>
      </c>
      <c r="AH172" s="3" t="s">
        <v>27</v>
      </c>
      <c r="AI172" s="3" t="s">
        <v>27</v>
      </c>
      <c r="AJ172" s="3" t="s">
        <v>27</v>
      </c>
      <c r="AK172" s="3" t="s">
        <v>27</v>
      </c>
      <c r="AL172" s="3" t="s">
        <v>27</v>
      </c>
      <c r="AM172" s="3" t="s">
        <v>27</v>
      </c>
      <c r="AN172" s="3" t="s">
        <v>27</v>
      </c>
      <c r="AO172" s="3" t="s">
        <v>27</v>
      </c>
      <c r="AP172" s="3" t="s">
        <v>27</v>
      </c>
      <c r="AX172" s="3">
        <f t="shared" si="8"/>
        <v>19</v>
      </c>
      <c r="AY172" s="3">
        <f t="shared" si="9"/>
        <v>3</v>
      </c>
    </row>
    <row r="173" spans="2:51" x14ac:dyDescent="0.25">
      <c r="B173" s="3" t="s">
        <v>30</v>
      </c>
      <c r="C173" s="3" t="str">
        <f t="shared" si="7"/>
        <v>UCPWR_FLAB-RT</v>
      </c>
      <c r="D173" s="3" t="s">
        <v>29</v>
      </c>
      <c r="E173" s="3" t="str" cm="1">
        <f t="array" ref="E173">INDEX(PWR_Lab!$A$2:$A$168,AX173)</f>
        <v>GHHYRO09</v>
      </c>
      <c r="F173" s="3" t="s">
        <v>28</v>
      </c>
      <c r="G173" s="3" t="s">
        <v>28</v>
      </c>
      <c r="H173" s="3" t="s">
        <v>28</v>
      </c>
      <c r="I173" s="3">
        <v>3</v>
      </c>
      <c r="J173" s="3" cm="1">
        <f t="array" ref="J173">-INDEX(PWR_Lab!$F$2:$M$168,AX173,AY173)</f>
        <v>0</v>
      </c>
      <c r="K173" s="3" t="s">
        <v>27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  <c r="S173" s="3" t="s">
        <v>27</v>
      </c>
      <c r="T173" s="3" t="s">
        <v>27</v>
      </c>
      <c r="U173" s="3" t="s">
        <v>27</v>
      </c>
      <c r="V173" s="3" t="s">
        <v>27</v>
      </c>
      <c r="W173" s="3" t="s">
        <v>27</v>
      </c>
      <c r="X173" s="3" t="s">
        <v>27</v>
      </c>
      <c r="Y173" s="3" t="s">
        <v>27</v>
      </c>
      <c r="Z173" s="3" t="s">
        <v>27</v>
      </c>
      <c r="AA173" s="3" t="s">
        <v>27</v>
      </c>
      <c r="AB173" s="3" t="s">
        <v>27</v>
      </c>
      <c r="AC173" s="3" t="s">
        <v>27</v>
      </c>
      <c r="AD173" s="3" t="s">
        <v>27</v>
      </c>
      <c r="AE173" s="3" t="s">
        <v>27</v>
      </c>
      <c r="AF173" s="3" t="s">
        <v>27</v>
      </c>
      <c r="AG173" s="3" t="s">
        <v>27</v>
      </c>
      <c r="AH173" s="3" t="s">
        <v>27</v>
      </c>
      <c r="AI173" s="3" t="s">
        <v>27</v>
      </c>
      <c r="AJ173" s="3" t="s">
        <v>27</v>
      </c>
      <c r="AK173" s="3" t="s">
        <v>27</v>
      </c>
      <c r="AL173" s="3" t="s">
        <v>27</v>
      </c>
      <c r="AM173" s="3" t="s">
        <v>27</v>
      </c>
      <c r="AN173" s="3" t="s">
        <v>27</v>
      </c>
      <c r="AO173" s="3" t="s">
        <v>27</v>
      </c>
      <c r="AP173" s="3" t="s">
        <v>27</v>
      </c>
      <c r="AX173" s="3">
        <f t="shared" si="8"/>
        <v>19</v>
      </c>
      <c r="AY173" s="3">
        <f t="shared" si="9"/>
        <v>4</v>
      </c>
    </row>
    <row r="174" spans="2:51" x14ac:dyDescent="0.25">
      <c r="B174" s="3" t="s">
        <v>30</v>
      </c>
      <c r="C174" s="3" t="str">
        <f t="shared" si="7"/>
        <v>UCPWR_FLAB-UN</v>
      </c>
      <c r="D174" s="3" t="s">
        <v>29</v>
      </c>
      <c r="E174" s="3" t="str" cm="1">
        <f t="array" ref="E174">INDEX(PWR_Lab!$A$2:$A$168,AX174)</f>
        <v>GHHYRO09</v>
      </c>
      <c r="F174" s="3" t="s">
        <v>28</v>
      </c>
      <c r="G174" s="3" t="s">
        <v>28</v>
      </c>
      <c r="H174" s="3" t="s">
        <v>28</v>
      </c>
      <c r="I174" s="3">
        <v>3</v>
      </c>
      <c r="J174" s="3" cm="1">
        <f t="array" ref="J174">-INDEX(PWR_Lab!$F$2:$M$168,AX174,AY174)</f>
        <v>-0.10833</v>
      </c>
      <c r="K174" s="3" t="s">
        <v>27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  <c r="S174" s="3" t="s">
        <v>27</v>
      </c>
      <c r="T174" s="3" t="s">
        <v>27</v>
      </c>
      <c r="U174" s="3" t="s">
        <v>27</v>
      </c>
      <c r="V174" s="3" t="s">
        <v>27</v>
      </c>
      <c r="W174" s="3" t="s">
        <v>27</v>
      </c>
      <c r="X174" s="3" t="s">
        <v>27</v>
      </c>
      <c r="Y174" s="3" t="s">
        <v>27</v>
      </c>
      <c r="Z174" s="3" t="s">
        <v>27</v>
      </c>
      <c r="AA174" s="3" t="s">
        <v>27</v>
      </c>
      <c r="AB174" s="3" t="s">
        <v>27</v>
      </c>
      <c r="AC174" s="3" t="s">
        <v>27</v>
      </c>
      <c r="AD174" s="3" t="s">
        <v>27</v>
      </c>
      <c r="AE174" s="3" t="s">
        <v>27</v>
      </c>
      <c r="AF174" s="3" t="s">
        <v>27</v>
      </c>
      <c r="AG174" s="3" t="s">
        <v>27</v>
      </c>
      <c r="AH174" s="3" t="s">
        <v>27</v>
      </c>
      <c r="AI174" s="3" t="s">
        <v>27</v>
      </c>
      <c r="AJ174" s="3" t="s">
        <v>27</v>
      </c>
      <c r="AK174" s="3" t="s">
        <v>27</v>
      </c>
      <c r="AL174" s="3" t="s">
        <v>27</v>
      </c>
      <c r="AM174" s="3" t="s">
        <v>27</v>
      </c>
      <c r="AN174" s="3" t="s">
        <v>27</v>
      </c>
      <c r="AO174" s="3" t="s">
        <v>27</v>
      </c>
      <c r="AP174" s="3" t="s">
        <v>27</v>
      </c>
      <c r="AX174" s="3">
        <f t="shared" si="8"/>
        <v>19</v>
      </c>
      <c r="AY174" s="3">
        <f t="shared" si="9"/>
        <v>5</v>
      </c>
    </row>
    <row r="175" spans="2:51" x14ac:dyDescent="0.25">
      <c r="B175" s="3" t="s">
        <v>30</v>
      </c>
      <c r="C175" s="3" t="str">
        <f t="shared" si="7"/>
        <v>UCPWR_FLAB-UP</v>
      </c>
      <c r="D175" s="3" t="s">
        <v>29</v>
      </c>
      <c r="E175" s="3" t="str" cm="1">
        <f t="array" ref="E175">INDEX(PWR_Lab!$A$2:$A$168,AX175)</f>
        <v>GHHYRO09</v>
      </c>
      <c r="F175" s="3" t="s">
        <v>28</v>
      </c>
      <c r="G175" s="3" t="s">
        <v>28</v>
      </c>
      <c r="H175" s="3" t="s">
        <v>28</v>
      </c>
      <c r="I175" s="3">
        <v>3</v>
      </c>
      <c r="J175" s="3" cm="1">
        <f t="array" ref="J175">-INDEX(PWR_Lab!$F$2:$M$168,AX175,AY175)</f>
        <v>-0.39967000000000003</v>
      </c>
      <c r="K175" s="3" t="s">
        <v>27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  <c r="S175" s="3" t="s">
        <v>27</v>
      </c>
      <c r="T175" s="3" t="s">
        <v>27</v>
      </c>
      <c r="U175" s="3" t="s">
        <v>27</v>
      </c>
      <c r="V175" s="3" t="s">
        <v>27</v>
      </c>
      <c r="W175" s="3" t="s">
        <v>27</v>
      </c>
      <c r="X175" s="3" t="s">
        <v>27</v>
      </c>
      <c r="Y175" s="3" t="s">
        <v>27</v>
      </c>
      <c r="Z175" s="3" t="s">
        <v>27</v>
      </c>
      <c r="AA175" s="3" t="s">
        <v>27</v>
      </c>
      <c r="AB175" s="3" t="s">
        <v>27</v>
      </c>
      <c r="AC175" s="3" t="s">
        <v>27</v>
      </c>
      <c r="AD175" s="3" t="s">
        <v>27</v>
      </c>
      <c r="AE175" s="3" t="s">
        <v>27</v>
      </c>
      <c r="AF175" s="3" t="s">
        <v>27</v>
      </c>
      <c r="AG175" s="3" t="s">
        <v>27</v>
      </c>
      <c r="AH175" s="3" t="s">
        <v>27</v>
      </c>
      <c r="AI175" s="3" t="s">
        <v>27</v>
      </c>
      <c r="AJ175" s="3" t="s">
        <v>27</v>
      </c>
      <c r="AK175" s="3" t="s">
        <v>27</v>
      </c>
      <c r="AL175" s="3" t="s">
        <v>27</v>
      </c>
      <c r="AM175" s="3" t="s">
        <v>27</v>
      </c>
      <c r="AN175" s="3" t="s">
        <v>27</v>
      </c>
      <c r="AO175" s="3" t="s">
        <v>27</v>
      </c>
      <c r="AP175" s="3" t="s">
        <v>27</v>
      </c>
      <c r="AX175" s="3">
        <f t="shared" si="8"/>
        <v>19</v>
      </c>
      <c r="AY175" s="3">
        <f t="shared" si="9"/>
        <v>6</v>
      </c>
    </row>
    <row r="176" spans="2:51" x14ac:dyDescent="0.25">
      <c r="B176" s="3" t="s">
        <v>30</v>
      </c>
      <c r="C176" s="3" t="str">
        <f t="shared" si="7"/>
        <v>UCPWR_FLAB-US</v>
      </c>
      <c r="D176" s="3" t="s">
        <v>29</v>
      </c>
      <c r="E176" s="3" t="str" cm="1">
        <f t="array" ref="E176">INDEX(PWR_Lab!$A$2:$A$168,AX176)</f>
        <v>GHHYRO09</v>
      </c>
      <c r="F176" s="3" t="s">
        <v>28</v>
      </c>
      <c r="G176" s="3" t="s">
        <v>28</v>
      </c>
      <c r="H176" s="3" t="s">
        <v>28</v>
      </c>
      <c r="I176" s="3">
        <v>3</v>
      </c>
      <c r="J176" s="3" cm="1">
        <f t="array" ref="J176">-INDEX(PWR_Lab!$F$2:$M$168,AX176,AY176)</f>
        <v>-7.2669999999999998E-2</v>
      </c>
      <c r="K176" s="3" t="s">
        <v>27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  <c r="S176" s="3" t="s">
        <v>27</v>
      </c>
      <c r="T176" s="3" t="s">
        <v>27</v>
      </c>
      <c r="U176" s="3" t="s">
        <v>27</v>
      </c>
      <c r="V176" s="3" t="s">
        <v>27</v>
      </c>
      <c r="W176" s="3" t="s">
        <v>27</v>
      </c>
      <c r="X176" s="3" t="s">
        <v>27</v>
      </c>
      <c r="Y176" s="3" t="s">
        <v>27</v>
      </c>
      <c r="Z176" s="3" t="s">
        <v>27</v>
      </c>
      <c r="AA176" s="3" t="s">
        <v>27</v>
      </c>
      <c r="AB176" s="3" t="s">
        <v>27</v>
      </c>
      <c r="AC176" s="3" t="s">
        <v>27</v>
      </c>
      <c r="AD176" s="3" t="s">
        <v>27</v>
      </c>
      <c r="AE176" s="3" t="s">
        <v>27</v>
      </c>
      <c r="AF176" s="3" t="s">
        <v>27</v>
      </c>
      <c r="AG176" s="3" t="s">
        <v>27</v>
      </c>
      <c r="AH176" s="3" t="s">
        <v>27</v>
      </c>
      <c r="AI176" s="3" t="s">
        <v>27</v>
      </c>
      <c r="AJ176" s="3" t="s">
        <v>27</v>
      </c>
      <c r="AK176" s="3" t="s">
        <v>27</v>
      </c>
      <c r="AL176" s="3" t="s">
        <v>27</v>
      </c>
      <c r="AM176" s="3" t="s">
        <v>27</v>
      </c>
      <c r="AN176" s="3" t="s">
        <v>27</v>
      </c>
      <c r="AO176" s="3" t="s">
        <v>27</v>
      </c>
      <c r="AP176" s="3" t="s">
        <v>27</v>
      </c>
      <c r="AX176" s="3">
        <f t="shared" si="8"/>
        <v>19</v>
      </c>
      <c r="AY176" s="3">
        <f t="shared" si="9"/>
        <v>7</v>
      </c>
    </row>
    <row r="177" spans="2:51" x14ac:dyDescent="0.25">
      <c r="B177" s="3" t="s">
        <v>30</v>
      </c>
      <c r="C177" s="3" t="str">
        <f t="shared" si="7"/>
        <v>UCPWR_FLAB-UT</v>
      </c>
      <c r="D177" s="3" t="s">
        <v>29</v>
      </c>
      <c r="E177" s="3" t="str" cm="1">
        <f t="array" ref="E177">INDEX(PWR_Lab!$A$2:$A$168,AX177)</f>
        <v>GHHYRO09</v>
      </c>
      <c r="F177" s="3" t="s">
        <v>28</v>
      </c>
      <c r="G177" s="3" t="s">
        <v>28</v>
      </c>
      <c r="H177" s="3" t="s">
        <v>28</v>
      </c>
      <c r="I177" s="3">
        <v>3</v>
      </c>
      <c r="J177" s="3" cm="1">
        <f t="array" ref="J177">-INDEX(PWR_Lab!$F$2:$M$168,AX177,AY177)</f>
        <v>-0.88546000000000002</v>
      </c>
      <c r="K177" s="3" t="s">
        <v>27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  <c r="S177" s="3" t="s">
        <v>27</v>
      </c>
      <c r="T177" s="3" t="s">
        <v>27</v>
      </c>
      <c r="U177" s="3" t="s">
        <v>27</v>
      </c>
      <c r="V177" s="3" t="s">
        <v>27</v>
      </c>
      <c r="W177" s="3" t="s">
        <v>27</v>
      </c>
      <c r="X177" s="3" t="s">
        <v>27</v>
      </c>
      <c r="Y177" s="3" t="s">
        <v>27</v>
      </c>
      <c r="Z177" s="3" t="s">
        <v>27</v>
      </c>
      <c r="AA177" s="3" t="s">
        <v>27</v>
      </c>
      <c r="AB177" s="3" t="s">
        <v>27</v>
      </c>
      <c r="AC177" s="3" t="s">
        <v>27</v>
      </c>
      <c r="AD177" s="3" t="s">
        <v>27</v>
      </c>
      <c r="AE177" s="3" t="s">
        <v>27</v>
      </c>
      <c r="AF177" s="3" t="s">
        <v>27</v>
      </c>
      <c r="AG177" s="3" t="s">
        <v>27</v>
      </c>
      <c r="AH177" s="3" t="s">
        <v>27</v>
      </c>
      <c r="AI177" s="3" t="s">
        <v>27</v>
      </c>
      <c r="AJ177" s="3" t="s">
        <v>27</v>
      </c>
      <c r="AK177" s="3" t="s">
        <v>27</v>
      </c>
      <c r="AL177" s="3" t="s">
        <v>27</v>
      </c>
      <c r="AM177" s="3" t="s">
        <v>27</v>
      </c>
      <c r="AN177" s="3" t="s">
        <v>27</v>
      </c>
      <c r="AO177" s="3" t="s">
        <v>27</v>
      </c>
      <c r="AP177" s="3" t="s">
        <v>27</v>
      </c>
      <c r="AX177" s="3">
        <f t="shared" si="8"/>
        <v>19</v>
      </c>
      <c r="AY177" s="3">
        <f t="shared" si="9"/>
        <v>8</v>
      </c>
    </row>
    <row r="178" spans="2:51" x14ac:dyDescent="0.25">
      <c r="B178" s="3" t="s">
        <v>30</v>
      </c>
      <c r="C178" s="3" t="str">
        <f t="shared" si="7"/>
        <v>UCPWR_FLAB-RN</v>
      </c>
      <c r="D178" s="3" t="s">
        <v>29</v>
      </c>
      <c r="E178" s="3" t="str" cm="1">
        <f t="array" ref="E178">INDEX(PWR_Lab!$A$2:$A$168,AX178)</f>
        <v>GHHYRO10</v>
      </c>
      <c r="F178" s="3" t="s">
        <v>28</v>
      </c>
      <c r="G178" s="3" t="s">
        <v>28</v>
      </c>
      <c r="H178" s="3" t="s">
        <v>28</v>
      </c>
      <c r="I178" s="3">
        <v>3</v>
      </c>
      <c r="J178" s="3" cm="1">
        <f t="array" ref="J178">-INDEX(PWR_Lab!$F$2:$M$168,AX178,AY178)</f>
        <v>-1.413E-2</v>
      </c>
      <c r="K178" s="3" t="s">
        <v>27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  <c r="S178" s="3" t="s">
        <v>27</v>
      </c>
      <c r="T178" s="3" t="s">
        <v>27</v>
      </c>
      <c r="U178" s="3" t="s">
        <v>27</v>
      </c>
      <c r="V178" s="3" t="s">
        <v>27</v>
      </c>
      <c r="W178" s="3" t="s">
        <v>27</v>
      </c>
      <c r="X178" s="3" t="s">
        <v>27</v>
      </c>
      <c r="Y178" s="3" t="s">
        <v>27</v>
      </c>
      <c r="Z178" s="3" t="s">
        <v>27</v>
      </c>
      <c r="AA178" s="3" t="s">
        <v>27</v>
      </c>
      <c r="AB178" s="3" t="s">
        <v>27</v>
      </c>
      <c r="AC178" s="3" t="s">
        <v>27</v>
      </c>
      <c r="AD178" s="3" t="s">
        <v>27</v>
      </c>
      <c r="AE178" s="3" t="s">
        <v>27</v>
      </c>
      <c r="AF178" s="3" t="s">
        <v>27</v>
      </c>
      <c r="AG178" s="3" t="s">
        <v>27</v>
      </c>
      <c r="AH178" s="3" t="s">
        <v>27</v>
      </c>
      <c r="AI178" s="3" t="s">
        <v>27</v>
      </c>
      <c r="AJ178" s="3" t="s">
        <v>27</v>
      </c>
      <c r="AK178" s="3" t="s">
        <v>27</v>
      </c>
      <c r="AL178" s="3" t="s">
        <v>27</v>
      </c>
      <c r="AM178" s="3" t="s">
        <v>27</v>
      </c>
      <c r="AN178" s="3" t="s">
        <v>27</v>
      </c>
      <c r="AO178" s="3" t="s">
        <v>27</v>
      </c>
      <c r="AP178" s="3" t="s">
        <v>27</v>
      </c>
      <c r="AX178" s="3">
        <f t="shared" si="8"/>
        <v>20</v>
      </c>
      <c r="AY178" s="3">
        <f t="shared" si="9"/>
        <v>1</v>
      </c>
    </row>
    <row r="179" spans="2:51" x14ac:dyDescent="0.25">
      <c r="B179" s="3" t="s">
        <v>30</v>
      </c>
      <c r="C179" s="3" t="str">
        <f t="shared" si="7"/>
        <v>UCPWR_FLAB-RP</v>
      </c>
      <c r="D179" s="3" t="s">
        <v>29</v>
      </c>
      <c r="E179" s="3" t="str" cm="1">
        <f t="array" ref="E179">INDEX(PWR_Lab!$A$2:$A$168,AX179)</f>
        <v>GHHYRO10</v>
      </c>
      <c r="F179" s="3" t="s">
        <v>28</v>
      </c>
      <c r="G179" s="3" t="s">
        <v>28</v>
      </c>
      <c r="H179" s="3" t="s">
        <v>28</v>
      </c>
      <c r="I179" s="3">
        <v>3</v>
      </c>
      <c r="J179" s="3" cm="1">
        <f t="array" ref="J179">-INDEX(PWR_Lab!$F$2:$M$168,AX179,AY179)</f>
        <v>-1.1440000000000001E-2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  <c r="S179" s="3" t="s">
        <v>27</v>
      </c>
      <c r="T179" s="3" t="s">
        <v>27</v>
      </c>
      <c r="U179" s="3" t="s">
        <v>27</v>
      </c>
      <c r="V179" s="3" t="s">
        <v>27</v>
      </c>
      <c r="W179" s="3" t="s">
        <v>27</v>
      </c>
      <c r="X179" s="3" t="s">
        <v>27</v>
      </c>
      <c r="Y179" s="3" t="s">
        <v>27</v>
      </c>
      <c r="Z179" s="3" t="s">
        <v>27</v>
      </c>
      <c r="AA179" s="3" t="s">
        <v>27</v>
      </c>
      <c r="AB179" s="3" t="s">
        <v>27</v>
      </c>
      <c r="AC179" s="3" t="s">
        <v>27</v>
      </c>
      <c r="AD179" s="3" t="s">
        <v>27</v>
      </c>
      <c r="AE179" s="3" t="s">
        <v>27</v>
      </c>
      <c r="AF179" s="3" t="s">
        <v>27</v>
      </c>
      <c r="AG179" s="3" t="s">
        <v>27</v>
      </c>
      <c r="AH179" s="3" t="s">
        <v>27</v>
      </c>
      <c r="AI179" s="3" t="s">
        <v>27</v>
      </c>
      <c r="AJ179" s="3" t="s">
        <v>27</v>
      </c>
      <c r="AK179" s="3" t="s">
        <v>27</v>
      </c>
      <c r="AL179" s="3" t="s">
        <v>27</v>
      </c>
      <c r="AM179" s="3" t="s">
        <v>27</v>
      </c>
      <c r="AN179" s="3" t="s">
        <v>27</v>
      </c>
      <c r="AO179" s="3" t="s">
        <v>27</v>
      </c>
      <c r="AP179" s="3" t="s">
        <v>27</v>
      </c>
      <c r="AX179" s="3">
        <f t="shared" si="8"/>
        <v>20</v>
      </c>
      <c r="AY179" s="3">
        <f t="shared" si="9"/>
        <v>2</v>
      </c>
    </row>
    <row r="180" spans="2:51" x14ac:dyDescent="0.25">
      <c r="B180" s="3" t="s">
        <v>30</v>
      </c>
      <c r="C180" s="3" t="str">
        <f t="shared" si="7"/>
        <v>UCPWR_FLAB-RS</v>
      </c>
      <c r="D180" s="3" t="s">
        <v>29</v>
      </c>
      <c r="E180" s="3" t="str" cm="1">
        <f t="array" ref="E180">INDEX(PWR_Lab!$A$2:$A$168,AX180)</f>
        <v>GHHYRO10</v>
      </c>
      <c r="F180" s="3" t="s">
        <v>28</v>
      </c>
      <c r="G180" s="3" t="s">
        <v>28</v>
      </c>
      <c r="H180" s="3" t="s">
        <v>28</v>
      </c>
      <c r="I180" s="3">
        <v>3</v>
      </c>
      <c r="J180" s="3" cm="1">
        <f t="array" ref="J180">-INDEX(PWR_Lab!$F$2:$M$168,AX180,AY180)</f>
        <v>-1.5480000000000001E-2</v>
      </c>
      <c r="K180" s="3" t="s">
        <v>27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  <c r="S180" s="3" t="s">
        <v>27</v>
      </c>
      <c r="T180" s="3" t="s">
        <v>27</v>
      </c>
      <c r="U180" s="3" t="s">
        <v>27</v>
      </c>
      <c r="V180" s="3" t="s">
        <v>27</v>
      </c>
      <c r="W180" s="3" t="s">
        <v>27</v>
      </c>
      <c r="X180" s="3" t="s">
        <v>27</v>
      </c>
      <c r="Y180" s="3" t="s">
        <v>27</v>
      </c>
      <c r="Z180" s="3" t="s">
        <v>27</v>
      </c>
      <c r="AA180" s="3" t="s">
        <v>27</v>
      </c>
      <c r="AB180" s="3" t="s">
        <v>27</v>
      </c>
      <c r="AC180" s="3" t="s">
        <v>27</v>
      </c>
      <c r="AD180" s="3" t="s">
        <v>27</v>
      </c>
      <c r="AE180" s="3" t="s">
        <v>27</v>
      </c>
      <c r="AF180" s="3" t="s">
        <v>27</v>
      </c>
      <c r="AG180" s="3" t="s">
        <v>27</v>
      </c>
      <c r="AH180" s="3" t="s">
        <v>27</v>
      </c>
      <c r="AI180" s="3" t="s">
        <v>27</v>
      </c>
      <c r="AJ180" s="3" t="s">
        <v>27</v>
      </c>
      <c r="AK180" s="3" t="s">
        <v>27</v>
      </c>
      <c r="AL180" s="3" t="s">
        <v>27</v>
      </c>
      <c r="AM180" s="3" t="s">
        <v>27</v>
      </c>
      <c r="AN180" s="3" t="s">
        <v>27</v>
      </c>
      <c r="AO180" s="3" t="s">
        <v>27</v>
      </c>
      <c r="AP180" s="3" t="s">
        <v>27</v>
      </c>
      <c r="AX180" s="3">
        <f t="shared" si="8"/>
        <v>20</v>
      </c>
      <c r="AY180" s="3">
        <f t="shared" si="9"/>
        <v>3</v>
      </c>
    </row>
    <row r="181" spans="2:51" x14ac:dyDescent="0.25">
      <c r="B181" s="3" t="s">
        <v>30</v>
      </c>
      <c r="C181" s="3" t="str">
        <f t="shared" si="7"/>
        <v>UCPWR_FLAB-RT</v>
      </c>
      <c r="D181" s="3" t="s">
        <v>29</v>
      </c>
      <c r="E181" s="3" t="str" cm="1">
        <f t="array" ref="E181">INDEX(PWR_Lab!$A$2:$A$168,AX181)</f>
        <v>GHHYRO10</v>
      </c>
      <c r="F181" s="3" t="s">
        <v>28</v>
      </c>
      <c r="G181" s="3" t="s">
        <v>28</v>
      </c>
      <c r="H181" s="3" t="s">
        <v>28</v>
      </c>
      <c r="I181" s="3">
        <v>3</v>
      </c>
      <c r="J181" s="3" cm="1">
        <f t="array" ref="J181">-INDEX(PWR_Lab!$F$2:$M$168,AX181,AY181)</f>
        <v>0</v>
      </c>
      <c r="K181" s="3" t="s">
        <v>27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27</v>
      </c>
      <c r="Q181" s="3" t="s">
        <v>27</v>
      </c>
      <c r="R181" s="3" t="s">
        <v>27</v>
      </c>
      <c r="S181" s="3" t="s">
        <v>27</v>
      </c>
      <c r="T181" s="3" t="s">
        <v>27</v>
      </c>
      <c r="U181" s="3" t="s">
        <v>27</v>
      </c>
      <c r="V181" s="3" t="s">
        <v>27</v>
      </c>
      <c r="W181" s="3" t="s">
        <v>27</v>
      </c>
      <c r="X181" s="3" t="s">
        <v>27</v>
      </c>
      <c r="Y181" s="3" t="s">
        <v>27</v>
      </c>
      <c r="Z181" s="3" t="s">
        <v>27</v>
      </c>
      <c r="AA181" s="3" t="s">
        <v>27</v>
      </c>
      <c r="AB181" s="3" t="s">
        <v>27</v>
      </c>
      <c r="AC181" s="3" t="s">
        <v>27</v>
      </c>
      <c r="AD181" s="3" t="s">
        <v>27</v>
      </c>
      <c r="AE181" s="3" t="s">
        <v>27</v>
      </c>
      <c r="AF181" s="3" t="s">
        <v>27</v>
      </c>
      <c r="AG181" s="3" t="s">
        <v>27</v>
      </c>
      <c r="AH181" s="3" t="s">
        <v>27</v>
      </c>
      <c r="AI181" s="3" t="s">
        <v>27</v>
      </c>
      <c r="AJ181" s="3" t="s">
        <v>27</v>
      </c>
      <c r="AK181" s="3" t="s">
        <v>27</v>
      </c>
      <c r="AL181" s="3" t="s">
        <v>27</v>
      </c>
      <c r="AM181" s="3" t="s">
        <v>27</v>
      </c>
      <c r="AN181" s="3" t="s">
        <v>27</v>
      </c>
      <c r="AO181" s="3" t="s">
        <v>27</v>
      </c>
      <c r="AP181" s="3" t="s">
        <v>27</v>
      </c>
      <c r="AX181" s="3">
        <f t="shared" si="8"/>
        <v>20</v>
      </c>
      <c r="AY181" s="3">
        <f t="shared" si="9"/>
        <v>4</v>
      </c>
    </row>
    <row r="182" spans="2:51" x14ac:dyDescent="0.25">
      <c r="B182" s="3" t="s">
        <v>30</v>
      </c>
      <c r="C182" s="3" t="str">
        <f t="shared" si="7"/>
        <v>UCPWR_FLAB-UN</v>
      </c>
      <c r="D182" s="3" t="s">
        <v>29</v>
      </c>
      <c r="E182" s="3" t="str" cm="1">
        <f t="array" ref="E182">INDEX(PWR_Lab!$A$2:$A$168,AX182)</f>
        <v>GHHYRO10</v>
      </c>
      <c r="F182" s="3" t="s">
        <v>28</v>
      </c>
      <c r="G182" s="3" t="s">
        <v>28</v>
      </c>
      <c r="H182" s="3" t="s">
        <v>28</v>
      </c>
      <c r="I182" s="3">
        <v>3</v>
      </c>
      <c r="J182" s="3" cm="1">
        <f t="array" ref="J182">-INDEX(PWR_Lab!$F$2:$M$168,AX182,AY182)</f>
        <v>-0.10833</v>
      </c>
      <c r="K182" s="3" t="s">
        <v>27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  <c r="S182" s="3" t="s">
        <v>27</v>
      </c>
      <c r="T182" s="3" t="s">
        <v>27</v>
      </c>
      <c r="U182" s="3" t="s">
        <v>27</v>
      </c>
      <c r="V182" s="3" t="s">
        <v>27</v>
      </c>
      <c r="W182" s="3" t="s">
        <v>27</v>
      </c>
      <c r="X182" s="3" t="s">
        <v>27</v>
      </c>
      <c r="Y182" s="3" t="s">
        <v>27</v>
      </c>
      <c r="Z182" s="3" t="s">
        <v>27</v>
      </c>
      <c r="AA182" s="3" t="s">
        <v>27</v>
      </c>
      <c r="AB182" s="3" t="s">
        <v>27</v>
      </c>
      <c r="AC182" s="3" t="s">
        <v>27</v>
      </c>
      <c r="AD182" s="3" t="s">
        <v>27</v>
      </c>
      <c r="AE182" s="3" t="s">
        <v>27</v>
      </c>
      <c r="AF182" s="3" t="s">
        <v>27</v>
      </c>
      <c r="AG182" s="3" t="s">
        <v>27</v>
      </c>
      <c r="AH182" s="3" t="s">
        <v>27</v>
      </c>
      <c r="AI182" s="3" t="s">
        <v>27</v>
      </c>
      <c r="AJ182" s="3" t="s">
        <v>27</v>
      </c>
      <c r="AK182" s="3" t="s">
        <v>27</v>
      </c>
      <c r="AL182" s="3" t="s">
        <v>27</v>
      </c>
      <c r="AM182" s="3" t="s">
        <v>27</v>
      </c>
      <c r="AN182" s="3" t="s">
        <v>27</v>
      </c>
      <c r="AO182" s="3" t="s">
        <v>27</v>
      </c>
      <c r="AP182" s="3" t="s">
        <v>27</v>
      </c>
      <c r="AX182" s="3">
        <f t="shared" si="8"/>
        <v>20</v>
      </c>
      <c r="AY182" s="3">
        <f t="shared" si="9"/>
        <v>5</v>
      </c>
    </row>
    <row r="183" spans="2:51" x14ac:dyDescent="0.25">
      <c r="B183" s="3" t="s">
        <v>30</v>
      </c>
      <c r="C183" s="3" t="str">
        <f t="shared" si="7"/>
        <v>UCPWR_FLAB-UP</v>
      </c>
      <c r="D183" s="3" t="s">
        <v>29</v>
      </c>
      <c r="E183" s="3" t="str" cm="1">
        <f t="array" ref="E183">INDEX(PWR_Lab!$A$2:$A$168,AX183)</f>
        <v>GHHYRO10</v>
      </c>
      <c r="F183" s="3" t="s">
        <v>28</v>
      </c>
      <c r="G183" s="3" t="s">
        <v>28</v>
      </c>
      <c r="H183" s="3" t="s">
        <v>28</v>
      </c>
      <c r="I183" s="3">
        <v>3</v>
      </c>
      <c r="J183" s="3" cm="1">
        <f t="array" ref="J183">-INDEX(PWR_Lab!$F$2:$M$168,AX183,AY183)</f>
        <v>-0.39967000000000003</v>
      </c>
      <c r="K183" s="3" t="s">
        <v>27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  <c r="S183" s="3" t="s">
        <v>27</v>
      </c>
      <c r="T183" s="3" t="s">
        <v>27</v>
      </c>
      <c r="U183" s="3" t="s">
        <v>27</v>
      </c>
      <c r="V183" s="3" t="s">
        <v>27</v>
      </c>
      <c r="W183" s="3" t="s">
        <v>27</v>
      </c>
      <c r="X183" s="3" t="s">
        <v>27</v>
      </c>
      <c r="Y183" s="3" t="s">
        <v>27</v>
      </c>
      <c r="Z183" s="3" t="s">
        <v>27</v>
      </c>
      <c r="AA183" s="3" t="s">
        <v>27</v>
      </c>
      <c r="AB183" s="3" t="s">
        <v>27</v>
      </c>
      <c r="AC183" s="3" t="s">
        <v>27</v>
      </c>
      <c r="AD183" s="3" t="s">
        <v>27</v>
      </c>
      <c r="AE183" s="3" t="s">
        <v>27</v>
      </c>
      <c r="AF183" s="3" t="s">
        <v>27</v>
      </c>
      <c r="AG183" s="3" t="s">
        <v>27</v>
      </c>
      <c r="AH183" s="3" t="s">
        <v>27</v>
      </c>
      <c r="AI183" s="3" t="s">
        <v>27</v>
      </c>
      <c r="AJ183" s="3" t="s">
        <v>27</v>
      </c>
      <c r="AK183" s="3" t="s">
        <v>27</v>
      </c>
      <c r="AL183" s="3" t="s">
        <v>27</v>
      </c>
      <c r="AM183" s="3" t="s">
        <v>27</v>
      </c>
      <c r="AN183" s="3" t="s">
        <v>27</v>
      </c>
      <c r="AO183" s="3" t="s">
        <v>27</v>
      </c>
      <c r="AP183" s="3" t="s">
        <v>27</v>
      </c>
      <c r="AX183" s="3">
        <f t="shared" si="8"/>
        <v>20</v>
      </c>
      <c r="AY183" s="3">
        <f t="shared" si="9"/>
        <v>6</v>
      </c>
    </row>
    <row r="184" spans="2:51" x14ac:dyDescent="0.25">
      <c r="B184" s="3" t="s">
        <v>30</v>
      </c>
      <c r="C184" s="3" t="str">
        <f t="shared" si="7"/>
        <v>UCPWR_FLAB-US</v>
      </c>
      <c r="D184" s="3" t="s">
        <v>29</v>
      </c>
      <c r="E184" s="3" t="str" cm="1">
        <f t="array" ref="E184">INDEX(PWR_Lab!$A$2:$A$168,AX184)</f>
        <v>GHHYRO10</v>
      </c>
      <c r="F184" s="3" t="s">
        <v>28</v>
      </c>
      <c r="G184" s="3" t="s">
        <v>28</v>
      </c>
      <c r="H184" s="3" t="s">
        <v>28</v>
      </c>
      <c r="I184" s="3">
        <v>3</v>
      </c>
      <c r="J184" s="3" cm="1">
        <f t="array" ref="J184">-INDEX(PWR_Lab!$F$2:$M$168,AX184,AY184)</f>
        <v>-7.2669999999999998E-2</v>
      </c>
      <c r="K184" s="3" t="s">
        <v>27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  <c r="S184" s="3" t="s">
        <v>27</v>
      </c>
      <c r="T184" s="3" t="s">
        <v>27</v>
      </c>
      <c r="U184" s="3" t="s">
        <v>27</v>
      </c>
      <c r="V184" s="3" t="s">
        <v>27</v>
      </c>
      <c r="W184" s="3" t="s">
        <v>27</v>
      </c>
      <c r="X184" s="3" t="s">
        <v>27</v>
      </c>
      <c r="Y184" s="3" t="s">
        <v>27</v>
      </c>
      <c r="Z184" s="3" t="s">
        <v>27</v>
      </c>
      <c r="AA184" s="3" t="s">
        <v>27</v>
      </c>
      <c r="AB184" s="3" t="s">
        <v>27</v>
      </c>
      <c r="AC184" s="3" t="s">
        <v>27</v>
      </c>
      <c r="AD184" s="3" t="s">
        <v>27</v>
      </c>
      <c r="AE184" s="3" t="s">
        <v>27</v>
      </c>
      <c r="AF184" s="3" t="s">
        <v>27</v>
      </c>
      <c r="AG184" s="3" t="s">
        <v>27</v>
      </c>
      <c r="AH184" s="3" t="s">
        <v>27</v>
      </c>
      <c r="AI184" s="3" t="s">
        <v>27</v>
      </c>
      <c r="AJ184" s="3" t="s">
        <v>27</v>
      </c>
      <c r="AK184" s="3" t="s">
        <v>27</v>
      </c>
      <c r="AL184" s="3" t="s">
        <v>27</v>
      </c>
      <c r="AM184" s="3" t="s">
        <v>27</v>
      </c>
      <c r="AN184" s="3" t="s">
        <v>27</v>
      </c>
      <c r="AO184" s="3" t="s">
        <v>27</v>
      </c>
      <c r="AP184" s="3" t="s">
        <v>27</v>
      </c>
      <c r="AX184" s="3">
        <f t="shared" si="8"/>
        <v>20</v>
      </c>
      <c r="AY184" s="3">
        <f t="shared" si="9"/>
        <v>7</v>
      </c>
    </row>
    <row r="185" spans="2:51" x14ac:dyDescent="0.25">
      <c r="B185" s="3" t="s">
        <v>30</v>
      </c>
      <c r="C185" s="3" t="str">
        <f t="shared" si="7"/>
        <v>UCPWR_FLAB-UT</v>
      </c>
      <c r="D185" s="3" t="s">
        <v>29</v>
      </c>
      <c r="E185" s="3" t="str" cm="1">
        <f t="array" ref="E185">INDEX(PWR_Lab!$A$2:$A$168,AX185)</f>
        <v>GHHYRO10</v>
      </c>
      <c r="F185" s="3" t="s">
        <v>28</v>
      </c>
      <c r="G185" s="3" t="s">
        <v>28</v>
      </c>
      <c r="H185" s="3" t="s">
        <v>28</v>
      </c>
      <c r="I185" s="3">
        <v>3</v>
      </c>
      <c r="J185" s="3" cm="1">
        <f t="array" ref="J185">-INDEX(PWR_Lab!$F$2:$M$168,AX185,AY185)</f>
        <v>-0.88546000000000002</v>
      </c>
      <c r="K185" s="3" t="s">
        <v>27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  <c r="S185" s="3" t="s">
        <v>27</v>
      </c>
      <c r="T185" s="3" t="s">
        <v>27</v>
      </c>
      <c r="U185" s="3" t="s">
        <v>27</v>
      </c>
      <c r="V185" s="3" t="s">
        <v>27</v>
      </c>
      <c r="W185" s="3" t="s">
        <v>27</v>
      </c>
      <c r="X185" s="3" t="s">
        <v>27</v>
      </c>
      <c r="Y185" s="3" t="s">
        <v>27</v>
      </c>
      <c r="Z185" s="3" t="s">
        <v>27</v>
      </c>
      <c r="AA185" s="3" t="s">
        <v>27</v>
      </c>
      <c r="AB185" s="3" t="s">
        <v>27</v>
      </c>
      <c r="AC185" s="3" t="s">
        <v>27</v>
      </c>
      <c r="AD185" s="3" t="s">
        <v>27</v>
      </c>
      <c r="AE185" s="3" t="s">
        <v>27</v>
      </c>
      <c r="AF185" s="3" t="s">
        <v>27</v>
      </c>
      <c r="AG185" s="3" t="s">
        <v>27</v>
      </c>
      <c r="AH185" s="3" t="s">
        <v>27</v>
      </c>
      <c r="AI185" s="3" t="s">
        <v>27</v>
      </c>
      <c r="AJ185" s="3" t="s">
        <v>27</v>
      </c>
      <c r="AK185" s="3" t="s">
        <v>27</v>
      </c>
      <c r="AL185" s="3" t="s">
        <v>27</v>
      </c>
      <c r="AM185" s="3" t="s">
        <v>27</v>
      </c>
      <c r="AN185" s="3" t="s">
        <v>27</v>
      </c>
      <c r="AO185" s="3" t="s">
        <v>27</v>
      </c>
      <c r="AP185" s="3" t="s">
        <v>27</v>
      </c>
      <c r="AX185" s="3">
        <f t="shared" si="8"/>
        <v>20</v>
      </c>
      <c r="AY185" s="3">
        <f t="shared" si="9"/>
        <v>8</v>
      </c>
    </row>
    <row r="186" spans="2:51" x14ac:dyDescent="0.25">
      <c r="B186" s="3" t="s">
        <v>30</v>
      </c>
      <c r="C186" s="3" t="str">
        <f t="shared" si="7"/>
        <v>UCPWR_FLAB-RN</v>
      </c>
      <c r="D186" s="3" t="s">
        <v>29</v>
      </c>
      <c r="E186" s="3" t="str" cm="1">
        <f t="array" ref="E186">INDEX(PWR_Lab!$A$2:$A$168,AX186)</f>
        <v>GHHYRO11</v>
      </c>
      <c r="F186" s="3" t="s">
        <v>28</v>
      </c>
      <c r="G186" s="3" t="s">
        <v>28</v>
      </c>
      <c r="H186" s="3" t="s">
        <v>28</v>
      </c>
      <c r="I186" s="3">
        <v>3</v>
      </c>
      <c r="J186" s="3" cm="1">
        <f t="array" ref="J186">-INDEX(PWR_Lab!$F$2:$M$168,AX186,AY186)</f>
        <v>-1.413E-2</v>
      </c>
      <c r="K186" s="3" t="s">
        <v>27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  <c r="S186" s="3" t="s">
        <v>27</v>
      </c>
      <c r="T186" s="3" t="s">
        <v>27</v>
      </c>
      <c r="U186" s="3" t="s">
        <v>27</v>
      </c>
      <c r="V186" s="3" t="s">
        <v>27</v>
      </c>
      <c r="W186" s="3" t="s">
        <v>27</v>
      </c>
      <c r="X186" s="3" t="s">
        <v>27</v>
      </c>
      <c r="Y186" s="3" t="s">
        <v>27</v>
      </c>
      <c r="Z186" s="3" t="s">
        <v>27</v>
      </c>
      <c r="AA186" s="3" t="s">
        <v>27</v>
      </c>
      <c r="AB186" s="3" t="s">
        <v>27</v>
      </c>
      <c r="AC186" s="3" t="s">
        <v>27</v>
      </c>
      <c r="AD186" s="3" t="s">
        <v>27</v>
      </c>
      <c r="AE186" s="3" t="s">
        <v>27</v>
      </c>
      <c r="AF186" s="3" t="s">
        <v>27</v>
      </c>
      <c r="AG186" s="3" t="s">
        <v>27</v>
      </c>
      <c r="AH186" s="3" t="s">
        <v>27</v>
      </c>
      <c r="AI186" s="3" t="s">
        <v>27</v>
      </c>
      <c r="AJ186" s="3" t="s">
        <v>27</v>
      </c>
      <c r="AK186" s="3" t="s">
        <v>27</v>
      </c>
      <c r="AL186" s="3" t="s">
        <v>27</v>
      </c>
      <c r="AM186" s="3" t="s">
        <v>27</v>
      </c>
      <c r="AN186" s="3" t="s">
        <v>27</v>
      </c>
      <c r="AO186" s="3" t="s">
        <v>27</v>
      </c>
      <c r="AP186" s="3" t="s">
        <v>27</v>
      </c>
      <c r="AX186" s="3">
        <f t="shared" si="8"/>
        <v>21</v>
      </c>
      <c r="AY186" s="3">
        <f t="shared" si="9"/>
        <v>1</v>
      </c>
    </row>
    <row r="187" spans="2:51" x14ac:dyDescent="0.25">
      <c r="B187" s="3" t="s">
        <v>30</v>
      </c>
      <c r="C187" s="3" t="str">
        <f t="shared" si="7"/>
        <v>UCPWR_FLAB-RP</v>
      </c>
      <c r="D187" s="3" t="s">
        <v>29</v>
      </c>
      <c r="E187" s="3" t="str" cm="1">
        <f t="array" ref="E187">INDEX(PWR_Lab!$A$2:$A$168,AX187)</f>
        <v>GHHYRO11</v>
      </c>
      <c r="F187" s="3" t="s">
        <v>28</v>
      </c>
      <c r="G187" s="3" t="s">
        <v>28</v>
      </c>
      <c r="H187" s="3" t="s">
        <v>28</v>
      </c>
      <c r="I187" s="3">
        <v>3</v>
      </c>
      <c r="J187" s="3" cm="1">
        <f t="array" ref="J187">-INDEX(PWR_Lab!$F$2:$M$168,AX187,AY187)</f>
        <v>-1.1440000000000001E-2</v>
      </c>
      <c r="K187" s="3" t="s">
        <v>27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  <c r="S187" s="3" t="s">
        <v>27</v>
      </c>
      <c r="T187" s="3" t="s">
        <v>27</v>
      </c>
      <c r="U187" s="3" t="s">
        <v>27</v>
      </c>
      <c r="V187" s="3" t="s">
        <v>27</v>
      </c>
      <c r="W187" s="3" t="s">
        <v>27</v>
      </c>
      <c r="X187" s="3" t="s">
        <v>27</v>
      </c>
      <c r="Y187" s="3" t="s">
        <v>27</v>
      </c>
      <c r="Z187" s="3" t="s">
        <v>27</v>
      </c>
      <c r="AA187" s="3" t="s">
        <v>27</v>
      </c>
      <c r="AB187" s="3" t="s">
        <v>27</v>
      </c>
      <c r="AC187" s="3" t="s">
        <v>27</v>
      </c>
      <c r="AD187" s="3" t="s">
        <v>27</v>
      </c>
      <c r="AE187" s="3" t="s">
        <v>27</v>
      </c>
      <c r="AF187" s="3" t="s">
        <v>27</v>
      </c>
      <c r="AG187" s="3" t="s">
        <v>27</v>
      </c>
      <c r="AH187" s="3" t="s">
        <v>27</v>
      </c>
      <c r="AI187" s="3" t="s">
        <v>27</v>
      </c>
      <c r="AJ187" s="3" t="s">
        <v>27</v>
      </c>
      <c r="AK187" s="3" t="s">
        <v>27</v>
      </c>
      <c r="AL187" s="3" t="s">
        <v>27</v>
      </c>
      <c r="AM187" s="3" t="s">
        <v>27</v>
      </c>
      <c r="AN187" s="3" t="s">
        <v>27</v>
      </c>
      <c r="AO187" s="3" t="s">
        <v>27</v>
      </c>
      <c r="AP187" s="3" t="s">
        <v>27</v>
      </c>
      <c r="AX187" s="3">
        <f t="shared" si="8"/>
        <v>21</v>
      </c>
      <c r="AY187" s="3">
        <f t="shared" si="9"/>
        <v>2</v>
      </c>
    </row>
    <row r="188" spans="2:51" x14ac:dyDescent="0.25">
      <c r="B188" s="3" t="s">
        <v>30</v>
      </c>
      <c r="C188" s="3" t="str">
        <f t="shared" si="7"/>
        <v>UCPWR_FLAB-RS</v>
      </c>
      <c r="D188" s="3" t="s">
        <v>29</v>
      </c>
      <c r="E188" s="3" t="str" cm="1">
        <f t="array" ref="E188">INDEX(PWR_Lab!$A$2:$A$168,AX188)</f>
        <v>GHHYRO11</v>
      </c>
      <c r="F188" s="3" t="s">
        <v>28</v>
      </c>
      <c r="G188" s="3" t="s">
        <v>28</v>
      </c>
      <c r="H188" s="3" t="s">
        <v>28</v>
      </c>
      <c r="I188" s="3">
        <v>3</v>
      </c>
      <c r="J188" s="3" cm="1">
        <f t="array" ref="J188">-INDEX(PWR_Lab!$F$2:$M$168,AX188,AY188)</f>
        <v>-1.5480000000000001E-2</v>
      </c>
      <c r="K188" s="3" t="s">
        <v>27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  <c r="S188" s="3" t="s">
        <v>27</v>
      </c>
      <c r="T188" s="3" t="s">
        <v>27</v>
      </c>
      <c r="U188" s="3" t="s">
        <v>27</v>
      </c>
      <c r="V188" s="3" t="s">
        <v>27</v>
      </c>
      <c r="W188" s="3" t="s">
        <v>27</v>
      </c>
      <c r="X188" s="3" t="s">
        <v>27</v>
      </c>
      <c r="Y188" s="3" t="s">
        <v>27</v>
      </c>
      <c r="Z188" s="3" t="s">
        <v>27</v>
      </c>
      <c r="AA188" s="3" t="s">
        <v>27</v>
      </c>
      <c r="AB188" s="3" t="s">
        <v>27</v>
      </c>
      <c r="AC188" s="3" t="s">
        <v>27</v>
      </c>
      <c r="AD188" s="3" t="s">
        <v>27</v>
      </c>
      <c r="AE188" s="3" t="s">
        <v>27</v>
      </c>
      <c r="AF188" s="3" t="s">
        <v>27</v>
      </c>
      <c r="AG188" s="3" t="s">
        <v>27</v>
      </c>
      <c r="AH188" s="3" t="s">
        <v>27</v>
      </c>
      <c r="AI188" s="3" t="s">
        <v>27</v>
      </c>
      <c r="AJ188" s="3" t="s">
        <v>27</v>
      </c>
      <c r="AK188" s="3" t="s">
        <v>27</v>
      </c>
      <c r="AL188" s="3" t="s">
        <v>27</v>
      </c>
      <c r="AM188" s="3" t="s">
        <v>27</v>
      </c>
      <c r="AN188" s="3" t="s">
        <v>27</v>
      </c>
      <c r="AO188" s="3" t="s">
        <v>27</v>
      </c>
      <c r="AP188" s="3" t="s">
        <v>27</v>
      </c>
      <c r="AX188" s="3">
        <f t="shared" si="8"/>
        <v>21</v>
      </c>
      <c r="AY188" s="3">
        <f t="shared" si="9"/>
        <v>3</v>
      </c>
    </row>
    <row r="189" spans="2:51" x14ac:dyDescent="0.25">
      <c r="B189" s="3" t="s">
        <v>30</v>
      </c>
      <c r="C189" s="3" t="str">
        <f t="shared" si="7"/>
        <v>UCPWR_FLAB-RT</v>
      </c>
      <c r="D189" s="3" t="s">
        <v>29</v>
      </c>
      <c r="E189" s="3" t="str" cm="1">
        <f t="array" ref="E189">INDEX(PWR_Lab!$A$2:$A$168,AX189)</f>
        <v>GHHYRO11</v>
      </c>
      <c r="F189" s="3" t="s">
        <v>28</v>
      </c>
      <c r="G189" s="3" t="s">
        <v>28</v>
      </c>
      <c r="H189" s="3" t="s">
        <v>28</v>
      </c>
      <c r="I189" s="3">
        <v>3</v>
      </c>
      <c r="J189" s="3" cm="1">
        <f t="array" ref="J189">-INDEX(PWR_Lab!$F$2:$M$168,AX189,AY189)</f>
        <v>0</v>
      </c>
      <c r="K189" s="3" t="s">
        <v>27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  <c r="S189" s="3" t="s">
        <v>27</v>
      </c>
      <c r="T189" s="3" t="s">
        <v>27</v>
      </c>
      <c r="U189" s="3" t="s">
        <v>27</v>
      </c>
      <c r="V189" s="3" t="s">
        <v>27</v>
      </c>
      <c r="W189" s="3" t="s">
        <v>27</v>
      </c>
      <c r="X189" s="3" t="s">
        <v>27</v>
      </c>
      <c r="Y189" s="3" t="s">
        <v>27</v>
      </c>
      <c r="Z189" s="3" t="s">
        <v>27</v>
      </c>
      <c r="AA189" s="3" t="s">
        <v>27</v>
      </c>
      <c r="AB189" s="3" t="s">
        <v>27</v>
      </c>
      <c r="AC189" s="3" t="s">
        <v>27</v>
      </c>
      <c r="AD189" s="3" t="s">
        <v>27</v>
      </c>
      <c r="AE189" s="3" t="s">
        <v>27</v>
      </c>
      <c r="AF189" s="3" t="s">
        <v>27</v>
      </c>
      <c r="AG189" s="3" t="s">
        <v>27</v>
      </c>
      <c r="AH189" s="3" t="s">
        <v>27</v>
      </c>
      <c r="AI189" s="3" t="s">
        <v>27</v>
      </c>
      <c r="AJ189" s="3" t="s">
        <v>27</v>
      </c>
      <c r="AK189" s="3" t="s">
        <v>27</v>
      </c>
      <c r="AL189" s="3" t="s">
        <v>27</v>
      </c>
      <c r="AM189" s="3" t="s">
        <v>27</v>
      </c>
      <c r="AN189" s="3" t="s">
        <v>27</v>
      </c>
      <c r="AO189" s="3" t="s">
        <v>27</v>
      </c>
      <c r="AP189" s="3" t="s">
        <v>27</v>
      </c>
      <c r="AX189" s="3">
        <f t="shared" si="8"/>
        <v>21</v>
      </c>
      <c r="AY189" s="3">
        <f t="shared" si="9"/>
        <v>4</v>
      </c>
    </row>
    <row r="190" spans="2:51" x14ac:dyDescent="0.25">
      <c r="B190" s="3" t="s">
        <v>30</v>
      </c>
      <c r="C190" s="3" t="str">
        <f t="shared" si="7"/>
        <v>UCPWR_FLAB-UN</v>
      </c>
      <c r="D190" s="3" t="s">
        <v>29</v>
      </c>
      <c r="E190" s="3" t="str" cm="1">
        <f t="array" ref="E190">INDEX(PWR_Lab!$A$2:$A$168,AX190)</f>
        <v>GHHYRO11</v>
      </c>
      <c r="F190" s="3" t="s">
        <v>28</v>
      </c>
      <c r="G190" s="3" t="s">
        <v>28</v>
      </c>
      <c r="H190" s="3" t="s">
        <v>28</v>
      </c>
      <c r="I190" s="3">
        <v>3</v>
      </c>
      <c r="J190" s="3" cm="1">
        <f t="array" ref="J190">-INDEX(PWR_Lab!$F$2:$M$168,AX190,AY190)</f>
        <v>-0.10833</v>
      </c>
      <c r="K190" s="3" t="s">
        <v>27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  <c r="S190" s="3" t="s">
        <v>27</v>
      </c>
      <c r="T190" s="3" t="s">
        <v>27</v>
      </c>
      <c r="U190" s="3" t="s">
        <v>27</v>
      </c>
      <c r="V190" s="3" t="s">
        <v>27</v>
      </c>
      <c r="W190" s="3" t="s">
        <v>27</v>
      </c>
      <c r="X190" s="3" t="s">
        <v>27</v>
      </c>
      <c r="Y190" s="3" t="s">
        <v>27</v>
      </c>
      <c r="Z190" s="3" t="s">
        <v>27</v>
      </c>
      <c r="AA190" s="3" t="s">
        <v>27</v>
      </c>
      <c r="AB190" s="3" t="s">
        <v>27</v>
      </c>
      <c r="AC190" s="3" t="s">
        <v>27</v>
      </c>
      <c r="AD190" s="3" t="s">
        <v>27</v>
      </c>
      <c r="AE190" s="3" t="s">
        <v>27</v>
      </c>
      <c r="AF190" s="3" t="s">
        <v>27</v>
      </c>
      <c r="AG190" s="3" t="s">
        <v>27</v>
      </c>
      <c r="AH190" s="3" t="s">
        <v>27</v>
      </c>
      <c r="AI190" s="3" t="s">
        <v>27</v>
      </c>
      <c r="AJ190" s="3" t="s">
        <v>27</v>
      </c>
      <c r="AK190" s="3" t="s">
        <v>27</v>
      </c>
      <c r="AL190" s="3" t="s">
        <v>27</v>
      </c>
      <c r="AM190" s="3" t="s">
        <v>27</v>
      </c>
      <c r="AN190" s="3" t="s">
        <v>27</v>
      </c>
      <c r="AO190" s="3" t="s">
        <v>27</v>
      </c>
      <c r="AP190" s="3" t="s">
        <v>27</v>
      </c>
      <c r="AX190" s="3">
        <f t="shared" si="8"/>
        <v>21</v>
      </c>
      <c r="AY190" s="3">
        <f t="shared" si="9"/>
        <v>5</v>
      </c>
    </row>
    <row r="191" spans="2:51" x14ac:dyDescent="0.25">
      <c r="B191" s="3" t="s">
        <v>30</v>
      </c>
      <c r="C191" s="3" t="str">
        <f t="shared" si="7"/>
        <v>UCPWR_FLAB-UP</v>
      </c>
      <c r="D191" s="3" t="s">
        <v>29</v>
      </c>
      <c r="E191" s="3" t="str" cm="1">
        <f t="array" ref="E191">INDEX(PWR_Lab!$A$2:$A$168,AX191)</f>
        <v>GHHYRO11</v>
      </c>
      <c r="F191" s="3" t="s">
        <v>28</v>
      </c>
      <c r="G191" s="3" t="s">
        <v>28</v>
      </c>
      <c r="H191" s="3" t="s">
        <v>28</v>
      </c>
      <c r="I191" s="3">
        <v>3</v>
      </c>
      <c r="J191" s="3" cm="1">
        <f t="array" ref="J191">-INDEX(PWR_Lab!$F$2:$M$168,AX191,AY191)</f>
        <v>-0.39967000000000003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  <c r="S191" s="3" t="s">
        <v>27</v>
      </c>
      <c r="T191" s="3" t="s">
        <v>27</v>
      </c>
      <c r="U191" s="3" t="s">
        <v>27</v>
      </c>
      <c r="V191" s="3" t="s">
        <v>27</v>
      </c>
      <c r="W191" s="3" t="s">
        <v>27</v>
      </c>
      <c r="X191" s="3" t="s">
        <v>27</v>
      </c>
      <c r="Y191" s="3" t="s">
        <v>27</v>
      </c>
      <c r="Z191" s="3" t="s">
        <v>27</v>
      </c>
      <c r="AA191" s="3" t="s">
        <v>27</v>
      </c>
      <c r="AB191" s="3" t="s">
        <v>27</v>
      </c>
      <c r="AC191" s="3" t="s">
        <v>27</v>
      </c>
      <c r="AD191" s="3" t="s">
        <v>27</v>
      </c>
      <c r="AE191" s="3" t="s">
        <v>27</v>
      </c>
      <c r="AF191" s="3" t="s">
        <v>27</v>
      </c>
      <c r="AG191" s="3" t="s">
        <v>27</v>
      </c>
      <c r="AH191" s="3" t="s">
        <v>27</v>
      </c>
      <c r="AI191" s="3" t="s">
        <v>27</v>
      </c>
      <c r="AJ191" s="3" t="s">
        <v>27</v>
      </c>
      <c r="AK191" s="3" t="s">
        <v>27</v>
      </c>
      <c r="AL191" s="3" t="s">
        <v>27</v>
      </c>
      <c r="AM191" s="3" t="s">
        <v>27</v>
      </c>
      <c r="AN191" s="3" t="s">
        <v>27</v>
      </c>
      <c r="AO191" s="3" t="s">
        <v>27</v>
      </c>
      <c r="AP191" s="3" t="s">
        <v>27</v>
      </c>
      <c r="AX191" s="3">
        <f t="shared" si="8"/>
        <v>21</v>
      </c>
      <c r="AY191" s="3">
        <f t="shared" si="9"/>
        <v>6</v>
      </c>
    </row>
    <row r="192" spans="2:51" x14ac:dyDescent="0.25">
      <c r="B192" s="3" t="s">
        <v>30</v>
      </c>
      <c r="C192" s="3" t="str">
        <f t="shared" si="7"/>
        <v>UCPWR_FLAB-US</v>
      </c>
      <c r="D192" s="3" t="s">
        <v>29</v>
      </c>
      <c r="E192" s="3" t="str" cm="1">
        <f t="array" ref="E192">INDEX(PWR_Lab!$A$2:$A$168,AX192)</f>
        <v>GHHYRO11</v>
      </c>
      <c r="F192" s="3" t="s">
        <v>28</v>
      </c>
      <c r="G192" s="3" t="s">
        <v>28</v>
      </c>
      <c r="H192" s="3" t="s">
        <v>28</v>
      </c>
      <c r="I192" s="3">
        <v>3</v>
      </c>
      <c r="J192" s="3" cm="1">
        <f t="array" ref="J192">-INDEX(PWR_Lab!$F$2:$M$168,AX192,AY192)</f>
        <v>-7.2669999999999998E-2</v>
      </c>
      <c r="K192" s="3" t="s">
        <v>27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  <c r="S192" s="3" t="s">
        <v>27</v>
      </c>
      <c r="T192" s="3" t="s">
        <v>27</v>
      </c>
      <c r="U192" s="3" t="s">
        <v>27</v>
      </c>
      <c r="V192" s="3" t="s">
        <v>27</v>
      </c>
      <c r="W192" s="3" t="s">
        <v>27</v>
      </c>
      <c r="X192" s="3" t="s">
        <v>27</v>
      </c>
      <c r="Y192" s="3" t="s">
        <v>27</v>
      </c>
      <c r="Z192" s="3" t="s">
        <v>27</v>
      </c>
      <c r="AA192" s="3" t="s">
        <v>27</v>
      </c>
      <c r="AB192" s="3" t="s">
        <v>27</v>
      </c>
      <c r="AC192" s="3" t="s">
        <v>27</v>
      </c>
      <c r="AD192" s="3" t="s">
        <v>27</v>
      </c>
      <c r="AE192" s="3" t="s">
        <v>27</v>
      </c>
      <c r="AF192" s="3" t="s">
        <v>27</v>
      </c>
      <c r="AG192" s="3" t="s">
        <v>27</v>
      </c>
      <c r="AH192" s="3" t="s">
        <v>27</v>
      </c>
      <c r="AI192" s="3" t="s">
        <v>27</v>
      </c>
      <c r="AJ192" s="3" t="s">
        <v>27</v>
      </c>
      <c r="AK192" s="3" t="s">
        <v>27</v>
      </c>
      <c r="AL192" s="3" t="s">
        <v>27</v>
      </c>
      <c r="AM192" s="3" t="s">
        <v>27</v>
      </c>
      <c r="AN192" s="3" t="s">
        <v>27</v>
      </c>
      <c r="AO192" s="3" t="s">
        <v>27</v>
      </c>
      <c r="AP192" s="3" t="s">
        <v>27</v>
      </c>
      <c r="AX192" s="3">
        <f t="shared" si="8"/>
        <v>21</v>
      </c>
      <c r="AY192" s="3">
        <f t="shared" si="9"/>
        <v>7</v>
      </c>
    </row>
    <row r="193" spans="2:51" x14ac:dyDescent="0.25">
      <c r="B193" s="3" t="s">
        <v>30</v>
      </c>
      <c r="C193" s="3" t="str">
        <f t="shared" si="7"/>
        <v>UCPWR_FLAB-UT</v>
      </c>
      <c r="D193" s="3" t="s">
        <v>29</v>
      </c>
      <c r="E193" s="3" t="str" cm="1">
        <f t="array" ref="E193">INDEX(PWR_Lab!$A$2:$A$168,AX193)</f>
        <v>GHHYRO11</v>
      </c>
      <c r="F193" s="3" t="s">
        <v>28</v>
      </c>
      <c r="G193" s="3" t="s">
        <v>28</v>
      </c>
      <c r="H193" s="3" t="s">
        <v>28</v>
      </c>
      <c r="I193" s="3">
        <v>3</v>
      </c>
      <c r="J193" s="3" cm="1">
        <f t="array" ref="J193">-INDEX(PWR_Lab!$F$2:$M$168,AX193,AY193)</f>
        <v>-0.88546000000000002</v>
      </c>
      <c r="K193" s="3" t="s">
        <v>27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  <c r="S193" s="3" t="s">
        <v>27</v>
      </c>
      <c r="T193" s="3" t="s">
        <v>27</v>
      </c>
      <c r="U193" s="3" t="s">
        <v>27</v>
      </c>
      <c r="V193" s="3" t="s">
        <v>27</v>
      </c>
      <c r="W193" s="3" t="s">
        <v>27</v>
      </c>
      <c r="X193" s="3" t="s">
        <v>27</v>
      </c>
      <c r="Y193" s="3" t="s">
        <v>27</v>
      </c>
      <c r="Z193" s="3" t="s">
        <v>27</v>
      </c>
      <c r="AA193" s="3" t="s">
        <v>27</v>
      </c>
      <c r="AB193" s="3" t="s">
        <v>27</v>
      </c>
      <c r="AC193" s="3" t="s">
        <v>27</v>
      </c>
      <c r="AD193" s="3" t="s">
        <v>27</v>
      </c>
      <c r="AE193" s="3" t="s">
        <v>27</v>
      </c>
      <c r="AF193" s="3" t="s">
        <v>27</v>
      </c>
      <c r="AG193" s="3" t="s">
        <v>27</v>
      </c>
      <c r="AH193" s="3" t="s">
        <v>27</v>
      </c>
      <c r="AI193" s="3" t="s">
        <v>27</v>
      </c>
      <c r="AJ193" s="3" t="s">
        <v>27</v>
      </c>
      <c r="AK193" s="3" t="s">
        <v>27</v>
      </c>
      <c r="AL193" s="3" t="s">
        <v>27</v>
      </c>
      <c r="AM193" s="3" t="s">
        <v>27</v>
      </c>
      <c r="AN193" s="3" t="s">
        <v>27</v>
      </c>
      <c r="AO193" s="3" t="s">
        <v>27</v>
      </c>
      <c r="AP193" s="3" t="s">
        <v>27</v>
      </c>
      <c r="AX193" s="3">
        <f t="shared" si="8"/>
        <v>21</v>
      </c>
      <c r="AY193" s="3">
        <f t="shared" si="9"/>
        <v>8</v>
      </c>
    </row>
    <row r="194" spans="2:51" x14ac:dyDescent="0.25">
      <c r="B194" s="3" t="s">
        <v>30</v>
      </c>
      <c r="C194" s="3" t="str">
        <f t="shared" si="7"/>
        <v>UCPWR_FLAB-RN</v>
      </c>
      <c r="D194" s="3" t="s">
        <v>29</v>
      </c>
      <c r="E194" s="3" t="str" cm="1">
        <f t="array" ref="E194">INDEX(PWR_Lab!$A$2:$A$168,AX194)</f>
        <v>GHHYRO12</v>
      </c>
      <c r="F194" s="3" t="s">
        <v>28</v>
      </c>
      <c r="G194" s="3" t="s">
        <v>28</v>
      </c>
      <c r="H194" s="3" t="s">
        <v>28</v>
      </c>
      <c r="I194" s="3">
        <v>3</v>
      </c>
      <c r="J194" s="3" cm="1">
        <f t="array" ref="J194">-INDEX(PWR_Lab!$F$2:$M$168,AX194,AY194)</f>
        <v>-1.413E-2</v>
      </c>
      <c r="K194" s="3" t="s">
        <v>27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  <c r="S194" s="3" t="s">
        <v>27</v>
      </c>
      <c r="T194" s="3" t="s">
        <v>27</v>
      </c>
      <c r="U194" s="3" t="s">
        <v>27</v>
      </c>
      <c r="V194" s="3" t="s">
        <v>27</v>
      </c>
      <c r="W194" s="3" t="s">
        <v>27</v>
      </c>
      <c r="X194" s="3" t="s">
        <v>27</v>
      </c>
      <c r="Y194" s="3" t="s">
        <v>27</v>
      </c>
      <c r="Z194" s="3" t="s">
        <v>27</v>
      </c>
      <c r="AA194" s="3" t="s">
        <v>27</v>
      </c>
      <c r="AB194" s="3" t="s">
        <v>27</v>
      </c>
      <c r="AC194" s="3" t="s">
        <v>27</v>
      </c>
      <c r="AD194" s="3" t="s">
        <v>27</v>
      </c>
      <c r="AE194" s="3" t="s">
        <v>27</v>
      </c>
      <c r="AF194" s="3" t="s">
        <v>27</v>
      </c>
      <c r="AG194" s="3" t="s">
        <v>27</v>
      </c>
      <c r="AH194" s="3" t="s">
        <v>27</v>
      </c>
      <c r="AI194" s="3" t="s">
        <v>27</v>
      </c>
      <c r="AJ194" s="3" t="s">
        <v>27</v>
      </c>
      <c r="AK194" s="3" t="s">
        <v>27</v>
      </c>
      <c r="AL194" s="3" t="s">
        <v>27</v>
      </c>
      <c r="AM194" s="3" t="s">
        <v>27</v>
      </c>
      <c r="AN194" s="3" t="s">
        <v>27</v>
      </c>
      <c r="AO194" s="3" t="s">
        <v>27</v>
      </c>
      <c r="AP194" s="3" t="s">
        <v>27</v>
      </c>
      <c r="AX194" s="3">
        <f t="shared" si="8"/>
        <v>22</v>
      </c>
      <c r="AY194" s="3">
        <f t="shared" si="9"/>
        <v>1</v>
      </c>
    </row>
    <row r="195" spans="2:51" x14ac:dyDescent="0.25">
      <c r="B195" s="3" t="s">
        <v>30</v>
      </c>
      <c r="C195" s="3" t="str">
        <f t="shared" si="7"/>
        <v>UCPWR_FLAB-RP</v>
      </c>
      <c r="D195" s="3" t="s">
        <v>29</v>
      </c>
      <c r="E195" s="3" t="str" cm="1">
        <f t="array" ref="E195">INDEX(PWR_Lab!$A$2:$A$168,AX195)</f>
        <v>GHHYRO12</v>
      </c>
      <c r="F195" s="3" t="s">
        <v>28</v>
      </c>
      <c r="G195" s="3" t="s">
        <v>28</v>
      </c>
      <c r="H195" s="3" t="s">
        <v>28</v>
      </c>
      <c r="I195" s="3">
        <v>3</v>
      </c>
      <c r="J195" s="3" cm="1">
        <f t="array" ref="J195">-INDEX(PWR_Lab!$F$2:$M$168,AX195,AY195)</f>
        <v>-1.1440000000000001E-2</v>
      </c>
      <c r="K195" s="3" t="s">
        <v>27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  <c r="S195" s="3" t="s">
        <v>27</v>
      </c>
      <c r="T195" s="3" t="s">
        <v>27</v>
      </c>
      <c r="U195" s="3" t="s">
        <v>27</v>
      </c>
      <c r="V195" s="3" t="s">
        <v>27</v>
      </c>
      <c r="W195" s="3" t="s">
        <v>27</v>
      </c>
      <c r="X195" s="3" t="s">
        <v>27</v>
      </c>
      <c r="Y195" s="3" t="s">
        <v>27</v>
      </c>
      <c r="Z195" s="3" t="s">
        <v>27</v>
      </c>
      <c r="AA195" s="3" t="s">
        <v>27</v>
      </c>
      <c r="AB195" s="3" t="s">
        <v>27</v>
      </c>
      <c r="AC195" s="3" t="s">
        <v>27</v>
      </c>
      <c r="AD195" s="3" t="s">
        <v>27</v>
      </c>
      <c r="AE195" s="3" t="s">
        <v>27</v>
      </c>
      <c r="AF195" s="3" t="s">
        <v>27</v>
      </c>
      <c r="AG195" s="3" t="s">
        <v>27</v>
      </c>
      <c r="AH195" s="3" t="s">
        <v>27</v>
      </c>
      <c r="AI195" s="3" t="s">
        <v>27</v>
      </c>
      <c r="AJ195" s="3" t="s">
        <v>27</v>
      </c>
      <c r="AK195" s="3" t="s">
        <v>27</v>
      </c>
      <c r="AL195" s="3" t="s">
        <v>27</v>
      </c>
      <c r="AM195" s="3" t="s">
        <v>27</v>
      </c>
      <c r="AN195" s="3" t="s">
        <v>27</v>
      </c>
      <c r="AO195" s="3" t="s">
        <v>27</v>
      </c>
      <c r="AP195" s="3" t="s">
        <v>27</v>
      </c>
      <c r="AX195" s="3">
        <f t="shared" si="8"/>
        <v>22</v>
      </c>
      <c r="AY195" s="3">
        <f t="shared" si="9"/>
        <v>2</v>
      </c>
    </row>
    <row r="196" spans="2:51" x14ac:dyDescent="0.25">
      <c r="B196" s="3" t="s">
        <v>30</v>
      </c>
      <c r="C196" s="3" t="str">
        <f t="shared" si="7"/>
        <v>UCPWR_FLAB-RS</v>
      </c>
      <c r="D196" s="3" t="s">
        <v>29</v>
      </c>
      <c r="E196" s="3" t="str" cm="1">
        <f t="array" ref="E196">INDEX(PWR_Lab!$A$2:$A$168,AX196)</f>
        <v>GHHYRO12</v>
      </c>
      <c r="F196" s="3" t="s">
        <v>28</v>
      </c>
      <c r="G196" s="3" t="s">
        <v>28</v>
      </c>
      <c r="H196" s="3" t="s">
        <v>28</v>
      </c>
      <c r="I196" s="3">
        <v>3</v>
      </c>
      <c r="J196" s="3" cm="1">
        <f t="array" ref="J196">-INDEX(PWR_Lab!$F$2:$M$168,AX196,AY196)</f>
        <v>-1.5480000000000001E-2</v>
      </c>
      <c r="K196" s="3" t="s">
        <v>27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  <c r="S196" s="3" t="s">
        <v>27</v>
      </c>
      <c r="T196" s="3" t="s">
        <v>27</v>
      </c>
      <c r="U196" s="3" t="s">
        <v>27</v>
      </c>
      <c r="V196" s="3" t="s">
        <v>27</v>
      </c>
      <c r="W196" s="3" t="s">
        <v>27</v>
      </c>
      <c r="X196" s="3" t="s">
        <v>27</v>
      </c>
      <c r="Y196" s="3" t="s">
        <v>27</v>
      </c>
      <c r="Z196" s="3" t="s">
        <v>27</v>
      </c>
      <c r="AA196" s="3" t="s">
        <v>27</v>
      </c>
      <c r="AB196" s="3" t="s">
        <v>27</v>
      </c>
      <c r="AC196" s="3" t="s">
        <v>27</v>
      </c>
      <c r="AD196" s="3" t="s">
        <v>27</v>
      </c>
      <c r="AE196" s="3" t="s">
        <v>27</v>
      </c>
      <c r="AF196" s="3" t="s">
        <v>27</v>
      </c>
      <c r="AG196" s="3" t="s">
        <v>27</v>
      </c>
      <c r="AH196" s="3" t="s">
        <v>27</v>
      </c>
      <c r="AI196" s="3" t="s">
        <v>27</v>
      </c>
      <c r="AJ196" s="3" t="s">
        <v>27</v>
      </c>
      <c r="AK196" s="3" t="s">
        <v>27</v>
      </c>
      <c r="AL196" s="3" t="s">
        <v>27</v>
      </c>
      <c r="AM196" s="3" t="s">
        <v>27</v>
      </c>
      <c r="AN196" s="3" t="s">
        <v>27</v>
      </c>
      <c r="AO196" s="3" t="s">
        <v>27</v>
      </c>
      <c r="AP196" s="3" t="s">
        <v>27</v>
      </c>
      <c r="AX196" s="3">
        <f t="shared" si="8"/>
        <v>22</v>
      </c>
      <c r="AY196" s="3">
        <f t="shared" si="9"/>
        <v>3</v>
      </c>
    </row>
    <row r="197" spans="2:51" x14ac:dyDescent="0.25">
      <c r="B197" s="3" t="s">
        <v>30</v>
      </c>
      <c r="C197" s="3" t="str">
        <f t="shared" si="7"/>
        <v>UCPWR_FLAB-RT</v>
      </c>
      <c r="D197" s="3" t="s">
        <v>29</v>
      </c>
      <c r="E197" s="3" t="str" cm="1">
        <f t="array" ref="E197">INDEX(PWR_Lab!$A$2:$A$168,AX197)</f>
        <v>GHHYRO12</v>
      </c>
      <c r="F197" s="3" t="s">
        <v>28</v>
      </c>
      <c r="G197" s="3" t="s">
        <v>28</v>
      </c>
      <c r="H197" s="3" t="s">
        <v>28</v>
      </c>
      <c r="I197" s="3">
        <v>3</v>
      </c>
      <c r="J197" s="3" cm="1">
        <f t="array" ref="J197">-INDEX(PWR_Lab!$F$2:$M$168,AX197,AY197)</f>
        <v>0</v>
      </c>
      <c r="K197" s="3" t="s">
        <v>27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  <c r="S197" s="3" t="s">
        <v>27</v>
      </c>
      <c r="T197" s="3" t="s">
        <v>27</v>
      </c>
      <c r="U197" s="3" t="s">
        <v>27</v>
      </c>
      <c r="V197" s="3" t="s">
        <v>27</v>
      </c>
      <c r="W197" s="3" t="s">
        <v>27</v>
      </c>
      <c r="X197" s="3" t="s">
        <v>27</v>
      </c>
      <c r="Y197" s="3" t="s">
        <v>27</v>
      </c>
      <c r="Z197" s="3" t="s">
        <v>27</v>
      </c>
      <c r="AA197" s="3" t="s">
        <v>27</v>
      </c>
      <c r="AB197" s="3" t="s">
        <v>27</v>
      </c>
      <c r="AC197" s="3" t="s">
        <v>27</v>
      </c>
      <c r="AD197" s="3" t="s">
        <v>27</v>
      </c>
      <c r="AE197" s="3" t="s">
        <v>27</v>
      </c>
      <c r="AF197" s="3" t="s">
        <v>27</v>
      </c>
      <c r="AG197" s="3" t="s">
        <v>27</v>
      </c>
      <c r="AH197" s="3" t="s">
        <v>27</v>
      </c>
      <c r="AI197" s="3" t="s">
        <v>27</v>
      </c>
      <c r="AJ197" s="3" t="s">
        <v>27</v>
      </c>
      <c r="AK197" s="3" t="s">
        <v>27</v>
      </c>
      <c r="AL197" s="3" t="s">
        <v>27</v>
      </c>
      <c r="AM197" s="3" t="s">
        <v>27</v>
      </c>
      <c r="AN197" s="3" t="s">
        <v>27</v>
      </c>
      <c r="AO197" s="3" t="s">
        <v>27</v>
      </c>
      <c r="AP197" s="3" t="s">
        <v>27</v>
      </c>
      <c r="AX197" s="3">
        <f t="shared" si="8"/>
        <v>22</v>
      </c>
      <c r="AY197" s="3">
        <f t="shared" si="9"/>
        <v>4</v>
      </c>
    </row>
    <row r="198" spans="2:51" x14ac:dyDescent="0.25">
      <c r="B198" s="3" t="s">
        <v>30</v>
      </c>
      <c r="C198" s="3" t="str">
        <f t="shared" si="7"/>
        <v>UCPWR_FLAB-UN</v>
      </c>
      <c r="D198" s="3" t="s">
        <v>29</v>
      </c>
      <c r="E198" s="3" t="str" cm="1">
        <f t="array" ref="E198">INDEX(PWR_Lab!$A$2:$A$168,AX198)</f>
        <v>GHHYRO12</v>
      </c>
      <c r="F198" s="3" t="s">
        <v>28</v>
      </c>
      <c r="G198" s="3" t="s">
        <v>28</v>
      </c>
      <c r="H198" s="3" t="s">
        <v>28</v>
      </c>
      <c r="I198" s="3">
        <v>3</v>
      </c>
      <c r="J198" s="3" cm="1">
        <f t="array" ref="J198">-INDEX(PWR_Lab!$F$2:$M$168,AX198,AY198)</f>
        <v>-0.10833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27</v>
      </c>
      <c r="T198" s="3" t="s">
        <v>27</v>
      </c>
      <c r="U198" s="3" t="s">
        <v>27</v>
      </c>
      <c r="V198" s="3" t="s">
        <v>27</v>
      </c>
      <c r="W198" s="3" t="s">
        <v>27</v>
      </c>
      <c r="X198" s="3" t="s">
        <v>27</v>
      </c>
      <c r="Y198" s="3" t="s">
        <v>27</v>
      </c>
      <c r="Z198" s="3" t="s">
        <v>27</v>
      </c>
      <c r="AA198" s="3" t="s">
        <v>27</v>
      </c>
      <c r="AB198" s="3" t="s">
        <v>27</v>
      </c>
      <c r="AC198" s="3" t="s">
        <v>27</v>
      </c>
      <c r="AD198" s="3" t="s">
        <v>27</v>
      </c>
      <c r="AE198" s="3" t="s">
        <v>27</v>
      </c>
      <c r="AF198" s="3" t="s">
        <v>27</v>
      </c>
      <c r="AG198" s="3" t="s">
        <v>27</v>
      </c>
      <c r="AH198" s="3" t="s">
        <v>27</v>
      </c>
      <c r="AI198" s="3" t="s">
        <v>27</v>
      </c>
      <c r="AJ198" s="3" t="s">
        <v>27</v>
      </c>
      <c r="AK198" s="3" t="s">
        <v>27</v>
      </c>
      <c r="AL198" s="3" t="s">
        <v>27</v>
      </c>
      <c r="AM198" s="3" t="s">
        <v>27</v>
      </c>
      <c r="AN198" s="3" t="s">
        <v>27</v>
      </c>
      <c r="AO198" s="3" t="s">
        <v>27</v>
      </c>
      <c r="AP198" s="3" t="s">
        <v>27</v>
      </c>
      <c r="AX198" s="3">
        <f t="shared" si="8"/>
        <v>22</v>
      </c>
      <c r="AY198" s="3">
        <f t="shared" si="9"/>
        <v>5</v>
      </c>
    </row>
    <row r="199" spans="2:51" x14ac:dyDescent="0.25">
      <c r="B199" s="3" t="s">
        <v>30</v>
      </c>
      <c r="C199" s="3" t="str">
        <f t="shared" si="7"/>
        <v>UCPWR_FLAB-UP</v>
      </c>
      <c r="D199" s="3" t="s">
        <v>29</v>
      </c>
      <c r="E199" s="3" t="str" cm="1">
        <f t="array" ref="E199">INDEX(PWR_Lab!$A$2:$A$168,AX199)</f>
        <v>GHHYRO12</v>
      </c>
      <c r="F199" s="3" t="s">
        <v>28</v>
      </c>
      <c r="G199" s="3" t="s">
        <v>28</v>
      </c>
      <c r="H199" s="3" t="s">
        <v>28</v>
      </c>
      <c r="I199" s="3">
        <v>3</v>
      </c>
      <c r="J199" s="3" cm="1">
        <f t="array" ref="J199">-INDEX(PWR_Lab!$F$2:$M$168,AX199,AY199)</f>
        <v>-0.39967000000000003</v>
      </c>
      <c r="K199" s="3" t="s">
        <v>27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27</v>
      </c>
      <c r="T199" s="3" t="s">
        <v>27</v>
      </c>
      <c r="U199" s="3" t="s">
        <v>27</v>
      </c>
      <c r="V199" s="3" t="s">
        <v>27</v>
      </c>
      <c r="W199" s="3" t="s">
        <v>27</v>
      </c>
      <c r="X199" s="3" t="s">
        <v>27</v>
      </c>
      <c r="Y199" s="3" t="s">
        <v>27</v>
      </c>
      <c r="Z199" s="3" t="s">
        <v>27</v>
      </c>
      <c r="AA199" s="3" t="s">
        <v>27</v>
      </c>
      <c r="AB199" s="3" t="s">
        <v>27</v>
      </c>
      <c r="AC199" s="3" t="s">
        <v>27</v>
      </c>
      <c r="AD199" s="3" t="s">
        <v>27</v>
      </c>
      <c r="AE199" s="3" t="s">
        <v>27</v>
      </c>
      <c r="AF199" s="3" t="s">
        <v>27</v>
      </c>
      <c r="AG199" s="3" t="s">
        <v>27</v>
      </c>
      <c r="AH199" s="3" t="s">
        <v>27</v>
      </c>
      <c r="AI199" s="3" t="s">
        <v>27</v>
      </c>
      <c r="AJ199" s="3" t="s">
        <v>27</v>
      </c>
      <c r="AK199" s="3" t="s">
        <v>27</v>
      </c>
      <c r="AL199" s="3" t="s">
        <v>27</v>
      </c>
      <c r="AM199" s="3" t="s">
        <v>27</v>
      </c>
      <c r="AN199" s="3" t="s">
        <v>27</v>
      </c>
      <c r="AO199" s="3" t="s">
        <v>27</v>
      </c>
      <c r="AP199" s="3" t="s">
        <v>27</v>
      </c>
      <c r="AX199" s="3">
        <f t="shared" si="8"/>
        <v>22</v>
      </c>
      <c r="AY199" s="3">
        <f t="shared" si="9"/>
        <v>6</v>
      </c>
    </row>
    <row r="200" spans="2:51" x14ac:dyDescent="0.25">
      <c r="B200" s="3" t="s">
        <v>30</v>
      </c>
      <c r="C200" s="3" t="str">
        <f t="shared" si="7"/>
        <v>UCPWR_FLAB-US</v>
      </c>
      <c r="D200" s="3" t="s">
        <v>29</v>
      </c>
      <c r="E200" s="3" t="str" cm="1">
        <f t="array" ref="E200">INDEX(PWR_Lab!$A$2:$A$168,AX200)</f>
        <v>GHHYRO12</v>
      </c>
      <c r="F200" s="3" t="s">
        <v>28</v>
      </c>
      <c r="G200" s="3" t="s">
        <v>28</v>
      </c>
      <c r="H200" s="3" t="s">
        <v>28</v>
      </c>
      <c r="I200" s="3">
        <v>3</v>
      </c>
      <c r="J200" s="3" cm="1">
        <f t="array" ref="J200">-INDEX(PWR_Lab!$F$2:$M$168,AX200,AY200)</f>
        <v>-7.2669999999999998E-2</v>
      </c>
      <c r="K200" s="3" t="s">
        <v>27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27</v>
      </c>
      <c r="T200" s="3" t="s">
        <v>27</v>
      </c>
      <c r="U200" s="3" t="s">
        <v>27</v>
      </c>
      <c r="V200" s="3" t="s">
        <v>27</v>
      </c>
      <c r="W200" s="3" t="s">
        <v>27</v>
      </c>
      <c r="X200" s="3" t="s">
        <v>27</v>
      </c>
      <c r="Y200" s="3" t="s">
        <v>27</v>
      </c>
      <c r="Z200" s="3" t="s">
        <v>27</v>
      </c>
      <c r="AA200" s="3" t="s">
        <v>27</v>
      </c>
      <c r="AB200" s="3" t="s">
        <v>27</v>
      </c>
      <c r="AC200" s="3" t="s">
        <v>27</v>
      </c>
      <c r="AD200" s="3" t="s">
        <v>27</v>
      </c>
      <c r="AE200" s="3" t="s">
        <v>27</v>
      </c>
      <c r="AF200" s="3" t="s">
        <v>27</v>
      </c>
      <c r="AG200" s="3" t="s">
        <v>27</v>
      </c>
      <c r="AH200" s="3" t="s">
        <v>27</v>
      </c>
      <c r="AI200" s="3" t="s">
        <v>27</v>
      </c>
      <c r="AJ200" s="3" t="s">
        <v>27</v>
      </c>
      <c r="AK200" s="3" t="s">
        <v>27</v>
      </c>
      <c r="AL200" s="3" t="s">
        <v>27</v>
      </c>
      <c r="AM200" s="3" t="s">
        <v>27</v>
      </c>
      <c r="AN200" s="3" t="s">
        <v>27</v>
      </c>
      <c r="AO200" s="3" t="s">
        <v>27</v>
      </c>
      <c r="AP200" s="3" t="s">
        <v>27</v>
      </c>
      <c r="AX200" s="3">
        <f t="shared" si="8"/>
        <v>22</v>
      </c>
      <c r="AY200" s="3">
        <f t="shared" si="9"/>
        <v>7</v>
      </c>
    </row>
    <row r="201" spans="2:51" x14ac:dyDescent="0.25">
      <c r="B201" s="3" t="s">
        <v>30</v>
      </c>
      <c r="C201" s="3" t="str">
        <f t="shared" si="7"/>
        <v>UCPWR_FLAB-UT</v>
      </c>
      <c r="D201" s="3" t="s">
        <v>29</v>
      </c>
      <c r="E201" s="3" t="str" cm="1">
        <f t="array" ref="E201">INDEX(PWR_Lab!$A$2:$A$168,AX201)</f>
        <v>GHHYRO12</v>
      </c>
      <c r="F201" s="3" t="s">
        <v>28</v>
      </c>
      <c r="G201" s="3" t="s">
        <v>28</v>
      </c>
      <c r="H201" s="3" t="s">
        <v>28</v>
      </c>
      <c r="I201" s="3">
        <v>3</v>
      </c>
      <c r="J201" s="3" cm="1">
        <f t="array" ref="J201">-INDEX(PWR_Lab!$F$2:$M$168,AX201,AY201)</f>
        <v>-0.88546000000000002</v>
      </c>
      <c r="K201" s="3" t="s">
        <v>27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27</v>
      </c>
      <c r="T201" s="3" t="s">
        <v>27</v>
      </c>
      <c r="U201" s="3" t="s">
        <v>27</v>
      </c>
      <c r="V201" s="3" t="s">
        <v>27</v>
      </c>
      <c r="W201" s="3" t="s">
        <v>27</v>
      </c>
      <c r="X201" s="3" t="s">
        <v>27</v>
      </c>
      <c r="Y201" s="3" t="s">
        <v>27</v>
      </c>
      <c r="Z201" s="3" t="s">
        <v>27</v>
      </c>
      <c r="AA201" s="3" t="s">
        <v>27</v>
      </c>
      <c r="AB201" s="3" t="s">
        <v>27</v>
      </c>
      <c r="AC201" s="3" t="s">
        <v>27</v>
      </c>
      <c r="AD201" s="3" t="s">
        <v>27</v>
      </c>
      <c r="AE201" s="3" t="s">
        <v>27</v>
      </c>
      <c r="AF201" s="3" t="s">
        <v>27</v>
      </c>
      <c r="AG201" s="3" t="s">
        <v>27</v>
      </c>
      <c r="AH201" s="3" t="s">
        <v>27</v>
      </c>
      <c r="AI201" s="3" t="s">
        <v>27</v>
      </c>
      <c r="AJ201" s="3" t="s">
        <v>27</v>
      </c>
      <c r="AK201" s="3" t="s">
        <v>27</v>
      </c>
      <c r="AL201" s="3" t="s">
        <v>27</v>
      </c>
      <c r="AM201" s="3" t="s">
        <v>27</v>
      </c>
      <c r="AN201" s="3" t="s">
        <v>27</v>
      </c>
      <c r="AO201" s="3" t="s">
        <v>27</v>
      </c>
      <c r="AP201" s="3" t="s">
        <v>27</v>
      </c>
      <c r="AX201" s="3">
        <f t="shared" si="8"/>
        <v>22</v>
      </c>
      <c r="AY201" s="3">
        <f t="shared" si="9"/>
        <v>8</v>
      </c>
    </row>
    <row r="202" spans="2:51" x14ac:dyDescent="0.25">
      <c r="B202" s="3" t="s">
        <v>30</v>
      </c>
      <c r="C202" s="3" t="str">
        <f t="shared" si="7"/>
        <v>UCPWR_FLAB-RN</v>
      </c>
      <c r="D202" s="3" t="s">
        <v>29</v>
      </c>
      <c r="E202" s="3" t="str" cm="1">
        <f t="array" ref="E202">INDEX(PWR_Lab!$A$2:$A$168,AX202)</f>
        <v>GHHYRO13</v>
      </c>
      <c r="F202" s="3" t="s">
        <v>28</v>
      </c>
      <c r="G202" s="3" t="s">
        <v>28</v>
      </c>
      <c r="H202" s="3" t="s">
        <v>28</v>
      </c>
      <c r="I202" s="3">
        <v>3</v>
      </c>
      <c r="J202" s="3" cm="1">
        <f t="array" ref="J202">-INDEX(PWR_Lab!$F$2:$M$168,AX202,AY202)</f>
        <v>-1.413E-2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  <c r="S202" s="3" t="s">
        <v>27</v>
      </c>
      <c r="T202" s="3" t="s">
        <v>27</v>
      </c>
      <c r="U202" s="3" t="s">
        <v>27</v>
      </c>
      <c r="V202" s="3" t="s">
        <v>27</v>
      </c>
      <c r="W202" s="3" t="s">
        <v>27</v>
      </c>
      <c r="X202" s="3" t="s">
        <v>27</v>
      </c>
      <c r="Y202" s="3" t="s">
        <v>27</v>
      </c>
      <c r="Z202" s="3" t="s">
        <v>27</v>
      </c>
      <c r="AA202" s="3" t="s">
        <v>27</v>
      </c>
      <c r="AB202" s="3" t="s">
        <v>27</v>
      </c>
      <c r="AC202" s="3" t="s">
        <v>27</v>
      </c>
      <c r="AD202" s="3" t="s">
        <v>27</v>
      </c>
      <c r="AE202" s="3" t="s">
        <v>27</v>
      </c>
      <c r="AF202" s="3" t="s">
        <v>27</v>
      </c>
      <c r="AG202" s="3" t="s">
        <v>27</v>
      </c>
      <c r="AH202" s="3" t="s">
        <v>27</v>
      </c>
      <c r="AI202" s="3" t="s">
        <v>27</v>
      </c>
      <c r="AJ202" s="3" t="s">
        <v>27</v>
      </c>
      <c r="AK202" s="3" t="s">
        <v>27</v>
      </c>
      <c r="AL202" s="3" t="s">
        <v>27</v>
      </c>
      <c r="AM202" s="3" t="s">
        <v>27</v>
      </c>
      <c r="AN202" s="3" t="s">
        <v>27</v>
      </c>
      <c r="AO202" s="3" t="s">
        <v>27</v>
      </c>
      <c r="AP202" s="3" t="s">
        <v>27</v>
      </c>
      <c r="AX202" s="3">
        <f t="shared" si="8"/>
        <v>23</v>
      </c>
      <c r="AY202" s="3">
        <f t="shared" si="9"/>
        <v>1</v>
      </c>
    </row>
    <row r="203" spans="2:51" x14ac:dyDescent="0.25">
      <c r="B203" s="3" t="s">
        <v>30</v>
      </c>
      <c r="C203" s="3" t="str">
        <f t="shared" si="7"/>
        <v>UCPWR_FLAB-RP</v>
      </c>
      <c r="D203" s="3" t="s">
        <v>29</v>
      </c>
      <c r="E203" s="3" t="str" cm="1">
        <f t="array" ref="E203">INDEX(PWR_Lab!$A$2:$A$168,AX203)</f>
        <v>GHHYRO13</v>
      </c>
      <c r="F203" s="3" t="s">
        <v>28</v>
      </c>
      <c r="G203" s="3" t="s">
        <v>28</v>
      </c>
      <c r="H203" s="3" t="s">
        <v>28</v>
      </c>
      <c r="I203" s="3">
        <v>3</v>
      </c>
      <c r="J203" s="3" cm="1">
        <f t="array" ref="J203">-INDEX(PWR_Lab!$F$2:$M$168,AX203,AY203)</f>
        <v>-1.1440000000000001E-2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27</v>
      </c>
      <c r="T203" s="3" t="s">
        <v>27</v>
      </c>
      <c r="U203" s="3" t="s">
        <v>27</v>
      </c>
      <c r="V203" s="3" t="s">
        <v>27</v>
      </c>
      <c r="W203" s="3" t="s">
        <v>27</v>
      </c>
      <c r="X203" s="3" t="s">
        <v>27</v>
      </c>
      <c r="Y203" s="3" t="s">
        <v>27</v>
      </c>
      <c r="Z203" s="3" t="s">
        <v>27</v>
      </c>
      <c r="AA203" s="3" t="s">
        <v>27</v>
      </c>
      <c r="AB203" s="3" t="s">
        <v>27</v>
      </c>
      <c r="AC203" s="3" t="s">
        <v>27</v>
      </c>
      <c r="AD203" s="3" t="s">
        <v>27</v>
      </c>
      <c r="AE203" s="3" t="s">
        <v>27</v>
      </c>
      <c r="AF203" s="3" t="s">
        <v>27</v>
      </c>
      <c r="AG203" s="3" t="s">
        <v>27</v>
      </c>
      <c r="AH203" s="3" t="s">
        <v>27</v>
      </c>
      <c r="AI203" s="3" t="s">
        <v>27</v>
      </c>
      <c r="AJ203" s="3" t="s">
        <v>27</v>
      </c>
      <c r="AK203" s="3" t="s">
        <v>27</v>
      </c>
      <c r="AL203" s="3" t="s">
        <v>27</v>
      </c>
      <c r="AM203" s="3" t="s">
        <v>27</v>
      </c>
      <c r="AN203" s="3" t="s">
        <v>27</v>
      </c>
      <c r="AO203" s="3" t="s">
        <v>27</v>
      </c>
      <c r="AP203" s="3" t="s">
        <v>27</v>
      </c>
      <c r="AX203" s="3">
        <f t="shared" si="8"/>
        <v>23</v>
      </c>
      <c r="AY203" s="3">
        <f t="shared" si="9"/>
        <v>2</v>
      </c>
    </row>
    <row r="204" spans="2:51" x14ac:dyDescent="0.25">
      <c r="B204" s="3" t="s">
        <v>30</v>
      </c>
      <c r="C204" s="3" t="str">
        <f t="shared" si="7"/>
        <v>UCPWR_FLAB-RS</v>
      </c>
      <c r="D204" s="3" t="s">
        <v>29</v>
      </c>
      <c r="E204" s="3" t="str" cm="1">
        <f t="array" ref="E204">INDEX(PWR_Lab!$A$2:$A$168,AX204)</f>
        <v>GHHYRO13</v>
      </c>
      <c r="F204" s="3" t="s">
        <v>28</v>
      </c>
      <c r="G204" s="3" t="s">
        <v>28</v>
      </c>
      <c r="H204" s="3" t="s">
        <v>28</v>
      </c>
      <c r="I204" s="3">
        <v>3</v>
      </c>
      <c r="J204" s="3" cm="1">
        <f t="array" ref="J204">-INDEX(PWR_Lab!$F$2:$M$168,AX204,AY204)</f>
        <v>-1.5480000000000001E-2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  <c r="S204" s="3" t="s">
        <v>27</v>
      </c>
      <c r="T204" s="3" t="s">
        <v>27</v>
      </c>
      <c r="U204" s="3" t="s">
        <v>27</v>
      </c>
      <c r="V204" s="3" t="s">
        <v>27</v>
      </c>
      <c r="W204" s="3" t="s">
        <v>27</v>
      </c>
      <c r="X204" s="3" t="s">
        <v>27</v>
      </c>
      <c r="Y204" s="3" t="s">
        <v>27</v>
      </c>
      <c r="Z204" s="3" t="s">
        <v>27</v>
      </c>
      <c r="AA204" s="3" t="s">
        <v>27</v>
      </c>
      <c r="AB204" s="3" t="s">
        <v>27</v>
      </c>
      <c r="AC204" s="3" t="s">
        <v>27</v>
      </c>
      <c r="AD204" s="3" t="s">
        <v>27</v>
      </c>
      <c r="AE204" s="3" t="s">
        <v>27</v>
      </c>
      <c r="AF204" s="3" t="s">
        <v>27</v>
      </c>
      <c r="AG204" s="3" t="s">
        <v>27</v>
      </c>
      <c r="AH204" s="3" t="s">
        <v>27</v>
      </c>
      <c r="AI204" s="3" t="s">
        <v>27</v>
      </c>
      <c r="AJ204" s="3" t="s">
        <v>27</v>
      </c>
      <c r="AK204" s="3" t="s">
        <v>27</v>
      </c>
      <c r="AL204" s="3" t="s">
        <v>27</v>
      </c>
      <c r="AM204" s="3" t="s">
        <v>27</v>
      </c>
      <c r="AN204" s="3" t="s">
        <v>27</v>
      </c>
      <c r="AO204" s="3" t="s">
        <v>27</v>
      </c>
      <c r="AP204" s="3" t="s">
        <v>27</v>
      </c>
      <c r="AX204" s="3">
        <f t="shared" si="8"/>
        <v>23</v>
      </c>
      <c r="AY204" s="3">
        <f t="shared" si="9"/>
        <v>3</v>
      </c>
    </row>
    <row r="205" spans="2:51" x14ac:dyDescent="0.25">
      <c r="B205" s="3" t="s">
        <v>30</v>
      </c>
      <c r="C205" s="3" t="str">
        <f t="shared" si="7"/>
        <v>UCPWR_FLAB-RT</v>
      </c>
      <c r="D205" s="3" t="s">
        <v>29</v>
      </c>
      <c r="E205" s="3" t="str" cm="1">
        <f t="array" ref="E205">INDEX(PWR_Lab!$A$2:$A$168,AX205)</f>
        <v>GHHYRO13</v>
      </c>
      <c r="F205" s="3" t="s">
        <v>28</v>
      </c>
      <c r="G205" s="3" t="s">
        <v>28</v>
      </c>
      <c r="H205" s="3" t="s">
        <v>28</v>
      </c>
      <c r="I205" s="3">
        <v>3</v>
      </c>
      <c r="J205" s="3" cm="1">
        <f t="array" ref="J205">-INDEX(PWR_Lab!$F$2:$M$168,AX205,AY205)</f>
        <v>0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27</v>
      </c>
      <c r="T205" s="3" t="s">
        <v>27</v>
      </c>
      <c r="U205" s="3" t="s">
        <v>27</v>
      </c>
      <c r="V205" s="3" t="s">
        <v>27</v>
      </c>
      <c r="W205" s="3" t="s">
        <v>27</v>
      </c>
      <c r="X205" s="3" t="s">
        <v>27</v>
      </c>
      <c r="Y205" s="3" t="s">
        <v>27</v>
      </c>
      <c r="Z205" s="3" t="s">
        <v>27</v>
      </c>
      <c r="AA205" s="3" t="s">
        <v>27</v>
      </c>
      <c r="AB205" s="3" t="s">
        <v>27</v>
      </c>
      <c r="AC205" s="3" t="s">
        <v>27</v>
      </c>
      <c r="AD205" s="3" t="s">
        <v>27</v>
      </c>
      <c r="AE205" s="3" t="s">
        <v>27</v>
      </c>
      <c r="AF205" s="3" t="s">
        <v>27</v>
      </c>
      <c r="AG205" s="3" t="s">
        <v>27</v>
      </c>
      <c r="AH205" s="3" t="s">
        <v>27</v>
      </c>
      <c r="AI205" s="3" t="s">
        <v>27</v>
      </c>
      <c r="AJ205" s="3" t="s">
        <v>27</v>
      </c>
      <c r="AK205" s="3" t="s">
        <v>27</v>
      </c>
      <c r="AL205" s="3" t="s">
        <v>27</v>
      </c>
      <c r="AM205" s="3" t="s">
        <v>27</v>
      </c>
      <c r="AN205" s="3" t="s">
        <v>27</v>
      </c>
      <c r="AO205" s="3" t="s">
        <v>27</v>
      </c>
      <c r="AP205" s="3" t="s">
        <v>27</v>
      </c>
      <c r="AX205" s="3">
        <f t="shared" si="8"/>
        <v>23</v>
      </c>
      <c r="AY205" s="3">
        <f t="shared" si="9"/>
        <v>4</v>
      </c>
    </row>
    <row r="206" spans="2:51" x14ac:dyDescent="0.25">
      <c r="B206" s="3" t="s">
        <v>30</v>
      </c>
      <c r="C206" s="3" t="str">
        <f t="shared" si="7"/>
        <v>UCPWR_FLAB-UN</v>
      </c>
      <c r="D206" s="3" t="s">
        <v>29</v>
      </c>
      <c r="E206" s="3" t="str" cm="1">
        <f t="array" ref="E206">INDEX(PWR_Lab!$A$2:$A$168,AX206)</f>
        <v>GHHYRO13</v>
      </c>
      <c r="F206" s="3" t="s">
        <v>28</v>
      </c>
      <c r="G206" s="3" t="s">
        <v>28</v>
      </c>
      <c r="H206" s="3" t="s">
        <v>28</v>
      </c>
      <c r="I206" s="3">
        <v>3</v>
      </c>
      <c r="J206" s="3" cm="1">
        <f t="array" ref="J206">-INDEX(PWR_Lab!$F$2:$M$168,AX206,AY206)</f>
        <v>-0.10833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27</v>
      </c>
      <c r="T206" s="3" t="s">
        <v>27</v>
      </c>
      <c r="U206" s="3" t="s">
        <v>27</v>
      </c>
      <c r="V206" s="3" t="s">
        <v>27</v>
      </c>
      <c r="W206" s="3" t="s">
        <v>27</v>
      </c>
      <c r="X206" s="3" t="s">
        <v>27</v>
      </c>
      <c r="Y206" s="3" t="s">
        <v>27</v>
      </c>
      <c r="Z206" s="3" t="s">
        <v>27</v>
      </c>
      <c r="AA206" s="3" t="s">
        <v>27</v>
      </c>
      <c r="AB206" s="3" t="s">
        <v>27</v>
      </c>
      <c r="AC206" s="3" t="s">
        <v>27</v>
      </c>
      <c r="AD206" s="3" t="s">
        <v>27</v>
      </c>
      <c r="AE206" s="3" t="s">
        <v>27</v>
      </c>
      <c r="AF206" s="3" t="s">
        <v>27</v>
      </c>
      <c r="AG206" s="3" t="s">
        <v>27</v>
      </c>
      <c r="AH206" s="3" t="s">
        <v>27</v>
      </c>
      <c r="AI206" s="3" t="s">
        <v>27</v>
      </c>
      <c r="AJ206" s="3" t="s">
        <v>27</v>
      </c>
      <c r="AK206" s="3" t="s">
        <v>27</v>
      </c>
      <c r="AL206" s="3" t="s">
        <v>27</v>
      </c>
      <c r="AM206" s="3" t="s">
        <v>27</v>
      </c>
      <c r="AN206" s="3" t="s">
        <v>27</v>
      </c>
      <c r="AO206" s="3" t="s">
        <v>27</v>
      </c>
      <c r="AP206" s="3" t="s">
        <v>27</v>
      </c>
      <c r="AX206" s="3">
        <f t="shared" si="8"/>
        <v>23</v>
      </c>
      <c r="AY206" s="3">
        <f t="shared" si="9"/>
        <v>5</v>
      </c>
    </row>
    <row r="207" spans="2:51" x14ac:dyDescent="0.25">
      <c r="B207" s="3" t="s">
        <v>30</v>
      </c>
      <c r="C207" s="3" t="str">
        <f t="shared" si="7"/>
        <v>UCPWR_FLAB-UP</v>
      </c>
      <c r="D207" s="3" t="s">
        <v>29</v>
      </c>
      <c r="E207" s="3" t="str" cm="1">
        <f t="array" ref="E207">INDEX(PWR_Lab!$A$2:$A$168,AX207)</f>
        <v>GHHYRO13</v>
      </c>
      <c r="F207" s="3" t="s">
        <v>28</v>
      </c>
      <c r="G207" s="3" t="s">
        <v>28</v>
      </c>
      <c r="H207" s="3" t="s">
        <v>28</v>
      </c>
      <c r="I207" s="3">
        <v>3</v>
      </c>
      <c r="J207" s="3" cm="1">
        <f t="array" ref="J207">-INDEX(PWR_Lab!$F$2:$M$168,AX207,AY207)</f>
        <v>-0.39967000000000003</v>
      </c>
      <c r="K207" s="3" t="s">
        <v>27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27</v>
      </c>
      <c r="T207" s="3" t="s">
        <v>27</v>
      </c>
      <c r="U207" s="3" t="s">
        <v>27</v>
      </c>
      <c r="V207" s="3" t="s">
        <v>27</v>
      </c>
      <c r="W207" s="3" t="s">
        <v>27</v>
      </c>
      <c r="X207" s="3" t="s">
        <v>27</v>
      </c>
      <c r="Y207" s="3" t="s">
        <v>27</v>
      </c>
      <c r="Z207" s="3" t="s">
        <v>27</v>
      </c>
      <c r="AA207" s="3" t="s">
        <v>27</v>
      </c>
      <c r="AB207" s="3" t="s">
        <v>27</v>
      </c>
      <c r="AC207" s="3" t="s">
        <v>27</v>
      </c>
      <c r="AD207" s="3" t="s">
        <v>27</v>
      </c>
      <c r="AE207" s="3" t="s">
        <v>27</v>
      </c>
      <c r="AF207" s="3" t="s">
        <v>27</v>
      </c>
      <c r="AG207" s="3" t="s">
        <v>27</v>
      </c>
      <c r="AH207" s="3" t="s">
        <v>27</v>
      </c>
      <c r="AI207" s="3" t="s">
        <v>27</v>
      </c>
      <c r="AJ207" s="3" t="s">
        <v>27</v>
      </c>
      <c r="AK207" s="3" t="s">
        <v>27</v>
      </c>
      <c r="AL207" s="3" t="s">
        <v>27</v>
      </c>
      <c r="AM207" s="3" t="s">
        <v>27</v>
      </c>
      <c r="AN207" s="3" t="s">
        <v>27</v>
      </c>
      <c r="AO207" s="3" t="s">
        <v>27</v>
      </c>
      <c r="AP207" s="3" t="s">
        <v>27</v>
      </c>
      <c r="AX207" s="3">
        <f t="shared" si="8"/>
        <v>23</v>
      </c>
      <c r="AY207" s="3">
        <f t="shared" si="9"/>
        <v>6</v>
      </c>
    </row>
    <row r="208" spans="2:51" x14ac:dyDescent="0.25">
      <c r="B208" s="3" t="s">
        <v>30</v>
      </c>
      <c r="C208" s="3" t="str">
        <f t="shared" si="7"/>
        <v>UCPWR_FLAB-US</v>
      </c>
      <c r="D208" s="3" t="s">
        <v>29</v>
      </c>
      <c r="E208" s="3" t="str" cm="1">
        <f t="array" ref="E208">INDEX(PWR_Lab!$A$2:$A$168,AX208)</f>
        <v>GHHYRO13</v>
      </c>
      <c r="F208" s="3" t="s">
        <v>28</v>
      </c>
      <c r="G208" s="3" t="s">
        <v>28</v>
      </c>
      <c r="H208" s="3" t="s">
        <v>28</v>
      </c>
      <c r="I208" s="3">
        <v>3</v>
      </c>
      <c r="J208" s="3" cm="1">
        <f t="array" ref="J208">-INDEX(PWR_Lab!$F$2:$M$168,AX208,AY208)</f>
        <v>-7.2669999999999998E-2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  <c r="U208" s="3" t="s">
        <v>27</v>
      </c>
      <c r="V208" s="3" t="s">
        <v>27</v>
      </c>
      <c r="W208" s="3" t="s">
        <v>27</v>
      </c>
      <c r="X208" s="3" t="s">
        <v>27</v>
      </c>
      <c r="Y208" s="3" t="s">
        <v>27</v>
      </c>
      <c r="Z208" s="3" t="s">
        <v>27</v>
      </c>
      <c r="AA208" s="3" t="s">
        <v>27</v>
      </c>
      <c r="AB208" s="3" t="s">
        <v>27</v>
      </c>
      <c r="AC208" s="3" t="s">
        <v>27</v>
      </c>
      <c r="AD208" s="3" t="s">
        <v>27</v>
      </c>
      <c r="AE208" s="3" t="s">
        <v>27</v>
      </c>
      <c r="AF208" s="3" t="s">
        <v>27</v>
      </c>
      <c r="AG208" s="3" t="s">
        <v>27</v>
      </c>
      <c r="AH208" s="3" t="s">
        <v>27</v>
      </c>
      <c r="AI208" s="3" t="s">
        <v>27</v>
      </c>
      <c r="AJ208" s="3" t="s">
        <v>27</v>
      </c>
      <c r="AK208" s="3" t="s">
        <v>27</v>
      </c>
      <c r="AL208" s="3" t="s">
        <v>27</v>
      </c>
      <c r="AM208" s="3" t="s">
        <v>27</v>
      </c>
      <c r="AN208" s="3" t="s">
        <v>27</v>
      </c>
      <c r="AO208" s="3" t="s">
        <v>27</v>
      </c>
      <c r="AP208" s="3" t="s">
        <v>27</v>
      </c>
      <c r="AX208" s="3">
        <f t="shared" si="8"/>
        <v>23</v>
      </c>
      <c r="AY208" s="3">
        <f t="shared" si="9"/>
        <v>7</v>
      </c>
    </row>
    <row r="209" spans="2:51" x14ac:dyDescent="0.25">
      <c r="B209" s="3" t="s">
        <v>30</v>
      </c>
      <c r="C209" s="3" t="str">
        <f t="shared" si="7"/>
        <v>UCPWR_FLAB-UT</v>
      </c>
      <c r="D209" s="3" t="s">
        <v>29</v>
      </c>
      <c r="E209" s="3" t="str" cm="1">
        <f t="array" ref="E209">INDEX(PWR_Lab!$A$2:$A$168,AX209)</f>
        <v>GHHYRO13</v>
      </c>
      <c r="F209" s="3" t="s">
        <v>28</v>
      </c>
      <c r="G209" s="3" t="s">
        <v>28</v>
      </c>
      <c r="H209" s="3" t="s">
        <v>28</v>
      </c>
      <c r="I209" s="3">
        <v>3</v>
      </c>
      <c r="J209" s="3" cm="1">
        <f t="array" ref="J209">-INDEX(PWR_Lab!$F$2:$M$168,AX209,AY209)</f>
        <v>-0.88546000000000002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27</v>
      </c>
      <c r="T209" s="3" t="s">
        <v>27</v>
      </c>
      <c r="U209" s="3" t="s">
        <v>27</v>
      </c>
      <c r="V209" s="3" t="s">
        <v>27</v>
      </c>
      <c r="W209" s="3" t="s">
        <v>27</v>
      </c>
      <c r="X209" s="3" t="s">
        <v>27</v>
      </c>
      <c r="Y209" s="3" t="s">
        <v>27</v>
      </c>
      <c r="Z209" s="3" t="s">
        <v>27</v>
      </c>
      <c r="AA209" s="3" t="s">
        <v>27</v>
      </c>
      <c r="AB209" s="3" t="s">
        <v>27</v>
      </c>
      <c r="AC209" s="3" t="s">
        <v>27</v>
      </c>
      <c r="AD209" s="3" t="s">
        <v>27</v>
      </c>
      <c r="AE209" s="3" t="s">
        <v>27</v>
      </c>
      <c r="AF209" s="3" t="s">
        <v>27</v>
      </c>
      <c r="AG209" s="3" t="s">
        <v>27</v>
      </c>
      <c r="AH209" s="3" t="s">
        <v>27</v>
      </c>
      <c r="AI209" s="3" t="s">
        <v>27</v>
      </c>
      <c r="AJ209" s="3" t="s">
        <v>27</v>
      </c>
      <c r="AK209" s="3" t="s">
        <v>27</v>
      </c>
      <c r="AL209" s="3" t="s">
        <v>27</v>
      </c>
      <c r="AM209" s="3" t="s">
        <v>27</v>
      </c>
      <c r="AN209" s="3" t="s">
        <v>27</v>
      </c>
      <c r="AO209" s="3" t="s">
        <v>27</v>
      </c>
      <c r="AP209" s="3" t="s">
        <v>27</v>
      </c>
      <c r="AX209" s="3">
        <f t="shared" si="8"/>
        <v>23</v>
      </c>
      <c r="AY209" s="3">
        <f t="shared" si="9"/>
        <v>8</v>
      </c>
    </row>
    <row r="210" spans="2:51" x14ac:dyDescent="0.25">
      <c r="B210" s="3" t="s">
        <v>30</v>
      </c>
      <c r="C210" s="3" t="str">
        <f t="shared" si="7"/>
        <v>UCPWR_FLAB-RN</v>
      </c>
      <c r="D210" s="3" t="s">
        <v>29</v>
      </c>
      <c r="E210" s="3" t="str" cm="1">
        <f t="array" ref="E210">INDEX(PWR_Lab!$A$2:$A$168,AX210)</f>
        <v>GHHYRO14</v>
      </c>
      <c r="F210" s="3" t="s">
        <v>28</v>
      </c>
      <c r="G210" s="3" t="s">
        <v>28</v>
      </c>
      <c r="H210" s="3" t="s">
        <v>28</v>
      </c>
      <c r="I210" s="3">
        <v>3</v>
      </c>
      <c r="J210" s="3" cm="1">
        <f t="array" ref="J210">-INDEX(PWR_Lab!$F$2:$M$168,AX210,AY210)</f>
        <v>-1.413E-2</v>
      </c>
      <c r="K210" s="3" t="s">
        <v>27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3" t="s">
        <v>27</v>
      </c>
      <c r="T210" s="3" t="s">
        <v>27</v>
      </c>
      <c r="U210" s="3" t="s">
        <v>27</v>
      </c>
      <c r="V210" s="3" t="s">
        <v>27</v>
      </c>
      <c r="W210" s="3" t="s">
        <v>27</v>
      </c>
      <c r="X210" s="3" t="s">
        <v>27</v>
      </c>
      <c r="Y210" s="3" t="s">
        <v>27</v>
      </c>
      <c r="Z210" s="3" t="s">
        <v>27</v>
      </c>
      <c r="AA210" s="3" t="s">
        <v>27</v>
      </c>
      <c r="AB210" s="3" t="s">
        <v>27</v>
      </c>
      <c r="AC210" s="3" t="s">
        <v>27</v>
      </c>
      <c r="AD210" s="3" t="s">
        <v>27</v>
      </c>
      <c r="AE210" s="3" t="s">
        <v>27</v>
      </c>
      <c r="AF210" s="3" t="s">
        <v>27</v>
      </c>
      <c r="AG210" s="3" t="s">
        <v>27</v>
      </c>
      <c r="AH210" s="3" t="s">
        <v>27</v>
      </c>
      <c r="AI210" s="3" t="s">
        <v>27</v>
      </c>
      <c r="AJ210" s="3" t="s">
        <v>27</v>
      </c>
      <c r="AK210" s="3" t="s">
        <v>27</v>
      </c>
      <c r="AL210" s="3" t="s">
        <v>27</v>
      </c>
      <c r="AM210" s="3" t="s">
        <v>27</v>
      </c>
      <c r="AN210" s="3" t="s">
        <v>27</v>
      </c>
      <c r="AO210" s="3" t="s">
        <v>27</v>
      </c>
      <c r="AP210" s="3" t="s">
        <v>27</v>
      </c>
      <c r="AX210" s="3">
        <f t="shared" si="8"/>
        <v>24</v>
      </c>
      <c r="AY210" s="3">
        <f t="shared" si="9"/>
        <v>1</v>
      </c>
    </row>
    <row r="211" spans="2:51" x14ac:dyDescent="0.25">
      <c r="B211" s="3" t="s">
        <v>30</v>
      </c>
      <c r="C211" s="3" t="str">
        <f t="shared" si="7"/>
        <v>UCPWR_FLAB-RP</v>
      </c>
      <c r="D211" s="3" t="s">
        <v>29</v>
      </c>
      <c r="E211" s="3" t="str" cm="1">
        <f t="array" ref="E211">INDEX(PWR_Lab!$A$2:$A$168,AX211)</f>
        <v>GHHYRO14</v>
      </c>
      <c r="F211" s="3" t="s">
        <v>28</v>
      </c>
      <c r="G211" s="3" t="s">
        <v>28</v>
      </c>
      <c r="H211" s="3" t="s">
        <v>28</v>
      </c>
      <c r="I211" s="3">
        <v>3</v>
      </c>
      <c r="J211" s="3" cm="1">
        <f t="array" ref="J211">-INDEX(PWR_Lab!$F$2:$M$168,AX211,AY211)</f>
        <v>-1.1440000000000001E-2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3" t="s">
        <v>27</v>
      </c>
      <c r="U211" s="3" t="s">
        <v>27</v>
      </c>
      <c r="V211" s="3" t="s">
        <v>27</v>
      </c>
      <c r="W211" s="3" t="s">
        <v>27</v>
      </c>
      <c r="X211" s="3" t="s">
        <v>27</v>
      </c>
      <c r="Y211" s="3" t="s">
        <v>27</v>
      </c>
      <c r="Z211" s="3" t="s">
        <v>27</v>
      </c>
      <c r="AA211" s="3" t="s">
        <v>27</v>
      </c>
      <c r="AB211" s="3" t="s">
        <v>27</v>
      </c>
      <c r="AC211" s="3" t="s">
        <v>27</v>
      </c>
      <c r="AD211" s="3" t="s">
        <v>27</v>
      </c>
      <c r="AE211" s="3" t="s">
        <v>27</v>
      </c>
      <c r="AF211" s="3" t="s">
        <v>27</v>
      </c>
      <c r="AG211" s="3" t="s">
        <v>27</v>
      </c>
      <c r="AH211" s="3" t="s">
        <v>27</v>
      </c>
      <c r="AI211" s="3" t="s">
        <v>27</v>
      </c>
      <c r="AJ211" s="3" t="s">
        <v>27</v>
      </c>
      <c r="AK211" s="3" t="s">
        <v>27</v>
      </c>
      <c r="AL211" s="3" t="s">
        <v>27</v>
      </c>
      <c r="AM211" s="3" t="s">
        <v>27</v>
      </c>
      <c r="AN211" s="3" t="s">
        <v>27</v>
      </c>
      <c r="AO211" s="3" t="s">
        <v>27</v>
      </c>
      <c r="AP211" s="3" t="s">
        <v>27</v>
      </c>
      <c r="AX211" s="3">
        <f t="shared" si="8"/>
        <v>24</v>
      </c>
      <c r="AY211" s="3">
        <f t="shared" si="9"/>
        <v>2</v>
      </c>
    </row>
    <row r="212" spans="2:51" x14ac:dyDescent="0.25">
      <c r="B212" s="3" t="s">
        <v>30</v>
      </c>
      <c r="C212" s="3" t="str">
        <f t="shared" si="7"/>
        <v>UCPWR_FLAB-RS</v>
      </c>
      <c r="D212" s="3" t="s">
        <v>29</v>
      </c>
      <c r="E212" s="3" t="str" cm="1">
        <f t="array" ref="E212">INDEX(PWR_Lab!$A$2:$A$168,AX212)</f>
        <v>GHHYRO14</v>
      </c>
      <c r="F212" s="3" t="s">
        <v>28</v>
      </c>
      <c r="G212" s="3" t="s">
        <v>28</v>
      </c>
      <c r="H212" s="3" t="s">
        <v>28</v>
      </c>
      <c r="I212" s="3">
        <v>3</v>
      </c>
      <c r="J212" s="3" cm="1">
        <f t="array" ref="J212">-INDEX(PWR_Lab!$F$2:$M$168,AX212,AY212)</f>
        <v>-1.5480000000000001E-2</v>
      </c>
      <c r="K212" s="3" t="s">
        <v>27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27</v>
      </c>
      <c r="T212" s="3" t="s">
        <v>27</v>
      </c>
      <c r="U212" s="3" t="s">
        <v>27</v>
      </c>
      <c r="V212" s="3" t="s">
        <v>27</v>
      </c>
      <c r="W212" s="3" t="s">
        <v>27</v>
      </c>
      <c r="X212" s="3" t="s">
        <v>27</v>
      </c>
      <c r="Y212" s="3" t="s">
        <v>27</v>
      </c>
      <c r="Z212" s="3" t="s">
        <v>27</v>
      </c>
      <c r="AA212" s="3" t="s">
        <v>27</v>
      </c>
      <c r="AB212" s="3" t="s">
        <v>27</v>
      </c>
      <c r="AC212" s="3" t="s">
        <v>27</v>
      </c>
      <c r="AD212" s="3" t="s">
        <v>27</v>
      </c>
      <c r="AE212" s="3" t="s">
        <v>27</v>
      </c>
      <c r="AF212" s="3" t="s">
        <v>27</v>
      </c>
      <c r="AG212" s="3" t="s">
        <v>27</v>
      </c>
      <c r="AH212" s="3" t="s">
        <v>27</v>
      </c>
      <c r="AI212" s="3" t="s">
        <v>27</v>
      </c>
      <c r="AJ212" s="3" t="s">
        <v>27</v>
      </c>
      <c r="AK212" s="3" t="s">
        <v>27</v>
      </c>
      <c r="AL212" s="3" t="s">
        <v>27</v>
      </c>
      <c r="AM212" s="3" t="s">
        <v>27</v>
      </c>
      <c r="AN212" s="3" t="s">
        <v>27</v>
      </c>
      <c r="AO212" s="3" t="s">
        <v>27</v>
      </c>
      <c r="AP212" s="3" t="s">
        <v>27</v>
      </c>
      <c r="AX212" s="3">
        <f t="shared" si="8"/>
        <v>24</v>
      </c>
      <c r="AY212" s="3">
        <f t="shared" si="9"/>
        <v>3</v>
      </c>
    </row>
    <row r="213" spans="2:51" x14ac:dyDescent="0.25">
      <c r="B213" s="3" t="s">
        <v>30</v>
      </c>
      <c r="C213" s="3" t="str">
        <f t="shared" si="7"/>
        <v>UCPWR_FLAB-RT</v>
      </c>
      <c r="D213" s="3" t="s">
        <v>29</v>
      </c>
      <c r="E213" s="3" t="str" cm="1">
        <f t="array" ref="E213">INDEX(PWR_Lab!$A$2:$A$168,AX213)</f>
        <v>GHHYRO14</v>
      </c>
      <c r="F213" s="3" t="s">
        <v>28</v>
      </c>
      <c r="G213" s="3" t="s">
        <v>28</v>
      </c>
      <c r="H213" s="3" t="s">
        <v>28</v>
      </c>
      <c r="I213" s="3">
        <v>3</v>
      </c>
      <c r="J213" s="3" cm="1">
        <f t="array" ref="J213">-INDEX(PWR_Lab!$F$2:$M$168,AX213,AY213)</f>
        <v>0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27</v>
      </c>
      <c r="Y213" s="3" t="s">
        <v>27</v>
      </c>
      <c r="Z213" s="3" t="s">
        <v>27</v>
      </c>
      <c r="AA213" s="3" t="s">
        <v>27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3" t="s">
        <v>27</v>
      </c>
      <c r="AG213" s="3" t="s">
        <v>27</v>
      </c>
      <c r="AH213" s="3" t="s">
        <v>27</v>
      </c>
      <c r="AI213" s="3" t="s">
        <v>27</v>
      </c>
      <c r="AJ213" s="3" t="s">
        <v>27</v>
      </c>
      <c r="AK213" s="3" t="s">
        <v>27</v>
      </c>
      <c r="AL213" s="3" t="s">
        <v>27</v>
      </c>
      <c r="AM213" s="3" t="s">
        <v>27</v>
      </c>
      <c r="AN213" s="3" t="s">
        <v>27</v>
      </c>
      <c r="AO213" s="3" t="s">
        <v>27</v>
      </c>
      <c r="AP213" s="3" t="s">
        <v>27</v>
      </c>
      <c r="AX213" s="3">
        <f t="shared" si="8"/>
        <v>24</v>
      </c>
      <c r="AY213" s="3">
        <f t="shared" si="9"/>
        <v>4</v>
      </c>
    </row>
    <row r="214" spans="2:51" x14ac:dyDescent="0.25">
      <c r="B214" s="3" t="s">
        <v>30</v>
      </c>
      <c r="C214" s="3" t="str">
        <f t="shared" si="7"/>
        <v>UCPWR_FLAB-UN</v>
      </c>
      <c r="D214" s="3" t="s">
        <v>29</v>
      </c>
      <c r="E214" s="3" t="str" cm="1">
        <f t="array" ref="E214">INDEX(PWR_Lab!$A$2:$A$168,AX214)</f>
        <v>GHHYRO14</v>
      </c>
      <c r="F214" s="3" t="s">
        <v>28</v>
      </c>
      <c r="G214" s="3" t="s">
        <v>28</v>
      </c>
      <c r="H214" s="3" t="s">
        <v>28</v>
      </c>
      <c r="I214" s="3">
        <v>3</v>
      </c>
      <c r="J214" s="3" cm="1">
        <f t="array" ref="J214">-INDEX(PWR_Lab!$F$2:$M$168,AX214,AY214)</f>
        <v>-0.10833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27</v>
      </c>
      <c r="T214" s="3" t="s">
        <v>27</v>
      </c>
      <c r="U214" s="3" t="s">
        <v>27</v>
      </c>
      <c r="V214" s="3" t="s">
        <v>27</v>
      </c>
      <c r="W214" s="3" t="s">
        <v>27</v>
      </c>
      <c r="X214" s="3" t="s">
        <v>27</v>
      </c>
      <c r="Y214" s="3" t="s">
        <v>27</v>
      </c>
      <c r="Z214" s="3" t="s">
        <v>27</v>
      </c>
      <c r="AA214" s="3" t="s">
        <v>27</v>
      </c>
      <c r="AB214" s="3" t="s">
        <v>27</v>
      </c>
      <c r="AC214" s="3" t="s">
        <v>27</v>
      </c>
      <c r="AD214" s="3" t="s">
        <v>27</v>
      </c>
      <c r="AE214" s="3" t="s">
        <v>27</v>
      </c>
      <c r="AF214" s="3" t="s">
        <v>27</v>
      </c>
      <c r="AG214" s="3" t="s">
        <v>27</v>
      </c>
      <c r="AH214" s="3" t="s">
        <v>27</v>
      </c>
      <c r="AI214" s="3" t="s">
        <v>27</v>
      </c>
      <c r="AJ214" s="3" t="s">
        <v>27</v>
      </c>
      <c r="AK214" s="3" t="s">
        <v>27</v>
      </c>
      <c r="AL214" s="3" t="s">
        <v>27</v>
      </c>
      <c r="AM214" s="3" t="s">
        <v>27</v>
      </c>
      <c r="AN214" s="3" t="s">
        <v>27</v>
      </c>
      <c r="AO214" s="3" t="s">
        <v>27</v>
      </c>
      <c r="AP214" s="3" t="s">
        <v>27</v>
      </c>
      <c r="AX214" s="3">
        <f t="shared" si="8"/>
        <v>24</v>
      </c>
      <c r="AY214" s="3">
        <f t="shared" si="9"/>
        <v>5</v>
      </c>
    </row>
    <row r="215" spans="2:51" x14ac:dyDescent="0.25">
      <c r="B215" s="3" t="s">
        <v>30</v>
      </c>
      <c r="C215" s="3" t="str">
        <f t="shared" si="7"/>
        <v>UCPWR_FLAB-UP</v>
      </c>
      <c r="D215" s="3" t="s">
        <v>29</v>
      </c>
      <c r="E215" s="3" t="str" cm="1">
        <f t="array" ref="E215">INDEX(PWR_Lab!$A$2:$A$168,AX215)</f>
        <v>GHHYRO14</v>
      </c>
      <c r="F215" s="3" t="s">
        <v>28</v>
      </c>
      <c r="G215" s="3" t="s">
        <v>28</v>
      </c>
      <c r="H215" s="3" t="s">
        <v>28</v>
      </c>
      <c r="I215" s="3">
        <v>3</v>
      </c>
      <c r="J215" s="3" cm="1">
        <f t="array" ref="J215">-INDEX(PWR_Lab!$F$2:$M$168,AX215,AY215)</f>
        <v>-0.39967000000000003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3" t="s">
        <v>27</v>
      </c>
      <c r="U215" s="3" t="s">
        <v>27</v>
      </c>
      <c r="V215" s="3" t="s">
        <v>27</v>
      </c>
      <c r="W215" s="3" t="s">
        <v>27</v>
      </c>
      <c r="X215" s="3" t="s">
        <v>27</v>
      </c>
      <c r="Y215" s="3" t="s">
        <v>27</v>
      </c>
      <c r="Z215" s="3" t="s">
        <v>27</v>
      </c>
      <c r="AA215" s="3" t="s">
        <v>27</v>
      </c>
      <c r="AB215" s="3" t="s">
        <v>27</v>
      </c>
      <c r="AC215" s="3" t="s">
        <v>27</v>
      </c>
      <c r="AD215" s="3" t="s">
        <v>27</v>
      </c>
      <c r="AE215" s="3" t="s">
        <v>27</v>
      </c>
      <c r="AF215" s="3" t="s">
        <v>27</v>
      </c>
      <c r="AG215" s="3" t="s">
        <v>27</v>
      </c>
      <c r="AH215" s="3" t="s">
        <v>27</v>
      </c>
      <c r="AI215" s="3" t="s">
        <v>27</v>
      </c>
      <c r="AJ215" s="3" t="s">
        <v>27</v>
      </c>
      <c r="AK215" s="3" t="s">
        <v>27</v>
      </c>
      <c r="AL215" s="3" t="s">
        <v>27</v>
      </c>
      <c r="AM215" s="3" t="s">
        <v>27</v>
      </c>
      <c r="AN215" s="3" t="s">
        <v>27</v>
      </c>
      <c r="AO215" s="3" t="s">
        <v>27</v>
      </c>
      <c r="AP215" s="3" t="s">
        <v>27</v>
      </c>
      <c r="AX215" s="3">
        <f t="shared" si="8"/>
        <v>24</v>
      </c>
      <c r="AY215" s="3">
        <f t="shared" si="9"/>
        <v>6</v>
      </c>
    </row>
    <row r="216" spans="2:51" x14ac:dyDescent="0.25">
      <c r="B216" s="3" t="s">
        <v>30</v>
      </c>
      <c r="C216" s="3" t="str">
        <f t="shared" si="7"/>
        <v>UCPWR_FLAB-US</v>
      </c>
      <c r="D216" s="3" t="s">
        <v>29</v>
      </c>
      <c r="E216" s="3" t="str" cm="1">
        <f t="array" ref="E216">INDEX(PWR_Lab!$A$2:$A$168,AX216)</f>
        <v>GHHYRO14</v>
      </c>
      <c r="F216" s="3" t="s">
        <v>28</v>
      </c>
      <c r="G216" s="3" t="s">
        <v>28</v>
      </c>
      <c r="H216" s="3" t="s">
        <v>28</v>
      </c>
      <c r="I216" s="3">
        <v>3</v>
      </c>
      <c r="J216" s="3" cm="1">
        <f t="array" ref="J216">-INDEX(PWR_Lab!$F$2:$M$168,AX216,AY216)</f>
        <v>-7.2669999999999998E-2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3" t="s">
        <v>27</v>
      </c>
      <c r="U216" s="3" t="s">
        <v>27</v>
      </c>
      <c r="V216" s="3" t="s">
        <v>27</v>
      </c>
      <c r="W216" s="3" t="s">
        <v>27</v>
      </c>
      <c r="X216" s="3" t="s">
        <v>27</v>
      </c>
      <c r="Y216" s="3" t="s">
        <v>27</v>
      </c>
      <c r="Z216" s="3" t="s">
        <v>27</v>
      </c>
      <c r="AA216" s="3" t="s">
        <v>27</v>
      </c>
      <c r="AB216" s="3" t="s">
        <v>27</v>
      </c>
      <c r="AC216" s="3" t="s">
        <v>27</v>
      </c>
      <c r="AD216" s="3" t="s">
        <v>27</v>
      </c>
      <c r="AE216" s="3" t="s">
        <v>27</v>
      </c>
      <c r="AF216" s="3" t="s">
        <v>27</v>
      </c>
      <c r="AG216" s="3" t="s">
        <v>27</v>
      </c>
      <c r="AH216" s="3" t="s">
        <v>27</v>
      </c>
      <c r="AI216" s="3" t="s">
        <v>27</v>
      </c>
      <c r="AJ216" s="3" t="s">
        <v>27</v>
      </c>
      <c r="AK216" s="3" t="s">
        <v>27</v>
      </c>
      <c r="AL216" s="3" t="s">
        <v>27</v>
      </c>
      <c r="AM216" s="3" t="s">
        <v>27</v>
      </c>
      <c r="AN216" s="3" t="s">
        <v>27</v>
      </c>
      <c r="AO216" s="3" t="s">
        <v>27</v>
      </c>
      <c r="AP216" s="3" t="s">
        <v>27</v>
      </c>
      <c r="AX216" s="3">
        <f t="shared" si="8"/>
        <v>24</v>
      </c>
      <c r="AY216" s="3">
        <f t="shared" si="9"/>
        <v>7</v>
      </c>
    </row>
    <row r="217" spans="2:51" x14ac:dyDescent="0.25">
      <c r="B217" s="3" t="s">
        <v>30</v>
      </c>
      <c r="C217" s="3" t="str">
        <f t="shared" si="7"/>
        <v>UCPWR_FLAB-UT</v>
      </c>
      <c r="D217" s="3" t="s">
        <v>29</v>
      </c>
      <c r="E217" s="3" t="str" cm="1">
        <f t="array" ref="E217">INDEX(PWR_Lab!$A$2:$A$168,AX217)</f>
        <v>GHHYRO14</v>
      </c>
      <c r="F217" s="3" t="s">
        <v>28</v>
      </c>
      <c r="G217" s="3" t="s">
        <v>28</v>
      </c>
      <c r="H217" s="3" t="s">
        <v>28</v>
      </c>
      <c r="I217" s="3">
        <v>3</v>
      </c>
      <c r="J217" s="3" cm="1">
        <f t="array" ref="J217">-INDEX(PWR_Lab!$F$2:$M$168,AX217,AY217)</f>
        <v>-0.88546000000000002</v>
      </c>
      <c r="K217" s="3" t="s">
        <v>27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  <c r="S217" s="3" t="s">
        <v>27</v>
      </c>
      <c r="T217" s="3" t="s">
        <v>27</v>
      </c>
      <c r="U217" s="3" t="s">
        <v>27</v>
      </c>
      <c r="V217" s="3" t="s">
        <v>27</v>
      </c>
      <c r="W217" s="3" t="s">
        <v>27</v>
      </c>
      <c r="X217" s="3" t="s">
        <v>27</v>
      </c>
      <c r="Y217" s="3" t="s">
        <v>27</v>
      </c>
      <c r="Z217" s="3" t="s">
        <v>27</v>
      </c>
      <c r="AA217" s="3" t="s">
        <v>27</v>
      </c>
      <c r="AB217" s="3" t="s">
        <v>27</v>
      </c>
      <c r="AC217" s="3" t="s">
        <v>27</v>
      </c>
      <c r="AD217" s="3" t="s">
        <v>27</v>
      </c>
      <c r="AE217" s="3" t="s">
        <v>27</v>
      </c>
      <c r="AF217" s="3" t="s">
        <v>27</v>
      </c>
      <c r="AG217" s="3" t="s">
        <v>27</v>
      </c>
      <c r="AH217" s="3" t="s">
        <v>27</v>
      </c>
      <c r="AI217" s="3" t="s">
        <v>27</v>
      </c>
      <c r="AJ217" s="3" t="s">
        <v>27</v>
      </c>
      <c r="AK217" s="3" t="s">
        <v>27</v>
      </c>
      <c r="AL217" s="3" t="s">
        <v>27</v>
      </c>
      <c r="AM217" s="3" t="s">
        <v>27</v>
      </c>
      <c r="AN217" s="3" t="s">
        <v>27</v>
      </c>
      <c r="AO217" s="3" t="s">
        <v>27</v>
      </c>
      <c r="AP217" s="3" t="s">
        <v>27</v>
      </c>
      <c r="AX217" s="3">
        <f t="shared" si="8"/>
        <v>24</v>
      </c>
      <c r="AY217" s="3">
        <f t="shared" si="9"/>
        <v>8</v>
      </c>
    </row>
    <row r="218" spans="2:51" x14ac:dyDescent="0.25">
      <c r="B218" s="3" t="s">
        <v>30</v>
      </c>
      <c r="C218" s="3" t="str">
        <f t="shared" si="7"/>
        <v>UCPWR_FLAB-RN</v>
      </c>
      <c r="D218" s="3" t="s">
        <v>29</v>
      </c>
      <c r="E218" s="3" t="str" cm="1">
        <f t="array" ref="E218">INDEX(PWR_Lab!$A$2:$A$168,AX218)</f>
        <v>GHHYMI00</v>
      </c>
      <c r="F218" s="3" t="s">
        <v>28</v>
      </c>
      <c r="G218" s="3" t="s">
        <v>28</v>
      </c>
      <c r="H218" s="3" t="s">
        <v>28</v>
      </c>
      <c r="I218" s="3">
        <v>3</v>
      </c>
      <c r="J218" s="3" cm="1">
        <f t="array" ref="J218">-INDEX(PWR_Lab!$F$2:$M$168,AX218,AY218)</f>
        <v>-1.413E-2</v>
      </c>
      <c r="K218" s="3" t="s">
        <v>27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3" t="s">
        <v>27</v>
      </c>
      <c r="R218" s="3" t="s">
        <v>27</v>
      </c>
      <c r="S218" s="3" t="s">
        <v>27</v>
      </c>
      <c r="T218" s="3" t="s">
        <v>27</v>
      </c>
      <c r="U218" s="3" t="s">
        <v>27</v>
      </c>
      <c r="V218" s="3" t="s">
        <v>27</v>
      </c>
      <c r="W218" s="3" t="s">
        <v>27</v>
      </c>
      <c r="X218" s="3" t="s">
        <v>27</v>
      </c>
      <c r="Y218" s="3" t="s">
        <v>27</v>
      </c>
      <c r="Z218" s="3" t="s">
        <v>27</v>
      </c>
      <c r="AA218" s="3" t="s">
        <v>27</v>
      </c>
      <c r="AB218" s="3" t="s">
        <v>27</v>
      </c>
      <c r="AC218" s="3" t="s">
        <v>27</v>
      </c>
      <c r="AD218" s="3" t="s">
        <v>27</v>
      </c>
      <c r="AE218" s="3" t="s">
        <v>27</v>
      </c>
      <c r="AF218" s="3" t="s">
        <v>27</v>
      </c>
      <c r="AG218" s="3" t="s">
        <v>27</v>
      </c>
      <c r="AH218" s="3" t="s">
        <v>27</v>
      </c>
      <c r="AI218" s="3" t="s">
        <v>27</v>
      </c>
      <c r="AJ218" s="3" t="s">
        <v>27</v>
      </c>
      <c r="AK218" s="3" t="s">
        <v>27</v>
      </c>
      <c r="AL218" s="3" t="s">
        <v>27</v>
      </c>
      <c r="AM218" s="3" t="s">
        <v>27</v>
      </c>
      <c r="AN218" s="3" t="s">
        <v>27</v>
      </c>
      <c r="AO218" s="3" t="s">
        <v>27</v>
      </c>
      <c r="AP218" s="3" t="s">
        <v>27</v>
      </c>
      <c r="AX218" s="3">
        <f t="shared" si="8"/>
        <v>25</v>
      </c>
      <c r="AY218" s="3">
        <f t="shared" si="9"/>
        <v>1</v>
      </c>
    </row>
    <row r="219" spans="2:51" x14ac:dyDescent="0.25">
      <c r="B219" s="3" t="s">
        <v>30</v>
      </c>
      <c r="C219" s="3" t="str">
        <f t="shared" ref="C219:C282" si="10">C211</f>
        <v>UCPWR_FLAB-RP</v>
      </c>
      <c r="D219" s="3" t="s">
        <v>29</v>
      </c>
      <c r="E219" s="3" t="str" cm="1">
        <f t="array" ref="E219">INDEX(PWR_Lab!$A$2:$A$168,AX219)</f>
        <v>GHHYMI00</v>
      </c>
      <c r="F219" s="3" t="s">
        <v>28</v>
      </c>
      <c r="G219" s="3" t="s">
        <v>28</v>
      </c>
      <c r="H219" s="3" t="s">
        <v>28</v>
      </c>
      <c r="I219" s="3">
        <v>3</v>
      </c>
      <c r="J219" s="3" cm="1">
        <f t="array" ref="J219">-INDEX(PWR_Lab!$F$2:$M$168,AX219,AY219)</f>
        <v>-1.1440000000000001E-2</v>
      </c>
      <c r="K219" s="3" t="s">
        <v>27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3" t="s">
        <v>27</v>
      </c>
      <c r="R219" s="3" t="s">
        <v>27</v>
      </c>
      <c r="S219" s="3" t="s">
        <v>27</v>
      </c>
      <c r="T219" s="3" t="s">
        <v>27</v>
      </c>
      <c r="U219" s="3" t="s">
        <v>27</v>
      </c>
      <c r="V219" s="3" t="s">
        <v>27</v>
      </c>
      <c r="W219" s="3" t="s">
        <v>27</v>
      </c>
      <c r="X219" s="3" t="s">
        <v>27</v>
      </c>
      <c r="Y219" s="3" t="s">
        <v>27</v>
      </c>
      <c r="Z219" s="3" t="s">
        <v>27</v>
      </c>
      <c r="AA219" s="3" t="s">
        <v>27</v>
      </c>
      <c r="AB219" s="3" t="s">
        <v>27</v>
      </c>
      <c r="AC219" s="3" t="s">
        <v>27</v>
      </c>
      <c r="AD219" s="3" t="s">
        <v>27</v>
      </c>
      <c r="AE219" s="3" t="s">
        <v>27</v>
      </c>
      <c r="AF219" s="3" t="s">
        <v>27</v>
      </c>
      <c r="AG219" s="3" t="s">
        <v>27</v>
      </c>
      <c r="AH219" s="3" t="s">
        <v>27</v>
      </c>
      <c r="AI219" s="3" t="s">
        <v>27</v>
      </c>
      <c r="AJ219" s="3" t="s">
        <v>27</v>
      </c>
      <c r="AK219" s="3" t="s">
        <v>27</v>
      </c>
      <c r="AL219" s="3" t="s">
        <v>27</v>
      </c>
      <c r="AM219" s="3" t="s">
        <v>27</v>
      </c>
      <c r="AN219" s="3" t="s">
        <v>27</v>
      </c>
      <c r="AO219" s="3" t="s">
        <v>27</v>
      </c>
      <c r="AP219" s="3" t="s">
        <v>27</v>
      </c>
      <c r="AX219" s="3">
        <f t="shared" ref="AX219:AX282" si="11">IF(AY218=$AY$11,AX218+1,AX218)</f>
        <v>25</v>
      </c>
      <c r="AY219" s="3">
        <f t="shared" ref="AY219:AY282" si="12">IF(AY218=$AY$11,1,AY218+1)</f>
        <v>2</v>
      </c>
    </row>
    <row r="220" spans="2:51" x14ac:dyDescent="0.25">
      <c r="B220" s="3" t="s">
        <v>30</v>
      </c>
      <c r="C220" s="3" t="str">
        <f t="shared" si="10"/>
        <v>UCPWR_FLAB-RS</v>
      </c>
      <c r="D220" s="3" t="s">
        <v>29</v>
      </c>
      <c r="E220" s="3" t="str" cm="1">
        <f t="array" ref="E220">INDEX(PWR_Lab!$A$2:$A$168,AX220)</f>
        <v>GHHYMI00</v>
      </c>
      <c r="F220" s="3" t="s">
        <v>28</v>
      </c>
      <c r="G220" s="3" t="s">
        <v>28</v>
      </c>
      <c r="H220" s="3" t="s">
        <v>28</v>
      </c>
      <c r="I220" s="3">
        <v>3</v>
      </c>
      <c r="J220" s="3" cm="1">
        <f t="array" ref="J220">-INDEX(PWR_Lab!$F$2:$M$168,AX220,AY220)</f>
        <v>-1.5480000000000001E-2</v>
      </c>
      <c r="K220" s="3" t="s">
        <v>27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  <c r="S220" s="3" t="s">
        <v>27</v>
      </c>
      <c r="T220" s="3" t="s">
        <v>27</v>
      </c>
      <c r="U220" s="3" t="s">
        <v>27</v>
      </c>
      <c r="V220" s="3" t="s">
        <v>27</v>
      </c>
      <c r="W220" s="3" t="s">
        <v>27</v>
      </c>
      <c r="X220" s="3" t="s">
        <v>27</v>
      </c>
      <c r="Y220" s="3" t="s">
        <v>27</v>
      </c>
      <c r="Z220" s="3" t="s">
        <v>27</v>
      </c>
      <c r="AA220" s="3" t="s">
        <v>27</v>
      </c>
      <c r="AB220" s="3" t="s">
        <v>27</v>
      </c>
      <c r="AC220" s="3" t="s">
        <v>27</v>
      </c>
      <c r="AD220" s="3" t="s">
        <v>27</v>
      </c>
      <c r="AE220" s="3" t="s">
        <v>27</v>
      </c>
      <c r="AF220" s="3" t="s">
        <v>27</v>
      </c>
      <c r="AG220" s="3" t="s">
        <v>27</v>
      </c>
      <c r="AH220" s="3" t="s">
        <v>27</v>
      </c>
      <c r="AI220" s="3" t="s">
        <v>27</v>
      </c>
      <c r="AJ220" s="3" t="s">
        <v>27</v>
      </c>
      <c r="AK220" s="3" t="s">
        <v>27</v>
      </c>
      <c r="AL220" s="3" t="s">
        <v>27</v>
      </c>
      <c r="AM220" s="3" t="s">
        <v>27</v>
      </c>
      <c r="AN220" s="3" t="s">
        <v>27</v>
      </c>
      <c r="AO220" s="3" t="s">
        <v>27</v>
      </c>
      <c r="AP220" s="3" t="s">
        <v>27</v>
      </c>
      <c r="AX220" s="3">
        <f t="shared" si="11"/>
        <v>25</v>
      </c>
      <c r="AY220" s="3">
        <f t="shared" si="12"/>
        <v>3</v>
      </c>
    </row>
    <row r="221" spans="2:51" x14ac:dyDescent="0.25">
      <c r="B221" s="3" t="s">
        <v>30</v>
      </c>
      <c r="C221" s="3" t="str">
        <f t="shared" si="10"/>
        <v>UCPWR_FLAB-RT</v>
      </c>
      <c r="D221" s="3" t="s">
        <v>29</v>
      </c>
      <c r="E221" s="3" t="str" cm="1">
        <f t="array" ref="E221">INDEX(PWR_Lab!$A$2:$A$168,AX221)</f>
        <v>GHHYMI00</v>
      </c>
      <c r="F221" s="3" t="s">
        <v>28</v>
      </c>
      <c r="G221" s="3" t="s">
        <v>28</v>
      </c>
      <c r="H221" s="3" t="s">
        <v>28</v>
      </c>
      <c r="I221" s="3">
        <v>3</v>
      </c>
      <c r="J221" s="3" cm="1">
        <f t="array" ref="J221">-INDEX(PWR_Lab!$F$2:$M$168,AX221,AY221)</f>
        <v>0</v>
      </c>
      <c r="K221" s="3" t="s">
        <v>27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3" t="s">
        <v>27</v>
      </c>
      <c r="R221" s="3" t="s">
        <v>27</v>
      </c>
      <c r="S221" s="3" t="s">
        <v>27</v>
      </c>
      <c r="T221" s="3" t="s">
        <v>27</v>
      </c>
      <c r="U221" s="3" t="s">
        <v>27</v>
      </c>
      <c r="V221" s="3" t="s">
        <v>27</v>
      </c>
      <c r="W221" s="3" t="s">
        <v>27</v>
      </c>
      <c r="X221" s="3" t="s">
        <v>27</v>
      </c>
      <c r="Y221" s="3" t="s">
        <v>27</v>
      </c>
      <c r="Z221" s="3" t="s">
        <v>27</v>
      </c>
      <c r="AA221" s="3" t="s">
        <v>27</v>
      </c>
      <c r="AB221" s="3" t="s">
        <v>27</v>
      </c>
      <c r="AC221" s="3" t="s">
        <v>27</v>
      </c>
      <c r="AD221" s="3" t="s">
        <v>27</v>
      </c>
      <c r="AE221" s="3" t="s">
        <v>27</v>
      </c>
      <c r="AF221" s="3" t="s">
        <v>27</v>
      </c>
      <c r="AG221" s="3" t="s">
        <v>27</v>
      </c>
      <c r="AH221" s="3" t="s">
        <v>27</v>
      </c>
      <c r="AI221" s="3" t="s">
        <v>27</v>
      </c>
      <c r="AJ221" s="3" t="s">
        <v>27</v>
      </c>
      <c r="AK221" s="3" t="s">
        <v>27</v>
      </c>
      <c r="AL221" s="3" t="s">
        <v>27</v>
      </c>
      <c r="AM221" s="3" t="s">
        <v>27</v>
      </c>
      <c r="AN221" s="3" t="s">
        <v>27</v>
      </c>
      <c r="AO221" s="3" t="s">
        <v>27</v>
      </c>
      <c r="AP221" s="3" t="s">
        <v>27</v>
      </c>
      <c r="AX221" s="3">
        <f t="shared" si="11"/>
        <v>25</v>
      </c>
      <c r="AY221" s="3">
        <f t="shared" si="12"/>
        <v>4</v>
      </c>
    </row>
    <row r="222" spans="2:51" x14ac:dyDescent="0.25">
      <c r="B222" s="3" t="s">
        <v>30</v>
      </c>
      <c r="C222" s="3" t="str">
        <f t="shared" si="10"/>
        <v>UCPWR_FLAB-UN</v>
      </c>
      <c r="D222" s="3" t="s">
        <v>29</v>
      </c>
      <c r="E222" s="3" t="str" cm="1">
        <f t="array" ref="E222">INDEX(PWR_Lab!$A$2:$A$168,AX222)</f>
        <v>GHHYMI00</v>
      </c>
      <c r="F222" s="3" t="s">
        <v>28</v>
      </c>
      <c r="G222" s="3" t="s">
        <v>28</v>
      </c>
      <c r="H222" s="3" t="s">
        <v>28</v>
      </c>
      <c r="I222" s="3">
        <v>3</v>
      </c>
      <c r="J222" s="3" cm="1">
        <f t="array" ref="J222">-INDEX(PWR_Lab!$F$2:$M$168,AX222,AY222)</f>
        <v>-0.10833</v>
      </c>
      <c r="K222" s="3" t="s">
        <v>27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27</v>
      </c>
      <c r="R222" s="3" t="s">
        <v>27</v>
      </c>
      <c r="S222" s="3" t="s">
        <v>27</v>
      </c>
      <c r="T222" s="3" t="s">
        <v>27</v>
      </c>
      <c r="U222" s="3" t="s">
        <v>27</v>
      </c>
      <c r="V222" s="3" t="s">
        <v>27</v>
      </c>
      <c r="W222" s="3" t="s">
        <v>27</v>
      </c>
      <c r="X222" s="3" t="s">
        <v>27</v>
      </c>
      <c r="Y222" s="3" t="s">
        <v>27</v>
      </c>
      <c r="Z222" s="3" t="s">
        <v>27</v>
      </c>
      <c r="AA222" s="3" t="s">
        <v>27</v>
      </c>
      <c r="AB222" s="3" t="s">
        <v>27</v>
      </c>
      <c r="AC222" s="3" t="s">
        <v>27</v>
      </c>
      <c r="AD222" s="3" t="s">
        <v>27</v>
      </c>
      <c r="AE222" s="3" t="s">
        <v>27</v>
      </c>
      <c r="AF222" s="3" t="s">
        <v>27</v>
      </c>
      <c r="AG222" s="3" t="s">
        <v>27</v>
      </c>
      <c r="AH222" s="3" t="s">
        <v>27</v>
      </c>
      <c r="AI222" s="3" t="s">
        <v>27</v>
      </c>
      <c r="AJ222" s="3" t="s">
        <v>27</v>
      </c>
      <c r="AK222" s="3" t="s">
        <v>27</v>
      </c>
      <c r="AL222" s="3" t="s">
        <v>27</v>
      </c>
      <c r="AM222" s="3" t="s">
        <v>27</v>
      </c>
      <c r="AN222" s="3" t="s">
        <v>27</v>
      </c>
      <c r="AO222" s="3" t="s">
        <v>27</v>
      </c>
      <c r="AP222" s="3" t="s">
        <v>27</v>
      </c>
      <c r="AX222" s="3">
        <f t="shared" si="11"/>
        <v>25</v>
      </c>
      <c r="AY222" s="3">
        <f t="shared" si="12"/>
        <v>5</v>
      </c>
    </row>
    <row r="223" spans="2:51" x14ac:dyDescent="0.25">
      <c r="B223" s="3" t="s">
        <v>30</v>
      </c>
      <c r="C223" s="3" t="str">
        <f t="shared" si="10"/>
        <v>UCPWR_FLAB-UP</v>
      </c>
      <c r="D223" s="3" t="s">
        <v>29</v>
      </c>
      <c r="E223" s="3" t="str" cm="1">
        <f t="array" ref="E223">INDEX(PWR_Lab!$A$2:$A$168,AX223)</f>
        <v>GHHYMI00</v>
      </c>
      <c r="F223" s="3" t="s">
        <v>28</v>
      </c>
      <c r="G223" s="3" t="s">
        <v>28</v>
      </c>
      <c r="H223" s="3" t="s">
        <v>28</v>
      </c>
      <c r="I223" s="3">
        <v>3</v>
      </c>
      <c r="J223" s="3" cm="1">
        <f t="array" ref="J223">-INDEX(PWR_Lab!$F$2:$M$168,AX223,AY223)</f>
        <v>-0.39967000000000003</v>
      </c>
      <c r="K223" s="3" t="s">
        <v>27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  <c r="S223" s="3" t="s">
        <v>27</v>
      </c>
      <c r="T223" s="3" t="s">
        <v>27</v>
      </c>
      <c r="U223" s="3" t="s">
        <v>27</v>
      </c>
      <c r="V223" s="3" t="s">
        <v>27</v>
      </c>
      <c r="W223" s="3" t="s">
        <v>27</v>
      </c>
      <c r="X223" s="3" t="s">
        <v>27</v>
      </c>
      <c r="Y223" s="3" t="s">
        <v>27</v>
      </c>
      <c r="Z223" s="3" t="s">
        <v>27</v>
      </c>
      <c r="AA223" s="3" t="s">
        <v>27</v>
      </c>
      <c r="AB223" s="3" t="s">
        <v>27</v>
      </c>
      <c r="AC223" s="3" t="s">
        <v>27</v>
      </c>
      <c r="AD223" s="3" t="s">
        <v>27</v>
      </c>
      <c r="AE223" s="3" t="s">
        <v>27</v>
      </c>
      <c r="AF223" s="3" t="s">
        <v>27</v>
      </c>
      <c r="AG223" s="3" t="s">
        <v>27</v>
      </c>
      <c r="AH223" s="3" t="s">
        <v>27</v>
      </c>
      <c r="AI223" s="3" t="s">
        <v>27</v>
      </c>
      <c r="AJ223" s="3" t="s">
        <v>27</v>
      </c>
      <c r="AK223" s="3" t="s">
        <v>27</v>
      </c>
      <c r="AL223" s="3" t="s">
        <v>27</v>
      </c>
      <c r="AM223" s="3" t="s">
        <v>27</v>
      </c>
      <c r="AN223" s="3" t="s">
        <v>27</v>
      </c>
      <c r="AO223" s="3" t="s">
        <v>27</v>
      </c>
      <c r="AP223" s="3" t="s">
        <v>27</v>
      </c>
      <c r="AX223" s="3">
        <f t="shared" si="11"/>
        <v>25</v>
      </c>
      <c r="AY223" s="3">
        <f t="shared" si="12"/>
        <v>6</v>
      </c>
    </row>
    <row r="224" spans="2:51" x14ac:dyDescent="0.25">
      <c r="B224" s="3" t="s">
        <v>30</v>
      </c>
      <c r="C224" s="3" t="str">
        <f t="shared" si="10"/>
        <v>UCPWR_FLAB-US</v>
      </c>
      <c r="D224" s="3" t="s">
        <v>29</v>
      </c>
      <c r="E224" s="3" t="str" cm="1">
        <f t="array" ref="E224">INDEX(PWR_Lab!$A$2:$A$168,AX224)</f>
        <v>GHHYMI00</v>
      </c>
      <c r="F224" s="3" t="s">
        <v>28</v>
      </c>
      <c r="G224" s="3" t="s">
        <v>28</v>
      </c>
      <c r="H224" s="3" t="s">
        <v>28</v>
      </c>
      <c r="I224" s="3">
        <v>3</v>
      </c>
      <c r="J224" s="3" cm="1">
        <f t="array" ref="J224">-INDEX(PWR_Lab!$F$2:$M$168,AX224,AY224)</f>
        <v>-7.2669999999999998E-2</v>
      </c>
      <c r="K224" s="3" t="s">
        <v>27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  <c r="S224" s="3" t="s">
        <v>27</v>
      </c>
      <c r="T224" s="3" t="s">
        <v>27</v>
      </c>
      <c r="U224" s="3" t="s">
        <v>27</v>
      </c>
      <c r="V224" s="3" t="s">
        <v>27</v>
      </c>
      <c r="W224" s="3" t="s">
        <v>27</v>
      </c>
      <c r="X224" s="3" t="s">
        <v>27</v>
      </c>
      <c r="Y224" s="3" t="s">
        <v>27</v>
      </c>
      <c r="Z224" s="3" t="s">
        <v>27</v>
      </c>
      <c r="AA224" s="3" t="s">
        <v>27</v>
      </c>
      <c r="AB224" s="3" t="s">
        <v>27</v>
      </c>
      <c r="AC224" s="3" t="s">
        <v>27</v>
      </c>
      <c r="AD224" s="3" t="s">
        <v>27</v>
      </c>
      <c r="AE224" s="3" t="s">
        <v>27</v>
      </c>
      <c r="AF224" s="3" t="s">
        <v>27</v>
      </c>
      <c r="AG224" s="3" t="s">
        <v>27</v>
      </c>
      <c r="AH224" s="3" t="s">
        <v>27</v>
      </c>
      <c r="AI224" s="3" t="s">
        <v>27</v>
      </c>
      <c r="AJ224" s="3" t="s">
        <v>27</v>
      </c>
      <c r="AK224" s="3" t="s">
        <v>27</v>
      </c>
      <c r="AL224" s="3" t="s">
        <v>27</v>
      </c>
      <c r="AM224" s="3" t="s">
        <v>27</v>
      </c>
      <c r="AN224" s="3" t="s">
        <v>27</v>
      </c>
      <c r="AO224" s="3" t="s">
        <v>27</v>
      </c>
      <c r="AP224" s="3" t="s">
        <v>27</v>
      </c>
      <c r="AX224" s="3">
        <f t="shared" si="11"/>
        <v>25</v>
      </c>
      <c r="AY224" s="3">
        <f t="shared" si="12"/>
        <v>7</v>
      </c>
    </row>
    <row r="225" spans="2:51" x14ac:dyDescent="0.25">
      <c r="B225" s="3" t="s">
        <v>30</v>
      </c>
      <c r="C225" s="3" t="str">
        <f t="shared" si="10"/>
        <v>UCPWR_FLAB-UT</v>
      </c>
      <c r="D225" s="3" t="s">
        <v>29</v>
      </c>
      <c r="E225" s="3" t="str" cm="1">
        <f t="array" ref="E225">INDEX(PWR_Lab!$A$2:$A$168,AX225)</f>
        <v>GHHYMI00</v>
      </c>
      <c r="F225" s="3" t="s">
        <v>28</v>
      </c>
      <c r="G225" s="3" t="s">
        <v>28</v>
      </c>
      <c r="H225" s="3" t="s">
        <v>28</v>
      </c>
      <c r="I225" s="3">
        <v>3</v>
      </c>
      <c r="J225" s="3" cm="1">
        <f t="array" ref="J225">-INDEX(PWR_Lab!$F$2:$M$168,AX225,AY225)</f>
        <v>-0.88546000000000002</v>
      </c>
      <c r="K225" s="3" t="s">
        <v>27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27</v>
      </c>
      <c r="Q225" s="3" t="s">
        <v>27</v>
      </c>
      <c r="R225" s="3" t="s">
        <v>27</v>
      </c>
      <c r="S225" s="3" t="s">
        <v>27</v>
      </c>
      <c r="T225" s="3" t="s">
        <v>27</v>
      </c>
      <c r="U225" s="3" t="s">
        <v>27</v>
      </c>
      <c r="V225" s="3" t="s">
        <v>27</v>
      </c>
      <c r="W225" s="3" t="s">
        <v>27</v>
      </c>
      <c r="X225" s="3" t="s">
        <v>27</v>
      </c>
      <c r="Y225" s="3" t="s">
        <v>27</v>
      </c>
      <c r="Z225" s="3" t="s">
        <v>27</v>
      </c>
      <c r="AA225" s="3" t="s">
        <v>27</v>
      </c>
      <c r="AB225" s="3" t="s">
        <v>27</v>
      </c>
      <c r="AC225" s="3" t="s">
        <v>27</v>
      </c>
      <c r="AD225" s="3" t="s">
        <v>27</v>
      </c>
      <c r="AE225" s="3" t="s">
        <v>27</v>
      </c>
      <c r="AF225" s="3" t="s">
        <v>27</v>
      </c>
      <c r="AG225" s="3" t="s">
        <v>27</v>
      </c>
      <c r="AH225" s="3" t="s">
        <v>27</v>
      </c>
      <c r="AI225" s="3" t="s">
        <v>27</v>
      </c>
      <c r="AJ225" s="3" t="s">
        <v>27</v>
      </c>
      <c r="AK225" s="3" t="s">
        <v>27</v>
      </c>
      <c r="AL225" s="3" t="s">
        <v>27</v>
      </c>
      <c r="AM225" s="3" t="s">
        <v>27</v>
      </c>
      <c r="AN225" s="3" t="s">
        <v>27</v>
      </c>
      <c r="AO225" s="3" t="s">
        <v>27</v>
      </c>
      <c r="AP225" s="3" t="s">
        <v>27</v>
      </c>
      <c r="AX225" s="3">
        <f t="shared" si="11"/>
        <v>25</v>
      </c>
      <c r="AY225" s="3">
        <f t="shared" si="12"/>
        <v>8</v>
      </c>
    </row>
    <row r="226" spans="2:51" x14ac:dyDescent="0.25">
      <c r="B226" s="3" t="s">
        <v>30</v>
      </c>
      <c r="C226" s="3" t="str">
        <f t="shared" si="10"/>
        <v>UCPWR_FLAB-RN</v>
      </c>
      <c r="D226" s="3" t="s">
        <v>29</v>
      </c>
      <c r="E226" s="3" t="str" cm="1">
        <f t="array" ref="E226">INDEX(PWR_Lab!$A$2:$A$168,AX226)</f>
        <v>GHSOPC00</v>
      </c>
      <c r="F226" s="3" t="s">
        <v>28</v>
      </c>
      <c r="G226" s="3" t="s">
        <v>28</v>
      </c>
      <c r="H226" s="3" t="s">
        <v>28</v>
      </c>
      <c r="I226" s="3">
        <v>3</v>
      </c>
      <c r="J226" s="3" cm="1">
        <f t="array" ref="J226">-INDEX(PWR_Lab!$F$2:$M$168,AX226,AY226)</f>
        <v>-1.5939999999999999E-2</v>
      </c>
      <c r="K226" s="3" t="s">
        <v>27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  <c r="S226" s="3" t="s">
        <v>27</v>
      </c>
      <c r="T226" s="3" t="s">
        <v>27</v>
      </c>
      <c r="U226" s="3" t="s">
        <v>27</v>
      </c>
      <c r="V226" s="3" t="s">
        <v>27</v>
      </c>
      <c r="W226" s="3" t="s">
        <v>27</v>
      </c>
      <c r="X226" s="3" t="s">
        <v>27</v>
      </c>
      <c r="Y226" s="3" t="s">
        <v>27</v>
      </c>
      <c r="Z226" s="3" t="s">
        <v>27</v>
      </c>
      <c r="AA226" s="3" t="s">
        <v>27</v>
      </c>
      <c r="AB226" s="3" t="s">
        <v>27</v>
      </c>
      <c r="AC226" s="3" t="s">
        <v>27</v>
      </c>
      <c r="AD226" s="3" t="s">
        <v>27</v>
      </c>
      <c r="AE226" s="3" t="s">
        <v>27</v>
      </c>
      <c r="AF226" s="3" t="s">
        <v>27</v>
      </c>
      <c r="AG226" s="3" t="s">
        <v>27</v>
      </c>
      <c r="AH226" s="3" t="s">
        <v>27</v>
      </c>
      <c r="AI226" s="3" t="s">
        <v>27</v>
      </c>
      <c r="AJ226" s="3" t="s">
        <v>27</v>
      </c>
      <c r="AK226" s="3" t="s">
        <v>27</v>
      </c>
      <c r="AL226" s="3" t="s">
        <v>27</v>
      </c>
      <c r="AM226" s="3" t="s">
        <v>27</v>
      </c>
      <c r="AN226" s="3" t="s">
        <v>27</v>
      </c>
      <c r="AO226" s="3" t="s">
        <v>27</v>
      </c>
      <c r="AP226" s="3" t="s">
        <v>27</v>
      </c>
      <c r="AX226" s="3">
        <f t="shared" si="11"/>
        <v>26</v>
      </c>
      <c r="AY226" s="3">
        <f t="shared" si="12"/>
        <v>1</v>
      </c>
    </row>
    <row r="227" spans="2:51" x14ac:dyDescent="0.25">
      <c r="B227" s="3" t="s">
        <v>30</v>
      </c>
      <c r="C227" s="3" t="str">
        <f t="shared" si="10"/>
        <v>UCPWR_FLAB-RP</v>
      </c>
      <c r="D227" s="3" t="s">
        <v>29</v>
      </c>
      <c r="E227" s="3" t="str" cm="1">
        <f t="array" ref="E227">INDEX(PWR_Lab!$A$2:$A$168,AX227)</f>
        <v>GHSOPC00</v>
      </c>
      <c r="F227" s="3" t="s">
        <v>28</v>
      </c>
      <c r="G227" s="3" t="s">
        <v>28</v>
      </c>
      <c r="H227" s="3" t="s">
        <v>28</v>
      </c>
      <c r="I227" s="3">
        <v>3</v>
      </c>
      <c r="J227" s="3" cm="1">
        <f t="array" ref="J227">-INDEX(PWR_Lab!$F$2:$M$168,AX227,AY227)</f>
        <v>-1.291E-2</v>
      </c>
      <c r="K227" s="3" t="s">
        <v>27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  <c r="S227" s="3" t="s">
        <v>27</v>
      </c>
      <c r="T227" s="3" t="s">
        <v>27</v>
      </c>
      <c r="U227" s="3" t="s">
        <v>27</v>
      </c>
      <c r="V227" s="3" t="s">
        <v>27</v>
      </c>
      <c r="W227" s="3" t="s">
        <v>27</v>
      </c>
      <c r="X227" s="3" t="s">
        <v>27</v>
      </c>
      <c r="Y227" s="3" t="s">
        <v>27</v>
      </c>
      <c r="Z227" s="3" t="s">
        <v>27</v>
      </c>
      <c r="AA227" s="3" t="s">
        <v>27</v>
      </c>
      <c r="AB227" s="3" t="s">
        <v>27</v>
      </c>
      <c r="AC227" s="3" t="s">
        <v>27</v>
      </c>
      <c r="AD227" s="3" t="s">
        <v>27</v>
      </c>
      <c r="AE227" s="3" t="s">
        <v>27</v>
      </c>
      <c r="AF227" s="3" t="s">
        <v>27</v>
      </c>
      <c r="AG227" s="3" t="s">
        <v>27</v>
      </c>
      <c r="AH227" s="3" t="s">
        <v>27</v>
      </c>
      <c r="AI227" s="3" t="s">
        <v>27</v>
      </c>
      <c r="AJ227" s="3" t="s">
        <v>27</v>
      </c>
      <c r="AK227" s="3" t="s">
        <v>27</v>
      </c>
      <c r="AL227" s="3" t="s">
        <v>27</v>
      </c>
      <c r="AM227" s="3" t="s">
        <v>27</v>
      </c>
      <c r="AN227" s="3" t="s">
        <v>27</v>
      </c>
      <c r="AO227" s="3" t="s">
        <v>27</v>
      </c>
      <c r="AP227" s="3" t="s">
        <v>27</v>
      </c>
      <c r="AX227" s="3">
        <f t="shared" si="11"/>
        <v>26</v>
      </c>
      <c r="AY227" s="3">
        <f t="shared" si="12"/>
        <v>2</v>
      </c>
    </row>
    <row r="228" spans="2:51" x14ac:dyDescent="0.25">
      <c r="B228" s="3" t="s">
        <v>30</v>
      </c>
      <c r="C228" s="3" t="str">
        <f t="shared" si="10"/>
        <v>UCPWR_FLAB-RS</v>
      </c>
      <c r="D228" s="3" t="s">
        <v>29</v>
      </c>
      <c r="E228" s="3" t="str" cm="1">
        <f t="array" ref="E228">INDEX(PWR_Lab!$A$2:$A$168,AX228)</f>
        <v>GHSOPC00</v>
      </c>
      <c r="F228" s="3" t="s">
        <v>28</v>
      </c>
      <c r="G228" s="3" t="s">
        <v>28</v>
      </c>
      <c r="H228" s="3" t="s">
        <v>28</v>
      </c>
      <c r="I228" s="3">
        <v>3</v>
      </c>
      <c r="J228" s="3" cm="1">
        <f t="array" ref="J228">-INDEX(PWR_Lab!$F$2:$M$168,AX228,AY228)</f>
        <v>-1.746E-2</v>
      </c>
      <c r="K228" s="3" t="s">
        <v>27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27</v>
      </c>
      <c r="R228" s="3" t="s">
        <v>27</v>
      </c>
      <c r="S228" s="3" t="s">
        <v>27</v>
      </c>
      <c r="T228" s="3" t="s">
        <v>27</v>
      </c>
      <c r="U228" s="3" t="s">
        <v>27</v>
      </c>
      <c r="V228" s="3" t="s">
        <v>27</v>
      </c>
      <c r="W228" s="3" t="s">
        <v>27</v>
      </c>
      <c r="X228" s="3" t="s">
        <v>27</v>
      </c>
      <c r="Y228" s="3" t="s">
        <v>27</v>
      </c>
      <c r="Z228" s="3" t="s">
        <v>27</v>
      </c>
      <c r="AA228" s="3" t="s">
        <v>27</v>
      </c>
      <c r="AB228" s="3" t="s">
        <v>27</v>
      </c>
      <c r="AC228" s="3" t="s">
        <v>27</v>
      </c>
      <c r="AD228" s="3" t="s">
        <v>27</v>
      </c>
      <c r="AE228" s="3" t="s">
        <v>27</v>
      </c>
      <c r="AF228" s="3" t="s">
        <v>27</v>
      </c>
      <c r="AG228" s="3" t="s">
        <v>27</v>
      </c>
      <c r="AH228" s="3" t="s">
        <v>27</v>
      </c>
      <c r="AI228" s="3" t="s">
        <v>27</v>
      </c>
      <c r="AJ228" s="3" t="s">
        <v>27</v>
      </c>
      <c r="AK228" s="3" t="s">
        <v>27</v>
      </c>
      <c r="AL228" s="3" t="s">
        <v>27</v>
      </c>
      <c r="AM228" s="3" t="s">
        <v>27</v>
      </c>
      <c r="AN228" s="3" t="s">
        <v>27</v>
      </c>
      <c r="AO228" s="3" t="s">
        <v>27</v>
      </c>
      <c r="AP228" s="3" t="s">
        <v>27</v>
      </c>
      <c r="AX228" s="3">
        <f t="shared" si="11"/>
        <v>26</v>
      </c>
      <c r="AY228" s="3">
        <f t="shared" si="12"/>
        <v>3</v>
      </c>
    </row>
    <row r="229" spans="2:51" x14ac:dyDescent="0.25">
      <c r="B229" s="3" t="s">
        <v>30</v>
      </c>
      <c r="C229" s="3" t="str">
        <f t="shared" si="10"/>
        <v>UCPWR_FLAB-RT</v>
      </c>
      <c r="D229" s="3" t="s">
        <v>29</v>
      </c>
      <c r="E229" s="3" t="str" cm="1">
        <f t="array" ref="E229">INDEX(PWR_Lab!$A$2:$A$168,AX229)</f>
        <v>GHSOPC00</v>
      </c>
      <c r="F229" s="3" t="s">
        <v>28</v>
      </c>
      <c r="G229" s="3" t="s">
        <v>28</v>
      </c>
      <c r="H229" s="3" t="s">
        <v>28</v>
      </c>
      <c r="I229" s="3">
        <v>3</v>
      </c>
      <c r="J229" s="3" cm="1">
        <f t="array" ref="J229">-INDEX(PWR_Lab!$F$2:$M$168,AX229,AY229)</f>
        <v>0</v>
      </c>
      <c r="K229" s="3" t="s">
        <v>27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27</v>
      </c>
      <c r="T229" s="3" t="s">
        <v>27</v>
      </c>
      <c r="U229" s="3" t="s">
        <v>27</v>
      </c>
      <c r="V229" s="3" t="s">
        <v>27</v>
      </c>
      <c r="W229" s="3" t="s">
        <v>27</v>
      </c>
      <c r="X229" s="3" t="s">
        <v>27</v>
      </c>
      <c r="Y229" s="3" t="s">
        <v>27</v>
      </c>
      <c r="Z229" s="3" t="s">
        <v>27</v>
      </c>
      <c r="AA229" s="3" t="s">
        <v>27</v>
      </c>
      <c r="AB229" s="3" t="s">
        <v>27</v>
      </c>
      <c r="AC229" s="3" t="s">
        <v>27</v>
      </c>
      <c r="AD229" s="3" t="s">
        <v>27</v>
      </c>
      <c r="AE229" s="3" t="s">
        <v>27</v>
      </c>
      <c r="AF229" s="3" t="s">
        <v>27</v>
      </c>
      <c r="AG229" s="3" t="s">
        <v>27</v>
      </c>
      <c r="AH229" s="3" t="s">
        <v>27</v>
      </c>
      <c r="AI229" s="3" t="s">
        <v>27</v>
      </c>
      <c r="AJ229" s="3" t="s">
        <v>27</v>
      </c>
      <c r="AK229" s="3" t="s">
        <v>27</v>
      </c>
      <c r="AL229" s="3" t="s">
        <v>27</v>
      </c>
      <c r="AM229" s="3" t="s">
        <v>27</v>
      </c>
      <c r="AN229" s="3" t="s">
        <v>27</v>
      </c>
      <c r="AO229" s="3" t="s">
        <v>27</v>
      </c>
      <c r="AP229" s="3" t="s">
        <v>27</v>
      </c>
      <c r="AX229" s="3">
        <f t="shared" si="11"/>
        <v>26</v>
      </c>
      <c r="AY229" s="3">
        <f t="shared" si="12"/>
        <v>4</v>
      </c>
    </row>
    <row r="230" spans="2:51" x14ac:dyDescent="0.25">
      <c r="B230" s="3" t="s">
        <v>30</v>
      </c>
      <c r="C230" s="3" t="str">
        <f t="shared" si="10"/>
        <v>UCPWR_FLAB-UN</v>
      </c>
      <c r="D230" s="3" t="s">
        <v>29</v>
      </c>
      <c r="E230" s="3" t="str" cm="1">
        <f t="array" ref="E230">INDEX(PWR_Lab!$A$2:$A$168,AX230)</f>
        <v>GHSOPC00</v>
      </c>
      <c r="F230" s="3" t="s">
        <v>28</v>
      </c>
      <c r="G230" s="3" t="s">
        <v>28</v>
      </c>
      <c r="H230" s="3" t="s">
        <v>28</v>
      </c>
      <c r="I230" s="3">
        <v>3</v>
      </c>
      <c r="J230" s="3" cm="1">
        <f t="array" ref="J230">-INDEX(PWR_Lab!$F$2:$M$168,AX230,AY230)</f>
        <v>-0.12224</v>
      </c>
      <c r="K230" s="3" t="s">
        <v>27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  <c r="S230" s="3" t="s">
        <v>27</v>
      </c>
      <c r="T230" s="3" t="s">
        <v>27</v>
      </c>
      <c r="U230" s="3" t="s">
        <v>27</v>
      </c>
      <c r="V230" s="3" t="s">
        <v>27</v>
      </c>
      <c r="W230" s="3" t="s">
        <v>27</v>
      </c>
      <c r="X230" s="3" t="s">
        <v>27</v>
      </c>
      <c r="Y230" s="3" t="s">
        <v>27</v>
      </c>
      <c r="Z230" s="3" t="s">
        <v>27</v>
      </c>
      <c r="AA230" s="3" t="s">
        <v>27</v>
      </c>
      <c r="AB230" s="3" t="s">
        <v>27</v>
      </c>
      <c r="AC230" s="3" t="s">
        <v>27</v>
      </c>
      <c r="AD230" s="3" t="s">
        <v>27</v>
      </c>
      <c r="AE230" s="3" t="s">
        <v>27</v>
      </c>
      <c r="AF230" s="3" t="s">
        <v>27</v>
      </c>
      <c r="AG230" s="3" t="s">
        <v>27</v>
      </c>
      <c r="AH230" s="3" t="s">
        <v>27</v>
      </c>
      <c r="AI230" s="3" t="s">
        <v>27</v>
      </c>
      <c r="AJ230" s="3" t="s">
        <v>27</v>
      </c>
      <c r="AK230" s="3" t="s">
        <v>27</v>
      </c>
      <c r="AL230" s="3" t="s">
        <v>27</v>
      </c>
      <c r="AM230" s="3" t="s">
        <v>27</v>
      </c>
      <c r="AN230" s="3" t="s">
        <v>27</v>
      </c>
      <c r="AO230" s="3" t="s">
        <v>27</v>
      </c>
      <c r="AP230" s="3" t="s">
        <v>27</v>
      </c>
      <c r="AX230" s="3">
        <f t="shared" si="11"/>
        <v>26</v>
      </c>
      <c r="AY230" s="3">
        <f t="shared" si="12"/>
        <v>5</v>
      </c>
    </row>
    <row r="231" spans="2:51" x14ac:dyDescent="0.25">
      <c r="B231" s="3" t="s">
        <v>30</v>
      </c>
      <c r="C231" s="3" t="str">
        <f t="shared" si="10"/>
        <v>UCPWR_FLAB-UP</v>
      </c>
      <c r="D231" s="3" t="s">
        <v>29</v>
      </c>
      <c r="E231" s="3" t="str" cm="1">
        <f t="array" ref="E231">INDEX(PWR_Lab!$A$2:$A$168,AX231)</f>
        <v>GHSOPC00</v>
      </c>
      <c r="F231" s="3" t="s">
        <v>28</v>
      </c>
      <c r="G231" s="3" t="s">
        <v>28</v>
      </c>
      <c r="H231" s="3" t="s">
        <v>28</v>
      </c>
      <c r="I231" s="3">
        <v>3</v>
      </c>
      <c r="J231" s="3" cm="1">
        <f t="array" ref="J231">-INDEX(PWR_Lab!$F$2:$M$168,AX231,AY231)</f>
        <v>-0.45099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  <c r="S231" s="3" t="s">
        <v>27</v>
      </c>
      <c r="T231" s="3" t="s">
        <v>27</v>
      </c>
      <c r="U231" s="3" t="s">
        <v>27</v>
      </c>
      <c r="V231" s="3" t="s">
        <v>27</v>
      </c>
      <c r="W231" s="3" t="s">
        <v>27</v>
      </c>
      <c r="X231" s="3" t="s">
        <v>27</v>
      </c>
      <c r="Y231" s="3" t="s">
        <v>27</v>
      </c>
      <c r="Z231" s="3" t="s">
        <v>27</v>
      </c>
      <c r="AA231" s="3" t="s">
        <v>27</v>
      </c>
      <c r="AB231" s="3" t="s">
        <v>27</v>
      </c>
      <c r="AC231" s="3" t="s">
        <v>27</v>
      </c>
      <c r="AD231" s="3" t="s">
        <v>27</v>
      </c>
      <c r="AE231" s="3" t="s">
        <v>27</v>
      </c>
      <c r="AF231" s="3" t="s">
        <v>27</v>
      </c>
      <c r="AG231" s="3" t="s">
        <v>27</v>
      </c>
      <c r="AH231" s="3" t="s">
        <v>27</v>
      </c>
      <c r="AI231" s="3" t="s">
        <v>27</v>
      </c>
      <c r="AJ231" s="3" t="s">
        <v>27</v>
      </c>
      <c r="AK231" s="3" t="s">
        <v>27</v>
      </c>
      <c r="AL231" s="3" t="s">
        <v>27</v>
      </c>
      <c r="AM231" s="3" t="s">
        <v>27</v>
      </c>
      <c r="AN231" s="3" t="s">
        <v>27</v>
      </c>
      <c r="AO231" s="3" t="s">
        <v>27</v>
      </c>
      <c r="AP231" s="3" t="s">
        <v>27</v>
      </c>
      <c r="AX231" s="3">
        <f t="shared" si="11"/>
        <v>26</v>
      </c>
      <c r="AY231" s="3">
        <f t="shared" si="12"/>
        <v>6</v>
      </c>
    </row>
    <row r="232" spans="2:51" x14ac:dyDescent="0.25">
      <c r="B232" s="3" t="s">
        <v>30</v>
      </c>
      <c r="C232" s="3" t="str">
        <f t="shared" si="10"/>
        <v>UCPWR_FLAB-US</v>
      </c>
      <c r="D232" s="3" t="s">
        <v>29</v>
      </c>
      <c r="E232" s="3" t="str" cm="1">
        <f t="array" ref="E232">INDEX(PWR_Lab!$A$2:$A$168,AX232)</f>
        <v>GHSOPC00</v>
      </c>
      <c r="F232" s="3" t="s">
        <v>28</v>
      </c>
      <c r="G232" s="3" t="s">
        <v>28</v>
      </c>
      <c r="H232" s="3" t="s">
        <v>28</v>
      </c>
      <c r="I232" s="3">
        <v>3</v>
      </c>
      <c r="J232" s="3" cm="1">
        <f t="array" ref="J232">-INDEX(PWR_Lab!$F$2:$M$168,AX232,AY232)</f>
        <v>-8.2000000000000003E-2</v>
      </c>
      <c r="K232" s="3" t="s">
        <v>27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  <c r="S232" s="3" t="s">
        <v>27</v>
      </c>
      <c r="T232" s="3" t="s">
        <v>27</v>
      </c>
      <c r="U232" s="3" t="s">
        <v>27</v>
      </c>
      <c r="V232" s="3" t="s">
        <v>27</v>
      </c>
      <c r="W232" s="3" t="s">
        <v>27</v>
      </c>
      <c r="X232" s="3" t="s">
        <v>27</v>
      </c>
      <c r="Y232" s="3" t="s">
        <v>27</v>
      </c>
      <c r="Z232" s="3" t="s">
        <v>27</v>
      </c>
      <c r="AA232" s="3" t="s">
        <v>27</v>
      </c>
      <c r="AB232" s="3" t="s">
        <v>27</v>
      </c>
      <c r="AC232" s="3" t="s">
        <v>27</v>
      </c>
      <c r="AD232" s="3" t="s">
        <v>27</v>
      </c>
      <c r="AE232" s="3" t="s">
        <v>27</v>
      </c>
      <c r="AF232" s="3" t="s">
        <v>27</v>
      </c>
      <c r="AG232" s="3" t="s">
        <v>27</v>
      </c>
      <c r="AH232" s="3" t="s">
        <v>27</v>
      </c>
      <c r="AI232" s="3" t="s">
        <v>27</v>
      </c>
      <c r="AJ232" s="3" t="s">
        <v>27</v>
      </c>
      <c r="AK232" s="3" t="s">
        <v>27</v>
      </c>
      <c r="AL232" s="3" t="s">
        <v>27</v>
      </c>
      <c r="AM232" s="3" t="s">
        <v>27</v>
      </c>
      <c r="AN232" s="3" t="s">
        <v>27</v>
      </c>
      <c r="AO232" s="3" t="s">
        <v>27</v>
      </c>
      <c r="AP232" s="3" t="s">
        <v>27</v>
      </c>
      <c r="AX232" s="3">
        <f t="shared" si="11"/>
        <v>26</v>
      </c>
      <c r="AY232" s="3">
        <f t="shared" si="12"/>
        <v>7</v>
      </c>
    </row>
    <row r="233" spans="2:51" x14ac:dyDescent="0.25">
      <c r="B233" s="3" t="s">
        <v>30</v>
      </c>
      <c r="C233" s="3" t="str">
        <f t="shared" si="10"/>
        <v>UCPWR_FLAB-UT</v>
      </c>
      <c r="D233" s="3" t="s">
        <v>29</v>
      </c>
      <c r="E233" s="3" t="str" cm="1">
        <f t="array" ref="E233">INDEX(PWR_Lab!$A$2:$A$168,AX233)</f>
        <v>GHSOPC00</v>
      </c>
      <c r="F233" s="3" t="s">
        <v>28</v>
      </c>
      <c r="G233" s="3" t="s">
        <v>28</v>
      </c>
      <c r="H233" s="3" t="s">
        <v>28</v>
      </c>
      <c r="I233" s="3">
        <v>3</v>
      </c>
      <c r="J233" s="3" cm="1">
        <f t="array" ref="J233">-INDEX(PWR_Lab!$F$2:$M$168,AX233,AY233)</f>
        <v>-0.99916000000000005</v>
      </c>
      <c r="K233" s="3" t="s">
        <v>27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  <c r="S233" s="3" t="s">
        <v>27</v>
      </c>
      <c r="T233" s="3" t="s">
        <v>27</v>
      </c>
      <c r="U233" s="3" t="s">
        <v>27</v>
      </c>
      <c r="V233" s="3" t="s">
        <v>27</v>
      </c>
      <c r="W233" s="3" t="s">
        <v>27</v>
      </c>
      <c r="X233" s="3" t="s">
        <v>27</v>
      </c>
      <c r="Y233" s="3" t="s">
        <v>27</v>
      </c>
      <c r="Z233" s="3" t="s">
        <v>27</v>
      </c>
      <c r="AA233" s="3" t="s">
        <v>27</v>
      </c>
      <c r="AB233" s="3" t="s">
        <v>27</v>
      </c>
      <c r="AC233" s="3" t="s">
        <v>27</v>
      </c>
      <c r="AD233" s="3" t="s">
        <v>27</v>
      </c>
      <c r="AE233" s="3" t="s">
        <v>27</v>
      </c>
      <c r="AF233" s="3" t="s">
        <v>27</v>
      </c>
      <c r="AG233" s="3" t="s">
        <v>27</v>
      </c>
      <c r="AH233" s="3" t="s">
        <v>27</v>
      </c>
      <c r="AI233" s="3" t="s">
        <v>27</v>
      </c>
      <c r="AJ233" s="3" t="s">
        <v>27</v>
      </c>
      <c r="AK233" s="3" t="s">
        <v>27</v>
      </c>
      <c r="AL233" s="3" t="s">
        <v>27</v>
      </c>
      <c r="AM233" s="3" t="s">
        <v>27</v>
      </c>
      <c r="AN233" s="3" t="s">
        <v>27</v>
      </c>
      <c r="AO233" s="3" t="s">
        <v>27</v>
      </c>
      <c r="AP233" s="3" t="s">
        <v>27</v>
      </c>
      <c r="AX233" s="3">
        <f t="shared" si="11"/>
        <v>26</v>
      </c>
      <c r="AY233" s="3">
        <f t="shared" si="12"/>
        <v>8</v>
      </c>
    </row>
    <row r="234" spans="2:51" x14ac:dyDescent="0.25">
      <c r="B234" s="3" t="s">
        <v>30</v>
      </c>
      <c r="C234" s="3" t="str">
        <f t="shared" si="10"/>
        <v>UCPWR_FLAB-RN</v>
      </c>
      <c r="D234" s="3" t="s">
        <v>29</v>
      </c>
      <c r="E234" s="3" t="str" cm="1">
        <f t="array" ref="E234">INDEX(PWR_Lab!$A$2:$A$168,AX234)</f>
        <v>GHSOPC01</v>
      </c>
      <c r="F234" s="3" t="s">
        <v>28</v>
      </c>
      <c r="G234" s="3" t="s">
        <v>28</v>
      </c>
      <c r="H234" s="3" t="s">
        <v>28</v>
      </c>
      <c r="I234" s="3">
        <v>3</v>
      </c>
      <c r="J234" s="3" cm="1">
        <f t="array" ref="J234">-INDEX(PWR_Lab!$F$2:$M$168,AX234,AY234)</f>
        <v>-1.5939999999999999E-2</v>
      </c>
      <c r="K234" s="3" t="s">
        <v>27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  <c r="S234" s="3" t="s">
        <v>27</v>
      </c>
      <c r="T234" s="3" t="s">
        <v>27</v>
      </c>
      <c r="U234" s="3" t="s">
        <v>27</v>
      </c>
      <c r="V234" s="3" t="s">
        <v>27</v>
      </c>
      <c r="W234" s="3" t="s">
        <v>27</v>
      </c>
      <c r="X234" s="3" t="s">
        <v>27</v>
      </c>
      <c r="Y234" s="3" t="s">
        <v>27</v>
      </c>
      <c r="Z234" s="3" t="s">
        <v>27</v>
      </c>
      <c r="AA234" s="3" t="s">
        <v>27</v>
      </c>
      <c r="AB234" s="3" t="s">
        <v>27</v>
      </c>
      <c r="AC234" s="3" t="s">
        <v>27</v>
      </c>
      <c r="AD234" s="3" t="s">
        <v>27</v>
      </c>
      <c r="AE234" s="3" t="s">
        <v>27</v>
      </c>
      <c r="AF234" s="3" t="s">
        <v>27</v>
      </c>
      <c r="AG234" s="3" t="s">
        <v>27</v>
      </c>
      <c r="AH234" s="3" t="s">
        <v>27</v>
      </c>
      <c r="AI234" s="3" t="s">
        <v>27</v>
      </c>
      <c r="AJ234" s="3" t="s">
        <v>27</v>
      </c>
      <c r="AK234" s="3" t="s">
        <v>27</v>
      </c>
      <c r="AL234" s="3" t="s">
        <v>27</v>
      </c>
      <c r="AM234" s="3" t="s">
        <v>27</v>
      </c>
      <c r="AN234" s="3" t="s">
        <v>27</v>
      </c>
      <c r="AO234" s="3" t="s">
        <v>27</v>
      </c>
      <c r="AP234" s="3" t="s">
        <v>27</v>
      </c>
      <c r="AX234" s="3">
        <f t="shared" si="11"/>
        <v>27</v>
      </c>
      <c r="AY234" s="3">
        <f t="shared" si="12"/>
        <v>1</v>
      </c>
    </row>
    <row r="235" spans="2:51" x14ac:dyDescent="0.25">
      <c r="B235" s="3" t="s">
        <v>30</v>
      </c>
      <c r="C235" s="3" t="str">
        <f t="shared" si="10"/>
        <v>UCPWR_FLAB-RP</v>
      </c>
      <c r="D235" s="3" t="s">
        <v>29</v>
      </c>
      <c r="E235" s="3" t="str" cm="1">
        <f t="array" ref="E235">INDEX(PWR_Lab!$A$2:$A$168,AX235)</f>
        <v>GHSOPC01</v>
      </c>
      <c r="F235" s="3" t="s">
        <v>28</v>
      </c>
      <c r="G235" s="3" t="s">
        <v>28</v>
      </c>
      <c r="H235" s="3" t="s">
        <v>28</v>
      </c>
      <c r="I235" s="3">
        <v>3</v>
      </c>
      <c r="J235" s="3" cm="1">
        <f t="array" ref="J235">-INDEX(PWR_Lab!$F$2:$M$168,AX235,AY235)</f>
        <v>-1.291E-2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  <c r="S235" s="3" t="s">
        <v>27</v>
      </c>
      <c r="T235" s="3" t="s">
        <v>27</v>
      </c>
      <c r="U235" s="3" t="s">
        <v>27</v>
      </c>
      <c r="V235" s="3" t="s">
        <v>27</v>
      </c>
      <c r="W235" s="3" t="s">
        <v>27</v>
      </c>
      <c r="X235" s="3" t="s">
        <v>27</v>
      </c>
      <c r="Y235" s="3" t="s">
        <v>27</v>
      </c>
      <c r="Z235" s="3" t="s">
        <v>27</v>
      </c>
      <c r="AA235" s="3" t="s">
        <v>27</v>
      </c>
      <c r="AB235" s="3" t="s">
        <v>27</v>
      </c>
      <c r="AC235" s="3" t="s">
        <v>27</v>
      </c>
      <c r="AD235" s="3" t="s">
        <v>27</v>
      </c>
      <c r="AE235" s="3" t="s">
        <v>27</v>
      </c>
      <c r="AF235" s="3" t="s">
        <v>27</v>
      </c>
      <c r="AG235" s="3" t="s">
        <v>27</v>
      </c>
      <c r="AH235" s="3" t="s">
        <v>27</v>
      </c>
      <c r="AI235" s="3" t="s">
        <v>27</v>
      </c>
      <c r="AJ235" s="3" t="s">
        <v>27</v>
      </c>
      <c r="AK235" s="3" t="s">
        <v>27</v>
      </c>
      <c r="AL235" s="3" t="s">
        <v>27</v>
      </c>
      <c r="AM235" s="3" t="s">
        <v>27</v>
      </c>
      <c r="AN235" s="3" t="s">
        <v>27</v>
      </c>
      <c r="AO235" s="3" t="s">
        <v>27</v>
      </c>
      <c r="AP235" s="3" t="s">
        <v>27</v>
      </c>
      <c r="AX235" s="3">
        <f t="shared" si="11"/>
        <v>27</v>
      </c>
      <c r="AY235" s="3">
        <f t="shared" si="12"/>
        <v>2</v>
      </c>
    </row>
    <row r="236" spans="2:51" x14ac:dyDescent="0.25">
      <c r="B236" s="3" t="s">
        <v>30</v>
      </c>
      <c r="C236" s="3" t="str">
        <f t="shared" si="10"/>
        <v>UCPWR_FLAB-RS</v>
      </c>
      <c r="D236" s="3" t="s">
        <v>29</v>
      </c>
      <c r="E236" s="3" t="str" cm="1">
        <f t="array" ref="E236">INDEX(PWR_Lab!$A$2:$A$168,AX236)</f>
        <v>GHSOPC01</v>
      </c>
      <c r="F236" s="3" t="s">
        <v>28</v>
      </c>
      <c r="G236" s="3" t="s">
        <v>28</v>
      </c>
      <c r="H236" s="3" t="s">
        <v>28</v>
      </c>
      <c r="I236" s="3">
        <v>3</v>
      </c>
      <c r="J236" s="3" cm="1">
        <f t="array" ref="J236">-INDEX(PWR_Lab!$F$2:$M$168,AX236,AY236)</f>
        <v>-1.746E-2</v>
      </c>
      <c r="K236" s="3" t="s">
        <v>27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27</v>
      </c>
      <c r="Q236" s="3" t="s">
        <v>27</v>
      </c>
      <c r="R236" s="3" t="s">
        <v>27</v>
      </c>
      <c r="S236" s="3" t="s">
        <v>27</v>
      </c>
      <c r="T236" s="3" t="s">
        <v>27</v>
      </c>
      <c r="U236" s="3" t="s">
        <v>27</v>
      </c>
      <c r="V236" s="3" t="s">
        <v>27</v>
      </c>
      <c r="W236" s="3" t="s">
        <v>27</v>
      </c>
      <c r="X236" s="3" t="s">
        <v>27</v>
      </c>
      <c r="Y236" s="3" t="s">
        <v>27</v>
      </c>
      <c r="Z236" s="3" t="s">
        <v>27</v>
      </c>
      <c r="AA236" s="3" t="s">
        <v>27</v>
      </c>
      <c r="AB236" s="3" t="s">
        <v>27</v>
      </c>
      <c r="AC236" s="3" t="s">
        <v>27</v>
      </c>
      <c r="AD236" s="3" t="s">
        <v>27</v>
      </c>
      <c r="AE236" s="3" t="s">
        <v>27</v>
      </c>
      <c r="AF236" s="3" t="s">
        <v>27</v>
      </c>
      <c r="AG236" s="3" t="s">
        <v>27</v>
      </c>
      <c r="AH236" s="3" t="s">
        <v>27</v>
      </c>
      <c r="AI236" s="3" t="s">
        <v>27</v>
      </c>
      <c r="AJ236" s="3" t="s">
        <v>27</v>
      </c>
      <c r="AK236" s="3" t="s">
        <v>27</v>
      </c>
      <c r="AL236" s="3" t="s">
        <v>27</v>
      </c>
      <c r="AM236" s="3" t="s">
        <v>27</v>
      </c>
      <c r="AN236" s="3" t="s">
        <v>27</v>
      </c>
      <c r="AO236" s="3" t="s">
        <v>27</v>
      </c>
      <c r="AP236" s="3" t="s">
        <v>27</v>
      </c>
      <c r="AX236" s="3">
        <f t="shared" si="11"/>
        <v>27</v>
      </c>
      <c r="AY236" s="3">
        <f t="shared" si="12"/>
        <v>3</v>
      </c>
    </row>
    <row r="237" spans="2:51" x14ac:dyDescent="0.25">
      <c r="B237" s="3" t="s">
        <v>30</v>
      </c>
      <c r="C237" s="3" t="str">
        <f t="shared" si="10"/>
        <v>UCPWR_FLAB-RT</v>
      </c>
      <c r="D237" s="3" t="s">
        <v>29</v>
      </c>
      <c r="E237" s="3" t="str" cm="1">
        <f t="array" ref="E237">INDEX(PWR_Lab!$A$2:$A$168,AX237)</f>
        <v>GHSOPC01</v>
      </c>
      <c r="F237" s="3" t="s">
        <v>28</v>
      </c>
      <c r="G237" s="3" t="s">
        <v>28</v>
      </c>
      <c r="H237" s="3" t="s">
        <v>28</v>
      </c>
      <c r="I237" s="3">
        <v>3</v>
      </c>
      <c r="J237" s="3" cm="1">
        <f t="array" ref="J237">-INDEX(PWR_Lab!$F$2:$M$168,AX237,AY237)</f>
        <v>0</v>
      </c>
      <c r="K237" s="3" t="s">
        <v>27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  <c r="S237" s="3" t="s">
        <v>27</v>
      </c>
      <c r="T237" s="3" t="s">
        <v>27</v>
      </c>
      <c r="U237" s="3" t="s">
        <v>27</v>
      </c>
      <c r="V237" s="3" t="s">
        <v>27</v>
      </c>
      <c r="W237" s="3" t="s">
        <v>27</v>
      </c>
      <c r="X237" s="3" t="s">
        <v>27</v>
      </c>
      <c r="Y237" s="3" t="s">
        <v>27</v>
      </c>
      <c r="Z237" s="3" t="s">
        <v>27</v>
      </c>
      <c r="AA237" s="3" t="s">
        <v>27</v>
      </c>
      <c r="AB237" s="3" t="s">
        <v>27</v>
      </c>
      <c r="AC237" s="3" t="s">
        <v>27</v>
      </c>
      <c r="AD237" s="3" t="s">
        <v>27</v>
      </c>
      <c r="AE237" s="3" t="s">
        <v>27</v>
      </c>
      <c r="AF237" s="3" t="s">
        <v>27</v>
      </c>
      <c r="AG237" s="3" t="s">
        <v>27</v>
      </c>
      <c r="AH237" s="3" t="s">
        <v>27</v>
      </c>
      <c r="AI237" s="3" t="s">
        <v>27</v>
      </c>
      <c r="AJ237" s="3" t="s">
        <v>27</v>
      </c>
      <c r="AK237" s="3" t="s">
        <v>27</v>
      </c>
      <c r="AL237" s="3" t="s">
        <v>27</v>
      </c>
      <c r="AM237" s="3" t="s">
        <v>27</v>
      </c>
      <c r="AN237" s="3" t="s">
        <v>27</v>
      </c>
      <c r="AO237" s="3" t="s">
        <v>27</v>
      </c>
      <c r="AP237" s="3" t="s">
        <v>27</v>
      </c>
      <c r="AX237" s="3">
        <f t="shared" si="11"/>
        <v>27</v>
      </c>
      <c r="AY237" s="3">
        <f t="shared" si="12"/>
        <v>4</v>
      </c>
    </row>
    <row r="238" spans="2:51" x14ac:dyDescent="0.25">
      <c r="B238" s="3" t="s">
        <v>30</v>
      </c>
      <c r="C238" s="3" t="str">
        <f t="shared" si="10"/>
        <v>UCPWR_FLAB-UN</v>
      </c>
      <c r="D238" s="3" t="s">
        <v>29</v>
      </c>
      <c r="E238" s="3" t="str" cm="1">
        <f t="array" ref="E238">INDEX(PWR_Lab!$A$2:$A$168,AX238)</f>
        <v>GHSOPC01</v>
      </c>
      <c r="F238" s="3" t="s">
        <v>28</v>
      </c>
      <c r="G238" s="3" t="s">
        <v>28</v>
      </c>
      <c r="H238" s="3" t="s">
        <v>28</v>
      </c>
      <c r="I238" s="3">
        <v>3</v>
      </c>
      <c r="J238" s="3" cm="1">
        <f t="array" ref="J238">-INDEX(PWR_Lab!$F$2:$M$168,AX238,AY238)</f>
        <v>-0.12224</v>
      </c>
      <c r="K238" s="3" t="s">
        <v>27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27</v>
      </c>
      <c r="Q238" s="3" t="s">
        <v>27</v>
      </c>
      <c r="R238" s="3" t="s">
        <v>27</v>
      </c>
      <c r="S238" s="3" t="s">
        <v>27</v>
      </c>
      <c r="T238" s="3" t="s">
        <v>27</v>
      </c>
      <c r="U238" s="3" t="s">
        <v>27</v>
      </c>
      <c r="V238" s="3" t="s">
        <v>27</v>
      </c>
      <c r="W238" s="3" t="s">
        <v>27</v>
      </c>
      <c r="X238" s="3" t="s">
        <v>27</v>
      </c>
      <c r="Y238" s="3" t="s">
        <v>27</v>
      </c>
      <c r="Z238" s="3" t="s">
        <v>27</v>
      </c>
      <c r="AA238" s="3" t="s">
        <v>27</v>
      </c>
      <c r="AB238" s="3" t="s">
        <v>27</v>
      </c>
      <c r="AC238" s="3" t="s">
        <v>27</v>
      </c>
      <c r="AD238" s="3" t="s">
        <v>27</v>
      </c>
      <c r="AE238" s="3" t="s">
        <v>27</v>
      </c>
      <c r="AF238" s="3" t="s">
        <v>27</v>
      </c>
      <c r="AG238" s="3" t="s">
        <v>27</v>
      </c>
      <c r="AH238" s="3" t="s">
        <v>27</v>
      </c>
      <c r="AI238" s="3" t="s">
        <v>27</v>
      </c>
      <c r="AJ238" s="3" t="s">
        <v>27</v>
      </c>
      <c r="AK238" s="3" t="s">
        <v>27</v>
      </c>
      <c r="AL238" s="3" t="s">
        <v>27</v>
      </c>
      <c r="AM238" s="3" t="s">
        <v>27</v>
      </c>
      <c r="AN238" s="3" t="s">
        <v>27</v>
      </c>
      <c r="AO238" s="3" t="s">
        <v>27</v>
      </c>
      <c r="AP238" s="3" t="s">
        <v>27</v>
      </c>
      <c r="AX238" s="3">
        <f t="shared" si="11"/>
        <v>27</v>
      </c>
      <c r="AY238" s="3">
        <f t="shared" si="12"/>
        <v>5</v>
      </c>
    </row>
    <row r="239" spans="2:51" x14ac:dyDescent="0.25">
      <c r="B239" s="3" t="s">
        <v>30</v>
      </c>
      <c r="C239" s="3" t="str">
        <f t="shared" si="10"/>
        <v>UCPWR_FLAB-UP</v>
      </c>
      <c r="D239" s="3" t="s">
        <v>29</v>
      </c>
      <c r="E239" s="3" t="str" cm="1">
        <f t="array" ref="E239">INDEX(PWR_Lab!$A$2:$A$168,AX239)</f>
        <v>GHSOPC01</v>
      </c>
      <c r="F239" s="3" t="s">
        <v>28</v>
      </c>
      <c r="G239" s="3" t="s">
        <v>28</v>
      </c>
      <c r="H239" s="3" t="s">
        <v>28</v>
      </c>
      <c r="I239" s="3">
        <v>3</v>
      </c>
      <c r="J239" s="3" cm="1">
        <f t="array" ref="J239">-INDEX(PWR_Lab!$F$2:$M$168,AX239,AY239)</f>
        <v>-0.45099</v>
      </c>
      <c r="K239" s="3" t="s">
        <v>27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  <c r="S239" s="3" t="s">
        <v>27</v>
      </c>
      <c r="T239" s="3" t="s">
        <v>27</v>
      </c>
      <c r="U239" s="3" t="s">
        <v>27</v>
      </c>
      <c r="V239" s="3" t="s">
        <v>27</v>
      </c>
      <c r="W239" s="3" t="s">
        <v>27</v>
      </c>
      <c r="X239" s="3" t="s">
        <v>27</v>
      </c>
      <c r="Y239" s="3" t="s">
        <v>27</v>
      </c>
      <c r="Z239" s="3" t="s">
        <v>27</v>
      </c>
      <c r="AA239" s="3" t="s">
        <v>27</v>
      </c>
      <c r="AB239" s="3" t="s">
        <v>27</v>
      </c>
      <c r="AC239" s="3" t="s">
        <v>27</v>
      </c>
      <c r="AD239" s="3" t="s">
        <v>27</v>
      </c>
      <c r="AE239" s="3" t="s">
        <v>27</v>
      </c>
      <c r="AF239" s="3" t="s">
        <v>27</v>
      </c>
      <c r="AG239" s="3" t="s">
        <v>27</v>
      </c>
      <c r="AH239" s="3" t="s">
        <v>27</v>
      </c>
      <c r="AI239" s="3" t="s">
        <v>27</v>
      </c>
      <c r="AJ239" s="3" t="s">
        <v>27</v>
      </c>
      <c r="AK239" s="3" t="s">
        <v>27</v>
      </c>
      <c r="AL239" s="3" t="s">
        <v>27</v>
      </c>
      <c r="AM239" s="3" t="s">
        <v>27</v>
      </c>
      <c r="AN239" s="3" t="s">
        <v>27</v>
      </c>
      <c r="AO239" s="3" t="s">
        <v>27</v>
      </c>
      <c r="AP239" s="3" t="s">
        <v>27</v>
      </c>
      <c r="AX239" s="3">
        <f t="shared" si="11"/>
        <v>27</v>
      </c>
      <c r="AY239" s="3">
        <f t="shared" si="12"/>
        <v>6</v>
      </c>
    </row>
    <row r="240" spans="2:51" x14ac:dyDescent="0.25">
      <c r="B240" s="3" t="s">
        <v>30</v>
      </c>
      <c r="C240" s="3" t="str">
        <f t="shared" si="10"/>
        <v>UCPWR_FLAB-US</v>
      </c>
      <c r="D240" s="3" t="s">
        <v>29</v>
      </c>
      <c r="E240" s="3" t="str" cm="1">
        <f t="array" ref="E240">INDEX(PWR_Lab!$A$2:$A$168,AX240)</f>
        <v>GHSOPC01</v>
      </c>
      <c r="F240" s="3" t="s">
        <v>28</v>
      </c>
      <c r="G240" s="3" t="s">
        <v>28</v>
      </c>
      <c r="H240" s="3" t="s">
        <v>28</v>
      </c>
      <c r="I240" s="3">
        <v>3</v>
      </c>
      <c r="J240" s="3" cm="1">
        <f t="array" ref="J240">-INDEX(PWR_Lab!$F$2:$M$168,AX240,AY240)</f>
        <v>-8.2000000000000003E-2</v>
      </c>
      <c r="K240" s="3" t="s">
        <v>27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  <c r="S240" s="3" t="s">
        <v>27</v>
      </c>
      <c r="T240" s="3" t="s">
        <v>27</v>
      </c>
      <c r="U240" s="3" t="s">
        <v>27</v>
      </c>
      <c r="V240" s="3" t="s">
        <v>27</v>
      </c>
      <c r="W240" s="3" t="s">
        <v>27</v>
      </c>
      <c r="X240" s="3" t="s">
        <v>27</v>
      </c>
      <c r="Y240" s="3" t="s">
        <v>27</v>
      </c>
      <c r="Z240" s="3" t="s">
        <v>27</v>
      </c>
      <c r="AA240" s="3" t="s">
        <v>27</v>
      </c>
      <c r="AB240" s="3" t="s">
        <v>27</v>
      </c>
      <c r="AC240" s="3" t="s">
        <v>27</v>
      </c>
      <c r="AD240" s="3" t="s">
        <v>27</v>
      </c>
      <c r="AE240" s="3" t="s">
        <v>27</v>
      </c>
      <c r="AF240" s="3" t="s">
        <v>27</v>
      </c>
      <c r="AG240" s="3" t="s">
        <v>27</v>
      </c>
      <c r="AH240" s="3" t="s">
        <v>27</v>
      </c>
      <c r="AI240" s="3" t="s">
        <v>27</v>
      </c>
      <c r="AJ240" s="3" t="s">
        <v>27</v>
      </c>
      <c r="AK240" s="3" t="s">
        <v>27</v>
      </c>
      <c r="AL240" s="3" t="s">
        <v>27</v>
      </c>
      <c r="AM240" s="3" t="s">
        <v>27</v>
      </c>
      <c r="AN240" s="3" t="s">
        <v>27</v>
      </c>
      <c r="AO240" s="3" t="s">
        <v>27</v>
      </c>
      <c r="AP240" s="3" t="s">
        <v>27</v>
      </c>
      <c r="AX240" s="3">
        <f t="shared" si="11"/>
        <v>27</v>
      </c>
      <c r="AY240" s="3">
        <f t="shared" si="12"/>
        <v>7</v>
      </c>
    </row>
    <row r="241" spans="2:51" x14ac:dyDescent="0.25">
      <c r="B241" s="3" t="s">
        <v>30</v>
      </c>
      <c r="C241" s="3" t="str">
        <f t="shared" si="10"/>
        <v>UCPWR_FLAB-UT</v>
      </c>
      <c r="D241" s="3" t="s">
        <v>29</v>
      </c>
      <c r="E241" s="3" t="str" cm="1">
        <f t="array" ref="E241">INDEX(PWR_Lab!$A$2:$A$168,AX241)</f>
        <v>GHSOPC01</v>
      </c>
      <c r="F241" s="3" t="s">
        <v>28</v>
      </c>
      <c r="G241" s="3" t="s">
        <v>28</v>
      </c>
      <c r="H241" s="3" t="s">
        <v>28</v>
      </c>
      <c r="I241" s="3">
        <v>3</v>
      </c>
      <c r="J241" s="3" cm="1">
        <f t="array" ref="J241">-INDEX(PWR_Lab!$F$2:$M$168,AX241,AY241)</f>
        <v>-0.99916000000000005</v>
      </c>
      <c r="K241" s="3" t="s">
        <v>27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  <c r="S241" s="3" t="s">
        <v>27</v>
      </c>
      <c r="T241" s="3" t="s">
        <v>27</v>
      </c>
      <c r="U241" s="3" t="s">
        <v>27</v>
      </c>
      <c r="V241" s="3" t="s">
        <v>27</v>
      </c>
      <c r="W241" s="3" t="s">
        <v>27</v>
      </c>
      <c r="X241" s="3" t="s">
        <v>27</v>
      </c>
      <c r="Y241" s="3" t="s">
        <v>27</v>
      </c>
      <c r="Z241" s="3" t="s">
        <v>27</v>
      </c>
      <c r="AA241" s="3" t="s">
        <v>27</v>
      </c>
      <c r="AB241" s="3" t="s">
        <v>27</v>
      </c>
      <c r="AC241" s="3" t="s">
        <v>27</v>
      </c>
      <c r="AD241" s="3" t="s">
        <v>27</v>
      </c>
      <c r="AE241" s="3" t="s">
        <v>27</v>
      </c>
      <c r="AF241" s="3" t="s">
        <v>27</v>
      </c>
      <c r="AG241" s="3" t="s">
        <v>27</v>
      </c>
      <c r="AH241" s="3" t="s">
        <v>27</v>
      </c>
      <c r="AI241" s="3" t="s">
        <v>27</v>
      </c>
      <c r="AJ241" s="3" t="s">
        <v>27</v>
      </c>
      <c r="AK241" s="3" t="s">
        <v>27</v>
      </c>
      <c r="AL241" s="3" t="s">
        <v>27</v>
      </c>
      <c r="AM241" s="3" t="s">
        <v>27</v>
      </c>
      <c r="AN241" s="3" t="s">
        <v>27</v>
      </c>
      <c r="AO241" s="3" t="s">
        <v>27</v>
      </c>
      <c r="AP241" s="3" t="s">
        <v>27</v>
      </c>
      <c r="AX241" s="3">
        <f t="shared" si="11"/>
        <v>27</v>
      </c>
      <c r="AY241" s="3">
        <f t="shared" si="12"/>
        <v>8</v>
      </c>
    </row>
    <row r="242" spans="2:51" x14ac:dyDescent="0.25">
      <c r="B242" s="3" t="s">
        <v>30</v>
      </c>
      <c r="C242" s="3" t="str">
        <f t="shared" si="10"/>
        <v>UCPWR_FLAB-RN</v>
      </c>
      <c r="D242" s="3" t="s">
        <v>29</v>
      </c>
      <c r="E242" s="3" t="str" cm="1">
        <f t="array" ref="E242">INDEX(PWR_Lab!$A$2:$A$168,AX242)</f>
        <v>GHSOPCZ001</v>
      </c>
      <c r="F242" s="3" t="s">
        <v>28</v>
      </c>
      <c r="G242" s="3" t="s">
        <v>28</v>
      </c>
      <c r="H242" s="3" t="s">
        <v>28</v>
      </c>
      <c r="I242" s="3">
        <v>3</v>
      </c>
      <c r="J242" s="3" cm="1">
        <f t="array" ref="J242">-INDEX(PWR_Lab!$F$2:$M$168,AX242,AY242)</f>
        <v>-1.5939999999999999E-2</v>
      </c>
      <c r="K242" s="3" t="s">
        <v>27</v>
      </c>
      <c r="L242" s="3" t="s">
        <v>27</v>
      </c>
      <c r="M242" s="3" t="s">
        <v>27</v>
      </c>
      <c r="N242" s="3" t="s">
        <v>27</v>
      </c>
      <c r="O242" s="3" t="s">
        <v>27</v>
      </c>
      <c r="P242" s="3" t="s">
        <v>27</v>
      </c>
      <c r="Q242" s="3" t="s">
        <v>27</v>
      </c>
      <c r="R242" s="3" t="s">
        <v>27</v>
      </c>
      <c r="S242" s="3" t="s">
        <v>27</v>
      </c>
      <c r="T242" s="3" t="s">
        <v>27</v>
      </c>
      <c r="U242" s="3" t="s">
        <v>27</v>
      </c>
      <c r="V242" s="3" t="s">
        <v>27</v>
      </c>
      <c r="W242" s="3" t="s">
        <v>27</v>
      </c>
      <c r="X242" s="3" t="s">
        <v>27</v>
      </c>
      <c r="Y242" s="3" t="s">
        <v>27</v>
      </c>
      <c r="Z242" s="3" t="s">
        <v>27</v>
      </c>
      <c r="AA242" s="3" t="s">
        <v>27</v>
      </c>
      <c r="AB242" s="3" t="s">
        <v>27</v>
      </c>
      <c r="AC242" s="3" t="s">
        <v>27</v>
      </c>
      <c r="AD242" s="3" t="s">
        <v>27</v>
      </c>
      <c r="AE242" s="3" t="s">
        <v>27</v>
      </c>
      <c r="AF242" s="3" t="s">
        <v>27</v>
      </c>
      <c r="AG242" s="3" t="s">
        <v>27</v>
      </c>
      <c r="AH242" s="3" t="s">
        <v>27</v>
      </c>
      <c r="AI242" s="3" t="s">
        <v>27</v>
      </c>
      <c r="AJ242" s="3" t="s">
        <v>27</v>
      </c>
      <c r="AK242" s="3" t="s">
        <v>27</v>
      </c>
      <c r="AL242" s="3" t="s">
        <v>27</v>
      </c>
      <c r="AM242" s="3" t="s">
        <v>27</v>
      </c>
      <c r="AN242" s="3" t="s">
        <v>27</v>
      </c>
      <c r="AO242" s="3" t="s">
        <v>27</v>
      </c>
      <c r="AP242" s="3" t="s">
        <v>27</v>
      </c>
      <c r="AX242" s="3">
        <f t="shared" si="11"/>
        <v>28</v>
      </c>
      <c r="AY242" s="3">
        <f t="shared" si="12"/>
        <v>1</v>
      </c>
    </row>
    <row r="243" spans="2:51" x14ac:dyDescent="0.25">
      <c r="B243" s="3" t="s">
        <v>30</v>
      </c>
      <c r="C243" s="3" t="str">
        <f t="shared" si="10"/>
        <v>UCPWR_FLAB-RP</v>
      </c>
      <c r="D243" s="3" t="s">
        <v>29</v>
      </c>
      <c r="E243" s="3" t="str" cm="1">
        <f t="array" ref="E243">INDEX(PWR_Lab!$A$2:$A$168,AX243)</f>
        <v>GHSOPCZ001</v>
      </c>
      <c r="F243" s="3" t="s">
        <v>28</v>
      </c>
      <c r="G243" s="3" t="s">
        <v>28</v>
      </c>
      <c r="H243" s="3" t="s">
        <v>28</v>
      </c>
      <c r="I243" s="3">
        <v>3</v>
      </c>
      <c r="J243" s="3" cm="1">
        <f t="array" ref="J243">-INDEX(PWR_Lab!$F$2:$M$168,AX243,AY243)</f>
        <v>-1.291E-2</v>
      </c>
      <c r="K243" s="3" t="s">
        <v>27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27</v>
      </c>
      <c r="Q243" s="3" t="s">
        <v>27</v>
      </c>
      <c r="R243" s="3" t="s">
        <v>27</v>
      </c>
      <c r="S243" s="3" t="s">
        <v>27</v>
      </c>
      <c r="T243" s="3" t="s">
        <v>27</v>
      </c>
      <c r="U243" s="3" t="s">
        <v>27</v>
      </c>
      <c r="V243" s="3" t="s">
        <v>27</v>
      </c>
      <c r="W243" s="3" t="s">
        <v>27</v>
      </c>
      <c r="X243" s="3" t="s">
        <v>27</v>
      </c>
      <c r="Y243" s="3" t="s">
        <v>27</v>
      </c>
      <c r="Z243" s="3" t="s">
        <v>27</v>
      </c>
      <c r="AA243" s="3" t="s">
        <v>27</v>
      </c>
      <c r="AB243" s="3" t="s">
        <v>27</v>
      </c>
      <c r="AC243" s="3" t="s">
        <v>27</v>
      </c>
      <c r="AD243" s="3" t="s">
        <v>27</v>
      </c>
      <c r="AE243" s="3" t="s">
        <v>27</v>
      </c>
      <c r="AF243" s="3" t="s">
        <v>27</v>
      </c>
      <c r="AG243" s="3" t="s">
        <v>27</v>
      </c>
      <c r="AH243" s="3" t="s">
        <v>27</v>
      </c>
      <c r="AI243" s="3" t="s">
        <v>27</v>
      </c>
      <c r="AJ243" s="3" t="s">
        <v>27</v>
      </c>
      <c r="AK243" s="3" t="s">
        <v>27</v>
      </c>
      <c r="AL243" s="3" t="s">
        <v>27</v>
      </c>
      <c r="AM243" s="3" t="s">
        <v>27</v>
      </c>
      <c r="AN243" s="3" t="s">
        <v>27</v>
      </c>
      <c r="AO243" s="3" t="s">
        <v>27</v>
      </c>
      <c r="AP243" s="3" t="s">
        <v>27</v>
      </c>
      <c r="AX243" s="3">
        <f t="shared" si="11"/>
        <v>28</v>
      </c>
      <c r="AY243" s="3">
        <f t="shared" si="12"/>
        <v>2</v>
      </c>
    </row>
    <row r="244" spans="2:51" x14ac:dyDescent="0.25">
      <c r="B244" s="3" t="s">
        <v>30</v>
      </c>
      <c r="C244" s="3" t="str">
        <f t="shared" si="10"/>
        <v>UCPWR_FLAB-RS</v>
      </c>
      <c r="D244" s="3" t="s">
        <v>29</v>
      </c>
      <c r="E244" s="3" t="str" cm="1">
        <f t="array" ref="E244">INDEX(PWR_Lab!$A$2:$A$168,AX244)</f>
        <v>GHSOPCZ001</v>
      </c>
      <c r="F244" s="3" t="s">
        <v>28</v>
      </c>
      <c r="G244" s="3" t="s">
        <v>28</v>
      </c>
      <c r="H244" s="3" t="s">
        <v>28</v>
      </c>
      <c r="I244" s="3">
        <v>3</v>
      </c>
      <c r="J244" s="3" cm="1">
        <f t="array" ref="J244">-INDEX(PWR_Lab!$F$2:$M$168,AX244,AY244)</f>
        <v>-1.746E-2</v>
      </c>
      <c r="K244" s="3" t="s">
        <v>27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  <c r="S244" s="3" t="s">
        <v>27</v>
      </c>
      <c r="T244" s="3" t="s">
        <v>27</v>
      </c>
      <c r="U244" s="3" t="s">
        <v>27</v>
      </c>
      <c r="V244" s="3" t="s">
        <v>27</v>
      </c>
      <c r="W244" s="3" t="s">
        <v>27</v>
      </c>
      <c r="X244" s="3" t="s">
        <v>27</v>
      </c>
      <c r="Y244" s="3" t="s">
        <v>27</v>
      </c>
      <c r="Z244" s="3" t="s">
        <v>27</v>
      </c>
      <c r="AA244" s="3" t="s">
        <v>27</v>
      </c>
      <c r="AB244" s="3" t="s">
        <v>27</v>
      </c>
      <c r="AC244" s="3" t="s">
        <v>27</v>
      </c>
      <c r="AD244" s="3" t="s">
        <v>27</v>
      </c>
      <c r="AE244" s="3" t="s">
        <v>27</v>
      </c>
      <c r="AF244" s="3" t="s">
        <v>27</v>
      </c>
      <c r="AG244" s="3" t="s">
        <v>27</v>
      </c>
      <c r="AH244" s="3" t="s">
        <v>27</v>
      </c>
      <c r="AI244" s="3" t="s">
        <v>27</v>
      </c>
      <c r="AJ244" s="3" t="s">
        <v>27</v>
      </c>
      <c r="AK244" s="3" t="s">
        <v>27</v>
      </c>
      <c r="AL244" s="3" t="s">
        <v>27</v>
      </c>
      <c r="AM244" s="3" t="s">
        <v>27</v>
      </c>
      <c r="AN244" s="3" t="s">
        <v>27</v>
      </c>
      <c r="AO244" s="3" t="s">
        <v>27</v>
      </c>
      <c r="AP244" s="3" t="s">
        <v>27</v>
      </c>
      <c r="AX244" s="3">
        <f t="shared" si="11"/>
        <v>28</v>
      </c>
      <c r="AY244" s="3">
        <f t="shared" si="12"/>
        <v>3</v>
      </c>
    </row>
    <row r="245" spans="2:51" x14ac:dyDescent="0.25">
      <c r="B245" s="3" t="s">
        <v>30</v>
      </c>
      <c r="C245" s="3" t="str">
        <f t="shared" si="10"/>
        <v>UCPWR_FLAB-RT</v>
      </c>
      <c r="D245" s="3" t="s">
        <v>29</v>
      </c>
      <c r="E245" s="3" t="str" cm="1">
        <f t="array" ref="E245">INDEX(PWR_Lab!$A$2:$A$168,AX245)</f>
        <v>GHSOPCZ001</v>
      </c>
      <c r="F245" s="3" t="s">
        <v>28</v>
      </c>
      <c r="G245" s="3" t="s">
        <v>28</v>
      </c>
      <c r="H245" s="3" t="s">
        <v>28</v>
      </c>
      <c r="I245" s="3">
        <v>3</v>
      </c>
      <c r="J245" s="3" cm="1">
        <f t="array" ref="J245">-INDEX(PWR_Lab!$F$2:$M$168,AX245,AY245)</f>
        <v>0</v>
      </c>
      <c r="K245" s="3" t="s">
        <v>27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  <c r="S245" s="3" t="s">
        <v>27</v>
      </c>
      <c r="T245" s="3" t="s">
        <v>27</v>
      </c>
      <c r="U245" s="3" t="s">
        <v>27</v>
      </c>
      <c r="V245" s="3" t="s">
        <v>27</v>
      </c>
      <c r="W245" s="3" t="s">
        <v>27</v>
      </c>
      <c r="X245" s="3" t="s">
        <v>27</v>
      </c>
      <c r="Y245" s="3" t="s">
        <v>27</v>
      </c>
      <c r="Z245" s="3" t="s">
        <v>27</v>
      </c>
      <c r="AA245" s="3" t="s">
        <v>27</v>
      </c>
      <c r="AB245" s="3" t="s">
        <v>27</v>
      </c>
      <c r="AC245" s="3" t="s">
        <v>27</v>
      </c>
      <c r="AD245" s="3" t="s">
        <v>27</v>
      </c>
      <c r="AE245" s="3" t="s">
        <v>27</v>
      </c>
      <c r="AF245" s="3" t="s">
        <v>27</v>
      </c>
      <c r="AG245" s="3" t="s">
        <v>27</v>
      </c>
      <c r="AH245" s="3" t="s">
        <v>27</v>
      </c>
      <c r="AI245" s="3" t="s">
        <v>27</v>
      </c>
      <c r="AJ245" s="3" t="s">
        <v>27</v>
      </c>
      <c r="AK245" s="3" t="s">
        <v>27</v>
      </c>
      <c r="AL245" s="3" t="s">
        <v>27</v>
      </c>
      <c r="AM245" s="3" t="s">
        <v>27</v>
      </c>
      <c r="AN245" s="3" t="s">
        <v>27</v>
      </c>
      <c r="AO245" s="3" t="s">
        <v>27</v>
      </c>
      <c r="AP245" s="3" t="s">
        <v>27</v>
      </c>
      <c r="AX245" s="3">
        <f t="shared" si="11"/>
        <v>28</v>
      </c>
      <c r="AY245" s="3">
        <f t="shared" si="12"/>
        <v>4</v>
      </c>
    </row>
    <row r="246" spans="2:51" x14ac:dyDescent="0.25">
      <c r="B246" s="3" t="s">
        <v>30</v>
      </c>
      <c r="C246" s="3" t="str">
        <f t="shared" si="10"/>
        <v>UCPWR_FLAB-UN</v>
      </c>
      <c r="D246" s="3" t="s">
        <v>29</v>
      </c>
      <c r="E246" s="3" t="str" cm="1">
        <f t="array" ref="E246">INDEX(PWR_Lab!$A$2:$A$168,AX246)</f>
        <v>GHSOPCZ001</v>
      </c>
      <c r="F246" s="3" t="s">
        <v>28</v>
      </c>
      <c r="G246" s="3" t="s">
        <v>28</v>
      </c>
      <c r="H246" s="3" t="s">
        <v>28</v>
      </c>
      <c r="I246" s="3">
        <v>3</v>
      </c>
      <c r="J246" s="3" cm="1">
        <f t="array" ref="J246">-INDEX(PWR_Lab!$F$2:$M$168,AX246,AY246)</f>
        <v>-0.12224</v>
      </c>
      <c r="K246" s="3" t="s">
        <v>27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  <c r="S246" s="3" t="s">
        <v>27</v>
      </c>
      <c r="T246" s="3" t="s">
        <v>27</v>
      </c>
      <c r="U246" s="3" t="s">
        <v>27</v>
      </c>
      <c r="V246" s="3" t="s">
        <v>27</v>
      </c>
      <c r="W246" s="3" t="s">
        <v>27</v>
      </c>
      <c r="X246" s="3" t="s">
        <v>27</v>
      </c>
      <c r="Y246" s="3" t="s">
        <v>27</v>
      </c>
      <c r="Z246" s="3" t="s">
        <v>27</v>
      </c>
      <c r="AA246" s="3" t="s">
        <v>27</v>
      </c>
      <c r="AB246" s="3" t="s">
        <v>27</v>
      </c>
      <c r="AC246" s="3" t="s">
        <v>27</v>
      </c>
      <c r="AD246" s="3" t="s">
        <v>27</v>
      </c>
      <c r="AE246" s="3" t="s">
        <v>27</v>
      </c>
      <c r="AF246" s="3" t="s">
        <v>27</v>
      </c>
      <c r="AG246" s="3" t="s">
        <v>27</v>
      </c>
      <c r="AH246" s="3" t="s">
        <v>27</v>
      </c>
      <c r="AI246" s="3" t="s">
        <v>27</v>
      </c>
      <c r="AJ246" s="3" t="s">
        <v>27</v>
      </c>
      <c r="AK246" s="3" t="s">
        <v>27</v>
      </c>
      <c r="AL246" s="3" t="s">
        <v>27</v>
      </c>
      <c r="AM246" s="3" t="s">
        <v>27</v>
      </c>
      <c r="AN246" s="3" t="s">
        <v>27</v>
      </c>
      <c r="AO246" s="3" t="s">
        <v>27</v>
      </c>
      <c r="AP246" s="3" t="s">
        <v>27</v>
      </c>
      <c r="AX246" s="3">
        <f t="shared" si="11"/>
        <v>28</v>
      </c>
      <c r="AY246" s="3">
        <f t="shared" si="12"/>
        <v>5</v>
      </c>
    </row>
    <row r="247" spans="2:51" x14ac:dyDescent="0.25">
      <c r="B247" s="3" t="s">
        <v>30</v>
      </c>
      <c r="C247" s="3" t="str">
        <f t="shared" si="10"/>
        <v>UCPWR_FLAB-UP</v>
      </c>
      <c r="D247" s="3" t="s">
        <v>29</v>
      </c>
      <c r="E247" s="3" t="str" cm="1">
        <f t="array" ref="E247">INDEX(PWR_Lab!$A$2:$A$168,AX247)</f>
        <v>GHSOPCZ001</v>
      </c>
      <c r="F247" s="3" t="s">
        <v>28</v>
      </c>
      <c r="G247" s="3" t="s">
        <v>28</v>
      </c>
      <c r="H247" s="3" t="s">
        <v>28</v>
      </c>
      <c r="I247" s="3">
        <v>3</v>
      </c>
      <c r="J247" s="3" cm="1">
        <f t="array" ref="J247">-INDEX(PWR_Lab!$F$2:$M$168,AX247,AY247)</f>
        <v>-0.45099</v>
      </c>
      <c r="K247" s="3" t="s">
        <v>27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27</v>
      </c>
      <c r="R247" s="3" t="s">
        <v>27</v>
      </c>
      <c r="S247" s="3" t="s">
        <v>27</v>
      </c>
      <c r="T247" s="3" t="s">
        <v>27</v>
      </c>
      <c r="U247" s="3" t="s">
        <v>27</v>
      </c>
      <c r="V247" s="3" t="s">
        <v>27</v>
      </c>
      <c r="W247" s="3" t="s">
        <v>27</v>
      </c>
      <c r="X247" s="3" t="s">
        <v>27</v>
      </c>
      <c r="Y247" s="3" t="s">
        <v>27</v>
      </c>
      <c r="Z247" s="3" t="s">
        <v>27</v>
      </c>
      <c r="AA247" s="3" t="s">
        <v>27</v>
      </c>
      <c r="AB247" s="3" t="s">
        <v>27</v>
      </c>
      <c r="AC247" s="3" t="s">
        <v>27</v>
      </c>
      <c r="AD247" s="3" t="s">
        <v>27</v>
      </c>
      <c r="AE247" s="3" t="s">
        <v>27</v>
      </c>
      <c r="AF247" s="3" t="s">
        <v>27</v>
      </c>
      <c r="AG247" s="3" t="s">
        <v>27</v>
      </c>
      <c r="AH247" s="3" t="s">
        <v>27</v>
      </c>
      <c r="AI247" s="3" t="s">
        <v>27</v>
      </c>
      <c r="AJ247" s="3" t="s">
        <v>27</v>
      </c>
      <c r="AK247" s="3" t="s">
        <v>27</v>
      </c>
      <c r="AL247" s="3" t="s">
        <v>27</v>
      </c>
      <c r="AM247" s="3" t="s">
        <v>27</v>
      </c>
      <c r="AN247" s="3" t="s">
        <v>27</v>
      </c>
      <c r="AO247" s="3" t="s">
        <v>27</v>
      </c>
      <c r="AP247" s="3" t="s">
        <v>27</v>
      </c>
      <c r="AX247" s="3">
        <f t="shared" si="11"/>
        <v>28</v>
      </c>
      <c r="AY247" s="3">
        <f t="shared" si="12"/>
        <v>6</v>
      </c>
    </row>
    <row r="248" spans="2:51" x14ac:dyDescent="0.25">
      <c r="B248" s="3" t="s">
        <v>30</v>
      </c>
      <c r="C248" s="3" t="str">
        <f t="shared" si="10"/>
        <v>UCPWR_FLAB-US</v>
      </c>
      <c r="D248" s="3" t="s">
        <v>29</v>
      </c>
      <c r="E248" s="3" t="str" cm="1">
        <f t="array" ref="E248">INDEX(PWR_Lab!$A$2:$A$168,AX248)</f>
        <v>GHSOPCZ001</v>
      </c>
      <c r="F248" s="3" t="s">
        <v>28</v>
      </c>
      <c r="G248" s="3" t="s">
        <v>28</v>
      </c>
      <c r="H248" s="3" t="s">
        <v>28</v>
      </c>
      <c r="I248" s="3">
        <v>3</v>
      </c>
      <c r="J248" s="3" cm="1">
        <f t="array" ref="J248">-INDEX(PWR_Lab!$F$2:$M$168,AX248,AY248)</f>
        <v>-8.2000000000000003E-2</v>
      </c>
      <c r="K248" s="3" t="s">
        <v>27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  <c r="S248" s="3" t="s">
        <v>27</v>
      </c>
      <c r="T248" s="3" t="s">
        <v>27</v>
      </c>
      <c r="U248" s="3" t="s">
        <v>27</v>
      </c>
      <c r="V248" s="3" t="s">
        <v>27</v>
      </c>
      <c r="W248" s="3" t="s">
        <v>27</v>
      </c>
      <c r="X248" s="3" t="s">
        <v>27</v>
      </c>
      <c r="Y248" s="3" t="s">
        <v>27</v>
      </c>
      <c r="Z248" s="3" t="s">
        <v>27</v>
      </c>
      <c r="AA248" s="3" t="s">
        <v>27</v>
      </c>
      <c r="AB248" s="3" t="s">
        <v>27</v>
      </c>
      <c r="AC248" s="3" t="s">
        <v>27</v>
      </c>
      <c r="AD248" s="3" t="s">
        <v>27</v>
      </c>
      <c r="AE248" s="3" t="s">
        <v>27</v>
      </c>
      <c r="AF248" s="3" t="s">
        <v>27</v>
      </c>
      <c r="AG248" s="3" t="s">
        <v>27</v>
      </c>
      <c r="AH248" s="3" t="s">
        <v>27</v>
      </c>
      <c r="AI248" s="3" t="s">
        <v>27</v>
      </c>
      <c r="AJ248" s="3" t="s">
        <v>27</v>
      </c>
      <c r="AK248" s="3" t="s">
        <v>27</v>
      </c>
      <c r="AL248" s="3" t="s">
        <v>27</v>
      </c>
      <c r="AM248" s="3" t="s">
        <v>27</v>
      </c>
      <c r="AN248" s="3" t="s">
        <v>27</v>
      </c>
      <c r="AO248" s="3" t="s">
        <v>27</v>
      </c>
      <c r="AP248" s="3" t="s">
        <v>27</v>
      </c>
      <c r="AX248" s="3">
        <f t="shared" si="11"/>
        <v>28</v>
      </c>
      <c r="AY248" s="3">
        <f t="shared" si="12"/>
        <v>7</v>
      </c>
    </row>
    <row r="249" spans="2:51" x14ac:dyDescent="0.25">
      <c r="B249" s="3" t="s">
        <v>30</v>
      </c>
      <c r="C249" s="3" t="str">
        <f t="shared" si="10"/>
        <v>UCPWR_FLAB-UT</v>
      </c>
      <c r="D249" s="3" t="s">
        <v>29</v>
      </c>
      <c r="E249" s="3" t="str" cm="1">
        <f t="array" ref="E249">INDEX(PWR_Lab!$A$2:$A$168,AX249)</f>
        <v>GHSOPCZ001</v>
      </c>
      <c r="F249" s="3" t="s">
        <v>28</v>
      </c>
      <c r="G249" s="3" t="s">
        <v>28</v>
      </c>
      <c r="H249" s="3" t="s">
        <v>28</v>
      </c>
      <c r="I249" s="3">
        <v>3</v>
      </c>
      <c r="J249" s="3" cm="1">
        <f t="array" ref="J249">-INDEX(PWR_Lab!$F$2:$M$168,AX249,AY249)</f>
        <v>-0.99916000000000005</v>
      </c>
      <c r="K249" s="3" t="s">
        <v>27</v>
      </c>
      <c r="L249" s="3" t="s">
        <v>27</v>
      </c>
      <c r="M249" s="3" t="s">
        <v>27</v>
      </c>
      <c r="N249" s="3" t="s">
        <v>27</v>
      </c>
      <c r="O249" s="3" t="s">
        <v>27</v>
      </c>
      <c r="P249" s="3" t="s">
        <v>27</v>
      </c>
      <c r="Q249" s="3" t="s">
        <v>27</v>
      </c>
      <c r="R249" s="3" t="s">
        <v>27</v>
      </c>
      <c r="S249" s="3" t="s">
        <v>27</v>
      </c>
      <c r="T249" s="3" t="s">
        <v>27</v>
      </c>
      <c r="U249" s="3" t="s">
        <v>27</v>
      </c>
      <c r="V249" s="3" t="s">
        <v>27</v>
      </c>
      <c r="W249" s="3" t="s">
        <v>27</v>
      </c>
      <c r="X249" s="3" t="s">
        <v>27</v>
      </c>
      <c r="Y249" s="3" t="s">
        <v>27</v>
      </c>
      <c r="Z249" s="3" t="s">
        <v>27</v>
      </c>
      <c r="AA249" s="3" t="s">
        <v>27</v>
      </c>
      <c r="AB249" s="3" t="s">
        <v>27</v>
      </c>
      <c r="AC249" s="3" t="s">
        <v>27</v>
      </c>
      <c r="AD249" s="3" t="s">
        <v>27</v>
      </c>
      <c r="AE249" s="3" t="s">
        <v>27</v>
      </c>
      <c r="AF249" s="3" t="s">
        <v>27</v>
      </c>
      <c r="AG249" s="3" t="s">
        <v>27</v>
      </c>
      <c r="AH249" s="3" t="s">
        <v>27</v>
      </c>
      <c r="AI249" s="3" t="s">
        <v>27</v>
      </c>
      <c r="AJ249" s="3" t="s">
        <v>27</v>
      </c>
      <c r="AK249" s="3" t="s">
        <v>27</v>
      </c>
      <c r="AL249" s="3" t="s">
        <v>27</v>
      </c>
      <c r="AM249" s="3" t="s">
        <v>27</v>
      </c>
      <c r="AN249" s="3" t="s">
        <v>27</v>
      </c>
      <c r="AO249" s="3" t="s">
        <v>27</v>
      </c>
      <c r="AP249" s="3" t="s">
        <v>27</v>
      </c>
      <c r="AX249" s="3">
        <f t="shared" si="11"/>
        <v>28</v>
      </c>
      <c r="AY249" s="3">
        <f t="shared" si="12"/>
        <v>8</v>
      </c>
    </row>
    <row r="250" spans="2:51" x14ac:dyDescent="0.25">
      <c r="B250" s="3" t="s">
        <v>30</v>
      </c>
      <c r="C250" s="3" t="str">
        <f t="shared" si="10"/>
        <v>UCPWR_FLAB-RN</v>
      </c>
      <c r="D250" s="3" t="s">
        <v>29</v>
      </c>
      <c r="E250" s="3" t="str" cm="1">
        <f t="array" ref="E250">INDEX(PWR_Lab!$A$2:$A$168,AX250)</f>
        <v>GHSOPCZ002</v>
      </c>
      <c r="F250" s="3" t="s">
        <v>28</v>
      </c>
      <c r="G250" s="3" t="s">
        <v>28</v>
      </c>
      <c r="H250" s="3" t="s">
        <v>28</v>
      </c>
      <c r="I250" s="3">
        <v>3</v>
      </c>
      <c r="J250" s="3" cm="1">
        <f t="array" ref="J250">-INDEX(PWR_Lab!$F$2:$M$168,AX250,AY250)</f>
        <v>-1.5939999999999999E-2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  <c r="S250" s="3" t="s">
        <v>27</v>
      </c>
      <c r="T250" s="3" t="s">
        <v>27</v>
      </c>
      <c r="U250" s="3" t="s">
        <v>27</v>
      </c>
      <c r="V250" s="3" t="s">
        <v>27</v>
      </c>
      <c r="W250" s="3" t="s">
        <v>27</v>
      </c>
      <c r="X250" s="3" t="s">
        <v>27</v>
      </c>
      <c r="Y250" s="3" t="s">
        <v>27</v>
      </c>
      <c r="Z250" s="3" t="s">
        <v>27</v>
      </c>
      <c r="AA250" s="3" t="s">
        <v>27</v>
      </c>
      <c r="AB250" s="3" t="s">
        <v>27</v>
      </c>
      <c r="AC250" s="3" t="s">
        <v>27</v>
      </c>
      <c r="AD250" s="3" t="s">
        <v>27</v>
      </c>
      <c r="AE250" s="3" t="s">
        <v>27</v>
      </c>
      <c r="AF250" s="3" t="s">
        <v>27</v>
      </c>
      <c r="AG250" s="3" t="s">
        <v>27</v>
      </c>
      <c r="AH250" s="3" t="s">
        <v>27</v>
      </c>
      <c r="AI250" s="3" t="s">
        <v>27</v>
      </c>
      <c r="AJ250" s="3" t="s">
        <v>27</v>
      </c>
      <c r="AK250" s="3" t="s">
        <v>27</v>
      </c>
      <c r="AL250" s="3" t="s">
        <v>27</v>
      </c>
      <c r="AM250" s="3" t="s">
        <v>27</v>
      </c>
      <c r="AN250" s="3" t="s">
        <v>27</v>
      </c>
      <c r="AO250" s="3" t="s">
        <v>27</v>
      </c>
      <c r="AP250" s="3" t="s">
        <v>27</v>
      </c>
      <c r="AX250" s="3">
        <f t="shared" si="11"/>
        <v>29</v>
      </c>
      <c r="AY250" s="3">
        <f t="shared" si="12"/>
        <v>1</v>
      </c>
    </row>
    <row r="251" spans="2:51" x14ac:dyDescent="0.25">
      <c r="B251" s="3" t="s">
        <v>30</v>
      </c>
      <c r="C251" s="3" t="str">
        <f t="shared" si="10"/>
        <v>UCPWR_FLAB-RP</v>
      </c>
      <c r="D251" s="3" t="s">
        <v>29</v>
      </c>
      <c r="E251" s="3" t="str" cm="1">
        <f t="array" ref="E251">INDEX(PWR_Lab!$A$2:$A$168,AX251)</f>
        <v>GHSOPCZ002</v>
      </c>
      <c r="F251" s="3" t="s">
        <v>28</v>
      </c>
      <c r="G251" s="3" t="s">
        <v>28</v>
      </c>
      <c r="H251" s="3" t="s">
        <v>28</v>
      </c>
      <c r="I251" s="3">
        <v>3</v>
      </c>
      <c r="J251" s="3" cm="1">
        <f t="array" ref="J251">-INDEX(PWR_Lab!$F$2:$M$168,AX251,AY251)</f>
        <v>-1.291E-2</v>
      </c>
      <c r="K251" s="3" t="s">
        <v>27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  <c r="S251" s="3" t="s">
        <v>27</v>
      </c>
      <c r="T251" s="3" t="s">
        <v>27</v>
      </c>
      <c r="U251" s="3" t="s">
        <v>27</v>
      </c>
      <c r="V251" s="3" t="s">
        <v>27</v>
      </c>
      <c r="W251" s="3" t="s">
        <v>27</v>
      </c>
      <c r="X251" s="3" t="s">
        <v>27</v>
      </c>
      <c r="Y251" s="3" t="s">
        <v>27</v>
      </c>
      <c r="Z251" s="3" t="s">
        <v>27</v>
      </c>
      <c r="AA251" s="3" t="s">
        <v>27</v>
      </c>
      <c r="AB251" s="3" t="s">
        <v>27</v>
      </c>
      <c r="AC251" s="3" t="s">
        <v>27</v>
      </c>
      <c r="AD251" s="3" t="s">
        <v>27</v>
      </c>
      <c r="AE251" s="3" t="s">
        <v>27</v>
      </c>
      <c r="AF251" s="3" t="s">
        <v>27</v>
      </c>
      <c r="AG251" s="3" t="s">
        <v>27</v>
      </c>
      <c r="AH251" s="3" t="s">
        <v>27</v>
      </c>
      <c r="AI251" s="3" t="s">
        <v>27</v>
      </c>
      <c r="AJ251" s="3" t="s">
        <v>27</v>
      </c>
      <c r="AK251" s="3" t="s">
        <v>27</v>
      </c>
      <c r="AL251" s="3" t="s">
        <v>27</v>
      </c>
      <c r="AM251" s="3" t="s">
        <v>27</v>
      </c>
      <c r="AN251" s="3" t="s">
        <v>27</v>
      </c>
      <c r="AO251" s="3" t="s">
        <v>27</v>
      </c>
      <c r="AP251" s="3" t="s">
        <v>27</v>
      </c>
      <c r="AX251" s="3">
        <f t="shared" si="11"/>
        <v>29</v>
      </c>
      <c r="AY251" s="3">
        <f t="shared" si="12"/>
        <v>2</v>
      </c>
    </row>
    <row r="252" spans="2:51" x14ac:dyDescent="0.25">
      <c r="B252" s="3" t="s">
        <v>30</v>
      </c>
      <c r="C252" s="3" t="str">
        <f t="shared" si="10"/>
        <v>UCPWR_FLAB-RS</v>
      </c>
      <c r="D252" s="3" t="s">
        <v>29</v>
      </c>
      <c r="E252" s="3" t="str" cm="1">
        <f t="array" ref="E252">INDEX(PWR_Lab!$A$2:$A$168,AX252)</f>
        <v>GHSOPCZ002</v>
      </c>
      <c r="F252" s="3" t="s">
        <v>28</v>
      </c>
      <c r="G252" s="3" t="s">
        <v>28</v>
      </c>
      <c r="H252" s="3" t="s">
        <v>28</v>
      </c>
      <c r="I252" s="3">
        <v>3</v>
      </c>
      <c r="J252" s="3" cm="1">
        <f t="array" ref="J252">-INDEX(PWR_Lab!$F$2:$M$168,AX252,AY252)</f>
        <v>-1.746E-2</v>
      </c>
      <c r="K252" s="3" t="s">
        <v>27</v>
      </c>
      <c r="L252" s="3" t="s">
        <v>27</v>
      </c>
      <c r="M252" s="3" t="s">
        <v>27</v>
      </c>
      <c r="N252" s="3" t="s">
        <v>27</v>
      </c>
      <c r="O252" s="3" t="s">
        <v>27</v>
      </c>
      <c r="P252" s="3" t="s">
        <v>27</v>
      </c>
      <c r="Q252" s="3" t="s">
        <v>27</v>
      </c>
      <c r="R252" s="3" t="s">
        <v>27</v>
      </c>
      <c r="S252" s="3" t="s">
        <v>27</v>
      </c>
      <c r="T252" s="3" t="s">
        <v>27</v>
      </c>
      <c r="U252" s="3" t="s">
        <v>27</v>
      </c>
      <c r="V252" s="3" t="s">
        <v>27</v>
      </c>
      <c r="W252" s="3" t="s">
        <v>27</v>
      </c>
      <c r="X252" s="3" t="s">
        <v>27</v>
      </c>
      <c r="Y252" s="3" t="s">
        <v>27</v>
      </c>
      <c r="Z252" s="3" t="s">
        <v>27</v>
      </c>
      <c r="AA252" s="3" t="s">
        <v>27</v>
      </c>
      <c r="AB252" s="3" t="s">
        <v>27</v>
      </c>
      <c r="AC252" s="3" t="s">
        <v>27</v>
      </c>
      <c r="AD252" s="3" t="s">
        <v>27</v>
      </c>
      <c r="AE252" s="3" t="s">
        <v>27</v>
      </c>
      <c r="AF252" s="3" t="s">
        <v>27</v>
      </c>
      <c r="AG252" s="3" t="s">
        <v>27</v>
      </c>
      <c r="AH252" s="3" t="s">
        <v>27</v>
      </c>
      <c r="AI252" s="3" t="s">
        <v>27</v>
      </c>
      <c r="AJ252" s="3" t="s">
        <v>27</v>
      </c>
      <c r="AK252" s="3" t="s">
        <v>27</v>
      </c>
      <c r="AL252" s="3" t="s">
        <v>27</v>
      </c>
      <c r="AM252" s="3" t="s">
        <v>27</v>
      </c>
      <c r="AN252" s="3" t="s">
        <v>27</v>
      </c>
      <c r="AO252" s="3" t="s">
        <v>27</v>
      </c>
      <c r="AP252" s="3" t="s">
        <v>27</v>
      </c>
      <c r="AX252" s="3">
        <f t="shared" si="11"/>
        <v>29</v>
      </c>
      <c r="AY252" s="3">
        <f t="shared" si="12"/>
        <v>3</v>
      </c>
    </row>
    <row r="253" spans="2:51" x14ac:dyDescent="0.25">
      <c r="B253" s="3" t="s">
        <v>30</v>
      </c>
      <c r="C253" s="3" t="str">
        <f t="shared" si="10"/>
        <v>UCPWR_FLAB-RT</v>
      </c>
      <c r="D253" s="3" t="s">
        <v>29</v>
      </c>
      <c r="E253" s="3" t="str" cm="1">
        <f t="array" ref="E253">INDEX(PWR_Lab!$A$2:$A$168,AX253)</f>
        <v>GHSOPCZ002</v>
      </c>
      <c r="F253" s="3" t="s">
        <v>28</v>
      </c>
      <c r="G253" s="3" t="s">
        <v>28</v>
      </c>
      <c r="H253" s="3" t="s">
        <v>28</v>
      </c>
      <c r="I253" s="3">
        <v>3</v>
      </c>
      <c r="J253" s="3" cm="1">
        <f t="array" ref="J253">-INDEX(PWR_Lab!$F$2:$M$168,AX253,AY253)</f>
        <v>0</v>
      </c>
      <c r="K253" s="3" t="s">
        <v>27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27</v>
      </c>
      <c r="S253" s="3" t="s">
        <v>27</v>
      </c>
      <c r="T253" s="3" t="s">
        <v>27</v>
      </c>
      <c r="U253" s="3" t="s">
        <v>27</v>
      </c>
      <c r="V253" s="3" t="s">
        <v>27</v>
      </c>
      <c r="W253" s="3" t="s">
        <v>27</v>
      </c>
      <c r="X253" s="3" t="s">
        <v>27</v>
      </c>
      <c r="Y253" s="3" t="s">
        <v>27</v>
      </c>
      <c r="Z253" s="3" t="s">
        <v>27</v>
      </c>
      <c r="AA253" s="3" t="s">
        <v>27</v>
      </c>
      <c r="AB253" s="3" t="s">
        <v>27</v>
      </c>
      <c r="AC253" s="3" t="s">
        <v>27</v>
      </c>
      <c r="AD253" s="3" t="s">
        <v>27</v>
      </c>
      <c r="AE253" s="3" t="s">
        <v>27</v>
      </c>
      <c r="AF253" s="3" t="s">
        <v>27</v>
      </c>
      <c r="AG253" s="3" t="s">
        <v>27</v>
      </c>
      <c r="AH253" s="3" t="s">
        <v>27</v>
      </c>
      <c r="AI253" s="3" t="s">
        <v>27</v>
      </c>
      <c r="AJ253" s="3" t="s">
        <v>27</v>
      </c>
      <c r="AK253" s="3" t="s">
        <v>27</v>
      </c>
      <c r="AL253" s="3" t="s">
        <v>27</v>
      </c>
      <c r="AM253" s="3" t="s">
        <v>27</v>
      </c>
      <c r="AN253" s="3" t="s">
        <v>27</v>
      </c>
      <c r="AO253" s="3" t="s">
        <v>27</v>
      </c>
      <c r="AP253" s="3" t="s">
        <v>27</v>
      </c>
      <c r="AX253" s="3">
        <f t="shared" si="11"/>
        <v>29</v>
      </c>
      <c r="AY253" s="3">
        <f t="shared" si="12"/>
        <v>4</v>
      </c>
    </row>
    <row r="254" spans="2:51" x14ac:dyDescent="0.25">
      <c r="B254" s="3" t="s">
        <v>30</v>
      </c>
      <c r="C254" s="3" t="str">
        <f t="shared" si="10"/>
        <v>UCPWR_FLAB-UN</v>
      </c>
      <c r="D254" s="3" t="s">
        <v>29</v>
      </c>
      <c r="E254" s="3" t="str" cm="1">
        <f t="array" ref="E254">INDEX(PWR_Lab!$A$2:$A$168,AX254)</f>
        <v>GHSOPCZ002</v>
      </c>
      <c r="F254" s="3" t="s">
        <v>28</v>
      </c>
      <c r="G254" s="3" t="s">
        <v>28</v>
      </c>
      <c r="H254" s="3" t="s">
        <v>28</v>
      </c>
      <c r="I254" s="3">
        <v>3</v>
      </c>
      <c r="J254" s="3" cm="1">
        <f t="array" ref="J254">-INDEX(PWR_Lab!$F$2:$M$168,AX254,AY254)</f>
        <v>-0.12224</v>
      </c>
      <c r="K254" s="3" t="s">
        <v>27</v>
      </c>
      <c r="L254" s="3" t="s">
        <v>27</v>
      </c>
      <c r="M254" s="3" t="s">
        <v>27</v>
      </c>
      <c r="N254" s="3" t="s">
        <v>27</v>
      </c>
      <c r="O254" s="3" t="s">
        <v>27</v>
      </c>
      <c r="P254" s="3" t="s">
        <v>27</v>
      </c>
      <c r="Q254" s="3" t="s">
        <v>27</v>
      </c>
      <c r="R254" s="3" t="s">
        <v>27</v>
      </c>
      <c r="S254" s="3" t="s">
        <v>27</v>
      </c>
      <c r="T254" s="3" t="s">
        <v>27</v>
      </c>
      <c r="U254" s="3" t="s">
        <v>27</v>
      </c>
      <c r="V254" s="3" t="s">
        <v>27</v>
      </c>
      <c r="W254" s="3" t="s">
        <v>27</v>
      </c>
      <c r="X254" s="3" t="s">
        <v>27</v>
      </c>
      <c r="Y254" s="3" t="s">
        <v>27</v>
      </c>
      <c r="Z254" s="3" t="s">
        <v>27</v>
      </c>
      <c r="AA254" s="3" t="s">
        <v>27</v>
      </c>
      <c r="AB254" s="3" t="s">
        <v>27</v>
      </c>
      <c r="AC254" s="3" t="s">
        <v>27</v>
      </c>
      <c r="AD254" s="3" t="s">
        <v>27</v>
      </c>
      <c r="AE254" s="3" t="s">
        <v>27</v>
      </c>
      <c r="AF254" s="3" t="s">
        <v>27</v>
      </c>
      <c r="AG254" s="3" t="s">
        <v>27</v>
      </c>
      <c r="AH254" s="3" t="s">
        <v>27</v>
      </c>
      <c r="AI254" s="3" t="s">
        <v>27</v>
      </c>
      <c r="AJ254" s="3" t="s">
        <v>27</v>
      </c>
      <c r="AK254" s="3" t="s">
        <v>27</v>
      </c>
      <c r="AL254" s="3" t="s">
        <v>27</v>
      </c>
      <c r="AM254" s="3" t="s">
        <v>27</v>
      </c>
      <c r="AN254" s="3" t="s">
        <v>27</v>
      </c>
      <c r="AO254" s="3" t="s">
        <v>27</v>
      </c>
      <c r="AP254" s="3" t="s">
        <v>27</v>
      </c>
      <c r="AX254" s="3">
        <f t="shared" si="11"/>
        <v>29</v>
      </c>
      <c r="AY254" s="3">
        <f t="shared" si="12"/>
        <v>5</v>
      </c>
    </row>
    <row r="255" spans="2:51" x14ac:dyDescent="0.25">
      <c r="B255" s="3" t="s">
        <v>30</v>
      </c>
      <c r="C255" s="3" t="str">
        <f t="shared" si="10"/>
        <v>UCPWR_FLAB-UP</v>
      </c>
      <c r="D255" s="3" t="s">
        <v>29</v>
      </c>
      <c r="E255" s="3" t="str" cm="1">
        <f t="array" ref="E255">INDEX(PWR_Lab!$A$2:$A$168,AX255)</f>
        <v>GHSOPCZ002</v>
      </c>
      <c r="F255" s="3" t="s">
        <v>28</v>
      </c>
      <c r="G255" s="3" t="s">
        <v>28</v>
      </c>
      <c r="H255" s="3" t="s">
        <v>28</v>
      </c>
      <c r="I255" s="3">
        <v>3</v>
      </c>
      <c r="J255" s="3" cm="1">
        <f t="array" ref="J255">-INDEX(PWR_Lab!$F$2:$M$168,AX255,AY255)</f>
        <v>-0.45099</v>
      </c>
      <c r="K255" s="3" t="s">
        <v>27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  <c r="S255" s="3" t="s">
        <v>27</v>
      </c>
      <c r="T255" s="3" t="s">
        <v>27</v>
      </c>
      <c r="U255" s="3" t="s">
        <v>27</v>
      </c>
      <c r="V255" s="3" t="s">
        <v>27</v>
      </c>
      <c r="W255" s="3" t="s">
        <v>27</v>
      </c>
      <c r="X255" s="3" t="s">
        <v>27</v>
      </c>
      <c r="Y255" s="3" t="s">
        <v>27</v>
      </c>
      <c r="Z255" s="3" t="s">
        <v>27</v>
      </c>
      <c r="AA255" s="3" t="s">
        <v>27</v>
      </c>
      <c r="AB255" s="3" t="s">
        <v>27</v>
      </c>
      <c r="AC255" s="3" t="s">
        <v>27</v>
      </c>
      <c r="AD255" s="3" t="s">
        <v>27</v>
      </c>
      <c r="AE255" s="3" t="s">
        <v>27</v>
      </c>
      <c r="AF255" s="3" t="s">
        <v>27</v>
      </c>
      <c r="AG255" s="3" t="s">
        <v>27</v>
      </c>
      <c r="AH255" s="3" t="s">
        <v>27</v>
      </c>
      <c r="AI255" s="3" t="s">
        <v>27</v>
      </c>
      <c r="AJ255" s="3" t="s">
        <v>27</v>
      </c>
      <c r="AK255" s="3" t="s">
        <v>27</v>
      </c>
      <c r="AL255" s="3" t="s">
        <v>27</v>
      </c>
      <c r="AM255" s="3" t="s">
        <v>27</v>
      </c>
      <c r="AN255" s="3" t="s">
        <v>27</v>
      </c>
      <c r="AO255" s="3" t="s">
        <v>27</v>
      </c>
      <c r="AP255" s="3" t="s">
        <v>27</v>
      </c>
      <c r="AX255" s="3">
        <f t="shared" si="11"/>
        <v>29</v>
      </c>
      <c r="AY255" s="3">
        <f t="shared" si="12"/>
        <v>6</v>
      </c>
    </row>
    <row r="256" spans="2:51" x14ac:dyDescent="0.25">
      <c r="B256" s="3" t="s">
        <v>30</v>
      </c>
      <c r="C256" s="3" t="str">
        <f t="shared" si="10"/>
        <v>UCPWR_FLAB-US</v>
      </c>
      <c r="D256" s="3" t="s">
        <v>29</v>
      </c>
      <c r="E256" s="3" t="str" cm="1">
        <f t="array" ref="E256">INDEX(PWR_Lab!$A$2:$A$168,AX256)</f>
        <v>GHSOPCZ002</v>
      </c>
      <c r="F256" s="3" t="s">
        <v>28</v>
      </c>
      <c r="G256" s="3" t="s">
        <v>28</v>
      </c>
      <c r="H256" s="3" t="s">
        <v>28</v>
      </c>
      <c r="I256" s="3">
        <v>3</v>
      </c>
      <c r="J256" s="3" cm="1">
        <f t="array" ref="J256">-INDEX(PWR_Lab!$F$2:$M$168,AX256,AY256)</f>
        <v>-8.2000000000000003E-2</v>
      </c>
      <c r="K256" s="3" t="s">
        <v>27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  <c r="S256" s="3" t="s">
        <v>27</v>
      </c>
      <c r="T256" s="3" t="s">
        <v>27</v>
      </c>
      <c r="U256" s="3" t="s">
        <v>27</v>
      </c>
      <c r="V256" s="3" t="s">
        <v>27</v>
      </c>
      <c r="W256" s="3" t="s">
        <v>27</v>
      </c>
      <c r="X256" s="3" t="s">
        <v>27</v>
      </c>
      <c r="Y256" s="3" t="s">
        <v>27</v>
      </c>
      <c r="Z256" s="3" t="s">
        <v>27</v>
      </c>
      <c r="AA256" s="3" t="s">
        <v>27</v>
      </c>
      <c r="AB256" s="3" t="s">
        <v>27</v>
      </c>
      <c r="AC256" s="3" t="s">
        <v>27</v>
      </c>
      <c r="AD256" s="3" t="s">
        <v>27</v>
      </c>
      <c r="AE256" s="3" t="s">
        <v>27</v>
      </c>
      <c r="AF256" s="3" t="s">
        <v>27</v>
      </c>
      <c r="AG256" s="3" t="s">
        <v>27</v>
      </c>
      <c r="AH256" s="3" t="s">
        <v>27</v>
      </c>
      <c r="AI256" s="3" t="s">
        <v>27</v>
      </c>
      <c r="AJ256" s="3" t="s">
        <v>27</v>
      </c>
      <c r="AK256" s="3" t="s">
        <v>27</v>
      </c>
      <c r="AL256" s="3" t="s">
        <v>27</v>
      </c>
      <c r="AM256" s="3" t="s">
        <v>27</v>
      </c>
      <c r="AN256" s="3" t="s">
        <v>27</v>
      </c>
      <c r="AO256" s="3" t="s">
        <v>27</v>
      </c>
      <c r="AP256" s="3" t="s">
        <v>27</v>
      </c>
      <c r="AX256" s="3">
        <f t="shared" si="11"/>
        <v>29</v>
      </c>
      <c r="AY256" s="3">
        <f t="shared" si="12"/>
        <v>7</v>
      </c>
    </row>
    <row r="257" spans="2:51" x14ac:dyDescent="0.25">
      <c r="B257" s="3" t="s">
        <v>30</v>
      </c>
      <c r="C257" s="3" t="str">
        <f t="shared" si="10"/>
        <v>UCPWR_FLAB-UT</v>
      </c>
      <c r="D257" s="3" t="s">
        <v>29</v>
      </c>
      <c r="E257" s="3" t="str" cm="1">
        <f t="array" ref="E257">INDEX(PWR_Lab!$A$2:$A$168,AX257)</f>
        <v>GHSOPCZ002</v>
      </c>
      <c r="F257" s="3" t="s">
        <v>28</v>
      </c>
      <c r="G257" s="3" t="s">
        <v>28</v>
      </c>
      <c r="H257" s="3" t="s">
        <v>28</v>
      </c>
      <c r="I257" s="3">
        <v>3</v>
      </c>
      <c r="J257" s="3" cm="1">
        <f t="array" ref="J257">-INDEX(PWR_Lab!$F$2:$M$168,AX257,AY257)</f>
        <v>-0.99916000000000005</v>
      </c>
      <c r="K257" s="3" t="s">
        <v>27</v>
      </c>
      <c r="L257" s="3" t="s">
        <v>27</v>
      </c>
      <c r="M257" s="3" t="s">
        <v>27</v>
      </c>
      <c r="N257" s="3" t="s">
        <v>27</v>
      </c>
      <c r="O257" s="3" t="s">
        <v>27</v>
      </c>
      <c r="P257" s="3" t="s">
        <v>27</v>
      </c>
      <c r="Q257" s="3" t="s">
        <v>27</v>
      </c>
      <c r="R257" s="3" t="s">
        <v>27</v>
      </c>
      <c r="S257" s="3" t="s">
        <v>27</v>
      </c>
      <c r="T257" s="3" t="s">
        <v>27</v>
      </c>
      <c r="U257" s="3" t="s">
        <v>27</v>
      </c>
      <c r="V257" s="3" t="s">
        <v>27</v>
      </c>
      <c r="W257" s="3" t="s">
        <v>27</v>
      </c>
      <c r="X257" s="3" t="s">
        <v>27</v>
      </c>
      <c r="Y257" s="3" t="s">
        <v>27</v>
      </c>
      <c r="Z257" s="3" t="s">
        <v>27</v>
      </c>
      <c r="AA257" s="3" t="s">
        <v>27</v>
      </c>
      <c r="AB257" s="3" t="s">
        <v>27</v>
      </c>
      <c r="AC257" s="3" t="s">
        <v>27</v>
      </c>
      <c r="AD257" s="3" t="s">
        <v>27</v>
      </c>
      <c r="AE257" s="3" t="s">
        <v>27</v>
      </c>
      <c r="AF257" s="3" t="s">
        <v>27</v>
      </c>
      <c r="AG257" s="3" t="s">
        <v>27</v>
      </c>
      <c r="AH257" s="3" t="s">
        <v>27</v>
      </c>
      <c r="AI257" s="3" t="s">
        <v>27</v>
      </c>
      <c r="AJ257" s="3" t="s">
        <v>27</v>
      </c>
      <c r="AK257" s="3" t="s">
        <v>27</v>
      </c>
      <c r="AL257" s="3" t="s">
        <v>27</v>
      </c>
      <c r="AM257" s="3" t="s">
        <v>27</v>
      </c>
      <c r="AN257" s="3" t="s">
        <v>27</v>
      </c>
      <c r="AO257" s="3" t="s">
        <v>27</v>
      </c>
      <c r="AP257" s="3" t="s">
        <v>27</v>
      </c>
      <c r="AX257" s="3">
        <f t="shared" si="11"/>
        <v>29</v>
      </c>
      <c r="AY257" s="3">
        <f t="shared" si="12"/>
        <v>8</v>
      </c>
    </row>
    <row r="258" spans="2:51" x14ac:dyDescent="0.25">
      <c r="B258" s="3" t="s">
        <v>30</v>
      </c>
      <c r="C258" s="3" t="str">
        <f t="shared" si="10"/>
        <v>UCPWR_FLAB-RN</v>
      </c>
      <c r="D258" s="3" t="s">
        <v>29</v>
      </c>
      <c r="E258" s="3" t="str" cm="1">
        <f t="array" ref="E258">INDEX(PWR_Lab!$A$2:$A$168,AX258)</f>
        <v>GHSOPCZ003</v>
      </c>
      <c r="F258" s="3" t="s">
        <v>28</v>
      </c>
      <c r="G258" s="3" t="s">
        <v>28</v>
      </c>
      <c r="H258" s="3" t="s">
        <v>28</v>
      </c>
      <c r="I258" s="3">
        <v>3</v>
      </c>
      <c r="J258" s="3" cm="1">
        <f t="array" ref="J258">-INDEX(PWR_Lab!$F$2:$M$168,AX258,AY258)</f>
        <v>-1.5939999999999999E-2</v>
      </c>
      <c r="K258" s="3" t="s">
        <v>27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  <c r="S258" s="3" t="s">
        <v>27</v>
      </c>
      <c r="T258" s="3" t="s">
        <v>27</v>
      </c>
      <c r="U258" s="3" t="s">
        <v>27</v>
      </c>
      <c r="V258" s="3" t="s">
        <v>27</v>
      </c>
      <c r="W258" s="3" t="s">
        <v>27</v>
      </c>
      <c r="X258" s="3" t="s">
        <v>27</v>
      </c>
      <c r="Y258" s="3" t="s">
        <v>27</v>
      </c>
      <c r="Z258" s="3" t="s">
        <v>27</v>
      </c>
      <c r="AA258" s="3" t="s">
        <v>27</v>
      </c>
      <c r="AB258" s="3" t="s">
        <v>27</v>
      </c>
      <c r="AC258" s="3" t="s">
        <v>27</v>
      </c>
      <c r="AD258" s="3" t="s">
        <v>27</v>
      </c>
      <c r="AE258" s="3" t="s">
        <v>27</v>
      </c>
      <c r="AF258" s="3" t="s">
        <v>27</v>
      </c>
      <c r="AG258" s="3" t="s">
        <v>27</v>
      </c>
      <c r="AH258" s="3" t="s">
        <v>27</v>
      </c>
      <c r="AI258" s="3" t="s">
        <v>27</v>
      </c>
      <c r="AJ258" s="3" t="s">
        <v>27</v>
      </c>
      <c r="AK258" s="3" t="s">
        <v>27</v>
      </c>
      <c r="AL258" s="3" t="s">
        <v>27</v>
      </c>
      <c r="AM258" s="3" t="s">
        <v>27</v>
      </c>
      <c r="AN258" s="3" t="s">
        <v>27</v>
      </c>
      <c r="AO258" s="3" t="s">
        <v>27</v>
      </c>
      <c r="AP258" s="3" t="s">
        <v>27</v>
      </c>
      <c r="AX258" s="3">
        <f t="shared" si="11"/>
        <v>30</v>
      </c>
      <c r="AY258" s="3">
        <f t="shared" si="12"/>
        <v>1</v>
      </c>
    </row>
    <row r="259" spans="2:51" x14ac:dyDescent="0.25">
      <c r="B259" s="3" t="s">
        <v>30</v>
      </c>
      <c r="C259" s="3" t="str">
        <f t="shared" si="10"/>
        <v>UCPWR_FLAB-RP</v>
      </c>
      <c r="D259" s="3" t="s">
        <v>29</v>
      </c>
      <c r="E259" s="3" t="str" cm="1">
        <f t="array" ref="E259">INDEX(PWR_Lab!$A$2:$A$168,AX259)</f>
        <v>GHSOPCZ003</v>
      </c>
      <c r="F259" s="3" t="s">
        <v>28</v>
      </c>
      <c r="G259" s="3" t="s">
        <v>28</v>
      </c>
      <c r="H259" s="3" t="s">
        <v>28</v>
      </c>
      <c r="I259" s="3">
        <v>3</v>
      </c>
      <c r="J259" s="3" cm="1">
        <f t="array" ref="J259">-INDEX(PWR_Lab!$F$2:$M$168,AX259,AY259)</f>
        <v>-1.291E-2</v>
      </c>
      <c r="K259" s="3" t="s">
        <v>27</v>
      </c>
      <c r="L259" s="3" t="s">
        <v>27</v>
      </c>
      <c r="M259" s="3" t="s">
        <v>27</v>
      </c>
      <c r="N259" s="3" t="s">
        <v>27</v>
      </c>
      <c r="O259" s="3" t="s">
        <v>27</v>
      </c>
      <c r="P259" s="3" t="s">
        <v>27</v>
      </c>
      <c r="Q259" s="3" t="s">
        <v>27</v>
      </c>
      <c r="R259" s="3" t="s">
        <v>27</v>
      </c>
      <c r="S259" s="3" t="s">
        <v>27</v>
      </c>
      <c r="T259" s="3" t="s">
        <v>27</v>
      </c>
      <c r="U259" s="3" t="s">
        <v>27</v>
      </c>
      <c r="V259" s="3" t="s">
        <v>27</v>
      </c>
      <c r="W259" s="3" t="s">
        <v>27</v>
      </c>
      <c r="X259" s="3" t="s">
        <v>27</v>
      </c>
      <c r="Y259" s="3" t="s">
        <v>27</v>
      </c>
      <c r="Z259" s="3" t="s">
        <v>27</v>
      </c>
      <c r="AA259" s="3" t="s">
        <v>27</v>
      </c>
      <c r="AB259" s="3" t="s">
        <v>27</v>
      </c>
      <c r="AC259" s="3" t="s">
        <v>27</v>
      </c>
      <c r="AD259" s="3" t="s">
        <v>27</v>
      </c>
      <c r="AE259" s="3" t="s">
        <v>27</v>
      </c>
      <c r="AF259" s="3" t="s">
        <v>27</v>
      </c>
      <c r="AG259" s="3" t="s">
        <v>27</v>
      </c>
      <c r="AH259" s="3" t="s">
        <v>27</v>
      </c>
      <c r="AI259" s="3" t="s">
        <v>27</v>
      </c>
      <c r="AJ259" s="3" t="s">
        <v>27</v>
      </c>
      <c r="AK259" s="3" t="s">
        <v>27</v>
      </c>
      <c r="AL259" s="3" t="s">
        <v>27</v>
      </c>
      <c r="AM259" s="3" t="s">
        <v>27</v>
      </c>
      <c r="AN259" s="3" t="s">
        <v>27</v>
      </c>
      <c r="AO259" s="3" t="s">
        <v>27</v>
      </c>
      <c r="AP259" s="3" t="s">
        <v>27</v>
      </c>
      <c r="AX259" s="3">
        <f t="shared" si="11"/>
        <v>30</v>
      </c>
      <c r="AY259" s="3">
        <f t="shared" si="12"/>
        <v>2</v>
      </c>
    </row>
    <row r="260" spans="2:51" x14ac:dyDescent="0.25">
      <c r="B260" s="3" t="s">
        <v>30</v>
      </c>
      <c r="C260" s="3" t="str">
        <f t="shared" si="10"/>
        <v>UCPWR_FLAB-RS</v>
      </c>
      <c r="D260" s="3" t="s">
        <v>29</v>
      </c>
      <c r="E260" s="3" t="str" cm="1">
        <f t="array" ref="E260">INDEX(PWR_Lab!$A$2:$A$168,AX260)</f>
        <v>GHSOPCZ003</v>
      </c>
      <c r="F260" s="3" t="s">
        <v>28</v>
      </c>
      <c r="G260" s="3" t="s">
        <v>28</v>
      </c>
      <c r="H260" s="3" t="s">
        <v>28</v>
      </c>
      <c r="I260" s="3">
        <v>3</v>
      </c>
      <c r="J260" s="3" cm="1">
        <f t="array" ref="J260">-INDEX(PWR_Lab!$F$2:$M$168,AX260,AY260)</f>
        <v>-1.746E-2</v>
      </c>
      <c r="K260" s="3" t="s">
        <v>27</v>
      </c>
      <c r="L260" s="3" t="s">
        <v>27</v>
      </c>
      <c r="M260" s="3" t="s">
        <v>27</v>
      </c>
      <c r="N260" s="3" t="s">
        <v>27</v>
      </c>
      <c r="O260" s="3" t="s">
        <v>27</v>
      </c>
      <c r="P260" s="3" t="s">
        <v>27</v>
      </c>
      <c r="Q260" s="3" t="s">
        <v>27</v>
      </c>
      <c r="R260" s="3" t="s">
        <v>27</v>
      </c>
      <c r="S260" s="3" t="s">
        <v>27</v>
      </c>
      <c r="T260" s="3" t="s">
        <v>27</v>
      </c>
      <c r="U260" s="3" t="s">
        <v>27</v>
      </c>
      <c r="V260" s="3" t="s">
        <v>27</v>
      </c>
      <c r="W260" s="3" t="s">
        <v>27</v>
      </c>
      <c r="X260" s="3" t="s">
        <v>27</v>
      </c>
      <c r="Y260" s="3" t="s">
        <v>27</v>
      </c>
      <c r="Z260" s="3" t="s">
        <v>27</v>
      </c>
      <c r="AA260" s="3" t="s">
        <v>27</v>
      </c>
      <c r="AB260" s="3" t="s">
        <v>27</v>
      </c>
      <c r="AC260" s="3" t="s">
        <v>27</v>
      </c>
      <c r="AD260" s="3" t="s">
        <v>27</v>
      </c>
      <c r="AE260" s="3" t="s">
        <v>27</v>
      </c>
      <c r="AF260" s="3" t="s">
        <v>27</v>
      </c>
      <c r="AG260" s="3" t="s">
        <v>27</v>
      </c>
      <c r="AH260" s="3" t="s">
        <v>27</v>
      </c>
      <c r="AI260" s="3" t="s">
        <v>27</v>
      </c>
      <c r="AJ260" s="3" t="s">
        <v>27</v>
      </c>
      <c r="AK260" s="3" t="s">
        <v>27</v>
      </c>
      <c r="AL260" s="3" t="s">
        <v>27</v>
      </c>
      <c r="AM260" s="3" t="s">
        <v>27</v>
      </c>
      <c r="AN260" s="3" t="s">
        <v>27</v>
      </c>
      <c r="AO260" s="3" t="s">
        <v>27</v>
      </c>
      <c r="AP260" s="3" t="s">
        <v>27</v>
      </c>
      <c r="AX260" s="3">
        <f t="shared" si="11"/>
        <v>30</v>
      </c>
      <c r="AY260" s="3">
        <f t="shared" si="12"/>
        <v>3</v>
      </c>
    </row>
    <row r="261" spans="2:51" x14ac:dyDescent="0.25">
      <c r="B261" s="3" t="s">
        <v>30</v>
      </c>
      <c r="C261" s="3" t="str">
        <f t="shared" si="10"/>
        <v>UCPWR_FLAB-RT</v>
      </c>
      <c r="D261" s="3" t="s">
        <v>29</v>
      </c>
      <c r="E261" s="3" t="str" cm="1">
        <f t="array" ref="E261">INDEX(PWR_Lab!$A$2:$A$168,AX261)</f>
        <v>GHSOPCZ003</v>
      </c>
      <c r="F261" s="3" t="s">
        <v>28</v>
      </c>
      <c r="G261" s="3" t="s">
        <v>28</v>
      </c>
      <c r="H261" s="3" t="s">
        <v>28</v>
      </c>
      <c r="I261" s="3">
        <v>3</v>
      </c>
      <c r="J261" s="3" cm="1">
        <f t="array" ref="J261">-INDEX(PWR_Lab!$F$2:$M$168,AX261,AY261)</f>
        <v>0</v>
      </c>
      <c r="K261" s="3" t="s">
        <v>27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  <c r="S261" s="3" t="s">
        <v>27</v>
      </c>
      <c r="T261" s="3" t="s">
        <v>27</v>
      </c>
      <c r="U261" s="3" t="s">
        <v>27</v>
      </c>
      <c r="V261" s="3" t="s">
        <v>27</v>
      </c>
      <c r="W261" s="3" t="s">
        <v>27</v>
      </c>
      <c r="X261" s="3" t="s">
        <v>27</v>
      </c>
      <c r="Y261" s="3" t="s">
        <v>27</v>
      </c>
      <c r="Z261" s="3" t="s">
        <v>27</v>
      </c>
      <c r="AA261" s="3" t="s">
        <v>27</v>
      </c>
      <c r="AB261" s="3" t="s">
        <v>27</v>
      </c>
      <c r="AC261" s="3" t="s">
        <v>27</v>
      </c>
      <c r="AD261" s="3" t="s">
        <v>27</v>
      </c>
      <c r="AE261" s="3" t="s">
        <v>27</v>
      </c>
      <c r="AF261" s="3" t="s">
        <v>27</v>
      </c>
      <c r="AG261" s="3" t="s">
        <v>27</v>
      </c>
      <c r="AH261" s="3" t="s">
        <v>27</v>
      </c>
      <c r="AI261" s="3" t="s">
        <v>27</v>
      </c>
      <c r="AJ261" s="3" t="s">
        <v>27</v>
      </c>
      <c r="AK261" s="3" t="s">
        <v>27</v>
      </c>
      <c r="AL261" s="3" t="s">
        <v>27</v>
      </c>
      <c r="AM261" s="3" t="s">
        <v>27</v>
      </c>
      <c r="AN261" s="3" t="s">
        <v>27</v>
      </c>
      <c r="AO261" s="3" t="s">
        <v>27</v>
      </c>
      <c r="AP261" s="3" t="s">
        <v>27</v>
      </c>
      <c r="AX261" s="3">
        <f t="shared" si="11"/>
        <v>30</v>
      </c>
      <c r="AY261" s="3">
        <f t="shared" si="12"/>
        <v>4</v>
      </c>
    </row>
    <row r="262" spans="2:51" x14ac:dyDescent="0.25">
      <c r="B262" s="3" t="s">
        <v>30</v>
      </c>
      <c r="C262" s="3" t="str">
        <f t="shared" si="10"/>
        <v>UCPWR_FLAB-UN</v>
      </c>
      <c r="D262" s="3" t="s">
        <v>29</v>
      </c>
      <c r="E262" s="3" t="str" cm="1">
        <f t="array" ref="E262">INDEX(PWR_Lab!$A$2:$A$168,AX262)</f>
        <v>GHSOPCZ003</v>
      </c>
      <c r="F262" s="3" t="s">
        <v>28</v>
      </c>
      <c r="G262" s="3" t="s">
        <v>28</v>
      </c>
      <c r="H262" s="3" t="s">
        <v>28</v>
      </c>
      <c r="I262" s="3">
        <v>3</v>
      </c>
      <c r="J262" s="3" cm="1">
        <f t="array" ref="J262">-INDEX(PWR_Lab!$F$2:$M$168,AX262,AY262)</f>
        <v>-0.12224</v>
      </c>
      <c r="K262" s="3" t="s">
        <v>27</v>
      </c>
      <c r="L262" s="3" t="s">
        <v>27</v>
      </c>
      <c r="M262" s="3" t="s">
        <v>27</v>
      </c>
      <c r="N262" s="3" t="s">
        <v>27</v>
      </c>
      <c r="O262" s="3" t="s">
        <v>27</v>
      </c>
      <c r="P262" s="3" t="s">
        <v>27</v>
      </c>
      <c r="Q262" s="3" t="s">
        <v>27</v>
      </c>
      <c r="R262" s="3" t="s">
        <v>27</v>
      </c>
      <c r="S262" s="3" t="s">
        <v>27</v>
      </c>
      <c r="T262" s="3" t="s">
        <v>27</v>
      </c>
      <c r="U262" s="3" t="s">
        <v>27</v>
      </c>
      <c r="V262" s="3" t="s">
        <v>27</v>
      </c>
      <c r="W262" s="3" t="s">
        <v>27</v>
      </c>
      <c r="X262" s="3" t="s">
        <v>27</v>
      </c>
      <c r="Y262" s="3" t="s">
        <v>27</v>
      </c>
      <c r="Z262" s="3" t="s">
        <v>27</v>
      </c>
      <c r="AA262" s="3" t="s">
        <v>27</v>
      </c>
      <c r="AB262" s="3" t="s">
        <v>27</v>
      </c>
      <c r="AC262" s="3" t="s">
        <v>27</v>
      </c>
      <c r="AD262" s="3" t="s">
        <v>27</v>
      </c>
      <c r="AE262" s="3" t="s">
        <v>27</v>
      </c>
      <c r="AF262" s="3" t="s">
        <v>27</v>
      </c>
      <c r="AG262" s="3" t="s">
        <v>27</v>
      </c>
      <c r="AH262" s="3" t="s">
        <v>27</v>
      </c>
      <c r="AI262" s="3" t="s">
        <v>27</v>
      </c>
      <c r="AJ262" s="3" t="s">
        <v>27</v>
      </c>
      <c r="AK262" s="3" t="s">
        <v>27</v>
      </c>
      <c r="AL262" s="3" t="s">
        <v>27</v>
      </c>
      <c r="AM262" s="3" t="s">
        <v>27</v>
      </c>
      <c r="AN262" s="3" t="s">
        <v>27</v>
      </c>
      <c r="AO262" s="3" t="s">
        <v>27</v>
      </c>
      <c r="AP262" s="3" t="s">
        <v>27</v>
      </c>
      <c r="AX262" s="3">
        <f t="shared" si="11"/>
        <v>30</v>
      </c>
      <c r="AY262" s="3">
        <f t="shared" si="12"/>
        <v>5</v>
      </c>
    </row>
    <row r="263" spans="2:51" x14ac:dyDescent="0.25">
      <c r="B263" s="3" t="s">
        <v>30</v>
      </c>
      <c r="C263" s="3" t="str">
        <f t="shared" si="10"/>
        <v>UCPWR_FLAB-UP</v>
      </c>
      <c r="D263" s="3" t="s">
        <v>29</v>
      </c>
      <c r="E263" s="3" t="str" cm="1">
        <f t="array" ref="E263">INDEX(PWR_Lab!$A$2:$A$168,AX263)</f>
        <v>GHSOPCZ003</v>
      </c>
      <c r="F263" s="3" t="s">
        <v>28</v>
      </c>
      <c r="G263" s="3" t="s">
        <v>28</v>
      </c>
      <c r="H263" s="3" t="s">
        <v>28</v>
      </c>
      <c r="I263" s="3">
        <v>3</v>
      </c>
      <c r="J263" s="3" cm="1">
        <f t="array" ref="J263">-INDEX(PWR_Lab!$F$2:$M$168,AX263,AY263)</f>
        <v>-0.45099</v>
      </c>
      <c r="K263" s="3" t="s">
        <v>27</v>
      </c>
      <c r="L263" s="3" t="s">
        <v>27</v>
      </c>
      <c r="M263" s="3" t="s">
        <v>27</v>
      </c>
      <c r="N263" s="3" t="s">
        <v>27</v>
      </c>
      <c r="O263" s="3" t="s">
        <v>27</v>
      </c>
      <c r="P263" s="3" t="s">
        <v>27</v>
      </c>
      <c r="Q263" s="3" t="s">
        <v>27</v>
      </c>
      <c r="R263" s="3" t="s">
        <v>27</v>
      </c>
      <c r="S263" s="3" t="s">
        <v>27</v>
      </c>
      <c r="T263" s="3" t="s">
        <v>27</v>
      </c>
      <c r="U263" s="3" t="s">
        <v>27</v>
      </c>
      <c r="V263" s="3" t="s">
        <v>27</v>
      </c>
      <c r="W263" s="3" t="s">
        <v>27</v>
      </c>
      <c r="X263" s="3" t="s">
        <v>27</v>
      </c>
      <c r="Y263" s="3" t="s">
        <v>27</v>
      </c>
      <c r="Z263" s="3" t="s">
        <v>27</v>
      </c>
      <c r="AA263" s="3" t="s">
        <v>27</v>
      </c>
      <c r="AB263" s="3" t="s">
        <v>27</v>
      </c>
      <c r="AC263" s="3" t="s">
        <v>27</v>
      </c>
      <c r="AD263" s="3" t="s">
        <v>27</v>
      </c>
      <c r="AE263" s="3" t="s">
        <v>27</v>
      </c>
      <c r="AF263" s="3" t="s">
        <v>27</v>
      </c>
      <c r="AG263" s="3" t="s">
        <v>27</v>
      </c>
      <c r="AH263" s="3" t="s">
        <v>27</v>
      </c>
      <c r="AI263" s="3" t="s">
        <v>27</v>
      </c>
      <c r="AJ263" s="3" t="s">
        <v>27</v>
      </c>
      <c r="AK263" s="3" t="s">
        <v>27</v>
      </c>
      <c r="AL263" s="3" t="s">
        <v>27</v>
      </c>
      <c r="AM263" s="3" t="s">
        <v>27</v>
      </c>
      <c r="AN263" s="3" t="s">
        <v>27</v>
      </c>
      <c r="AO263" s="3" t="s">
        <v>27</v>
      </c>
      <c r="AP263" s="3" t="s">
        <v>27</v>
      </c>
      <c r="AX263" s="3">
        <f t="shared" si="11"/>
        <v>30</v>
      </c>
      <c r="AY263" s="3">
        <f t="shared" si="12"/>
        <v>6</v>
      </c>
    </row>
    <row r="264" spans="2:51" x14ac:dyDescent="0.25">
      <c r="B264" s="3" t="s">
        <v>30</v>
      </c>
      <c r="C264" s="3" t="str">
        <f t="shared" si="10"/>
        <v>UCPWR_FLAB-US</v>
      </c>
      <c r="D264" s="3" t="s">
        <v>29</v>
      </c>
      <c r="E264" s="3" t="str" cm="1">
        <f t="array" ref="E264">INDEX(PWR_Lab!$A$2:$A$168,AX264)</f>
        <v>GHSOPCZ003</v>
      </c>
      <c r="F264" s="3" t="s">
        <v>28</v>
      </c>
      <c r="G264" s="3" t="s">
        <v>28</v>
      </c>
      <c r="H264" s="3" t="s">
        <v>28</v>
      </c>
      <c r="I264" s="3">
        <v>3</v>
      </c>
      <c r="J264" s="3" cm="1">
        <f t="array" ref="J264">-INDEX(PWR_Lab!$F$2:$M$168,AX264,AY264)</f>
        <v>-8.2000000000000003E-2</v>
      </c>
      <c r="K264" s="3" t="s">
        <v>27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  <c r="S264" s="3" t="s">
        <v>27</v>
      </c>
      <c r="T264" s="3" t="s">
        <v>27</v>
      </c>
      <c r="U264" s="3" t="s">
        <v>27</v>
      </c>
      <c r="V264" s="3" t="s">
        <v>27</v>
      </c>
      <c r="W264" s="3" t="s">
        <v>27</v>
      </c>
      <c r="X264" s="3" t="s">
        <v>27</v>
      </c>
      <c r="Y264" s="3" t="s">
        <v>27</v>
      </c>
      <c r="Z264" s="3" t="s">
        <v>27</v>
      </c>
      <c r="AA264" s="3" t="s">
        <v>27</v>
      </c>
      <c r="AB264" s="3" t="s">
        <v>27</v>
      </c>
      <c r="AC264" s="3" t="s">
        <v>27</v>
      </c>
      <c r="AD264" s="3" t="s">
        <v>27</v>
      </c>
      <c r="AE264" s="3" t="s">
        <v>27</v>
      </c>
      <c r="AF264" s="3" t="s">
        <v>27</v>
      </c>
      <c r="AG264" s="3" t="s">
        <v>27</v>
      </c>
      <c r="AH264" s="3" t="s">
        <v>27</v>
      </c>
      <c r="AI264" s="3" t="s">
        <v>27</v>
      </c>
      <c r="AJ264" s="3" t="s">
        <v>27</v>
      </c>
      <c r="AK264" s="3" t="s">
        <v>27</v>
      </c>
      <c r="AL264" s="3" t="s">
        <v>27</v>
      </c>
      <c r="AM264" s="3" t="s">
        <v>27</v>
      </c>
      <c r="AN264" s="3" t="s">
        <v>27</v>
      </c>
      <c r="AO264" s="3" t="s">
        <v>27</v>
      </c>
      <c r="AP264" s="3" t="s">
        <v>27</v>
      </c>
      <c r="AX264" s="3">
        <f t="shared" si="11"/>
        <v>30</v>
      </c>
      <c r="AY264" s="3">
        <f t="shared" si="12"/>
        <v>7</v>
      </c>
    </row>
    <row r="265" spans="2:51" x14ac:dyDescent="0.25">
      <c r="B265" s="3" t="s">
        <v>30</v>
      </c>
      <c r="C265" s="3" t="str">
        <f t="shared" si="10"/>
        <v>UCPWR_FLAB-UT</v>
      </c>
      <c r="D265" s="3" t="s">
        <v>29</v>
      </c>
      <c r="E265" s="3" t="str" cm="1">
        <f t="array" ref="E265">INDEX(PWR_Lab!$A$2:$A$168,AX265)</f>
        <v>GHSOPCZ003</v>
      </c>
      <c r="F265" s="3" t="s">
        <v>28</v>
      </c>
      <c r="G265" s="3" t="s">
        <v>28</v>
      </c>
      <c r="H265" s="3" t="s">
        <v>28</v>
      </c>
      <c r="I265" s="3">
        <v>3</v>
      </c>
      <c r="J265" s="3" cm="1">
        <f t="array" ref="J265">-INDEX(PWR_Lab!$F$2:$M$168,AX265,AY265)</f>
        <v>-0.99916000000000005</v>
      </c>
      <c r="K265" s="3" t="s">
        <v>27</v>
      </c>
      <c r="L265" s="3" t="s">
        <v>27</v>
      </c>
      <c r="M265" s="3" t="s">
        <v>27</v>
      </c>
      <c r="N265" s="3" t="s">
        <v>27</v>
      </c>
      <c r="O265" s="3" t="s">
        <v>27</v>
      </c>
      <c r="P265" s="3" t="s">
        <v>27</v>
      </c>
      <c r="Q265" s="3" t="s">
        <v>27</v>
      </c>
      <c r="R265" s="3" t="s">
        <v>27</v>
      </c>
      <c r="S265" s="3" t="s">
        <v>27</v>
      </c>
      <c r="T265" s="3" t="s">
        <v>27</v>
      </c>
      <c r="U265" s="3" t="s">
        <v>27</v>
      </c>
      <c r="V265" s="3" t="s">
        <v>27</v>
      </c>
      <c r="W265" s="3" t="s">
        <v>27</v>
      </c>
      <c r="X265" s="3" t="s">
        <v>27</v>
      </c>
      <c r="Y265" s="3" t="s">
        <v>27</v>
      </c>
      <c r="Z265" s="3" t="s">
        <v>27</v>
      </c>
      <c r="AA265" s="3" t="s">
        <v>27</v>
      </c>
      <c r="AB265" s="3" t="s">
        <v>27</v>
      </c>
      <c r="AC265" s="3" t="s">
        <v>27</v>
      </c>
      <c r="AD265" s="3" t="s">
        <v>27</v>
      </c>
      <c r="AE265" s="3" t="s">
        <v>27</v>
      </c>
      <c r="AF265" s="3" t="s">
        <v>27</v>
      </c>
      <c r="AG265" s="3" t="s">
        <v>27</v>
      </c>
      <c r="AH265" s="3" t="s">
        <v>27</v>
      </c>
      <c r="AI265" s="3" t="s">
        <v>27</v>
      </c>
      <c r="AJ265" s="3" t="s">
        <v>27</v>
      </c>
      <c r="AK265" s="3" t="s">
        <v>27</v>
      </c>
      <c r="AL265" s="3" t="s">
        <v>27</v>
      </c>
      <c r="AM265" s="3" t="s">
        <v>27</v>
      </c>
      <c r="AN265" s="3" t="s">
        <v>27</v>
      </c>
      <c r="AO265" s="3" t="s">
        <v>27</v>
      </c>
      <c r="AP265" s="3" t="s">
        <v>27</v>
      </c>
      <c r="AX265" s="3">
        <f t="shared" si="11"/>
        <v>30</v>
      </c>
      <c r="AY265" s="3">
        <f t="shared" si="12"/>
        <v>8</v>
      </c>
    </row>
    <row r="266" spans="2:51" x14ac:dyDescent="0.25">
      <c r="B266" s="3" t="s">
        <v>30</v>
      </c>
      <c r="C266" s="3" t="str">
        <f t="shared" si="10"/>
        <v>UCPWR_FLAB-RN</v>
      </c>
      <c r="D266" s="3" t="s">
        <v>29</v>
      </c>
      <c r="E266" s="3" t="str" cm="1">
        <f t="array" ref="E266">INDEX(PWR_Lab!$A$2:$A$168,AX266)</f>
        <v>GHSOPCZ004</v>
      </c>
      <c r="F266" s="3" t="s">
        <v>28</v>
      </c>
      <c r="G266" s="3" t="s">
        <v>28</v>
      </c>
      <c r="H266" s="3" t="s">
        <v>28</v>
      </c>
      <c r="I266" s="3">
        <v>3</v>
      </c>
      <c r="J266" s="3" cm="1">
        <f t="array" ref="J266">-INDEX(PWR_Lab!$F$2:$M$168,AX266,AY266)</f>
        <v>-1.5939999999999999E-2</v>
      </c>
      <c r="K266" s="3" t="s">
        <v>27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  <c r="S266" s="3" t="s">
        <v>27</v>
      </c>
      <c r="T266" s="3" t="s">
        <v>27</v>
      </c>
      <c r="U266" s="3" t="s">
        <v>27</v>
      </c>
      <c r="V266" s="3" t="s">
        <v>27</v>
      </c>
      <c r="W266" s="3" t="s">
        <v>27</v>
      </c>
      <c r="X266" s="3" t="s">
        <v>27</v>
      </c>
      <c r="Y266" s="3" t="s">
        <v>27</v>
      </c>
      <c r="Z266" s="3" t="s">
        <v>27</v>
      </c>
      <c r="AA266" s="3" t="s">
        <v>27</v>
      </c>
      <c r="AB266" s="3" t="s">
        <v>27</v>
      </c>
      <c r="AC266" s="3" t="s">
        <v>27</v>
      </c>
      <c r="AD266" s="3" t="s">
        <v>27</v>
      </c>
      <c r="AE266" s="3" t="s">
        <v>27</v>
      </c>
      <c r="AF266" s="3" t="s">
        <v>27</v>
      </c>
      <c r="AG266" s="3" t="s">
        <v>27</v>
      </c>
      <c r="AH266" s="3" t="s">
        <v>27</v>
      </c>
      <c r="AI266" s="3" t="s">
        <v>27</v>
      </c>
      <c r="AJ266" s="3" t="s">
        <v>27</v>
      </c>
      <c r="AK266" s="3" t="s">
        <v>27</v>
      </c>
      <c r="AL266" s="3" t="s">
        <v>27</v>
      </c>
      <c r="AM266" s="3" t="s">
        <v>27</v>
      </c>
      <c r="AN266" s="3" t="s">
        <v>27</v>
      </c>
      <c r="AO266" s="3" t="s">
        <v>27</v>
      </c>
      <c r="AP266" s="3" t="s">
        <v>27</v>
      </c>
      <c r="AX266" s="3">
        <f t="shared" si="11"/>
        <v>31</v>
      </c>
      <c r="AY266" s="3">
        <f t="shared" si="12"/>
        <v>1</v>
      </c>
    </row>
    <row r="267" spans="2:51" x14ac:dyDescent="0.25">
      <c r="B267" s="3" t="s">
        <v>30</v>
      </c>
      <c r="C267" s="3" t="str">
        <f t="shared" si="10"/>
        <v>UCPWR_FLAB-RP</v>
      </c>
      <c r="D267" s="3" t="s">
        <v>29</v>
      </c>
      <c r="E267" s="3" t="str" cm="1">
        <f t="array" ref="E267">INDEX(PWR_Lab!$A$2:$A$168,AX267)</f>
        <v>GHSOPCZ004</v>
      </c>
      <c r="F267" s="3" t="s">
        <v>28</v>
      </c>
      <c r="G267" s="3" t="s">
        <v>28</v>
      </c>
      <c r="H267" s="3" t="s">
        <v>28</v>
      </c>
      <c r="I267" s="3">
        <v>3</v>
      </c>
      <c r="J267" s="3" cm="1">
        <f t="array" ref="J267">-INDEX(PWR_Lab!$F$2:$M$168,AX267,AY267)</f>
        <v>-1.291E-2</v>
      </c>
      <c r="K267" s="3" t="s">
        <v>27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  <c r="S267" s="3" t="s">
        <v>27</v>
      </c>
      <c r="T267" s="3" t="s">
        <v>27</v>
      </c>
      <c r="U267" s="3" t="s">
        <v>27</v>
      </c>
      <c r="V267" s="3" t="s">
        <v>27</v>
      </c>
      <c r="W267" s="3" t="s">
        <v>27</v>
      </c>
      <c r="X267" s="3" t="s">
        <v>27</v>
      </c>
      <c r="Y267" s="3" t="s">
        <v>27</v>
      </c>
      <c r="Z267" s="3" t="s">
        <v>27</v>
      </c>
      <c r="AA267" s="3" t="s">
        <v>27</v>
      </c>
      <c r="AB267" s="3" t="s">
        <v>27</v>
      </c>
      <c r="AC267" s="3" t="s">
        <v>27</v>
      </c>
      <c r="AD267" s="3" t="s">
        <v>27</v>
      </c>
      <c r="AE267" s="3" t="s">
        <v>27</v>
      </c>
      <c r="AF267" s="3" t="s">
        <v>27</v>
      </c>
      <c r="AG267" s="3" t="s">
        <v>27</v>
      </c>
      <c r="AH267" s="3" t="s">
        <v>27</v>
      </c>
      <c r="AI267" s="3" t="s">
        <v>27</v>
      </c>
      <c r="AJ267" s="3" t="s">
        <v>27</v>
      </c>
      <c r="AK267" s="3" t="s">
        <v>27</v>
      </c>
      <c r="AL267" s="3" t="s">
        <v>27</v>
      </c>
      <c r="AM267" s="3" t="s">
        <v>27</v>
      </c>
      <c r="AN267" s="3" t="s">
        <v>27</v>
      </c>
      <c r="AO267" s="3" t="s">
        <v>27</v>
      </c>
      <c r="AP267" s="3" t="s">
        <v>27</v>
      </c>
      <c r="AX267" s="3">
        <f t="shared" si="11"/>
        <v>31</v>
      </c>
      <c r="AY267" s="3">
        <f t="shared" si="12"/>
        <v>2</v>
      </c>
    </row>
    <row r="268" spans="2:51" x14ac:dyDescent="0.25">
      <c r="B268" s="3" t="s">
        <v>30</v>
      </c>
      <c r="C268" s="3" t="str">
        <f t="shared" si="10"/>
        <v>UCPWR_FLAB-RS</v>
      </c>
      <c r="D268" s="3" t="s">
        <v>29</v>
      </c>
      <c r="E268" s="3" t="str" cm="1">
        <f t="array" ref="E268">INDEX(PWR_Lab!$A$2:$A$168,AX268)</f>
        <v>GHSOPCZ004</v>
      </c>
      <c r="F268" s="3" t="s">
        <v>28</v>
      </c>
      <c r="G268" s="3" t="s">
        <v>28</v>
      </c>
      <c r="H268" s="3" t="s">
        <v>28</v>
      </c>
      <c r="I268" s="3">
        <v>3</v>
      </c>
      <c r="J268" s="3" cm="1">
        <f t="array" ref="J268">-INDEX(PWR_Lab!$F$2:$M$168,AX268,AY268)</f>
        <v>-1.746E-2</v>
      </c>
      <c r="K268" s="3" t="s">
        <v>27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  <c r="S268" s="3" t="s">
        <v>27</v>
      </c>
      <c r="T268" s="3" t="s">
        <v>27</v>
      </c>
      <c r="U268" s="3" t="s">
        <v>27</v>
      </c>
      <c r="V268" s="3" t="s">
        <v>27</v>
      </c>
      <c r="W268" s="3" t="s">
        <v>27</v>
      </c>
      <c r="X268" s="3" t="s">
        <v>27</v>
      </c>
      <c r="Y268" s="3" t="s">
        <v>27</v>
      </c>
      <c r="Z268" s="3" t="s">
        <v>27</v>
      </c>
      <c r="AA268" s="3" t="s">
        <v>27</v>
      </c>
      <c r="AB268" s="3" t="s">
        <v>27</v>
      </c>
      <c r="AC268" s="3" t="s">
        <v>27</v>
      </c>
      <c r="AD268" s="3" t="s">
        <v>27</v>
      </c>
      <c r="AE268" s="3" t="s">
        <v>27</v>
      </c>
      <c r="AF268" s="3" t="s">
        <v>27</v>
      </c>
      <c r="AG268" s="3" t="s">
        <v>27</v>
      </c>
      <c r="AH268" s="3" t="s">
        <v>27</v>
      </c>
      <c r="AI268" s="3" t="s">
        <v>27</v>
      </c>
      <c r="AJ268" s="3" t="s">
        <v>27</v>
      </c>
      <c r="AK268" s="3" t="s">
        <v>27</v>
      </c>
      <c r="AL268" s="3" t="s">
        <v>27</v>
      </c>
      <c r="AM268" s="3" t="s">
        <v>27</v>
      </c>
      <c r="AN268" s="3" t="s">
        <v>27</v>
      </c>
      <c r="AO268" s="3" t="s">
        <v>27</v>
      </c>
      <c r="AP268" s="3" t="s">
        <v>27</v>
      </c>
      <c r="AX268" s="3">
        <f t="shared" si="11"/>
        <v>31</v>
      </c>
      <c r="AY268" s="3">
        <f t="shared" si="12"/>
        <v>3</v>
      </c>
    </row>
    <row r="269" spans="2:51" x14ac:dyDescent="0.25">
      <c r="B269" s="3" t="s">
        <v>30</v>
      </c>
      <c r="C269" s="3" t="str">
        <f t="shared" si="10"/>
        <v>UCPWR_FLAB-RT</v>
      </c>
      <c r="D269" s="3" t="s">
        <v>29</v>
      </c>
      <c r="E269" s="3" t="str" cm="1">
        <f t="array" ref="E269">INDEX(PWR_Lab!$A$2:$A$168,AX269)</f>
        <v>GHSOPCZ004</v>
      </c>
      <c r="F269" s="3" t="s">
        <v>28</v>
      </c>
      <c r="G269" s="3" t="s">
        <v>28</v>
      </c>
      <c r="H269" s="3" t="s">
        <v>28</v>
      </c>
      <c r="I269" s="3">
        <v>3</v>
      </c>
      <c r="J269" s="3" cm="1">
        <f t="array" ref="J269">-INDEX(PWR_Lab!$F$2:$M$168,AX269,AY269)</f>
        <v>0</v>
      </c>
      <c r="K269" s="3" t="s">
        <v>27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  <c r="S269" s="3" t="s">
        <v>27</v>
      </c>
      <c r="T269" s="3" t="s">
        <v>27</v>
      </c>
      <c r="U269" s="3" t="s">
        <v>27</v>
      </c>
      <c r="V269" s="3" t="s">
        <v>27</v>
      </c>
      <c r="W269" s="3" t="s">
        <v>27</v>
      </c>
      <c r="X269" s="3" t="s">
        <v>27</v>
      </c>
      <c r="Y269" s="3" t="s">
        <v>27</v>
      </c>
      <c r="Z269" s="3" t="s">
        <v>27</v>
      </c>
      <c r="AA269" s="3" t="s">
        <v>27</v>
      </c>
      <c r="AB269" s="3" t="s">
        <v>27</v>
      </c>
      <c r="AC269" s="3" t="s">
        <v>27</v>
      </c>
      <c r="AD269" s="3" t="s">
        <v>27</v>
      </c>
      <c r="AE269" s="3" t="s">
        <v>27</v>
      </c>
      <c r="AF269" s="3" t="s">
        <v>27</v>
      </c>
      <c r="AG269" s="3" t="s">
        <v>27</v>
      </c>
      <c r="AH269" s="3" t="s">
        <v>27</v>
      </c>
      <c r="AI269" s="3" t="s">
        <v>27</v>
      </c>
      <c r="AJ269" s="3" t="s">
        <v>27</v>
      </c>
      <c r="AK269" s="3" t="s">
        <v>27</v>
      </c>
      <c r="AL269" s="3" t="s">
        <v>27</v>
      </c>
      <c r="AM269" s="3" t="s">
        <v>27</v>
      </c>
      <c r="AN269" s="3" t="s">
        <v>27</v>
      </c>
      <c r="AO269" s="3" t="s">
        <v>27</v>
      </c>
      <c r="AP269" s="3" t="s">
        <v>27</v>
      </c>
      <c r="AX269" s="3">
        <f t="shared" si="11"/>
        <v>31</v>
      </c>
      <c r="AY269" s="3">
        <f t="shared" si="12"/>
        <v>4</v>
      </c>
    </row>
    <row r="270" spans="2:51" x14ac:dyDescent="0.25">
      <c r="B270" s="3" t="s">
        <v>30</v>
      </c>
      <c r="C270" s="3" t="str">
        <f t="shared" si="10"/>
        <v>UCPWR_FLAB-UN</v>
      </c>
      <c r="D270" s="3" t="s">
        <v>29</v>
      </c>
      <c r="E270" s="3" t="str" cm="1">
        <f t="array" ref="E270">INDEX(PWR_Lab!$A$2:$A$168,AX270)</f>
        <v>GHSOPCZ004</v>
      </c>
      <c r="F270" s="3" t="s">
        <v>28</v>
      </c>
      <c r="G270" s="3" t="s">
        <v>28</v>
      </c>
      <c r="H270" s="3" t="s">
        <v>28</v>
      </c>
      <c r="I270" s="3">
        <v>3</v>
      </c>
      <c r="J270" s="3" cm="1">
        <f t="array" ref="J270">-INDEX(PWR_Lab!$F$2:$M$168,AX270,AY270)</f>
        <v>-0.12224</v>
      </c>
      <c r="K270" s="3" t="s">
        <v>27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  <c r="S270" s="3" t="s">
        <v>27</v>
      </c>
      <c r="T270" s="3" t="s">
        <v>27</v>
      </c>
      <c r="U270" s="3" t="s">
        <v>27</v>
      </c>
      <c r="V270" s="3" t="s">
        <v>27</v>
      </c>
      <c r="W270" s="3" t="s">
        <v>27</v>
      </c>
      <c r="X270" s="3" t="s">
        <v>27</v>
      </c>
      <c r="Y270" s="3" t="s">
        <v>27</v>
      </c>
      <c r="Z270" s="3" t="s">
        <v>27</v>
      </c>
      <c r="AA270" s="3" t="s">
        <v>27</v>
      </c>
      <c r="AB270" s="3" t="s">
        <v>27</v>
      </c>
      <c r="AC270" s="3" t="s">
        <v>27</v>
      </c>
      <c r="AD270" s="3" t="s">
        <v>27</v>
      </c>
      <c r="AE270" s="3" t="s">
        <v>27</v>
      </c>
      <c r="AF270" s="3" t="s">
        <v>27</v>
      </c>
      <c r="AG270" s="3" t="s">
        <v>27</v>
      </c>
      <c r="AH270" s="3" t="s">
        <v>27</v>
      </c>
      <c r="AI270" s="3" t="s">
        <v>27</v>
      </c>
      <c r="AJ270" s="3" t="s">
        <v>27</v>
      </c>
      <c r="AK270" s="3" t="s">
        <v>27</v>
      </c>
      <c r="AL270" s="3" t="s">
        <v>27</v>
      </c>
      <c r="AM270" s="3" t="s">
        <v>27</v>
      </c>
      <c r="AN270" s="3" t="s">
        <v>27</v>
      </c>
      <c r="AO270" s="3" t="s">
        <v>27</v>
      </c>
      <c r="AP270" s="3" t="s">
        <v>27</v>
      </c>
      <c r="AX270" s="3">
        <f t="shared" si="11"/>
        <v>31</v>
      </c>
      <c r="AY270" s="3">
        <f t="shared" si="12"/>
        <v>5</v>
      </c>
    </row>
    <row r="271" spans="2:51" x14ac:dyDescent="0.25">
      <c r="B271" s="3" t="s">
        <v>30</v>
      </c>
      <c r="C271" s="3" t="str">
        <f t="shared" si="10"/>
        <v>UCPWR_FLAB-UP</v>
      </c>
      <c r="D271" s="3" t="s">
        <v>29</v>
      </c>
      <c r="E271" s="3" t="str" cm="1">
        <f t="array" ref="E271">INDEX(PWR_Lab!$A$2:$A$168,AX271)</f>
        <v>GHSOPCZ004</v>
      </c>
      <c r="F271" s="3" t="s">
        <v>28</v>
      </c>
      <c r="G271" s="3" t="s">
        <v>28</v>
      </c>
      <c r="H271" s="3" t="s">
        <v>28</v>
      </c>
      <c r="I271" s="3">
        <v>3</v>
      </c>
      <c r="J271" s="3" cm="1">
        <f t="array" ref="J271">-INDEX(PWR_Lab!$F$2:$M$168,AX271,AY271)</f>
        <v>-0.45099</v>
      </c>
      <c r="K271" s="3" t="s">
        <v>27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  <c r="S271" s="3" t="s">
        <v>27</v>
      </c>
      <c r="T271" s="3" t="s">
        <v>27</v>
      </c>
      <c r="U271" s="3" t="s">
        <v>27</v>
      </c>
      <c r="V271" s="3" t="s">
        <v>27</v>
      </c>
      <c r="W271" s="3" t="s">
        <v>27</v>
      </c>
      <c r="X271" s="3" t="s">
        <v>27</v>
      </c>
      <c r="Y271" s="3" t="s">
        <v>27</v>
      </c>
      <c r="Z271" s="3" t="s">
        <v>27</v>
      </c>
      <c r="AA271" s="3" t="s">
        <v>27</v>
      </c>
      <c r="AB271" s="3" t="s">
        <v>27</v>
      </c>
      <c r="AC271" s="3" t="s">
        <v>27</v>
      </c>
      <c r="AD271" s="3" t="s">
        <v>27</v>
      </c>
      <c r="AE271" s="3" t="s">
        <v>27</v>
      </c>
      <c r="AF271" s="3" t="s">
        <v>27</v>
      </c>
      <c r="AG271" s="3" t="s">
        <v>27</v>
      </c>
      <c r="AH271" s="3" t="s">
        <v>27</v>
      </c>
      <c r="AI271" s="3" t="s">
        <v>27</v>
      </c>
      <c r="AJ271" s="3" t="s">
        <v>27</v>
      </c>
      <c r="AK271" s="3" t="s">
        <v>27</v>
      </c>
      <c r="AL271" s="3" t="s">
        <v>27</v>
      </c>
      <c r="AM271" s="3" t="s">
        <v>27</v>
      </c>
      <c r="AN271" s="3" t="s">
        <v>27</v>
      </c>
      <c r="AO271" s="3" t="s">
        <v>27</v>
      </c>
      <c r="AP271" s="3" t="s">
        <v>27</v>
      </c>
      <c r="AX271" s="3">
        <f t="shared" si="11"/>
        <v>31</v>
      </c>
      <c r="AY271" s="3">
        <f t="shared" si="12"/>
        <v>6</v>
      </c>
    </row>
    <row r="272" spans="2:51" x14ac:dyDescent="0.25">
      <c r="B272" s="3" t="s">
        <v>30</v>
      </c>
      <c r="C272" s="3" t="str">
        <f t="shared" si="10"/>
        <v>UCPWR_FLAB-US</v>
      </c>
      <c r="D272" s="3" t="s">
        <v>29</v>
      </c>
      <c r="E272" s="3" t="str" cm="1">
        <f t="array" ref="E272">INDEX(PWR_Lab!$A$2:$A$168,AX272)</f>
        <v>GHSOPCZ004</v>
      </c>
      <c r="F272" s="3" t="s">
        <v>28</v>
      </c>
      <c r="G272" s="3" t="s">
        <v>28</v>
      </c>
      <c r="H272" s="3" t="s">
        <v>28</v>
      </c>
      <c r="I272" s="3">
        <v>3</v>
      </c>
      <c r="J272" s="3" cm="1">
        <f t="array" ref="J272">-INDEX(PWR_Lab!$F$2:$M$168,AX272,AY272)</f>
        <v>-8.2000000000000003E-2</v>
      </c>
      <c r="K272" s="3" t="s">
        <v>27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  <c r="S272" s="3" t="s">
        <v>27</v>
      </c>
      <c r="T272" s="3" t="s">
        <v>27</v>
      </c>
      <c r="U272" s="3" t="s">
        <v>27</v>
      </c>
      <c r="V272" s="3" t="s">
        <v>27</v>
      </c>
      <c r="W272" s="3" t="s">
        <v>27</v>
      </c>
      <c r="X272" s="3" t="s">
        <v>27</v>
      </c>
      <c r="Y272" s="3" t="s">
        <v>27</v>
      </c>
      <c r="Z272" s="3" t="s">
        <v>27</v>
      </c>
      <c r="AA272" s="3" t="s">
        <v>27</v>
      </c>
      <c r="AB272" s="3" t="s">
        <v>27</v>
      </c>
      <c r="AC272" s="3" t="s">
        <v>27</v>
      </c>
      <c r="AD272" s="3" t="s">
        <v>27</v>
      </c>
      <c r="AE272" s="3" t="s">
        <v>27</v>
      </c>
      <c r="AF272" s="3" t="s">
        <v>27</v>
      </c>
      <c r="AG272" s="3" t="s">
        <v>27</v>
      </c>
      <c r="AH272" s="3" t="s">
        <v>27</v>
      </c>
      <c r="AI272" s="3" t="s">
        <v>27</v>
      </c>
      <c r="AJ272" s="3" t="s">
        <v>27</v>
      </c>
      <c r="AK272" s="3" t="s">
        <v>27</v>
      </c>
      <c r="AL272" s="3" t="s">
        <v>27</v>
      </c>
      <c r="AM272" s="3" t="s">
        <v>27</v>
      </c>
      <c r="AN272" s="3" t="s">
        <v>27</v>
      </c>
      <c r="AO272" s="3" t="s">
        <v>27</v>
      </c>
      <c r="AP272" s="3" t="s">
        <v>27</v>
      </c>
      <c r="AX272" s="3">
        <f t="shared" si="11"/>
        <v>31</v>
      </c>
      <c r="AY272" s="3">
        <f t="shared" si="12"/>
        <v>7</v>
      </c>
    </row>
    <row r="273" spans="2:51" x14ac:dyDescent="0.25">
      <c r="B273" s="3" t="s">
        <v>30</v>
      </c>
      <c r="C273" s="3" t="str">
        <f t="shared" si="10"/>
        <v>UCPWR_FLAB-UT</v>
      </c>
      <c r="D273" s="3" t="s">
        <v>29</v>
      </c>
      <c r="E273" s="3" t="str" cm="1">
        <f t="array" ref="E273">INDEX(PWR_Lab!$A$2:$A$168,AX273)</f>
        <v>GHSOPCZ004</v>
      </c>
      <c r="F273" s="3" t="s">
        <v>28</v>
      </c>
      <c r="G273" s="3" t="s">
        <v>28</v>
      </c>
      <c r="H273" s="3" t="s">
        <v>28</v>
      </c>
      <c r="I273" s="3">
        <v>3</v>
      </c>
      <c r="J273" s="3" cm="1">
        <f t="array" ref="J273">-INDEX(PWR_Lab!$F$2:$M$168,AX273,AY273)</f>
        <v>-0.99916000000000005</v>
      </c>
      <c r="K273" s="3" t="s">
        <v>27</v>
      </c>
      <c r="L273" s="3" t="s">
        <v>27</v>
      </c>
      <c r="M273" s="3" t="s">
        <v>27</v>
      </c>
      <c r="N273" s="3" t="s">
        <v>27</v>
      </c>
      <c r="O273" s="3" t="s">
        <v>27</v>
      </c>
      <c r="P273" s="3" t="s">
        <v>27</v>
      </c>
      <c r="Q273" s="3" t="s">
        <v>27</v>
      </c>
      <c r="R273" s="3" t="s">
        <v>27</v>
      </c>
      <c r="S273" s="3" t="s">
        <v>27</v>
      </c>
      <c r="T273" s="3" t="s">
        <v>27</v>
      </c>
      <c r="U273" s="3" t="s">
        <v>27</v>
      </c>
      <c r="V273" s="3" t="s">
        <v>27</v>
      </c>
      <c r="W273" s="3" t="s">
        <v>27</v>
      </c>
      <c r="X273" s="3" t="s">
        <v>27</v>
      </c>
      <c r="Y273" s="3" t="s">
        <v>27</v>
      </c>
      <c r="Z273" s="3" t="s">
        <v>27</v>
      </c>
      <c r="AA273" s="3" t="s">
        <v>27</v>
      </c>
      <c r="AB273" s="3" t="s">
        <v>27</v>
      </c>
      <c r="AC273" s="3" t="s">
        <v>27</v>
      </c>
      <c r="AD273" s="3" t="s">
        <v>27</v>
      </c>
      <c r="AE273" s="3" t="s">
        <v>27</v>
      </c>
      <c r="AF273" s="3" t="s">
        <v>27</v>
      </c>
      <c r="AG273" s="3" t="s">
        <v>27</v>
      </c>
      <c r="AH273" s="3" t="s">
        <v>27</v>
      </c>
      <c r="AI273" s="3" t="s">
        <v>27</v>
      </c>
      <c r="AJ273" s="3" t="s">
        <v>27</v>
      </c>
      <c r="AK273" s="3" t="s">
        <v>27</v>
      </c>
      <c r="AL273" s="3" t="s">
        <v>27</v>
      </c>
      <c r="AM273" s="3" t="s">
        <v>27</v>
      </c>
      <c r="AN273" s="3" t="s">
        <v>27</v>
      </c>
      <c r="AO273" s="3" t="s">
        <v>27</v>
      </c>
      <c r="AP273" s="3" t="s">
        <v>27</v>
      </c>
      <c r="AX273" s="3">
        <f t="shared" si="11"/>
        <v>31</v>
      </c>
      <c r="AY273" s="3">
        <f t="shared" si="12"/>
        <v>8</v>
      </c>
    </row>
    <row r="274" spans="2:51" x14ac:dyDescent="0.25">
      <c r="B274" s="3" t="s">
        <v>30</v>
      </c>
      <c r="C274" s="3" t="str">
        <f t="shared" si="10"/>
        <v>UCPWR_FLAB-RN</v>
      </c>
      <c r="D274" s="3" t="s">
        <v>29</v>
      </c>
      <c r="E274" s="3" t="str" cm="1">
        <f t="array" ref="E274">INDEX(PWR_Lab!$A$2:$A$168,AX274)</f>
        <v>GHSOPCZ005</v>
      </c>
      <c r="F274" s="3" t="s">
        <v>28</v>
      </c>
      <c r="G274" s="3" t="s">
        <v>28</v>
      </c>
      <c r="H274" s="3" t="s">
        <v>28</v>
      </c>
      <c r="I274" s="3">
        <v>3</v>
      </c>
      <c r="J274" s="3" cm="1">
        <f t="array" ref="J274">-INDEX(PWR_Lab!$F$2:$M$168,AX274,AY274)</f>
        <v>-1.5939999999999999E-2</v>
      </c>
      <c r="K274" s="3" t="s">
        <v>27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  <c r="S274" s="3" t="s">
        <v>27</v>
      </c>
      <c r="T274" s="3" t="s">
        <v>27</v>
      </c>
      <c r="U274" s="3" t="s">
        <v>27</v>
      </c>
      <c r="V274" s="3" t="s">
        <v>27</v>
      </c>
      <c r="W274" s="3" t="s">
        <v>27</v>
      </c>
      <c r="X274" s="3" t="s">
        <v>27</v>
      </c>
      <c r="Y274" s="3" t="s">
        <v>27</v>
      </c>
      <c r="Z274" s="3" t="s">
        <v>27</v>
      </c>
      <c r="AA274" s="3" t="s">
        <v>27</v>
      </c>
      <c r="AB274" s="3" t="s">
        <v>27</v>
      </c>
      <c r="AC274" s="3" t="s">
        <v>27</v>
      </c>
      <c r="AD274" s="3" t="s">
        <v>27</v>
      </c>
      <c r="AE274" s="3" t="s">
        <v>27</v>
      </c>
      <c r="AF274" s="3" t="s">
        <v>27</v>
      </c>
      <c r="AG274" s="3" t="s">
        <v>27</v>
      </c>
      <c r="AH274" s="3" t="s">
        <v>27</v>
      </c>
      <c r="AI274" s="3" t="s">
        <v>27</v>
      </c>
      <c r="AJ274" s="3" t="s">
        <v>27</v>
      </c>
      <c r="AK274" s="3" t="s">
        <v>27</v>
      </c>
      <c r="AL274" s="3" t="s">
        <v>27</v>
      </c>
      <c r="AM274" s="3" t="s">
        <v>27</v>
      </c>
      <c r="AN274" s="3" t="s">
        <v>27</v>
      </c>
      <c r="AO274" s="3" t="s">
        <v>27</v>
      </c>
      <c r="AP274" s="3" t="s">
        <v>27</v>
      </c>
      <c r="AX274" s="3">
        <f t="shared" si="11"/>
        <v>32</v>
      </c>
      <c r="AY274" s="3">
        <f t="shared" si="12"/>
        <v>1</v>
      </c>
    </row>
    <row r="275" spans="2:51" x14ac:dyDescent="0.25">
      <c r="B275" s="3" t="s">
        <v>30</v>
      </c>
      <c r="C275" s="3" t="str">
        <f t="shared" si="10"/>
        <v>UCPWR_FLAB-RP</v>
      </c>
      <c r="D275" s="3" t="s">
        <v>29</v>
      </c>
      <c r="E275" s="3" t="str" cm="1">
        <f t="array" ref="E275">INDEX(PWR_Lab!$A$2:$A$168,AX275)</f>
        <v>GHSOPCZ005</v>
      </c>
      <c r="F275" s="3" t="s">
        <v>28</v>
      </c>
      <c r="G275" s="3" t="s">
        <v>28</v>
      </c>
      <c r="H275" s="3" t="s">
        <v>28</v>
      </c>
      <c r="I275" s="3">
        <v>3</v>
      </c>
      <c r="J275" s="3" cm="1">
        <f t="array" ref="J275">-INDEX(PWR_Lab!$F$2:$M$168,AX275,AY275)</f>
        <v>-1.291E-2</v>
      </c>
      <c r="K275" s="3" t="s">
        <v>27</v>
      </c>
      <c r="L275" s="3" t="s">
        <v>27</v>
      </c>
      <c r="M275" s="3" t="s">
        <v>27</v>
      </c>
      <c r="N275" s="3" t="s">
        <v>27</v>
      </c>
      <c r="O275" s="3" t="s">
        <v>27</v>
      </c>
      <c r="P275" s="3" t="s">
        <v>27</v>
      </c>
      <c r="Q275" s="3" t="s">
        <v>27</v>
      </c>
      <c r="R275" s="3" t="s">
        <v>27</v>
      </c>
      <c r="S275" s="3" t="s">
        <v>27</v>
      </c>
      <c r="T275" s="3" t="s">
        <v>27</v>
      </c>
      <c r="U275" s="3" t="s">
        <v>27</v>
      </c>
      <c r="V275" s="3" t="s">
        <v>27</v>
      </c>
      <c r="W275" s="3" t="s">
        <v>27</v>
      </c>
      <c r="X275" s="3" t="s">
        <v>27</v>
      </c>
      <c r="Y275" s="3" t="s">
        <v>27</v>
      </c>
      <c r="Z275" s="3" t="s">
        <v>27</v>
      </c>
      <c r="AA275" s="3" t="s">
        <v>27</v>
      </c>
      <c r="AB275" s="3" t="s">
        <v>27</v>
      </c>
      <c r="AC275" s="3" t="s">
        <v>27</v>
      </c>
      <c r="AD275" s="3" t="s">
        <v>27</v>
      </c>
      <c r="AE275" s="3" t="s">
        <v>27</v>
      </c>
      <c r="AF275" s="3" t="s">
        <v>27</v>
      </c>
      <c r="AG275" s="3" t="s">
        <v>27</v>
      </c>
      <c r="AH275" s="3" t="s">
        <v>27</v>
      </c>
      <c r="AI275" s="3" t="s">
        <v>27</v>
      </c>
      <c r="AJ275" s="3" t="s">
        <v>27</v>
      </c>
      <c r="AK275" s="3" t="s">
        <v>27</v>
      </c>
      <c r="AL275" s="3" t="s">
        <v>27</v>
      </c>
      <c r="AM275" s="3" t="s">
        <v>27</v>
      </c>
      <c r="AN275" s="3" t="s">
        <v>27</v>
      </c>
      <c r="AO275" s="3" t="s">
        <v>27</v>
      </c>
      <c r="AP275" s="3" t="s">
        <v>27</v>
      </c>
      <c r="AX275" s="3">
        <f t="shared" si="11"/>
        <v>32</v>
      </c>
      <c r="AY275" s="3">
        <f t="shared" si="12"/>
        <v>2</v>
      </c>
    </row>
    <row r="276" spans="2:51" x14ac:dyDescent="0.25">
      <c r="B276" s="3" t="s">
        <v>30</v>
      </c>
      <c r="C276" s="3" t="str">
        <f t="shared" si="10"/>
        <v>UCPWR_FLAB-RS</v>
      </c>
      <c r="D276" s="3" t="s">
        <v>29</v>
      </c>
      <c r="E276" s="3" t="str" cm="1">
        <f t="array" ref="E276">INDEX(PWR_Lab!$A$2:$A$168,AX276)</f>
        <v>GHSOPCZ005</v>
      </c>
      <c r="F276" s="3" t="s">
        <v>28</v>
      </c>
      <c r="G276" s="3" t="s">
        <v>28</v>
      </c>
      <c r="H276" s="3" t="s">
        <v>28</v>
      </c>
      <c r="I276" s="3">
        <v>3</v>
      </c>
      <c r="J276" s="3" cm="1">
        <f t="array" ref="J276">-INDEX(PWR_Lab!$F$2:$M$168,AX276,AY276)</f>
        <v>-1.746E-2</v>
      </c>
      <c r="K276" s="3" t="s">
        <v>27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  <c r="S276" s="3" t="s">
        <v>27</v>
      </c>
      <c r="T276" s="3" t="s">
        <v>27</v>
      </c>
      <c r="U276" s="3" t="s">
        <v>27</v>
      </c>
      <c r="V276" s="3" t="s">
        <v>27</v>
      </c>
      <c r="W276" s="3" t="s">
        <v>27</v>
      </c>
      <c r="X276" s="3" t="s">
        <v>27</v>
      </c>
      <c r="Y276" s="3" t="s">
        <v>27</v>
      </c>
      <c r="Z276" s="3" t="s">
        <v>27</v>
      </c>
      <c r="AA276" s="3" t="s">
        <v>27</v>
      </c>
      <c r="AB276" s="3" t="s">
        <v>27</v>
      </c>
      <c r="AC276" s="3" t="s">
        <v>27</v>
      </c>
      <c r="AD276" s="3" t="s">
        <v>27</v>
      </c>
      <c r="AE276" s="3" t="s">
        <v>27</v>
      </c>
      <c r="AF276" s="3" t="s">
        <v>27</v>
      </c>
      <c r="AG276" s="3" t="s">
        <v>27</v>
      </c>
      <c r="AH276" s="3" t="s">
        <v>27</v>
      </c>
      <c r="AI276" s="3" t="s">
        <v>27</v>
      </c>
      <c r="AJ276" s="3" t="s">
        <v>27</v>
      </c>
      <c r="AK276" s="3" t="s">
        <v>27</v>
      </c>
      <c r="AL276" s="3" t="s">
        <v>27</v>
      </c>
      <c r="AM276" s="3" t="s">
        <v>27</v>
      </c>
      <c r="AN276" s="3" t="s">
        <v>27</v>
      </c>
      <c r="AO276" s="3" t="s">
        <v>27</v>
      </c>
      <c r="AP276" s="3" t="s">
        <v>27</v>
      </c>
      <c r="AX276" s="3">
        <f t="shared" si="11"/>
        <v>32</v>
      </c>
      <c r="AY276" s="3">
        <f t="shared" si="12"/>
        <v>3</v>
      </c>
    </row>
    <row r="277" spans="2:51" x14ac:dyDescent="0.25">
      <c r="B277" s="3" t="s">
        <v>30</v>
      </c>
      <c r="C277" s="3" t="str">
        <f t="shared" si="10"/>
        <v>UCPWR_FLAB-RT</v>
      </c>
      <c r="D277" s="3" t="s">
        <v>29</v>
      </c>
      <c r="E277" s="3" t="str" cm="1">
        <f t="array" ref="E277">INDEX(PWR_Lab!$A$2:$A$168,AX277)</f>
        <v>GHSOPCZ005</v>
      </c>
      <c r="F277" s="3" t="s">
        <v>28</v>
      </c>
      <c r="G277" s="3" t="s">
        <v>28</v>
      </c>
      <c r="H277" s="3" t="s">
        <v>28</v>
      </c>
      <c r="I277" s="3">
        <v>3</v>
      </c>
      <c r="J277" s="3" cm="1">
        <f t="array" ref="J277">-INDEX(PWR_Lab!$F$2:$M$168,AX277,AY277)</f>
        <v>0</v>
      </c>
      <c r="K277" s="3" t="s">
        <v>27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  <c r="S277" s="3" t="s">
        <v>27</v>
      </c>
      <c r="T277" s="3" t="s">
        <v>27</v>
      </c>
      <c r="U277" s="3" t="s">
        <v>27</v>
      </c>
      <c r="V277" s="3" t="s">
        <v>27</v>
      </c>
      <c r="W277" s="3" t="s">
        <v>27</v>
      </c>
      <c r="X277" s="3" t="s">
        <v>27</v>
      </c>
      <c r="Y277" s="3" t="s">
        <v>27</v>
      </c>
      <c r="Z277" s="3" t="s">
        <v>27</v>
      </c>
      <c r="AA277" s="3" t="s">
        <v>27</v>
      </c>
      <c r="AB277" s="3" t="s">
        <v>27</v>
      </c>
      <c r="AC277" s="3" t="s">
        <v>27</v>
      </c>
      <c r="AD277" s="3" t="s">
        <v>27</v>
      </c>
      <c r="AE277" s="3" t="s">
        <v>27</v>
      </c>
      <c r="AF277" s="3" t="s">
        <v>27</v>
      </c>
      <c r="AG277" s="3" t="s">
        <v>27</v>
      </c>
      <c r="AH277" s="3" t="s">
        <v>27</v>
      </c>
      <c r="AI277" s="3" t="s">
        <v>27</v>
      </c>
      <c r="AJ277" s="3" t="s">
        <v>27</v>
      </c>
      <c r="AK277" s="3" t="s">
        <v>27</v>
      </c>
      <c r="AL277" s="3" t="s">
        <v>27</v>
      </c>
      <c r="AM277" s="3" t="s">
        <v>27</v>
      </c>
      <c r="AN277" s="3" t="s">
        <v>27</v>
      </c>
      <c r="AO277" s="3" t="s">
        <v>27</v>
      </c>
      <c r="AP277" s="3" t="s">
        <v>27</v>
      </c>
      <c r="AX277" s="3">
        <f t="shared" si="11"/>
        <v>32</v>
      </c>
      <c r="AY277" s="3">
        <f t="shared" si="12"/>
        <v>4</v>
      </c>
    </row>
    <row r="278" spans="2:51" x14ac:dyDescent="0.25">
      <c r="B278" s="3" t="s">
        <v>30</v>
      </c>
      <c r="C278" s="3" t="str">
        <f t="shared" si="10"/>
        <v>UCPWR_FLAB-UN</v>
      </c>
      <c r="D278" s="3" t="s">
        <v>29</v>
      </c>
      <c r="E278" s="3" t="str" cm="1">
        <f t="array" ref="E278">INDEX(PWR_Lab!$A$2:$A$168,AX278)</f>
        <v>GHSOPCZ005</v>
      </c>
      <c r="F278" s="3" t="s">
        <v>28</v>
      </c>
      <c r="G278" s="3" t="s">
        <v>28</v>
      </c>
      <c r="H278" s="3" t="s">
        <v>28</v>
      </c>
      <c r="I278" s="3">
        <v>3</v>
      </c>
      <c r="J278" s="3" cm="1">
        <f t="array" ref="J278">-INDEX(PWR_Lab!$F$2:$M$168,AX278,AY278)</f>
        <v>-0.12224</v>
      </c>
      <c r="K278" s="3" t="s">
        <v>27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  <c r="S278" s="3" t="s">
        <v>27</v>
      </c>
      <c r="T278" s="3" t="s">
        <v>27</v>
      </c>
      <c r="U278" s="3" t="s">
        <v>27</v>
      </c>
      <c r="V278" s="3" t="s">
        <v>27</v>
      </c>
      <c r="W278" s="3" t="s">
        <v>27</v>
      </c>
      <c r="X278" s="3" t="s">
        <v>27</v>
      </c>
      <c r="Y278" s="3" t="s">
        <v>27</v>
      </c>
      <c r="Z278" s="3" t="s">
        <v>27</v>
      </c>
      <c r="AA278" s="3" t="s">
        <v>27</v>
      </c>
      <c r="AB278" s="3" t="s">
        <v>27</v>
      </c>
      <c r="AC278" s="3" t="s">
        <v>27</v>
      </c>
      <c r="AD278" s="3" t="s">
        <v>27</v>
      </c>
      <c r="AE278" s="3" t="s">
        <v>27</v>
      </c>
      <c r="AF278" s="3" t="s">
        <v>27</v>
      </c>
      <c r="AG278" s="3" t="s">
        <v>27</v>
      </c>
      <c r="AH278" s="3" t="s">
        <v>27</v>
      </c>
      <c r="AI278" s="3" t="s">
        <v>27</v>
      </c>
      <c r="AJ278" s="3" t="s">
        <v>27</v>
      </c>
      <c r="AK278" s="3" t="s">
        <v>27</v>
      </c>
      <c r="AL278" s="3" t="s">
        <v>27</v>
      </c>
      <c r="AM278" s="3" t="s">
        <v>27</v>
      </c>
      <c r="AN278" s="3" t="s">
        <v>27</v>
      </c>
      <c r="AO278" s="3" t="s">
        <v>27</v>
      </c>
      <c r="AP278" s="3" t="s">
        <v>27</v>
      </c>
      <c r="AX278" s="3">
        <f t="shared" si="11"/>
        <v>32</v>
      </c>
      <c r="AY278" s="3">
        <f t="shared" si="12"/>
        <v>5</v>
      </c>
    </row>
    <row r="279" spans="2:51" x14ac:dyDescent="0.25">
      <c r="B279" s="3" t="s">
        <v>30</v>
      </c>
      <c r="C279" s="3" t="str">
        <f t="shared" si="10"/>
        <v>UCPWR_FLAB-UP</v>
      </c>
      <c r="D279" s="3" t="s">
        <v>29</v>
      </c>
      <c r="E279" s="3" t="str" cm="1">
        <f t="array" ref="E279">INDEX(PWR_Lab!$A$2:$A$168,AX279)</f>
        <v>GHSOPCZ005</v>
      </c>
      <c r="F279" s="3" t="s">
        <v>28</v>
      </c>
      <c r="G279" s="3" t="s">
        <v>28</v>
      </c>
      <c r="H279" s="3" t="s">
        <v>28</v>
      </c>
      <c r="I279" s="3">
        <v>3</v>
      </c>
      <c r="J279" s="3" cm="1">
        <f t="array" ref="J279">-INDEX(PWR_Lab!$F$2:$M$168,AX279,AY279)</f>
        <v>-0.45099</v>
      </c>
      <c r="K279" s="3" t="s">
        <v>27</v>
      </c>
      <c r="L279" s="3" t="s">
        <v>27</v>
      </c>
      <c r="M279" s="3" t="s">
        <v>27</v>
      </c>
      <c r="N279" s="3" t="s">
        <v>27</v>
      </c>
      <c r="O279" s="3" t="s">
        <v>27</v>
      </c>
      <c r="P279" s="3" t="s">
        <v>27</v>
      </c>
      <c r="Q279" s="3" t="s">
        <v>27</v>
      </c>
      <c r="R279" s="3" t="s">
        <v>27</v>
      </c>
      <c r="S279" s="3" t="s">
        <v>27</v>
      </c>
      <c r="T279" s="3" t="s">
        <v>27</v>
      </c>
      <c r="U279" s="3" t="s">
        <v>27</v>
      </c>
      <c r="V279" s="3" t="s">
        <v>27</v>
      </c>
      <c r="W279" s="3" t="s">
        <v>27</v>
      </c>
      <c r="X279" s="3" t="s">
        <v>27</v>
      </c>
      <c r="Y279" s="3" t="s">
        <v>27</v>
      </c>
      <c r="Z279" s="3" t="s">
        <v>27</v>
      </c>
      <c r="AA279" s="3" t="s">
        <v>27</v>
      </c>
      <c r="AB279" s="3" t="s">
        <v>27</v>
      </c>
      <c r="AC279" s="3" t="s">
        <v>27</v>
      </c>
      <c r="AD279" s="3" t="s">
        <v>27</v>
      </c>
      <c r="AE279" s="3" t="s">
        <v>27</v>
      </c>
      <c r="AF279" s="3" t="s">
        <v>27</v>
      </c>
      <c r="AG279" s="3" t="s">
        <v>27</v>
      </c>
      <c r="AH279" s="3" t="s">
        <v>27</v>
      </c>
      <c r="AI279" s="3" t="s">
        <v>27</v>
      </c>
      <c r="AJ279" s="3" t="s">
        <v>27</v>
      </c>
      <c r="AK279" s="3" t="s">
        <v>27</v>
      </c>
      <c r="AL279" s="3" t="s">
        <v>27</v>
      </c>
      <c r="AM279" s="3" t="s">
        <v>27</v>
      </c>
      <c r="AN279" s="3" t="s">
        <v>27</v>
      </c>
      <c r="AO279" s="3" t="s">
        <v>27</v>
      </c>
      <c r="AP279" s="3" t="s">
        <v>27</v>
      </c>
      <c r="AX279" s="3">
        <f t="shared" si="11"/>
        <v>32</v>
      </c>
      <c r="AY279" s="3">
        <f t="shared" si="12"/>
        <v>6</v>
      </c>
    </row>
    <row r="280" spans="2:51" x14ac:dyDescent="0.25">
      <c r="B280" s="3" t="s">
        <v>30</v>
      </c>
      <c r="C280" s="3" t="str">
        <f t="shared" si="10"/>
        <v>UCPWR_FLAB-US</v>
      </c>
      <c r="D280" s="3" t="s">
        <v>29</v>
      </c>
      <c r="E280" s="3" t="str" cm="1">
        <f t="array" ref="E280">INDEX(PWR_Lab!$A$2:$A$168,AX280)</f>
        <v>GHSOPCZ005</v>
      </c>
      <c r="F280" s="3" t="s">
        <v>28</v>
      </c>
      <c r="G280" s="3" t="s">
        <v>28</v>
      </c>
      <c r="H280" s="3" t="s">
        <v>28</v>
      </c>
      <c r="I280" s="3">
        <v>3</v>
      </c>
      <c r="J280" s="3" cm="1">
        <f t="array" ref="J280">-INDEX(PWR_Lab!$F$2:$M$168,AX280,AY280)</f>
        <v>-8.2000000000000003E-2</v>
      </c>
      <c r="K280" s="3" t="s">
        <v>27</v>
      </c>
      <c r="L280" s="3" t="s">
        <v>27</v>
      </c>
      <c r="M280" s="3" t="s">
        <v>27</v>
      </c>
      <c r="N280" s="3" t="s">
        <v>27</v>
      </c>
      <c r="O280" s="3" t="s">
        <v>27</v>
      </c>
      <c r="P280" s="3" t="s">
        <v>27</v>
      </c>
      <c r="Q280" s="3" t="s">
        <v>27</v>
      </c>
      <c r="R280" s="3" t="s">
        <v>27</v>
      </c>
      <c r="S280" s="3" t="s">
        <v>27</v>
      </c>
      <c r="T280" s="3" t="s">
        <v>27</v>
      </c>
      <c r="U280" s="3" t="s">
        <v>27</v>
      </c>
      <c r="V280" s="3" t="s">
        <v>27</v>
      </c>
      <c r="W280" s="3" t="s">
        <v>27</v>
      </c>
      <c r="X280" s="3" t="s">
        <v>27</v>
      </c>
      <c r="Y280" s="3" t="s">
        <v>27</v>
      </c>
      <c r="Z280" s="3" t="s">
        <v>27</v>
      </c>
      <c r="AA280" s="3" t="s">
        <v>27</v>
      </c>
      <c r="AB280" s="3" t="s">
        <v>27</v>
      </c>
      <c r="AC280" s="3" t="s">
        <v>27</v>
      </c>
      <c r="AD280" s="3" t="s">
        <v>27</v>
      </c>
      <c r="AE280" s="3" t="s">
        <v>27</v>
      </c>
      <c r="AF280" s="3" t="s">
        <v>27</v>
      </c>
      <c r="AG280" s="3" t="s">
        <v>27</v>
      </c>
      <c r="AH280" s="3" t="s">
        <v>27</v>
      </c>
      <c r="AI280" s="3" t="s">
        <v>27</v>
      </c>
      <c r="AJ280" s="3" t="s">
        <v>27</v>
      </c>
      <c r="AK280" s="3" t="s">
        <v>27</v>
      </c>
      <c r="AL280" s="3" t="s">
        <v>27</v>
      </c>
      <c r="AM280" s="3" t="s">
        <v>27</v>
      </c>
      <c r="AN280" s="3" t="s">
        <v>27</v>
      </c>
      <c r="AO280" s="3" t="s">
        <v>27</v>
      </c>
      <c r="AP280" s="3" t="s">
        <v>27</v>
      </c>
      <c r="AX280" s="3">
        <f t="shared" si="11"/>
        <v>32</v>
      </c>
      <c r="AY280" s="3">
        <f t="shared" si="12"/>
        <v>7</v>
      </c>
    </row>
    <row r="281" spans="2:51" x14ac:dyDescent="0.25">
      <c r="B281" s="3" t="s">
        <v>30</v>
      </c>
      <c r="C281" s="3" t="str">
        <f t="shared" si="10"/>
        <v>UCPWR_FLAB-UT</v>
      </c>
      <c r="D281" s="3" t="s">
        <v>29</v>
      </c>
      <c r="E281" s="3" t="str" cm="1">
        <f t="array" ref="E281">INDEX(PWR_Lab!$A$2:$A$168,AX281)</f>
        <v>GHSOPCZ005</v>
      </c>
      <c r="F281" s="3" t="s">
        <v>28</v>
      </c>
      <c r="G281" s="3" t="s">
        <v>28</v>
      </c>
      <c r="H281" s="3" t="s">
        <v>28</v>
      </c>
      <c r="I281" s="3">
        <v>3</v>
      </c>
      <c r="J281" s="3" cm="1">
        <f t="array" ref="J281">-INDEX(PWR_Lab!$F$2:$M$168,AX281,AY281)</f>
        <v>-0.99916000000000005</v>
      </c>
      <c r="K281" s="3" t="s">
        <v>27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27</v>
      </c>
      <c r="R281" s="3" t="s">
        <v>27</v>
      </c>
      <c r="S281" s="3" t="s">
        <v>27</v>
      </c>
      <c r="T281" s="3" t="s">
        <v>27</v>
      </c>
      <c r="U281" s="3" t="s">
        <v>27</v>
      </c>
      <c r="V281" s="3" t="s">
        <v>27</v>
      </c>
      <c r="W281" s="3" t="s">
        <v>27</v>
      </c>
      <c r="X281" s="3" t="s">
        <v>27</v>
      </c>
      <c r="Y281" s="3" t="s">
        <v>27</v>
      </c>
      <c r="Z281" s="3" t="s">
        <v>27</v>
      </c>
      <c r="AA281" s="3" t="s">
        <v>27</v>
      </c>
      <c r="AB281" s="3" t="s">
        <v>27</v>
      </c>
      <c r="AC281" s="3" t="s">
        <v>27</v>
      </c>
      <c r="AD281" s="3" t="s">
        <v>27</v>
      </c>
      <c r="AE281" s="3" t="s">
        <v>27</v>
      </c>
      <c r="AF281" s="3" t="s">
        <v>27</v>
      </c>
      <c r="AG281" s="3" t="s">
        <v>27</v>
      </c>
      <c r="AH281" s="3" t="s">
        <v>27</v>
      </c>
      <c r="AI281" s="3" t="s">
        <v>27</v>
      </c>
      <c r="AJ281" s="3" t="s">
        <v>27</v>
      </c>
      <c r="AK281" s="3" t="s">
        <v>27</v>
      </c>
      <c r="AL281" s="3" t="s">
        <v>27</v>
      </c>
      <c r="AM281" s="3" t="s">
        <v>27</v>
      </c>
      <c r="AN281" s="3" t="s">
        <v>27</v>
      </c>
      <c r="AO281" s="3" t="s">
        <v>27</v>
      </c>
      <c r="AP281" s="3" t="s">
        <v>27</v>
      </c>
      <c r="AX281" s="3">
        <f t="shared" si="11"/>
        <v>32</v>
      </c>
      <c r="AY281" s="3">
        <f t="shared" si="12"/>
        <v>8</v>
      </c>
    </row>
    <row r="282" spans="2:51" x14ac:dyDescent="0.25">
      <c r="B282" s="3" t="s">
        <v>30</v>
      </c>
      <c r="C282" s="3" t="str">
        <f t="shared" si="10"/>
        <v>UCPWR_FLAB-RN</v>
      </c>
      <c r="D282" s="3" t="s">
        <v>29</v>
      </c>
      <c r="E282" s="3" t="str" cm="1">
        <f t="array" ref="E282">INDEX(PWR_Lab!$A$2:$A$168,AX282)</f>
        <v>GHSOPR00</v>
      </c>
      <c r="F282" s="3" t="s">
        <v>28</v>
      </c>
      <c r="G282" s="3" t="s">
        <v>28</v>
      </c>
      <c r="H282" s="3" t="s">
        <v>28</v>
      </c>
      <c r="I282" s="3">
        <v>3</v>
      </c>
      <c r="J282" s="3" cm="1">
        <f t="array" ref="J282">-INDEX(PWR_Lab!$F$2:$M$168,AX282,AY282)</f>
        <v>-1.5939999999999999E-2</v>
      </c>
      <c r="K282" s="3" t="s">
        <v>27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  <c r="S282" s="3" t="s">
        <v>27</v>
      </c>
      <c r="T282" s="3" t="s">
        <v>27</v>
      </c>
      <c r="U282" s="3" t="s">
        <v>27</v>
      </c>
      <c r="V282" s="3" t="s">
        <v>27</v>
      </c>
      <c r="W282" s="3" t="s">
        <v>27</v>
      </c>
      <c r="X282" s="3" t="s">
        <v>27</v>
      </c>
      <c r="Y282" s="3" t="s">
        <v>27</v>
      </c>
      <c r="Z282" s="3" t="s">
        <v>27</v>
      </c>
      <c r="AA282" s="3" t="s">
        <v>27</v>
      </c>
      <c r="AB282" s="3" t="s">
        <v>27</v>
      </c>
      <c r="AC282" s="3" t="s">
        <v>27</v>
      </c>
      <c r="AD282" s="3" t="s">
        <v>27</v>
      </c>
      <c r="AE282" s="3" t="s">
        <v>27</v>
      </c>
      <c r="AF282" s="3" t="s">
        <v>27</v>
      </c>
      <c r="AG282" s="3" t="s">
        <v>27</v>
      </c>
      <c r="AH282" s="3" t="s">
        <v>27</v>
      </c>
      <c r="AI282" s="3" t="s">
        <v>27</v>
      </c>
      <c r="AJ282" s="3" t="s">
        <v>27</v>
      </c>
      <c r="AK282" s="3" t="s">
        <v>27</v>
      </c>
      <c r="AL282" s="3" t="s">
        <v>27</v>
      </c>
      <c r="AM282" s="3" t="s">
        <v>27</v>
      </c>
      <c r="AN282" s="3" t="s">
        <v>27</v>
      </c>
      <c r="AO282" s="3" t="s">
        <v>27</v>
      </c>
      <c r="AP282" s="3" t="s">
        <v>27</v>
      </c>
      <c r="AX282" s="3">
        <f t="shared" si="11"/>
        <v>33</v>
      </c>
      <c r="AY282" s="3">
        <f t="shared" si="12"/>
        <v>1</v>
      </c>
    </row>
    <row r="283" spans="2:51" x14ac:dyDescent="0.25">
      <c r="B283" s="3" t="s">
        <v>30</v>
      </c>
      <c r="C283" s="3" t="str">
        <f t="shared" ref="C283:C346" si="13">C275</f>
        <v>UCPWR_FLAB-RP</v>
      </c>
      <c r="D283" s="3" t="s">
        <v>29</v>
      </c>
      <c r="E283" s="3" t="str" cm="1">
        <f t="array" ref="E283">INDEX(PWR_Lab!$A$2:$A$168,AX283)</f>
        <v>GHSOPR00</v>
      </c>
      <c r="F283" s="3" t="s">
        <v>28</v>
      </c>
      <c r="G283" s="3" t="s">
        <v>28</v>
      </c>
      <c r="H283" s="3" t="s">
        <v>28</v>
      </c>
      <c r="I283" s="3">
        <v>3</v>
      </c>
      <c r="J283" s="3" cm="1">
        <f t="array" ref="J283">-INDEX(PWR_Lab!$F$2:$M$168,AX283,AY283)</f>
        <v>-1.291E-2</v>
      </c>
      <c r="K283" s="3" t="s">
        <v>27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  <c r="S283" s="3" t="s">
        <v>27</v>
      </c>
      <c r="T283" s="3" t="s">
        <v>27</v>
      </c>
      <c r="U283" s="3" t="s">
        <v>27</v>
      </c>
      <c r="V283" s="3" t="s">
        <v>27</v>
      </c>
      <c r="W283" s="3" t="s">
        <v>27</v>
      </c>
      <c r="X283" s="3" t="s">
        <v>27</v>
      </c>
      <c r="Y283" s="3" t="s">
        <v>27</v>
      </c>
      <c r="Z283" s="3" t="s">
        <v>27</v>
      </c>
      <c r="AA283" s="3" t="s">
        <v>27</v>
      </c>
      <c r="AB283" s="3" t="s">
        <v>27</v>
      </c>
      <c r="AC283" s="3" t="s">
        <v>27</v>
      </c>
      <c r="AD283" s="3" t="s">
        <v>27</v>
      </c>
      <c r="AE283" s="3" t="s">
        <v>27</v>
      </c>
      <c r="AF283" s="3" t="s">
        <v>27</v>
      </c>
      <c r="AG283" s="3" t="s">
        <v>27</v>
      </c>
      <c r="AH283" s="3" t="s">
        <v>27</v>
      </c>
      <c r="AI283" s="3" t="s">
        <v>27</v>
      </c>
      <c r="AJ283" s="3" t="s">
        <v>27</v>
      </c>
      <c r="AK283" s="3" t="s">
        <v>27</v>
      </c>
      <c r="AL283" s="3" t="s">
        <v>27</v>
      </c>
      <c r="AM283" s="3" t="s">
        <v>27</v>
      </c>
      <c r="AN283" s="3" t="s">
        <v>27</v>
      </c>
      <c r="AO283" s="3" t="s">
        <v>27</v>
      </c>
      <c r="AP283" s="3" t="s">
        <v>27</v>
      </c>
      <c r="AX283" s="3">
        <f t="shared" ref="AX283:AX329" si="14">IF(AY282=$AY$11,AX282+1,AX282)</f>
        <v>33</v>
      </c>
      <c r="AY283" s="3">
        <f t="shared" ref="AY283:AY329" si="15">IF(AY282=$AY$11,1,AY282+1)</f>
        <v>2</v>
      </c>
    </row>
    <row r="284" spans="2:51" x14ac:dyDescent="0.25">
      <c r="B284" s="3" t="s">
        <v>30</v>
      </c>
      <c r="C284" s="3" t="str">
        <f t="shared" si="13"/>
        <v>UCPWR_FLAB-RS</v>
      </c>
      <c r="D284" s="3" t="s">
        <v>29</v>
      </c>
      <c r="E284" s="3" t="str" cm="1">
        <f t="array" ref="E284">INDEX(PWR_Lab!$A$2:$A$168,AX284)</f>
        <v>GHSOPR00</v>
      </c>
      <c r="F284" s="3" t="s">
        <v>28</v>
      </c>
      <c r="G284" s="3" t="s">
        <v>28</v>
      </c>
      <c r="H284" s="3" t="s">
        <v>28</v>
      </c>
      <c r="I284" s="3">
        <v>3</v>
      </c>
      <c r="J284" s="3" cm="1">
        <f t="array" ref="J284">-INDEX(PWR_Lab!$F$2:$M$168,AX284,AY284)</f>
        <v>-1.746E-2</v>
      </c>
      <c r="K284" s="3" t="s">
        <v>27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  <c r="S284" s="3" t="s">
        <v>27</v>
      </c>
      <c r="T284" s="3" t="s">
        <v>27</v>
      </c>
      <c r="U284" s="3" t="s">
        <v>27</v>
      </c>
      <c r="V284" s="3" t="s">
        <v>27</v>
      </c>
      <c r="W284" s="3" t="s">
        <v>27</v>
      </c>
      <c r="X284" s="3" t="s">
        <v>27</v>
      </c>
      <c r="Y284" s="3" t="s">
        <v>27</v>
      </c>
      <c r="Z284" s="3" t="s">
        <v>27</v>
      </c>
      <c r="AA284" s="3" t="s">
        <v>27</v>
      </c>
      <c r="AB284" s="3" t="s">
        <v>27</v>
      </c>
      <c r="AC284" s="3" t="s">
        <v>27</v>
      </c>
      <c r="AD284" s="3" t="s">
        <v>27</v>
      </c>
      <c r="AE284" s="3" t="s">
        <v>27</v>
      </c>
      <c r="AF284" s="3" t="s">
        <v>27</v>
      </c>
      <c r="AG284" s="3" t="s">
        <v>27</v>
      </c>
      <c r="AH284" s="3" t="s">
        <v>27</v>
      </c>
      <c r="AI284" s="3" t="s">
        <v>27</v>
      </c>
      <c r="AJ284" s="3" t="s">
        <v>27</v>
      </c>
      <c r="AK284" s="3" t="s">
        <v>27</v>
      </c>
      <c r="AL284" s="3" t="s">
        <v>27</v>
      </c>
      <c r="AM284" s="3" t="s">
        <v>27</v>
      </c>
      <c r="AN284" s="3" t="s">
        <v>27</v>
      </c>
      <c r="AO284" s="3" t="s">
        <v>27</v>
      </c>
      <c r="AP284" s="3" t="s">
        <v>27</v>
      </c>
      <c r="AX284" s="3">
        <f t="shared" si="14"/>
        <v>33</v>
      </c>
      <c r="AY284" s="3">
        <f t="shared" si="15"/>
        <v>3</v>
      </c>
    </row>
    <row r="285" spans="2:51" x14ac:dyDescent="0.25">
      <c r="B285" s="3" t="s">
        <v>30</v>
      </c>
      <c r="C285" s="3" t="str">
        <f t="shared" si="13"/>
        <v>UCPWR_FLAB-RT</v>
      </c>
      <c r="D285" s="3" t="s">
        <v>29</v>
      </c>
      <c r="E285" s="3" t="str" cm="1">
        <f t="array" ref="E285">INDEX(PWR_Lab!$A$2:$A$168,AX285)</f>
        <v>GHSOPR00</v>
      </c>
      <c r="F285" s="3" t="s">
        <v>28</v>
      </c>
      <c r="G285" s="3" t="s">
        <v>28</v>
      </c>
      <c r="H285" s="3" t="s">
        <v>28</v>
      </c>
      <c r="I285" s="3">
        <v>3</v>
      </c>
      <c r="J285" s="3" cm="1">
        <f t="array" ref="J285">-INDEX(PWR_Lab!$F$2:$M$168,AX285,AY285)</f>
        <v>0</v>
      </c>
      <c r="K285" s="3" t="s">
        <v>27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  <c r="S285" s="3" t="s">
        <v>27</v>
      </c>
      <c r="T285" s="3" t="s">
        <v>27</v>
      </c>
      <c r="U285" s="3" t="s">
        <v>27</v>
      </c>
      <c r="V285" s="3" t="s">
        <v>27</v>
      </c>
      <c r="W285" s="3" t="s">
        <v>27</v>
      </c>
      <c r="X285" s="3" t="s">
        <v>27</v>
      </c>
      <c r="Y285" s="3" t="s">
        <v>27</v>
      </c>
      <c r="Z285" s="3" t="s">
        <v>27</v>
      </c>
      <c r="AA285" s="3" t="s">
        <v>27</v>
      </c>
      <c r="AB285" s="3" t="s">
        <v>27</v>
      </c>
      <c r="AC285" s="3" t="s">
        <v>27</v>
      </c>
      <c r="AD285" s="3" t="s">
        <v>27</v>
      </c>
      <c r="AE285" s="3" t="s">
        <v>27</v>
      </c>
      <c r="AF285" s="3" t="s">
        <v>27</v>
      </c>
      <c r="AG285" s="3" t="s">
        <v>27</v>
      </c>
      <c r="AH285" s="3" t="s">
        <v>27</v>
      </c>
      <c r="AI285" s="3" t="s">
        <v>27</v>
      </c>
      <c r="AJ285" s="3" t="s">
        <v>27</v>
      </c>
      <c r="AK285" s="3" t="s">
        <v>27</v>
      </c>
      <c r="AL285" s="3" t="s">
        <v>27</v>
      </c>
      <c r="AM285" s="3" t="s">
        <v>27</v>
      </c>
      <c r="AN285" s="3" t="s">
        <v>27</v>
      </c>
      <c r="AO285" s="3" t="s">
        <v>27</v>
      </c>
      <c r="AP285" s="3" t="s">
        <v>27</v>
      </c>
      <c r="AX285" s="3">
        <f t="shared" si="14"/>
        <v>33</v>
      </c>
      <c r="AY285" s="3">
        <f t="shared" si="15"/>
        <v>4</v>
      </c>
    </row>
    <row r="286" spans="2:51" x14ac:dyDescent="0.25">
      <c r="B286" s="3" t="s">
        <v>30</v>
      </c>
      <c r="C286" s="3" t="str">
        <f t="shared" si="13"/>
        <v>UCPWR_FLAB-UN</v>
      </c>
      <c r="D286" s="3" t="s">
        <v>29</v>
      </c>
      <c r="E286" s="3" t="str" cm="1">
        <f t="array" ref="E286">INDEX(PWR_Lab!$A$2:$A$168,AX286)</f>
        <v>GHSOPR00</v>
      </c>
      <c r="F286" s="3" t="s">
        <v>28</v>
      </c>
      <c r="G286" s="3" t="s">
        <v>28</v>
      </c>
      <c r="H286" s="3" t="s">
        <v>28</v>
      </c>
      <c r="I286" s="3">
        <v>3</v>
      </c>
      <c r="J286" s="3" cm="1">
        <f t="array" ref="J286">-INDEX(PWR_Lab!$F$2:$M$168,AX286,AY286)</f>
        <v>-0.12224</v>
      </c>
      <c r="K286" s="3" t="s">
        <v>27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  <c r="S286" s="3" t="s">
        <v>27</v>
      </c>
      <c r="T286" s="3" t="s">
        <v>27</v>
      </c>
      <c r="U286" s="3" t="s">
        <v>27</v>
      </c>
      <c r="V286" s="3" t="s">
        <v>27</v>
      </c>
      <c r="W286" s="3" t="s">
        <v>27</v>
      </c>
      <c r="X286" s="3" t="s">
        <v>27</v>
      </c>
      <c r="Y286" s="3" t="s">
        <v>27</v>
      </c>
      <c r="Z286" s="3" t="s">
        <v>27</v>
      </c>
      <c r="AA286" s="3" t="s">
        <v>27</v>
      </c>
      <c r="AB286" s="3" t="s">
        <v>27</v>
      </c>
      <c r="AC286" s="3" t="s">
        <v>27</v>
      </c>
      <c r="AD286" s="3" t="s">
        <v>27</v>
      </c>
      <c r="AE286" s="3" t="s">
        <v>27</v>
      </c>
      <c r="AF286" s="3" t="s">
        <v>27</v>
      </c>
      <c r="AG286" s="3" t="s">
        <v>27</v>
      </c>
      <c r="AH286" s="3" t="s">
        <v>27</v>
      </c>
      <c r="AI286" s="3" t="s">
        <v>27</v>
      </c>
      <c r="AJ286" s="3" t="s">
        <v>27</v>
      </c>
      <c r="AK286" s="3" t="s">
        <v>27</v>
      </c>
      <c r="AL286" s="3" t="s">
        <v>27</v>
      </c>
      <c r="AM286" s="3" t="s">
        <v>27</v>
      </c>
      <c r="AN286" s="3" t="s">
        <v>27</v>
      </c>
      <c r="AO286" s="3" t="s">
        <v>27</v>
      </c>
      <c r="AP286" s="3" t="s">
        <v>27</v>
      </c>
      <c r="AX286" s="3">
        <f t="shared" si="14"/>
        <v>33</v>
      </c>
      <c r="AY286" s="3">
        <f t="shared" si="15"/>
        <v>5</v>
      </c>
    </row>
    <row r="287" spans="2:51" x14ac:dyDescent="0.25">
      <c r="B287" s="3" t="s">
        <v>30</v>
      </c>
      <c r="C287" s="3" t="str">
        <f t="shared" si="13"/>
        <v>UCPWR_FLAB-UP</v>
      </c>
      <c r="D287" s="3" t="s">
        <v>29</v>
      </c>
      <c r="E287" s="3" t="str" cm="1">
        <f t="array" ref="E287">INDEX(PWR_Lab!$A$2:$A$168,AX287)</f>
        <v>GHSOPR00</v>
      </c>
      <c r="F287" s="3" t="s">
        <v>28</v>
      </c>
      <c r="G287" s="3" t="s">
        <v>28</v>
      </c>
      <c r="H287" s="3" t="s">
        <v>28</v>
      </c>
      <c r="I287" s="3">
        <v>3</v>
      </c>
      <c r="J287" s="3" cm="1">
        <f t="array" ref="J287">-INDEX(PWR_Lab!$F$2:$M$168,AX287,AY287)</f>
        <v>-0.45099</v>
      </c>
      <c r="K287" s="3" t="s">
        <v>27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  <c r="S287" s="3" t="s">
        <v>27</v>
      </c>
      <c r="T287" s="3" t="s">
        <v>27</v>
      </c>
      <c r="U287" s="3" t="s">
        <v>27</v>
      </c>
      <c r="V287" s="3" t="s">
        <v>27</v>
      </c>
      <c r="W287" s="3" t="s">
        <v>27</v>
      </c>
      <c r="X287" s="3" t="s">
        <v>27</v>
      </c>
      <c r="Y287" s="3" t="s">
        <v>27</v>
      </c>
      <c r="Z287" s="3" t="s">
        <v>27</v>
      </c>
      <c r="AA287" s="3" t="s">
        <v>27</v>
      </c>
      <c r="AB287" s="3" t="s">
        <v>27</v>
      </c>
      <c r="AC287" s="3" t="s">
        <v>27</v>
      </c>
      <c r="AD287" s="3" t="s">
        <v>27</v>
      </c>
      <c r="AE287" s="3" t="s">
        <v>27</v>
      </c>
      <c r="AF287" s="3" t="s">
        <v>27</v>
      </c>
      <c r="AG287" s="3" t="s">
        <v>27</v>
      </c>
      <c r="AH287" s="3" t="s">
        <v>27</v>
      </c>
      <c r="AI287" s="3" t="s">
        <v>27</v>
      </c>
      <c r="AJ287" s="3" t="s">
        <v>27</v>
      </c>
      <c r="AK287" s="3" t="s">
        <v>27</v>
      </c>
      <c r="AL287" s="3" t="s">
        <v>27</v>
      </c>
      <c r="AM287" s="3" t="s">
        <v>27</v>
      </c>
      <c r="AN287" s="3" t="s">
        <v>27</v>
      </c>
      <c r="AO287" s="3" t="s">
        <v>27</v>
      </c>
      <c r="AP287" s="3" t="s">
        <v>27</v>
      </c>
      <c r="AX287" s="3">
        <f t="shared" si="14"/>
        <v>33</v>
      </c>
      <c r="AY287" s="3">
        <f t="shared" si="15"/>
        <v>6</v>
      </c>
    </row>
    <row r="288" spans="2:51" x14ac:dyDescent="0.25">
      <c r="B288" s="3" t="s">
        <v>30</v>
      </c>
      <c r="C288" s="3" t="str">
        <f t="shared" si="13"/>
        <v>UCPWR_FLAB-US</v>
      </c>
      <c r="D288" s="3" t="s">
        <v>29</v>
      </c>
      <c r="E288" s="3" t="str" cm="1">
        <f t="array" ref="E288">INDEX(PWR_Lab!$A$2:$A$168,AX288)</f>
        <v>GHSOPR00</v>
      </c>
      <c r="F288" s="3" t="s">
        <v>28</v>
      </c>
      <c r="G288" s="3" t="s">
        <v>28</v>
      </c>
      <c r="H288" s="3" t="s">
        <v>28</v>
      </c>
      <c r="I288" s="3">
        <v>3</v>
      </c>
      <c r="J288" s="3" cm="1">
        <f t="array" ref="J288">-INDEX(PWR_Lab!$F$2:$M$168,AX288,AY288)</f>
        <v>-8.2000000000000003E-2</v>
      </c>
      <c r="K288" s="3" t="s">
        <v>27</v>
      </c>
      <c r="L288" s="3" t="s">
        <v>27</v>
      </c>
      <c r="M288" s="3" t="s">
        <v>27</v>
      </c>
      <c r="N288" s="3" t="s">
        <v>27</v>
      </c>
      <c r="O288" s="3" t="s">
        <v>27</v>
      </c>
      <c r="P288" s="3" t="s">
        <v>27</v>
      </c>
      <c r="Q288" s="3" t="s">
        <v>27</v>
      </c>
      <c r="R288" s="3" t="s">
        <v>27</v>
      </c>
      <c r="S288" s="3" t="s">
        <v>27</v>
      </c>
      <c r="T288" s="3" t="s">
        <v>27</v>
      </c>
      <c r="U288" s="3" t="s">
        <v>27</v>
      </c>
      <c r="V288" s="3" t="s">
        <v>27</v>
      </c>
      <c r="W288" s="3" t="s">
        <v>27</v>
      </c>
      <c r="X288" s="3" t="s">
        <v>27</v>
      </c>
      <c r="Y288" s="3" t="s">
        <v>27</v>
      </c>
      <c r="Z288" s="3" t="s">
        <v>27</v>
      </c>
      <c r="AA288" s="3" t="s">
        <v>27</v>
      </c>
      <c r="AB288" s="3" t="s">
        <v>27</v>
      </c>
      <c r="AC288" s="3" t="s">
        <v>27</v>
      </c>
      <c r="AD288" s="3" t="s">
        <v>27</v>
      </c>
      <c r="AE288" s="3" t="s">
        <v>27</v>
      </c>
      <c r="AF288" s="3" t="s">
        <v>27</v>
      </c>
      <c r="AG288" s="3" t="s">
        <v>27</v>
      </c>
      <c r="AH288" s="3" t="s">
        <v>27</v>
      </c>
      <c r="AI288" s="3" t="s">
        <v>27</v>
      </c>
      <c r="AJ288" s="3" t="s">
        <v>27</v>
      </c>
      <c r="AK288" s="3" t="s">
        <v>27</v>
      </c>
      <c r="AL288" s="3" t="s">
        <v>27</v>
      </c>
      <c r="AM288" s="3" t="s">
        <v>27</v>
      </c>
      <c r="AN288" s="3" t="s">
        <v>27</v>
      </c>
      <c r="AO288" s="3" t="s">
        <v>27</v>
      </c>
      <c r="AP288" s="3" t="s">
        <v>27</v>
      </c>
      <c r="AX288" s="3">
        <f t="shared" si="14"/>
        <v>33</v>
      </c>
      <c r="AY288" s="3">
        <f t="shared" si="15"/>
        <v>7</v>
      </c>
    </row>
    <row r="289" spans="2:51" x14ac:dyDescent="0.25">
      <c r="B289" s="3" t="s">
        <v>30</v>
      </c>
      <c r="C289" s="3" t="str">
        <f t="shared" si="13"/>
        <v>UCPWR_FLAB-UT</v>
      </c>
      <c r="D289" s="3" t="s">
        <v>29</v>
      </c>
      <c r="E289" s="3" t="str" cm="1">
        <f t="array" ref="E289">INDEX(PWR_Lab!$A$2:$A$168,AX289)</f>
        <v>GHSOPR00</v>
      </c>
      <c r="F289" s="3" t="s">
        <v>28</v>
      </c>
      <c r="G289" s="3" t="s">
        <v>28</v>
      </c>
      <c r="H289" s="3" t="s">
        <v>28</v>
      </c>
      <c r="I289" s="3">
        <v>3</v>
      </c>
      <c r="J289" s="3" cm="1">
        <f t="array" ref="J289">-INDEX(PWR_Lab!$F$2:$M$168,AX289,AY289)</f>
        <v>-0.99916000000000005</v>
      </c>
      <c r="K289" s="3" t="s">
        <v>27</v>
      </c>
      <c r="L289" s="3" t="s">
        <v>27</v>
      </c>
      <c r="M289" s="3" t="s">
        <v>27</v>
      </c>
      <c r="N289" s="3" t="s">
        <v>27</v>
      </c>
      <c r="O289" s="3" t="s">
        <v>27</v>
      </c>
      <c r="P289" s="3" t="s">
        <v>27</v>
      </c>
      <c r="Q289" s="3" t="s">
        <v>27</v>
      </c>
      <c r="R289" s="3" t="s">
        <v>27</v>
      </c>
      <c r="S289" s="3" t="s">
        <v>27</v>
      </c>
      <c r="T289" s="3" t="s">
        <v>27</v>
      </c>
      <c r="U289" s="3" t="s">
        <v>27</v>
      </c>
      <c r="V289" s="3" t="s">
        <v>27</v>
      </c>
      <c r="W289" s="3" t="s">
        <v>27</v>
      </c>
      <c r="X289" s="3" t="s">
        <v>27</v>
      </c>
      <c r="Y289" s="3" t="s">
        <v>27</v>
      </c>
      <c r="Z289" s="3" t="s">
        <v>27</v>
      </c>
      <c r="AA289" s="3" t="s">
        <v>27</v>
      </c>
      <c r="AB289" s="3" t="s">
        <v>27</v>
      </c>
      <c r="AC289" s="3" t="s">
        <v>27</v>
      </c>
      <c r="AD289" s="3" t="s">
        <v>27</v>
      </c>
      <c r="AE289" s="3" t="s">
        <v>27</v>
      </c>
      <c r="AF289" s="3" t="s">
        <v>27</v>
      </c>
      <c r="AG289" s="3" t="s">
        <v>27</v>
      </c>
      <c r="AH289" s="3" t="s">
        <v>27</v>
      </c>
      <c r="AI289" s="3" t="s">
        <v>27</v>
      </c>
      <c r="AJ289" s="3" t="s">
        <v>27</v>
      </c>
      <c r="AK289" s="3" t="s">
        <v>27</v>
      </c>
      <c r="AL289" s="3" t="s">
        <v>27</v>
      </c>
      <c r="AM289" s="3" t="s">
        <v>27</v>
      </c>
      <c r="AN289" s="3" t="s">
        <v>27</v>
      </c>
      <c r="AO289" s="3" t="s">
        <v>27</v>
      </c>
      <c r="AP289" s="3" t="s">
        <v>27</v>
      </c>
      <c r="AX289" s="3">
        <f t="shared" si="14"/>
        <v>33</v>
      </c>
      <c r="AY289" s="3">
        <f t="shared" si="15"/>
        <v>8</v>
      </c>
    </row>
    <row r="290" spans="2:51" x14ac:dyDescent="0.25">
      <c r="B290" s="3" t="s">
        <v>30</v>
      </c>
      <c r="C290" s="3" t="str">
        <f t="shared" si="13"/>
        <v>UCPWR_FLAB-RN</v>
      </c>
      <c r="D290" s="3" t="s">
        <v>29</v>
      </c>
      <c r="E290" s="3" t="str" cm="1">
        <f t="array" ref="E290">INDEX(PWR_Lab!$A$2:$A$168,AX290)</f>
        <v>GHSOPS00</v>
      </c>
      <c r="F290" s="3" t="s">
        <v>28</v>
      </c>
      <c r="G290" s="3" t="s">
        <v>28</v>
      </c>
      <c r="H290" s="3" t="s">
        <v>28</v>
      </c>
      <c r="I290" s="3">
        <v>3</v>
      </c>
      <c r="J290" s="3" cm="1">
        <f t="array" ref="J290">-INDEX(PWR_Lab!$F$2:$M$168,AX290,AY290)</f>
        <v>-1.5939999999999999E-2</v>
      </c>
      <c r="K290" s="3" t="s">
        <v>27</v>
      </c>
      <c r="L290" s="3" t="s">
        <v>27</v>
      </c>
      <c r="M290" s="3" t="s">
        <v>27</v>
      </c>
      <c r="N290" s="3" t="s">
        <v>27</v>
      </c>
      <c r="O290" s="3" t="s">
        <v>27</v>
      </c>
      <c r="P290" s="3" t="s">
        <v>27</v>
      </c>
      <c r="Q290" s="3" t="s">
        <v>27</v>
      </c>
      <c r="R290" s="3" t="s">
        <v>27</v>
      </c>
      <c r="S290" s="3" t="s">
        <v>27</v>
      </c>
      <c r="T290" s="3" t="s">
        <v>27</v>
      </c>
      <c r="U290" s="3" t="s">
        <v>27</v>
      </c>
      <c r="V290" s="3" t="s">
        <v>27</v>
      </c>
      <c r="W290" s="3" t="s">
        <v>27</v>
      </c>
      <c r="X290" s="3" t="s">
        <v>27</v>
      </c>
      <c r="Y290" s="3" t="s">
        <v>27</v>
      </c>
      <c r="Z290" s="3" t="s">
        <v>27</v>
      </c>
      <c r="AA290" s="3" t="s">
        <v>27</v>
      </c>
      <c r="AB290" s="3" t="s">
        <v>27</v>
      </c>
      <c r="AC290" s="3" t="s">
        <v>27</v>
      </c>
      <c r="AD290" s="3" t="s">
        <v>27</v>
      </c>
      <c r="AE290" s="3" t="s">
        <v>27</v>
      </c>
      <c r="AF290" s="3" t="s">
        <v>27</v>
      </c>
      <c r="AG290" s="3" t="s">
        <v>27</v>
      </c>
      <c r="AH290" s="3" t="s">
        <v>27</v>
      </c>
      <c r="AI290" s="3" t="s">
        <v>27</v>
      </c>
      <c r="AJ290" s="3" t="s">
        <v>27</v>
      </c>
      <c r="AK290" s="3" t="s">
        <v>27</v>
      </c>
      <c r="AL290" s="3" t="s">
        <v>27</v>
      </c>
      <c r="AM290" s="3" t="s">
        <v>27</v>
      </c>
      <c r="AN290" s="3" t="s">
        <v>27</v>
      </c>
      <c r="AO290" s="3" t="s">
        <v>27</v>
      </c>
      <c r="AP290" s="3" t="s">
        <v>27</v>
      </c>
      <c r="AX290" s="3">
        <f t="shared" si="14"/>
        <v>34</v>
      </c>
      <c r="AY290" s="3">
        <f t="shared" si="15"/>
        <v>1</v>
      </c>
    </row>
    <row r="291" spans="2:51" x14ac:dyDescent="0.25">
      <c r="B291" s="3" t="s">
        <v>30</v>
      </c>
      <c r="C291" s="3" t="str">
        <f t="shared" si="13"/>
        <v>UCPWR_FLAB-RP</v>
      </c>
      <c r="D291" s="3" t="s">
        <v>29</v>
      </c>
      <c r="E291" s="3" t="str" cm="1">
        <f t="array" ref="E291">INDEX(PWR_Lab!$A$2:$A$168,AX291)</f>
        <v>GHSOPS00</v>
      </c>
      <c r="F291" s="3" t="s">
        <v>28</v>
      </c>
      <c r="G291" s="3" t="s">
        <v>28</v>
      </c>
      <c r="H291" s="3" t="s">
        <v>28</v>
      </c>
      <c r="I291" s="3">
        <v>3</v>
      </c>
      <c r="J291" s="3" cm="1">
        <f t="array" ref="J291">-INDEX(PWR_Lab!$F$2:$M$168,AX291,AY291)</f>
        <v>-1.291E-2</v>
      </c>
      <c r="K291" s="3" t="s">
        <v>27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3" t="s">
        <v>27</v>
      </c>
      <c r="R291" s="3" t="s">
        <v>27</v>
      </c>
      <c r="S291" s="3" t="s">
        <v>27</v>
      </c>
      <c r="T291" s="3" t="s">
        <v>27</v>
      </c>
      <c r="U291" s="3" t="s">
        <v>27</v>
      </c>
      <c r="V291" s="3" t="s">
        <v>27</v>
      </c>
      <c r="W291" s="3" t="s">
        <v>27</v>
      </c>
      <c r="X291" s="3" t="s">
        <v>27</v>
      </c>
      <c r="Y291" s="3" t="s">
        <v>27</v>
      </c>
      <c r="Z291" s="3" t="s">
        <v>27</v>
      </c>
      <c r="AA291" s="3" t="s">
        <v>27</v>
      </c>
      <c r="AB291" s="3" t="s">
        <v>27</v>
      </c>
      <c r="AC291" s="3" t="s">
        <v>27</v>
      </c>
      <c r="AD291" s="3" t="s">
        <v>27</v>
      </c>
      <c r="AE291" s="3" t="s">
        <v>27</v>
      </c>
      <c r="AF291" s="3" t="s">
        <v>27</v>
      </c>
      <c r="AG291" s="3" t="s">
        <v>27</v>
      </c>
      <c r="AH291" s="3" t="s">
        <v>27</v>
      </c>
      <c r="AI291" s="3" t="s">
        <v>27</v>
      </c>
      <c r="AJ291" s="3" t="s">
        <v>27</v>
      </c>
      <c r="AK291" s="3" t="s">
        <v>27</v>
      </c>
      <c r="AL291" s="3" t="s">
        <v>27</v>
      </c>
      <c r="AM291" s="3" t="s">
        <v>27</v>
      </c>
      <c r="AN291" s="3" t="s">
        <v>27</v>
      </c>
      <c r="AO291" s="3" t="s">
        <v>27</v>
      </c>
      <c r="AP291" s="3" t="s">
        <v>27</v>
      </c>
      <c r="AX291" s="3">
        <f t="shared" si="14"/>
        <v>34</v>
      </c>
      <c r="AY291" s="3">
        <f t="shared" si="15"/>
        <v>2</v>
      </c>
    </row>
    <row r="292" spans="2:51" x14ac:dyDescent="0.25">
      <c r="B292" s="3" t="s">
        <v>30</v>
      </c>
      <c r="C292" s="3" t="str">
        <f t="shared" si="13"/>
        <v>UCPWR_FLAB-RS</v>
      </c>
      <c r="D292" s="3" t="s">
        <v>29</v>
      </c>
      <c r="E292" s="3" t="str" cm="1">
        <f t="array" ref="E292">INDEX(PWR_Lab!$A$2:$A$168,AX292)</f>
        <v>GHSOPS00</v>
      </c>
      <c r="F292" s="3" t="s">
        <v>28</v>
      </c>
      <c r="G292" s="3" t="s">
        <v>28</v>
      </c>
      <c r="H292" s="3" t="s">
        <v>28</v>
      </c>
      <c r="I292" s="3">
        <v>3</v>
      </c>
      <c r="J292" s="3" cm="1">
        <f t="array" ref="J292">-INDEX(PWR_Lab!$F$2:$M$168,AX292,AY292)</f>
        <v>-1.746E-2</v>
      </c>
      <c r="K292" s="3" t="s">
        <v>27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  <c r="S292" s="3" t="s">
        <v>27</v>
      </c>
      <c r="T292" s="3" t="s">
        <v>27</v>
      </c>
      <c r="U292" s="3" t="s">
        <v>27</v>
      </c>
      <c r="V292" s="3" t="s">
        <v>27</v>
      </c>
      <c r="W292" s="3" t="s">
        <v>27</v>
      </c>
      <c r="X292" s="3" t="s">
        <v>27</v>
      </c>
      <c r="Y292" s="3" t="s">
        <v>27</v>
      </c>
      <c r="Z292" s="3" t="s">
        <v>27</v>
      </c>
      <c r="AA292" s="3" t="s">
        <v>27</v>
      </c>
      <c r="AB292" s="3" t="s">
        <v>27</v>
      </c>
      <c r="AC292" s="3" t="s">
        <v>27</v>
      </c>
      <c r="AD292" s="3" t="s">
        <v>27</v>
      </c>
      <c r="AE292" s="3" t="s">
        <v>27</v>
      </c>
      <c r="AF292" s="3" t="s">
        <v>27</v>
      </c>
      <c r="AG292" s="3" t="s">
        <v>27</v>
      </c>
      <c r="AH292" s="3" t="s">
        <v>27</v>
      </c>
      <c r="AI292" s="3" t="s">
        <v>27</v>
      </c>
      <c r="AJ292" s="3" t="s">
        <v>27</v>
      </c>
      <c r="AK292" s="3" t="s">
        <v>27</v>
      </c>
      <c r="AL292" s="3" t="s">
        <v>27</v>
      </c>
      <c r="AM292" s="3" t="s">
        <v>27</v>
      </c>
      <c r="AN292" s="3" t="s">
        <v>27</v>
      </c>
      <c r="AO292" s="3" t="s">
        <v>27</v>
      </c>
      <c r="AP292" s="3" t="s">
        <v>27</v>
      </c>
      <c r="AX292" s="3">
        <f t="shared" si="14"/>
        <v>34</v>
      </c>
      <c r="AY292" s="3">
        <f t="shared" si="15"/>
        <v>3</v>
      </c>
    </row>
    <row r="293" spans="2:51" x14ac:dyDescent="0.25">
      <c r="B293" s="3" t="s">
        <v>30</v>
      </c>
      <c r="C293" s="3" t="str">
        <f t="shared" si="13"/>
        <v>UCPWR_FLAB-RT</v>
      </c>
      <c r="D293" s="3" t="s">
        <v>29</v>
      </c>
      <c r="E293" s="3" t="str" cm="1">
        <f t="array" ref="E293">INDEX(PWR_Lab!$A$2:$A$168,AX293)</f>
        <v>GHSOPS00</v>
      </c>
      <c r="F293" s="3" t="s">
        <v>28</v>
      </c>
      <c r="G293" s="3" t="s">
        <v>28</v>
      </c>
      <c r="H293" s="3" t="s">
        <v>28</v>
      </c>
      <c r="I293" s="3">
        <v>3</v>
      </c>
      <c r="J293" s="3" cm="1">
        <f t="array" ref="J293">-INDEX(PWR_Lab!$F$2:$M$168,AX293,AY293)</f>
        <v>0</v>
      </c>
      <c r="K293" s="3" t="s">
        <v>27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27</v>
      </c>
      <c r="S293" s="3" t="s">
        <v>27</v>
      </c>
      <c r="T293" s="3" t="s">
        <v>27</v>
      </c>
      <c r="U293" s="3" t="s">
        <v>27</v>
      </c>
      <c r="V293" s="3" t="s">
        <v>27</v>
      </c>
      <c r="W293" s="3" t="s">
        <v>27</v>
      </c>
      <c r="X293" s="3" t="s">
        <v>27</v>
      </c>
      <c r="Y293" s="3" t="s">
        <v>27</v>
      </c>
      <c r="Z293" s="3" t="s">
        <v>27</v>
      </c>
      <c r="AA293" s="3" t="s">
        <v>27</v>
      </c>
      <c r="AB293" s="3" t="s">
        <v>27</v>
      </c>
      <c r="AC293" s="3" t="s">
        <v>27</v>
      </c>
      <c r="AD293" s="3" t="s">
        <v>27</v>
      </c>
      <c r="AE293" s="3" t="s">
        <v>27</v>
      </c>
      <c r="AF293" s="3" t="s">
        <v>27</v>
      </c>
      <c r="AG293" s="3" t="s">
        <v>27</v>
      </c>
      <c r="AH293" s="3" t="s">
        <v>27</v>
      </c>
      <c r="AI293" s="3" t="s">
        <v>27</v>
      </c>
      <c r="AJ293" s="3" t="s">
        <v>27</v>
      </c>
      <c r="AK293" s="3" t="s">
        <v>27</v>
      </c>
      <c r="AL293" s="3" t="s">
        <v>27</v>
      </c>
      <c r="AM293" s="3" t="s">
        <v>27</v>
      </c>
      <c r="AN293" s="3" t="s">
        <v>27</v>
      </c>
      <c r="AO293" s="3" t="s">
        <v>27</v>
      </c>
      <c r="AP293" s="3" t="s">
        <v>27</v>
      </c>
      <c r="AX293" s="3">
        <f t="shared" si="14"/>
        <v>34</v>
      </c>
      <c r="AY293" s="3">
        <f t="shared" si="15"/>
        <v>4</v>
      </c>
    </row>
    <row r="294" spans="2:51" x14ac:dyDescent="0.25">
      <c r="B294" s="3" t="s">
        <v>30</v>
      </c>
      <c r="C294" s="3" t="str">
        <f t="shared" si="13"/>
        <v>UCPWR_FLAB-UN</v>
      </c>
      <c r="D294" s="3" t="s">
        <v>29</v>
      </c>
      <c r="E294" s="3" t="str" cm="1">
        <f t="array" ref="E294">INDEX(PWR_Lab!$A$2:$A$168,AX294)</f>
        <v>GHSOPS00</v>
      </c>
      <c r="F294" s="3" t="s">
        <v>28</v>
      </c>
      <c r="G294" s="3" t="s">
        <v>28</v>
      </c>
      <c r="H294" s="3" t="s">
        <v>28</v>
      </c>
      <c r="I294" s="3">
        <v>3</v>
      </c>
      <c r="J294" s="3" cm="1">
        <f t="array" ref="J294">-INDEX(PWR_Lab!$F$2:$M$168,AX294,AY294)</f>
        <v>-0.12224</v>
      </c>
      <c r="K294" s="3" t="s">
        <v>27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  <c r="S294" s="3" t="s">
        <v>27</v>
      </c>
      <c r="T294" s="3" t="s">
        <v>27</v>
      </c>
      <c r="U294" s="3" t="s">
        <v>27</v>
      </c>
      <c r="V294" s="3" t="s">
        <v>27</v>
      </c>
      <c r="W294" s="3" t="s">
        <v>27</v>
      </c>
      <c r="X294" s="3" t="s">
        <v>27</v>
      </c>
      <c r="Y294" s="3" t="s">
        <v>27</v>
      </c>
      <c r="Z294" s="3" t="s">
        <v>27</v>
      </c>
      <c r="AA294" s="3" t="s">
        <v>27</v>
      </c>
      <c r="AB294" s="3" t="s">
        <v>27</v>
      </c>
      <c r="AC294" s="3" t="s">
        <v>27</v>
      </c>
      <c r="AD294" s="3" t="s">
        <v>27</v>
      </c>
      <c r="AE294" s="3" t="s">
        <v>27</v>
      </c>
      <c r="AF294" s="3" t="s">
        <v>27</v>
      </c>
      <c r="AG294" s="3" t="s">
        <v>27</v>
      </c>
      <c r="AH294" s="3" t="s">
        <v>27</v>
      </c>
      <c r="AI294" s="3" t="s">
        <v>27</v>
      </c>
      <c r="AJ294" s="3" t="s">
        <v>27</v>
      </c>
      <c r="AK294" s="3" t="s">
        <v>27</v>
      </c>
      <c r="AL294" s="3" t="s">
        <v>27</v>
      </c>
      <c r="AM294" s="3" t="s">
        <v>27</v>
      </c>
      <c r="AN294" s="3" t="s">
        <v>27</v>
      </c>
      <c r="AO294" s="3" t="s">
        <v>27</v>
      </c>
      <c r="AP294" s="3" t="s">
        <v>27</v>
      </c>
      <c r="AX294" s="3">
        <f t="shared" si="14"/>
        <v>34</v>
      </c>
      <c r="AY294" s="3">
        <f t="shared" si="15"/>
        <v>5</v>
      </c>
    </row>
    <row r="295" spans="2:51" x14ac:dyDescent="0.25">
      <c r="B295" s="3" t="s">
        <v>30</v>
      </c>
      <c r="C295" s="3" t="str">
        <f t="shared" si="13"/>
        <v>UCPWR_FLAB-UP</v>
      </c>
      <c r="D295" s="3" t="s">
        <v>29</v>
      </c>
      <c r="E295" s="3" t="str" cm="1">
        <f t="array" ref="E295">INDEX(PWR_Lab!$A$2:$A$168,AX295)</f>
        <v>GHSOPS00</v>
      </c>
      <c r="F295" s="3" t="s">
        <v>28</v>
      </c>
      <c r="G295" s="3" t="s">
        <v>28</v>
      </c>
      <c r="H295" s="3" t="s">
        <v>28</v>
      </c>
      <c r="I295" s="3">
        <v>3</v>
      </c>
      <c r="J295" s="3" cm="1">
        <f t="array" ref="J295">-INDEX(PWR_Lab!$F$2:$M$168,AX295,AY295)</f>
        <v>-0.45099</v>
      </c>
      <c r="K295" s="3" t="s">
        <v>27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 t="s">
        <v>27</v>
      </c>
      <c r="R295" s="3" t="s">
        <v>27</v>
      </c>
      <c r="S295" s="3" t="s">
        <v>27</v>
      </c>
      <c r="T295" s="3" t="s">
        <v>27</v>
      </c>
      <c r="U295" s="3" t="s">
        <v>27</v>
      </c>
      <c r="V295" s="3" t="s">
        <v>27</v>
      </c>
      <c r="W295" s="3" t="s">
        <v>27</v>
      </c>
      <c r="X295" s="3" t="s">
        <v>27</v>
      </c>
      <c r="Y295" s="3" t="s">
        <v>27</v>
      </c>
      <c r="Z295" s="3" t="s">
        <v>27</v>
      </c>
      <c r="AA295" s="3" t="s">
        <v>27</v>
      </c>
      <c r="AB295" s="3" t="s">
        <v>27</v>
      </c>
      <c r="AC295" s="3" t="s">
        <v>27</v>
      </c>
      <c r="AD295" s="3" t="s">
        <v>27</v>
      </c>
      <c r="AE295" s="3" t="s">
        <v>27</v>
      </c>
      <c r="AF295" s="3" t="s">
        <v>27</v>
      </c>
      <c r="AG295" s="3" t="s">
        <v>27</v>
      </c>
      <c r="AH295" s="3" t="s">
        <v>27</v>
      </c>
      <c r="AI295" s="3" t="s">
        <v>27</v>
      </c>
      <c r="AJ295" s="3" t="s">
        <v>27</v>
      </c>
      <c r="AK295" s="3" t="s">
        <v>27</v>
      </c>
      <c r="AL295" s="3" t="s">
        <v>27</v>
      </c>
      <c r="AM295" s="3" t="s">
        <v>27</v>
      </c>
      <c r="AN295" s="3" t="s">
        <v>27</v>
      </c>
      <c r="AO295" s="3" t="s">
        <v>27</v>
      </c>
      <c r="AP295" s="3" t="s">
        <v>27</v>
      </c>
      <c r="AX295" s="3">
        <f t="shared" si="14"/>
        <v>34</v>
      </c>
      <c r="AY295" s="3">
        <f t="shared" si="15"/>
        <v>6</v>
      </c>
    </row>
    <row r="296" spans="2:51" x14ac:dyDescent="0.25">
      <c r="B296" s="3" t="s">
        <v>30</v>
      </c>
      <c r="C296" s="3" t="str">
        <f t="shared" si="13"/>
        <v>UCPWR_FLAB-US</v>
      </c>
      <c r="D296" s="3" t="s">
        <v>29</v>
      </c>
      <c r="E296" s="3" t="str" cm="1">
        <f t="array" ref="E296">INDEX(PWR_Lab!$A$2:$A$168,AX296)</f>
        <v>GHSOPS00</v>
      </c>
      <c r="F296" s="3" t="s">
        <v>28</v>
      </c>
      <c r="G296" s="3" t="s">
        <v>28</v>
      </c>
      <c r="H296" s="3" t="s">
        <v>28</v>
      </c>
      <c r="I296" s="3">
        <v>3</v>
      </c>
      <c r="J296" s="3" cm="1">
        <f t="array" ref="J296">-INDEX(PWR_Lab!$F$2:$M$168,AX296,AY296)</f>
        <v>-8.2000000000000003E-2</v>
      </c>
      <c r="K296" s="3" t="s">
        <v>27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  <c r="S296" s="3" t="s">
        <v>27</v>
      </c>
      <c r="T296" s="3" t="s">
        <v>27</v>
      </c>
      <c r="U296" s="3" t="s">
        <v>27</v>
      </c>
      <c r="V296" s="3" t="s">
        <v>27</v>
      </c>
      <c r="W296" s="3" t="s">
        <v>27</v>
      </c>
      <c r="X296" s="3" t="s">
        <v>27</v>
      </c>
      <c r="Y296" s="3" t="s">
        <v>27</v>
      </c>
      <c r="Z296" s="3" t="s">
        <v>27</v>
      </c>
      <c r="AA296" s="3" t="s">
        <v>27</v>
      </c>
      <c r="AB296" s="3" t="s">
        <v>27</v>
      </c>
      <c r="AC296" s="3" t="s">
        <v>27</v>
      </c>
      <c r="AD296" s="3" t="s">
        <v>27</v>
      </c>
      <c r="AE296" s="3" t="s">
        <v>27</v>
      </c>
      <c r="AF296" s="3" t="s">
        <v>27</v>
      </c>
      <c r="AG296" s="3" t="s">
        <v>27</v>
      </c>
      <c r="AH296" s="3" t="s">
        <v>27</v>
      </c>
      <c r="AI296" s="3" t="s">
        <v>27</v>
      </c>
      <c r="AJ296" s="3" t="s">
        <v>27</v>
      </c>
      <c r="AK296" s="3" t="s">
        <v>27</v>
      </c>
      <c r="AL296" s="3" t="s">
        <v>27</v>
      </c>
      <c r="AM296" s="3" t="s">
        <v>27</v>
      </c>
      <c r="AN296" s="3" t="s">
        <v>27</v>
      </c>
      <c r="AO296" s="3" t="s">
        <v>27</v>
      </c>
      <c r="AP296" s="3" t="s">
        <v>27</v>
      </c>
      <c r="AX296" s="3">
        <f t="shared" si="14"/>
        <v>34</v>
      </c>
      <c r="AY296" s="3">
        <f t="shared" si="15"/>
        <v>7</v>
      </c>
    </row>
    <row r="297" spans="2:51" x14ac:dyDescent="0.25">
      <c r="B297" s="3" t="s">
        <v>30</v>
      </c>
      <c r="C297" s="3" t="str">
        <f t="shared" si="13"/>
        <v>UCPWR_FLAB-UT</v>
      </c>
      <c r="D297" s="3" t="s">
        <v>29</v>
      </c>
      <c r="E297" s="3" t="str" cm="1">
        <f t="array" ref="E297">INDEX(PWR_Lab!$A$2:$A$168,AX297)</f>
        <v>GHSOPS00</v>
      </c>
      <c r="F297" s="3" t="s">
        <v>28</v>
      </c>
      <c r="G297" s="3" t="s">
        <v>28</v>
      </c>
      <c r="H297" s="3" t="s">
        <v>28</v>
      </c>
      <c r="I297" s="3">
        <v>3</v>
      </c>
      <c r="J297" s="3" cm="1">
        <f t="array" ref="J297">-INDEX(PWR_Lab!$F$2:$M$168,AX297,AY297)</f>
        <v>-0.99916000000000005</v>
      </c>
      <c r="K297" s="3" t="s">
        <v>27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3" t="s">
        <v>27</v>
      </c>
      <c r="R297" s="3" t="s">
        <v>27</v>
      </c>
      <c r="S297" s="3" t="s">
        <v>27</v>
      </c>
      <c r="T297" s="3" t="s">
        <v>27</v>
      </c>
      <c r="U297" s="3" t="s">
        <v>27</v>
      </c>
      <c r="V297" s="3" t="s">
        <v>27</v>
      </c>
      <c r="W297" s="3" t="s">
        <v>27</v>
      </c>
      <c r="X297" s="3" t="s">
        <v>27</v>
      </c>
      <c r="Y297" s="3" t="s">
        <v>27</v>
      </c>
      <c r="Z297" s="3" t="s">
        <v>27</v>
      </c>
      <c r="AA297" s="3" t="s">
        <v>27</v>
      </c>
      <c r="AB297" s="3" t="s">
        <v>27</v>
      </c>
      <c r="AC297" s="3" t="s">
        <v>27</v>
      </c>
      <c r="AD297" s="3" t="s">
        <v>27</v>
      </c>
      <c r="AE297" s="3" t="s">
        <v>27</v>
      </c>
      <c r="AF297" s="3" t="s">
        <v>27</v>
      </c>
      <c r="AG297" s="3" t="s">
        <v>27</v>
      </c>
      <c r="AH297" s="3" t="s">
        <v>27</v>
      </c>
      <c r="AI297" s="3" t="s">
        <v>27</v>
      </c>
      <c r="AJ297" s="3" t="s">
        <v>27</v>
      </c>
      <c r="AK297" s="3" t="s">
        <v>27</v>
      </c>
      <c r="AL297" s="3" t="s">
        <v>27</v>
      </c>
      <c r="AM297" s="3" t="s">
        <v>27</v>
      </c>
      <c r="AN297" s="3" t="s">
        <v>27</v>
      </c>
      <c r="AO297" s="3" t="s">
        <v>27</v>
      </c>
      <c r="AP297" s="3" t="s">
        <v>27</v>
      </c>
      <c r="AX297" s="3">
        <f t="shared" si="14"/>
        <v>34</v>
      </c>
      <c r="AY297" s="3">
        <f t="shared" si="15"/>
        <v>8</v>
      </c>
    </row>
    <row r="298" spans="2:51" x14ac:dyDescent="0.25">
      <c r="B298" s="3" t="s">
        <v>30</v>
      </c>
      <c r="C298" s="3" t="str">
        <f t="shared" si="13"/>
        <v>UCPWR_FLAB-RN</v>
      </c>
      <c r="D298" s="3" t="s">
        <v>29</v>
      </c>
      <c r="E298" s="3" t="str" cm="1">
        <f t="array" ref="E298">INDEX(PWR_Lab!$A$2:$A$168,AX298)</f>
        <v>GHSOPU00</v>
      </c>
      <c r="F298" s="3" t="s">
        <v>28</v>
      </c>
      <c r="G298" s="3" t="s">
        <v>28</v>
      </c>
      <c r="H298" s="3" t="s">
        <v>28</v>
      </c>
      <c r="I298" s="3">
        <v>3</v>
      </c>
      <c r="J298" s="3" cm="1">
        <f t="array" ref="J298">-INDEX(PWR_Lab!$F$2:$M$168,AX298,AY298)</f>
        <v>-1.5939999999999999E-2</v>
      </c>
      <c r="K298" s="3" t="s">
        <v>27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  <c r="S298" s="3" t="s">
        <v>27</v>
      </c>
      <c r="T298" s="3" t="s">
        <v>27</v>
      </c>
      <c r="U298" s="3" t="s">
        <v>27</v>
      </c>
      <c r="V298" s="3" t="s">
        <v>27</v>
      </c>
      <c r="W298" s="3" t="s">
        <v>27</v>
      </c>
      <c r="X298" s="3" t="s">
        <v>27</v>
      </c>
      <c r="Y298" s="3" t="s">
        <v>27</v>
      </c>
      <c r="Z298" s="3" t="s">
        <v>27</v>
      </c>
      <c r="AA298" s="3" t="s">
        <v>27</v>
      </c>
      <c r="AB298" s="3" t="s">
        <v>27</v>
      </c>
      <c r="AC298" s="3" t="s">
        <v>27</v>
      </c>
      <c r="AD298" s="3" t="s">
        <v>27</v>
      </c>
      <c r="AE298" s="3" t="s">
        <v>27</v>
      </c>
      <c r="AF298" s="3" t="s">
        <v>27</v>
      </c>
      <c r="AG298" s="3" t="s">
        <v>27</v>
      </c>
      <c r="AH298" s="3" t="s">
        <v>27</v>
      </c>
      <c r="AI298" s="3" t="s">
        <v>27</v>
      </c>
      <c r="AJ298" s="3" t="s">
        <v>27</v>
      </c>
      <c r="AK298" s="3" t="s">
        <v>27</v>
      </c>
      <c r="AL298" s="3" t="s">
        <v>27</v>
      </c>
      <c r="AM298" s="3" t="s">
        <v>27</v>
      </c>
      <c r="AN298" s="3" t="s">
        <v>27</v>
      </c>
      <c r="AO298" s="3" t="s">
        <v>27</v>
      </c>
      <c r="AP298" s="3" t="s">
        <v>27</v>
      </c>
      <c r="AX298" s="3">
        <f t="shared" si="14"/>
        <v>35</v>
      </c>
      <c r="AY298" s="3">
        <f t="shared" si="15"/>
        <v>1</v>
      </c>
    </row>
    <row r="299" spans="2:51" x14ac:dyDescent="0.25">
      <c r="B299" s="3" t="s">
        <v>30</v>
      </c>
      <c r="C299" s="3" t="str">
        <f t="shared" si="13"/>
        <v>UCPWR_FLAB-RP</v>
      </c>
      <c r="D299" s="3" t="s">
        <v>29</v>
      </c>
      <c r="E299" s="3" t="str" cm="1">
        <f t="array" ref="E299">INDEX(PWR_Lab!$A$2:$A$168,AX299)</f>
        <v>GHSOPU00</v>
      </c>
      <c r="F299" s="3" t="s">
        <v>28</v>
      </c>
      <c r="G299" s="3" t="s">
        <v>28</v>
      </c>
      <c r="H299" s="3" t="s">
        <v>28</v>
      </c>
      <c r="I299" s="3">
        <v>3</v>
      </c>
      <c r="J299" s="3" cm="1">
        <f t="array" ref="J299">-INDEX(PWR_Lab!$F$2:$M$168,AX299,AY299)</f>
        <v>-1.291E-2</v>
      </c>
      <c r="K299" s="3" t="s">
        <v>27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  <c r="S299" s="3" t="s">
        <v>27</v>
      </c>
      <c r="T299" s="3" t="s">
        <v>27</v>
      </c>
      <c r="U299" s="3" t="s">
        <v>27</v>
      </c>
      <c r="V299" s="3" t="s">
        <v>27</v>
      </c>
      <c r="W299" s="3" t="s">
        <v>27</v>
      </c>
      <c r="X299" s="3" t="s">
        <v>27</v>
      </c>
      <c r="Y299" s="3" t="s">
        <v>27</v>
      </c>
      <c r="Z299" s="3" t="s">
        <v>27</v>
      </c>
      <c r="AA299" s="3" t="s">
        <v>27</v>
      </c>
      <c r="AB299" s="3" t="s">
        <v>27</v>
      </c>
      <c r="AC299" s="3" t="s">
        <v>27</v>
      </c>
      <c r="AD299" s="3" t="s">
        <v>27</v>
      </c>
      <c r="AE299" s="3" t="s">
        <v>27</v>
      </c>
      <c r="AF299" s="3" t="s">
        <v>27</v>
      </c>
      <c r="AG299" s="3" t="s">
        <v>27</v>
      </c>
      <c r="AH299" s="3" t="s">
        <v>27</v>
      </c>
      <c r="AI299" s="3" t="s">
        <v>27</v>
      </c>
      <c r="AJ299" s="3" t="s">
        <v>27</v>
      </c>
      <c r="AK299" s="3" t="s">
        <v>27</v>
      </c>
      <c r="AL299" s="3" t="s">
        <v>27</v>
      </c>
      <c r="AM299" s="3" t="s">
        <v>27</v>
      </c>
      <c r="AN299" s="3" t="s">
        <v>27</v>
      </c>
      <c r="AO299" s="3" t="s">
        <v>27</v>
      </c>
      <c r="AP299" s="3" t="s">
        <v>27</v>
      </c>
      <c r="AX299" s="3">
        <f t="shared" si="14"/>
        <v>35</v>
      </c>
      <c r="AY299" s="3">
        <f t="shared" si="15"/>
        <v>2</v>
      </c>
    </row>
    <row r="300" spans="2:51" x14ac:dyDescent="0.25">
      <c r="B300" s="3" t="s">
        <v>30</v>
      </c>
      <c r="C300" s="3" t="str">
        <f t="shared" si="13"/>
        <v>UCPWR_FLAB-RS</v>
      </c>
      <c r="D300" s="3" t="s">
        <v>29</v>
      </c>
      <c r="E300" s="3" t="str" cm="1">
        <f t="array" ref="E300">INDEX(PWR_Lab!$A$2:$A$168,AX300)</f>
        <v>GHSOPU00</v>
      </c>
      <c r="F300" s="3" t="s">
        <v>28</v>
      </c>
      <c r="G300" s="3" t="s">
        <v>28</v>
      </c>
      <c r="H300" s="3" t="s">
        <v>28</v>
      </c>
      <c r="I300" s="3">
        <v>3</v>
      </c>
      <c r="J300" s="3" cm="1">
        <f t="array" ref="J300">-INDEX(PWR_Lab!$F$2:$M$168,AX300,AY300)</f>
        <v>-1.746E-2</v>
      </c>
      <c r="K300" s="3" t="s">
        <v>27</v>
      </c>
      <c r="L300" s="3" t="s">
        <v>27</v>
      </c>
      <c r="M300" s="3" t="s">
        <v>27</v>
      </c>
      <c r="N300" s="3" t="s">
        <v>27</v>
      </c>
      <c r="O300" s="3" t="s">
        <v>27</v>
      </c>
      <c r="P300" s="3" t="s">
        <v>27</v>
      </c>
      <c r="Q300" s="3" t="s">
        <v>27</v>
      </c>
      <c r="R300" s="3" t="s">
        <v>27</v>
      </c>
      <c r="S300" s="3" t="s">
        <v>27</v>
      </c>
      <c r="T300" s="3" t="s">
        <v>27</v>
      </c>
      <c r="U300" s="3" t="s">
        <v>27</v>
      </c>
      <c r="V300" s="3" t="s">
        <v>27</v>
      </c>
      <c r="W300" s="3" t="s">
        <v>27</v>
      </c>
      <c r="X300" s="3" t="s">
        <v>27</v>
      </c>
      <c r="Y300" s="3" t="s">
        <v>27</v>
      </c>
      <c r="Z300" s="3" t="s">
        <v>27</v>
      </c>
      <c r="AA300" s="3" t="s">
        <v>27</v>
      </c>
      <c r="AB300" s="3" t="s">
        <v>27</v>
      </c>
      <c r="AC300" s="3" t="s">
        <v>27</v>
      </c>
      <c r="AD300" s="3" t="s">
        <v>27</v>
      </c>
      <c r="AE300" s="3" t="s">
        <v>27</v>
      </c>
      <c r="AF300" s="3" t="s">
        <v>27</v>
      </c>
      <c r="AG300" s="3" t="s">
        <v>27</v>
      </c>
      <c r="AH300" s="3" t="s">
        <v>27</v>
      </c>
      <c r="AI300" s="3" t="s">
        <v>27</v>
      </c>
      <c r="AJ300" s="3" t="s">
        <v>27</v>
      </c>
      <c r="AK300" s="3" t="s">
        <v>27</v>
      </c>
      <c r="AL300" s="3" t="s">
        <v>27</v>
      </c>
      <c r="AM300" s="3" t="s">
        <v>27</v>
      </c>
      <c r="AN300" s="3" t="s">
        <v>27</v>
      </c>
      <c r="AO300" s="3" t="s">
        <v>27</v>
      </c>
      <c r="AP300" s="3" t="s">
        <v>27</v>
      </c>
      <c r="AX300" s="3">
        <f t="shared" si="14"/>
        <v>35</v>
      </c>
      <c r="AY300" s="3">
        <f t="shared" si="15"/>
        <v>3</v>
      </c>
    </row>
    <row r="301" spans="2:51" x14ac:dyDescent="0.25">
      <c r="B301" s="3" t="s">
        <v>30</v>
      </c>
      <c r="C301" s="3" t="str">
        <f t="shared" si="13"/>
        <v>UCPWR_FLAB-RT</v>
      </c>
      <c r="D301" s="3" t="s">
        <v>29</v>
      </c>
      <c r="E301" s="3" t="str" cm="1">
        <f t="array" ref="E301">INDEX(PWR_Lab!$A$2:$A$168,AX301)</f>
        <v>GHSOPU00</v>
      </c>
      <c r="F301" s="3" t="s">
        <v>28</v>
      </c>
      <c r="G301" s="3" t="s">
        <v>28</v>
      </c>
      <c r="H301" s="3" t="s">
        <v>28</v>
      </c>
      <c r="I301" s="3">
        <v>3</v>
      </c>
      <c r="J301" s="3" cm="1">
        <f t="array" ref="J301">-INDEX(PWR_Lab!$F$2:$M$168,AX301,AY301)</f>
        <v>0</v>
      </c>
      <c r="K301" s="3" t="s">
        <v>27</v>
      </c>
      <c r="L301" s="3" t="s">
        <v>27</v>
      </c>
      <c r="M301" s="3" t="s">
        <v>27</v>
      </c>
      <c r="N301" s="3" t="s">
        <v>27</v>
      </c>
      <c r="O301" s="3" t="s">
        <v>27</v>
      </c>
      <c r="P301" s="3" t="s">
        <v>27</v>
      </c>
      <c r="Q301" s="3" t="s">
        <v>27</v>
      </c>
      <c r="R301" s="3" t="s">
        <v>27</v>
      </c>
      <c r="S301" s="3" t="s">
        <v>27</v>
      </c>
      <c r="T301" s="3" t="s">
        <v>27</v>
      </c>
      <c r="U301" s="3" t="s">
        <v>27</v>
      </c>
      <c r="V301" s="3" t="s">
        <v>27</v>
      </c>
      <c r="W301" s="3" t="s">
        <v>27</v>
      </c>
      <c r="X301" s="3" t="s">
        <v>27</v>
      </c>
      <c r="Y301" s="3" t="s">
        <v>27</v>
      </c>
      <c r="Z301" s="3" t="s">
        <v>27</v>
      </c>
      <c r="AA301" s="3" t="s">
        <v>27</v>
      </c>
      <c r="AB301" s="3" t="s">
        <v>27</v>
      </c>
      <c r="AC301" s="3" t="s">
        <v>27</v>
      </c>
      <c r="AD301" s="3" t="s">
        <v>27</v>
      </c>
      <c r="AE301" s="3" t="s">
        <v>27</v>
      </c>
      <c r="AF301" s="3" t="s">
        <v>27</v>
      </c>
      <c r="AG301" s="3" t="s">
        <v>27</v>
      </c>
      <c r="AH301" s="3" t="s">
        <v>27</v>
      </c>
      <c r="AI301" s="3" t="s">
        <v>27</v>
      </c>
      <c r="AJ301" s="3" t="s">
        <v>27</v>
      </c>
      <c r="AK301" s="3" t="s">
        <v>27</v>
      </c>
      <c r="AL301" s="3" t="s">
        <v>27</v>
      </c>
      <c r="AM301" s="3" t="s">
        <v>27</v>
      </c>
      <c r="AN301" s="3" t="s">
        <v>27</v>
      </c>
      <c r="AO301" s="3" t="s">
        <v>27</v>
      </c>
      <c r="AP301" s="3" t="s">
        <v>27</v>
      </c>
      <c r="AX301" s="3">
        <f t="shared" si="14"/>
        <v>35</v>
      </c>
      <c r="AY301" s="3">
        <f t="shared" si="15"/>
        <v>4</v>
      </c>
    </row>
    <row r="302" spans="2:51" x14ac:dyDescent="0.25">
      <c r="B302" s="3" t="s">
        <v>30</v>
      </c>
      <c r="C302" s="3" t="str">
        <f t="shared" si="13"/>
        <v>UCPWR_FLAB-UN</v>
      </c>
      <c r="D302" s="3" t="s">
        <v>29</v>
      </c>
      <c r="E302" s="3" t="str" cm="1">
        <f t="array" ref="E302">INDEX(PWR_Lab!$A$2:$A$168,AX302)</f>
        <v>GHSOPU00</v>
      </c>
      <c r="F302" s="3" t="s">
        <v>28</v>
      </c>
      <c r="G302" s="3" t="s">
        <v>28</v>
      </c>
      <c r="H302" s="3" t="s">
        <v>28</v>
      </c>
      <c r="I302" s="3">
        <v>3</v>
      </c>
      <c r="J302" s="3" cm="1">
        <f t="array" ref="J302">-INDEX(PWR_Lab!$F$2:$M$168,AX302,AY302)</f>
        <v>-0.12224</v>
      </c>
      <c r="K302" s="3" t="s">
        <v>27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  <c r="S302" s="3" t="s">
        <v>27</v>
      </c>
      <c r="T302" s="3" t="s">
        <v>27</v>
      </c>
      <c r="U302" s="3" t="s">
        <v>27</v>
      </c>
      <c r="V302" s="3" t="s">
        <v>27</v>
      </c>
      <c r="W302" s="3" t="s">
        <v>27</v>
      </c>
      <c r="X302" s="3" t="s">
        <v>27</v>
      </c>
      <c r="Y302" s="3" t="s">
        <v>27</v>
      </c>
      <c r="Z302" s="3" t="s">
        <v>27</v>
      </c>
      <c r="AA302" s="3" t="s">
        <v>27</v>
      </c>
      <c r="AB302" s="3" t="s">
        <v>27</v>
      </c>
      <c r="AC302" s="3" t="s">
        <v>27</v>
      </c>
      <c r="AD302" s="3" t="s">
        <v>27</v>
      </c>
      <c r="AE302" s="3" t="s">
        <v>27</v>
      </c>
      <c r="AF302" s="3" t="s">
        <v>27</v>
      </c>
      <c r="AG302" s="3" t="s">
        <v>27</v>
      </c>
      <c r="AH302" s="3" t="s">
        <v>27</v>
      </c>
      <c r="AI302" s="3" t="s">
        <v>27</v>
      </c>
      <c r="AJ302" s="3" t="s">
        <v>27</v>
      </c>
      <c r="AK302" s="3" t="s">
        <v>27</v>
      </c>
      <c r="AL302" s="3" t="s">
        <v>27</v>
      </c>
      <c r="AM302" s="3" t="s">
        <v>27</v>
      </c>
      <c r="AN302" s="3" t="s">
        <v>27</v>
      </c>
      <c r="AO302" s="3" t="s">
        <v>27</v>
      </c>
      <c r="AP302" s="3" t="s">
        <v>27</v>
      </c>
      <c r="AX302" s="3">
        <f t="shared" si="14"/>
        <v>35</v>
      </c>
      <c r="AY302" s="3">
        <f t="shared" si="15"/>
        <v>5</v>
      </c>
    </row>
    <row r="303" spans="2:51" x14ac:dyDescent="0.25">
      <c r="B303" s="3" t="s">
        <v>30</v>
      </c>
      <c r="C303" s="3" t="str">
        <f t="shared" si="13"/>
        <v>UCPWR_FLAB-UP</v>
      </c>
      <c r="D303" s="3" t="s">
        <v>29</v>
      </c>
      <c r="E303" s="3" t="str" cm="1">
        <f t="array" ref="E303">INDEX(PWR_Lab!$A$2:$A$168,AX303)</f>
        <v>GHSOPU00</v>
      </c>
      <c r="F303" s="3" t="s">
        <v>28</v>
      </c>
      <c r="G303" s="3" t="s">
        <v>28</v>
      </c>
      <c r="H303" s="3" t="s">
        <v>28</v>
      </c>
      <c r="I303" s="3">
        <v>3</v>
      </c>
      <c r="J303" s="3" cm="1">
        <f t="array" ref="J303">-INDEX(PWR_Lab!$F$2:$M$168,AX303,AY303)</f>
        <v>-0.45099</v>
      </c>
      <c r="K303" s="3" t="s">
        <v>27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  <c r="S303" s="3" t="s">
        <v>27</v>
      </c>
      <c r="T303" s="3" t="s">
        <v>27</v>
      </c>
      <c r="U303" s="3" t="s">
        <v>27</v>
      </c>
      <c r="V303" s="3" t="s">
        <v>27</v>
      </c>
      <c r="W303" s="3" t="s">
        <v>27</v>
      </c>
      <c r="X303" s="3" t="s">
        <v>27</v>
      </c>
      <c r="Y303" s="3" t="s">
        <v>27</v>
      </c>
      <c r="Z303" s="3" t="s">
        <v>27</v>
      </c>
      <c r="AA303" s="3" t="s">
        <v>27</v>
      </c>
      <c r="AB303" s="3" t="s">
        <v>27</v>
      </c>
      <c r="AC303" s="3" t="s">
        <v>27</v>
      </c>
      <c r="AD303" s="3" t="s">
        <v>27</v>
      </c>
      <c r="AE303" s="3" t="s">
        <v>27</v>
      </c>
      <c r="AF303" s="3" t="s">
        <v>27</v>
      </c>
      <c r="AG303" s="3" t="s">
        <v>27</v>
      </c>
      <c r="AH303" s="3" t="s">
        <v>27</v>
      </c>
      <c r="AI303" s="3" t="s">
        <v>27</v>
      </c>
      <c r="AJ303" s="3" t="s">
        <v>27</v>
      </c>
      <c r="AK303" s="3" t="s">
        <v>27</v>
      </c>
      <c r="AL303" s="3" t="s">
        <v>27</v>
      </c>
      <c r="AM303" s="3" t="s">
        <v>27</v>
      </c>
      <c r="AN303" s="3" t="s">
        <v>27</v>
      </c>
      <c r="AO303" s="3" t="s">
        <v>27</v>
      </c>
      <c r="AP303" s="3" t="s">
        <v>27</v>
      </c>
      <c r="AX303" s="3">
        <f t="shared" si="14"/>
        <v>35</v>
      </c>
      <c r="AY303" s="3">
        <f t="shared" si="15"/>
        <v>6</v>
      </c>
    </row>
    <row r="304" spans="2:51" x14ac:dyDescent="0.25">
      <c r="B304" s="3" t="s">
        <v>30</v>
      </c>
      <c r="C304" s="3" t="str">
        <f t="shared" si="13"/>
        <v>UCPWR_FLAB-US</v>
      </c>
      <c r="D304" s="3" t="s">
        <v>29</v>
      </c>
      <c r="E304" s="3" t="str" cm="1">
        <f t="array" ref="E304">INDEX(PWR_Lab!$A$2:$A$168,AX304)</f>
        <v>GHSOPU00</v>
      </c>
      <c r="F304" s="3" t="s">
        <v>28</v>
      </c>
      <c r="G304" s="3" t="s">
        <v>28</v>
      </c>
      <c r="H304" s="3" t="s">
        <v>28</v>
      </c>
      <c r="I304" s="3">
        <v>3</v>
      </c>
      <c r="J304" s="3" cm="1">
        <f t="array" ref="J304">-INDEX(PWR_Lab!$F$2:$M$168,AX304,AY304)</f>
        <v>-8.2000000000000003E-2</v>
      </c>
      <c r="K304" s="3" t="s">
        <v>27</v>
      </c>
      <c r="L304" s="3" t="s">
        <v>27</v>
      </c>
      <c r="M304" s="3" t="s">
        <v>27</v>
      </c>
      <c r="N304" s="3" t="s">
        <v>27</v>
      </c>
      <c r="O304" s="3" t="s">
        <v>27</v>
      </c>
      <c r="P304" s="3" t="s">
        <v>27</v>
      </c>
      <c r="Q304" s="3" t="s">
        <v>27</v>
      </c>
      <c r="R304" s="3" t="s">
        <v>27</v>
      </c>
      <c r="S304" s="3" t="s">
        <v>27</v>
      </c>
      <c r="T304" s="3" t="s">
        <v>27</v>
      </c>
      <c r="U304" s="3" t="s">
        <v>27</v>
      </c>
      <c r="V304" s="3" t="s">
        <v>27</v>
      </c>
      <c r="W304" s="3" t="s">
        <v>27</v>
      </c>
      <c r="X304" s="3" t="s">
        <v>27</v>
      </c>
      <c r="Y304" s="3" t="s">
        <v>27</v>
      </c>
      <c r="Z304" s="3" t="s">
        <v>27</v>
      </c>
      <c r="AA304" s="3" t="s">
        <v>27</v>
      </c>
      <c r="AB304" s="3" t="s">
        <v>27</v>
      </c>
      <c r="AC304" s="3" t="s">
        <v>27</v>
      </c>
      <c r="AD304" s="3" t="s">
        <v>27</v>
      </c>
      <c r="AE304" s="3" t="s">
        <v>27</v>
      </c>
      <c r="AF304" s="3" t="s">
        <v>27</v>
      </c>
      <c r="AG304" s="3" t="s">
        <v>27</v>
      </c>
      <c r="AH304" s="3" t="s">
        <v>27</v>
      </c>
      <c r="AI304" s="3" t="s">
        <v>27</v>
      </c>
      <c r="AJ304" s="3" t="s">
        <v>27</v>
      </c>
      <c r="AK304" s="3" t="s">
        <v>27</v>
      </c>
      <c r="AL304" s="3" t="s">
        <v>27</v>
      </c>
      <c r="AM304" s="3" t="s">
        <v>27</v>
      </c>
      <c r="AN304" s="3" t="s">
        <v>27</v>
      </c>
      <c r="AO304" s="3" t="s">
        <v>27</v>
      </c>
      <c r="AP304" s="3" t="s">
        <v>27</v>
      </c>
      <c r="AX304" s="3">
        <f t="shared" si="14"/>
        <v>35</v>
      </c>
      <c r="AY304" s="3">
        <f t="shared" si="15"/>
        <v>7</v>
      </c>
    </row>
    <row r="305" spans="2:51" x14ac:dyDescent="0.25">
      <c r="B305" s="3" t="s">
        <v>30</v>
      </c>
      <c r="C305" s="3" t="str">
        <f t="shared" si="13"/>
        <v>UCPWR_FLAB-UT</v>
      </c>
      <c r="D305" s="3" t="s">
        <v>29</v>
      </c>
      <c r="E305" s="3" t="str" cm="1">
        <f t="array" ref="E305">INDEX(PWR_Lab!$A$2:$A$168,AX305)</f>
        <v>GHSOPU00</v>
      </c>
      <c r="F305" s="3" t="s">
        <v>28</v>
      </c>
      <c r="G305" s="3" t="s">
        <v>28</v>
      </c>
      <c r="H305" s="3" t="s">
        <v>28</v>
      </c>
      <c r="I305" s="3">
        <v>3</v>
      </c>
      <c r="J305" s="3" cm="1">
        <f t="array" ref="J305">-INDEX(PWR_Lab!$F$2:$M$168,AX305,AY305)</f>
        <v>-0.99916000000000005</v>
      </c>
      <c r="K305" s="3" t="s">
        <v>27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27</v>
      </c>
      <c r="R305" s="3" t="s">
        <v>27</v>
      </c>
      <c r="S305" s="3" t="s">
        <v>27</v>
      </c>
      <c r="T305" s="3" t="s">
        <v>27</v>
      </c>
      <c r="U305" s="3" t="s">
        <v>27</v>
      </c>
      <c r="V305" s="3" t="s">
        <v>27</v>
      </c>
      <c r="W305" s="3" t="s">
        <v>27</v>
      </c>
      <c r="X305" s="3" t="s">
        <v>27</v>
      </c>
      <c r="Y305" s="3" t="s">
        <v>27</v>
      </c>
      <c r="Z305" s="3" t="s">
        <v>27</v>
      </c>
      <c r="AA305" s="3" t="s">
        <v>27</v>
      </c>
      <c r="AB305" s="3" t="s">
        <v>27</v>
      </c>
      <c r="AC305" s="3" t="s">
        <v>27</v>
      </c>
      <c r="AD305" s="3" t="s">
        <v>27</v>
      </c>
      <c r="AE305" s="3" t="s">
        <v>27</v>
      </c>
      <c r="AF305" s="3" t="s">
        <v>27</v>
      </c>
      <c r="AG305" s="3" t="s">
        <v>27</v>
      </c>
      <c r="AH305" s="3" t="s">
        <v>27</v>
      </c>
      <c r="AI305" s="3" t="s">
        <v>27</v>
      </c>
      <c r="AJ305" s="3" t="s">
        <v>27</v>
      </c>
      <c r="AK305" s="3" t="s">
        <v>27</v>
      </c>
      <c r="AL305" s="3" t="s">
        <v>27</v>
      </c>
      <c r="AM305" s="3" t="s">
        <v>27</v>
      </c>
      <c r="AN305" s="3" t="s">
        <v>27</v>
      </c>
      <c r="AO305" s="3" t="s">
        <v>27</v>
      </c>
      <c r="AP305" s="3" t="s">
        <v>27</v>
      </c>
      <c r="AX305" s="3">
        <f t="shared" si="14"/>
        <v>35</v>
      </c>
      <c r="AY305" s="3">
        <f t="shared" si="15"/>
        <v>8</v>
      </c>
    </row>
    <row r="306" spans="2:51" x14ac:dyDescent="0.25">
      <c r="B306" s="3" t="s">
        <v>30</v>
      </c>
      <c r="C306" s="3" t="str">
        <f t="shared" si="13"/>
        <v>UCPWR_FLAB-RN</v>
      </c>
      <c r="D306" s="3" t="s">
        <v>29</v>
      </c>
      <c r="E306" s="3" t="str" cm="1">
        <f t="array" ref="E306">INDEX(PWR_Lab!$A$2:$A$168,AX306)</f>
        <v>GHSOPB00</v>
      </c>
      <c r="F306" s="3" t="s">
        <v>28</v>
      </c>
      <c r="G306" s="3" t="s">
        <v>28</v>
      </c>
      <c r="H306" s="3" t="s">
        <v>28</v>
      </c>
      <c r="I306" s="3">
        <v>3</v>
      </c>
      <c r="J306" s="3" cm="1">
        <f t="array" ref="J306">-INDEX(PWR_Lab!$F$2:$M$168,AX306,AY306)</f>
        <v>-1.5939999999999999E-2</v>
      </c>
      <c r="K306" s="3" t="s">
        <v>27</v>
      </c>
      <c r="L306" s="3" t="s">
        <v>27</v>
      </c>
      <c r="M306" s="3" t="s">
        <v>27</v>
      </c>
      <c r="N306" s="3" t="s">
        <v>27</v>
      </c>
      <c r="O306" s="3" t="s">
        <v>27</v>
      </c>
      <c r="P306" s="3" t="s">
        <v>27</v>
      </c>
      <c r="Q306" s="3" t="s">
        <v>27</v>
      </c>
      <c r="R306" s="3" t="s">
        <v>27</v>
      </c>
      <c r="S306" s="3" t="s">
        <v>27</v>
      </c>
      <c r="T306" s="3" t="s">
        <v>27</v>
      </c>
      <c r="U306" s="3" t="s">
        <v>27</v>
      </c>
      <c r="V306" s="3" t="s">
        <v>27</v>
      </c>
      <c r="W306" s="3" t="s">
        <v>27</v>
      </c>
      <c r="X306" s="3" t="s">
        <v>27</v>
      </c>
      <c r="Y306" s="3" t="s">
        <v>27</v>
      </c>
      <c r="Z306" s="3" t="s">
        <v>27</v>
      </c>
      <c r="AA306" s="3" t="s">
        <v>27</v>
      </c>
      <c r="AB306" s="3" t="s">
        <v>27</v>
      </c>
      <c r="AC306" s="3" t="s">
        <v>27</v>
      </c>
      <c r="AD306" s="3" t="s">
        <v>27</v>
      </c>
      <c r="AE306" s="3" t="s">
        <v>27</v>
      </c>
      <c r="AF306" s="3" t="s">
        <v>27</v>
      </c>
      <c r="AG306" s="3" t="s">
        <v>27</v>
      </c>
      <c r="AH306" s="3" t="s">
        <v>27</v>
      </c>
      <c r="AI306" s="3" t="s">
        <v>27</v>
      </c>
      <c r="AJ306" s="3" t="s">
        <v>27</v>
      </c>
      <c r="AK306" s="3" t="s">
        <v>27</v>
      </c>
      <c r="AL306" s="3" t="s">
        <v>27</v>
      </c>
      <c r="AM306" s="3" t="s">
        <v>27</v>
      </c>
      <c r="AN306" s="3" t="s">
        <v>27</v>
      </c>
      <c r="AO306" s="3" t="s">
        <v>27</v>
      </c>
      <c r="AP306" s="3" t="s">
        <v>27</v>
      </c>
      <c r="AX306" s="3">
        <f t="shared" si="14"/>
        <v>36</v>
      </c>
      <c r="AY306" s="3">
        <f t="shared" si="15"/>
        <v>1</v>
      </c>
    </row>
    <row r="307" spans="2:51" x14ac:dyDescent="0.25">
      <c r="B307" s="3" t="s">
        <v>30</v>
      </c>
      <c r="C307" s="3" t="str">
        <f t="shared" si="13"/>
        <v>UCPWR_FLAB-RP</v>
      </c>
      <c r="D307" s="3" t="s">
        <v>29</v>
      </c>
      <c r="E307" s="3" t="str" cm="1">
        <f t="array" ref="E307">INDEX(PWR_Lab!$A$2:$A$168,AX307)</f>
        <v>GHSOPB00</v>
      </c>
      <c r="F307" s="3" t="s">
        <v>28</v>
      </c>
      <c r="G307" s="3" t="s">
        <v>28</v>
      </c>
      <c r="H307" s="3" t="s">
        <v>28</v>
      </c>
      <c r="I307" s="3">
        <v>3</v>
      </c>
      <c r="J307" s="3" cm="1">
        <f t="array" ref="J307">-INDEX(PWR_Lab!$F$2:$M$168,AX307,AY307)</f>
        <v>-1.291E-2</v>
      </c>
      <c r="K307" s="3" t="s">
        <v>27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  <c r="S307" s="3" t="s">
        <v>27</v>
      </c>
      <c r="T307" s="3" t="s">
        <v>27</v>
      </c>
      <c r="U307" s="3" t="s">
        <v>27</v>
      </c>
      <c r="V307" s="3" t="s">
        <v>27</v>
      </c>
      <c r="W307" s="3" t="s">
        <v>27</v>
      </c>
      <c r="X307" s="3" t="s">
        <v>27</v>
      </c>
      <c r="Y307" s="3" t="s">
        <v>27</v>
      </c>
      <c r="Z307" s="3" t="s">
        <v>27</v>
      </c>
      <c r="AA307" s="3" t="s">
        <v>27</v>
      </c>
      <c r="AB307" s="3" t="s">
        <v>27</v>
      </c>
      <c r="AC307" s="3" t="s">
        <v>27</v>
      </c>
      <c r="AD307" s="3" t="s">
        <v>27</v>
      </c>
      <c r="AE307" s="3" t="s">
        <v>27</v>
      </c>
      <c r="AF307" s="3" t="s">
        <v>27</v>
      </c>
      <c r="AG307" s="3" t="s">
        <v>27</v>
      </c>
      <c r="AH307" s="3" t="s">
        <v>27</v>
      </c>
      <c r="AI307" s="3" t="s">
        <v>27</v>
      </c>
      <c r="AJ307" s="3" t="s">
        <v>27</v>
      </c>
      <c r="AK307" s="3" t="s">
        <v>27</v>
      </c>
      <c r="AL307" s="3" t="s">
        <v>27</v>
      </c>
      <c r="AM307" s="3" t="s">
        <v>27</v>
      </c>
      <c r="AN307" s="3" t="s">
        <v>27</v>
      </c>
      <c r="AO307" s="3" t="s">
        <v>27</v>
      </c>
      <c r="AP307" s="3" t="s">
        <v>27</v>
      </c>
      <c r="AX307" s="3">
        <f t="shared" si="14"/>
        <v>36</v>
      </c>
      <c r="AY307" s="3">
        <f t="shared" si="15"/>
        <v>2</v>
      </c>
    </row>
    <row r="308" spans="2:51" x14ac:dyDescent="0.25">
      <c r="B308" s="3" t="s">
        <v>30</v>
      </c>
      <c r="C308" s="3" t="str">
        <f t="shared" si="13"/>
        <v>UCPWR_FLAB-RS</v>
      </c>
      <c r="D308" s="3" t="s">
        <v>29</v>
      </c>
      <c r="E308" s="3" t="str" cm="1">
        <f t="array" ref="E308">INDEX(PWR_Lab!$A$2:$A$168,AX308)</f>
        <v>GHSOPB00</v>
      </c>
      <c r="F308" s="3" t="s">
        <v>28</v>
      </c>
      <c r="G308" s="3" t="s">
        <v>28</v>
      </c>
      <c r="H308" s="3" t="s">
        <v>28</v>
      </c>
      <c r="I308" s="3">
        <v>3</v>
      </c>
      <c r="J308" s="3" cm="1">
        <f t="array" ref="J308">-INDEX(PWR_Lab!$F$2:$M$168,AX308,AY308)</f>
        <v>-1.746E-2</v>
      </c>
      <c r="K308" s="3" t="s">
        <v>27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  <c r="S308" s="3" t="s">
        <v>27</v>
      </c>
      <c r="T308" s="3" t="s">
        <v>27</v>
      </c>
      <c r="U308" s="3" t="s">
        <v>27</v>
      </c>
      <c r="V308" s="3" t="s">
        <v>27</v>
      </c>
      <c r="W308" s="3" t="s">
        <v>27</v>
      </c>
      <c r="X308" s="3" t="s">
        <v>27</v>
      </c>
      <c r="Y308" s="3" t="s">
        <v>27</v>
      </c>
      <c r="Z308" s="3" t="s">
        <v>27</v>
      </c>
      <c r="AA308" s="3" t="s">
        <v>27</v>
      </c>
      <c r="AB308" s="3" t="s">
        <v>27</v>
      </c>
      <c r="AC308" s="3" t="s">
        <v>27</v>
      </c>
      <c r="AD308" s="3" t="s">
        <v>27</v>
      </c>
      <c r="AE308" s="3" t="s">
        <v>27</v>
      </c>
      <c r="AF308" s="3" t="s">
        <v>27</v>
      </c>
      <c r="AG308" s="3" t="s">
        <v>27</v>
      </c>
      <c r="AH308" s="3" t="s">
        <v>27</v>
      </c>
      <c r="AI308" s="3" t="s">
        <v>27</v>
      </c>
      <c r="AJ308" s="3" t="s">
        <v>27</v>
      </c>
      <c r="AK308" s="3" t="s">
        <v>27</v>
      </c>
      <c r="AL308" s="3" t="s">
        <v>27</v>
      </c>
      <c r="AM308" s="3" t="s">
        <v>27</v>
      </c>
      <c r="AN308" s="3" t="s">
        <v>27</v>
      </c>
      <c r="AO308" s="3" t="s">
        <v>27</v>
      </c>
      <c r="AP308" s="3" t="s">
        <v>27</v>
      </c>
      <c r="AX308" s="3">
        <f t="shared" si="14"/>
        <v>36</v>
      </c>
      <c r="AY308" s="3">
        <f t="shared" si="15"/>
        <v>3</v>
      </c>
    </row>
    <row r="309" spans="2:51" x14ac:dyDescent="0.25">
      <c r="B309" s="3" t="s">
        <v>30</v>
      </c>
      <c r="C309" s="3" t="str">
        <f t="shared" si="13"/>
        <v>UCPWR_FLAB-RT</v>
      </c>
      <c r="D309" s="3" t="s">
        <v>29</v>
      </c>
      <c r="E309" s="3" t="str" cm="1">
        <f t="array" ref="E309">INDEX(PWR_Lab!$A$2:$A$168,AX309)</f>
        <v>GHSOPB00</v>
      </c>
      <c r="F309" s="3" t="s">
        <v>28</v>
      </c>
      <c r="G309" s="3" t="s">
        <v>28</v>
      </c>
      <c r="H309" s="3" t="s">
        <v>28</v>
      </c>
      <c r="I309" s="3">
        <v>3</v>
      </c>
      <c r="J309" s="3" cm="1">
        <f t="array" ref="J309">-INDEX(PWR_Lab!$F$2:$M$168,AX309,AY309)</f>
        <v>0</v>
      </c>
      <c r="K309" s="3" t="s">
        <v>27</v>
      </c>
      <c r="L309" s="3" t="s">
        <v>27</v>
      </c>
      <c r="M309" s="3" t="s">
        <v>27</v>
      </c>
      <c r="N309" s="3" t="s">
        <v>27</v>
      </c>
      <c r="O309" s="3" t="s">
        <v>27</v>
      </c>
      <c r="P309" s="3" t="s">
        <v>27</v>
      </c>
      <c r="Q309" s="3" t="s">
        <v>27</v>
      </c>
      <c r="R309" s="3" t="s">
        <v>27</v>
      </c>
      <c r="S309" s="3" t="s">
        <v>27</v>
      </c>
      <c r="T309" s="3" t="s">
        <v>27</v>
      </c>
      <c r="U309" s="3" t="s">
        <v>27</v>
      </c>
      <c r="V309" s="3" t="s">
        <v>27</v>
      </c>
      <c r="W309" s="3" t="s">
        <v>27</v>
      </c>
      <c r="X309" s="3" t="s">
        <v>27</v>
      </c>
      <c r="Y309" s="3" t="s">
        <v>27</v>
      </c>
      <c r="Z309" s="3" t="s">
        <v>27</v>
      </c>
      <c r="AA309" s="3" t="s">
        <v>27</v>
      </c>
      <c r="AB309" s="3" t="s">
        <v>27</v>
      </c>
      <c r="AC309" s="3" t="s">
        <v>27</v>
      </c>
      <c r="AD309" s="3" t="s">
        <v>27</v>
      </c>
      <c r="AE309" s="3" t="s">
        <v>27</v>
      </c>
      <c r="AF309" s="3" t="s">
        <v>27</v>
      </c>
      <c r="AG309" s="3" t="s">
        <v>27</v>
      </c>
      <c r="AH309" s="3" t="s">
        <v>27</v>
      </c>
      <c r="AI309" s="3" t="s">
        <v>27</v>
      </c>
      <c r="AJ309" s="3" t="s">
        <v>27</v>
      </c>
      <c r="AK309" s="3" t="s">
        <v>27</v>
      </c>
      <c r="AL309" s="3" t="s">
        <v>27</v>
      </c>
      <c r="AM309" s="3" t="s">
        <v>27</v>
      </c>
      <c r="AN309" s="3" t="s">
        <v>27</v>
      </c>
      <c r="AO309" s="3" t="s">
        <v>27</v>
      </c>
      <c r="AP309" s="3" t="s">
        <v>27</v>
      </c>
      <c r="AX309" s="3">
        <f t="shared" si="14"/>
        <v>36</v>
      </c>
      <c r="AY309" s="3">
        <f t="shared" si="15"/>
        <v>4</v>
      </c>
    </row>
    <row r="310" spans="2:51" x14ac:dyDescent="0.25">
      <c r="B310" s="3" t="s">
        <v>30</v>
      </c>
      <c r="C310" s="3" t="str">
        <f t="shared" si="13"/>
        <v>UCPWR_FLAB-UN</v>
      </c>
      <c r="D310" s="3" t="s">
        <v>29</v>
      </c>
      <c r="E310" s="3" t="str" cm="1">
        <f t="array" ref="E310">INDEX(PWR_Lab!$A$2:$A$168,AX310)</f>
        <v>GHSOPB00</v>
      </c>
      <c r="F310" s="3" t="s">
        <v>28</v>
      </c>
      <c r="G310" s="3" t="s">
        <v>28</v>
      </c>
      <c r="H310" s="3" t="s">
        <v>28</v>
      </c>
      <c r="I310" s="3">
        <v>3</v>
      </c>
      <c r="J310" s="3" cm="1">
        <f t="array" ref="J310">-INDEX(PWR_Lab!$F$2:$M$168,AX310,AY310)</f>
        <v>-0.12224</v>
      </c>
      <c r="K310" s="3" t="s">
        <v>27</v>
      </c>
      <c r="L310" s="3" t="s">
        <v>27</v>
      </c>
      <c r="M310" s="3" t="s">
        <v>27</v>
      </c>
      <c r="N310" s="3" t="s">
        <v>27</v>
      </c>
      <c r="O310" s="3" t="s">
        <v>27</v>
      </c>
      <c r="P310" s="3" t="s">
        <v>27</v>
      </c>
      <c r="Q310" s="3" t="s">
        <v>27</v>
      </c>
      <c r="R310" s="3" t="s">
        <v>27</v>
      </c>
      <c r="S310" s="3" t="s">
        <v>27</v>
      </c>
      <c r="T310" s="3" t="s">
        <v>27</v>
      </c>
      <c r="U310" s="3" t="s">
        <v>27</v>
      </c>
      <c r="V310" s="3" t="s">
        <v>27</v>
      </c>
      <c r="W310" s="3" t="s">
        <v>27</v>
      </c>
      <c r="X310" s="3" t="s">
        <v>27</v>
      </c>
      <c r="Y310" s="3" t="s">
        <v>27</v>
      </c>
      <c r="Z310" s="3" t="s">
        <v>27</v>
      </c>
      <c r="AA310" s="3" t="s">
        <v>27</v>
      </c>
      <c r="AB310" s="3" t="s">
        <v>27</v>
      </c>
      <c r="AC310" s="3" t="s">
        <v>27</v>
      </c>
      <c r="AD310" s="3" t="s">
        <v>27</v>
      </c>
      <c r="AE310" s="3" t="s">
        <v>27</v>
      </c>
      <c r="AF310" s="3" t="s">
        <v>27</v>
      </c>
      <c r="AG310" s="3" t="s">
        <v>27</v>
      </c>
      <c r="AH310" s="3" t="s">
        <v>27</v>
      </c>
      <c r="AI310" s="3" t="s">
        <v>27</v>
      </c>
      <c r="AJ310" s="3" t="s">
        <v>27</v>
      </c>
      <c r="AK310" s="3" t="s">
        <v>27</v>
      </c>
      <c r="AL310" s="3" t="s">
        <v>27</v>
      </c>
      <c r="AM310" s="3" t="s">
        <v>27</v>
      </c>
      <c r="AN310" s="3" t="s">
        <v>27</v>
      </c>
      <c r="AO310" s="3" t="s">
        <v>27</v>
      </c>
      <c r="AP310" s="3" t="s">
        <v>27</v>
      </c>
      <c r="AX310" s="3">
        <f t="shared" si="14"/>
        <v>36</v>
      </c>
      <c r="AY310" s="3">
        <f t="shared" si="15"/>
        <v>5</v>
      </c>
    </row>
    <row r="311" spans="2:51" x14ac:dyDescent="0.25">
      <c r="B311" s="3" t="s">
        <v>30</v>
      </c>
      <c r="C311" s="3" t="str">
        <f t="shared" si="13"/>
        <v>UCPWR_FLAB-UP</v>
      </c>
      <c r="D311" s="3" t="s">
        <v>29</v>
      </c>
      <c r="E311" s="3" t="str" cm="1">
        <f t="array" ref="E311">INDEX(PWR_Lab!$A$2:$A$168,AX311)</f>
        <v>GHSOPB00</v>
      </c>
      <c r="F311" s="3" t="s">
        <v>28</v>
      </c>
      <c r="G311" s="3" t="s">
        <v>28</v>
      </c>
      <c r="H311" s="3" t="s">
        <v>28</v>
      </c>
      <c r="I311" s="3">
        <v>3</v>
      </c>
      <c r="J311" s="3" cm="1">
        <f t="array" ref="J311">-INDEX(PWR_Lab!$F$2:$M$168,AX311,AY311)</f>
        <v>-0.45099</v>
      </c>
      <c r="K311" s="3" t="s">
        <v>27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27</v>
      </c>
      <c r="R311" s="3" t="s">
        <v>27</v>
      </c>
      <c r="S311" s="3" t="s">
        <v>27</v>
      </c>
      <c r="T311" s="3" t="s">
        <v>27</v>
      </c>
      <c r="U311" s="3" t="s">
        <v>27</v>
      </c>
      <c r="V311" s="3" t="s">
        <v>27</v>
      </c>
      <c r="W311" s="3" t="s">
        <v>27</v>
      </c>
      <c r="X311" s="3" t="s">
        <v>27</v>
      </c>
      <c r="Y311" s="3" t="s">
        <v>27</v>
      </c>
      <c r="Z311" s="3" t="s">
        <v>27</v>
      </c>
      <c r="AA311" s="3" t="s">
        <v>27</v>
      </c>
      <c r="AB311" s="3" t="s">
        <v>27</v>
      </c>
      <c r="AC311" s="3" t="s">
        <v>27</v>
      </c>
      <c r="AD311" s="3" t="s">
        <v>27</v>
      </c>
      <c r="AE311" s="3" t="s">
        <v>27</v>
      </c>
      <c r="AF311" s="3" t="s">
        <v>27</v>
      </c>
      <c r="AG311" s="3" t="s">
        <v>27</v>
      </c>
      <c r="AH311" s="3" t="s">
        <v>27</v>
      </c>
      <c r="AI311" s="3" t="s">
        <v>27</v>
      </c>
      <c r="AJ311" s="3" t="s">
        <v>27</v>
      </c>
      <c r="AK311" s="3" t="s">
        <v>27</v>
      </c>
      <c r="AL311" s="3" t="s">
        <v>27</v>
      </c>
      <c r="AM311" s="3" t="s">
        <v>27</v>
      </c>
      <c r="AN311" s="3" t="s">
        <v>27</v>
      </c>
      <c r="AO311" s="3" t="s">
        <v>27</v>
      </c>
      <c r="AP311" s="3" t="s">
        <v>27</v>
      </c>
      <c r="AX311" s="3">
        <f t="shared" si="14"/>
        <v>36</v>
      </c>
      <c r="AY311" s="3">
        <f t="shared" si="15"/>
        <v>6</v>
      </c>
    </row>
    <row r="312" spans="2:51" x14ac:dyDescent="0.25">
      <c r="B312" s="3" t="s">
        <v>30</v>
      </c>
      <c r="C312" s="3" t="str">
        <f t="shared" si="13"/>
        <v>UCPWR_FLAB-US</v>
      </c>
      <c r="D312" s="3" t="s">
        <v>29</v>
      </c>
      <c r="E312" s="3" t="str" cm="1">
        <f t="array" ref="E312">INDEX(PWR_Lab!$A$2:$A$168,AX312)</f>
        <v>GHSOPB00</v>
      </c>
      <c r="F312" s="3" t="s">
        <v>28</v>
      </c>
      <c r="G312" s="3" t="s">
        <v>28</v>
      </c>
      <c r="H312" s="3" t="s">
        <v>28</v>
      </c>
      <c r="I312" s="3">
        <v>3</v>
      </c>
      <c r="J312" s="3" cm="1">
        <f t="array" ref="J312">-INDEX(PWR_Lab!$F$2:$M$168,AX312,AY312)</f>
        <v>-8.2000000000000003E-2</v>
      </c>
      <c r="K312" s="3" t="s">
        <v>27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  <c r="S312" s="3" t="s">
        <v>27</v>
      </c>
      <c r="T312" s="3" t="s">
        <v>27</v>
      </c>
      <c r="U312" s="3" t="s">
        <v>27</v>
      </c>
      <c r="V312" s="3" t="s">
        <v>27</v>
      </c>
      <c r="W312" s="3" t="s">
        <v>27</v>
      </c>
      <c r="X312" s="3" t="s">
        <v>27</v>
      </c>
      <c r="Y312" s="3" t="s">
        <v>27</v>
      </c>
      <c r="Z312" s="3" t="s">
        <v>27</v>
      </c>
      <c r="AA312" s="3" t="s">
        <v>27</v>
      </c>
      <c r="AB312" s="3" t="s">
        <v>27</v>
      </c>
      <c r="AC312" s="3" t="s">
        <v>27</v>
      </c>
      <c r="AD312" s="3" t="s">
        <v>27</v>
      </c>
      <c r="AE312" s="3" t="s">
        <v>27</v>
      </c>
      <c r="AF312" s="3" t="s">
        <v>27</v>
      </c>
      <c r="AG312" s="3" t="s">
        <v>27</v>
      </c>
      <c r="AH312" s="3" t="s">
        <v>27</v>
      </c>
      <c r="AI312" s="3" t="s">
        <v>27</v>
      </c>
      <c r="AJ312" s="3" t="s">
        <v>27</v>
      </c>
      <c r="AK312" s="3" t="s">
        <v>27</v>
      </c>
      <c r="AL312" s="3" t="s">
        <v>27</v>
      </c>
      <c r="AM312" s="3" t="s">
        <v>27</v>
      </c>
      <c r="AN312" s="3" t="s">
        <v>27</v>
      </c>
      <c r="AO312" s="3" t="s">
        <v>27</v>
      </c>
      <c r="AP312" s="3" t="s">
        <v>27</v>
      </c>
      <c r="AX312" s="3">
        <f t="shared" si="14"/>
        <v>36</v>
      </c>
      <c r="AY312" s="3">
        <f t="shared" si="15"/>
        <v>7</v>
      </c>
    </row>
    <row r="313" spans="2:51" x14ac:dyDescent="0.25">
      <c r="B313" s="3" t="s">
        <v>30</v>
      </c>
      <c r="C313" s="3" t="str">
        <f t="shared" si="13"/>
        <v>UCPWR_FLAB-UT</v>
      </c>
      <c r="D313" s="3" t="s">
        <v>29</v>
      </c>
      <c r="E313" s="3" t="str" cm="1">
        <f t="array" ref="E313">INDEX(PWR_Lab!$A$2:$A$168,AX313)</f>
        <v>GHSOPB00</v>
      </c>
      <c r="F313" s="3" t="s">
        <v>28</v>
      </c>
      <c r="G313" s="3" t="s">
        <v>28</v>
      </c>
      <c r="H313" s="3" t="s">
        <v>28</v>
      </c>
      <c r="I313" s="3">
        <v>3</v>
      </c>
      <c r="J313" s="3" cm="1">
        <f t="array" ref="J313">-INDEX(PWR_Lab!$F$2:$M$168,AX313,AY313)</f>
        <v>-0.99916000000000005</v>
      </c>
      <c r="K313" s="3" t="s">
        <v>27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  <c r="S313" s="3" t="s">
        <v>27</v>
      </c>
      <c r="T313" s="3" t="s">
        <v>27</v>
      </c>
      <c r="U313" s="3" t="s">
        <v>27</v>
      </c>
      <c r="V313" s="3" t="s">
        <v>27</v>
      </c>
      <c r="W313" s="3" t="s">
        <v>27</v>
      </c>
      <c r="X313" s="3" t="s">
        <v>27</v>
      </c>
      <c r="Y313" s="3" t="s">
        <v>27</v>
      </c>
      <c r="Z313" s="3" t="s">
        <v>27</v>
      </c>
      <c r="AA313" s="3" t="s">
        <v>27</v>
      </c>
      <c r="AB313" s="3" t="s">
        <v>27</v>
      </c>
      <c r="AC313" s="3" t="s">
        <v>27</v>
      </c>
      <c r="AD313" s="3" t="s">
        <v>27</v>
      </c>
      <c r="AE313" s="3" t="s">
        <v>27</v>
      </c>
      <c r="AF313" s="3" t="s">
        <v>27</v>
      </c>
      <c r="AG313" s="3" t="s">
        <v>27</v>
      </c>
      <c r="AH313" s="3" t="s">
        <v>27</v>
      </c>
      <c r="AI313" s="3" t="s">
        <v>27</v>
      </c>
      <c r="AJ313" s="3" t="s">
        <v>27</v>
      </c>
      <c r="AK313" s="3" t="s">
        <v>27</v>
      </c>
      <c r="AL313" s="3" t="s">
        <v>27</v>
      </c>
      <c r="AM313" s="3" t="s">
        <v>27</v>
      </c>
      <c r="AN313" s="3" t="s">
        <v>27</v>
      </c>
      <c r="AO313" s="3" t="s">
        <v>27</v>
      </c>
      <c r="AP313" s="3" t="s">
        <v>27</v>
      </c>
      <c r="AX313" s="3">
        <f t="shared" si="14"/>
        <v>36</v>
      </c>
      <c r="AY313" s="3">
        <f t="shared" si="15"/>
        <v>8</v>
      </c>
    </row>
    <row r="314" spans="2:51" x14ac:dyDescent="0.25">
      <c r="B314" s="3" t="s">
        <v>30</v>
      </c>
      <c r="C314" s="3" t="str">
        <f t="shared" si="13"/>
        <v>UCPWR_FLAB-RN</v>
      </c>
      <c r="D314" s="3" t="s">
        <v>29</v>
      </c>
      <c r="E314" s="3" t="str" cm="1">
        <f t="array" ref="E314">INDEX(PWR_Lab!$A$2:$A$168,AX314)</f>
        <v>GHSOTG00</v>
      </c>
      <c r="F314" s="3" t="s">
        <v>28</v>
      </c>
      <c r="G314" s="3" t="s">
        <v>28</v>
      </c>
      <c r="H314" s="3" t="s">
        <v>28</v>
      </c>
      <c r="I314" s="3">
        <v>3</v>
      </c>
      <c r="J314" s="3" cm="1">
        <f t="array" ref="J314">-INDEX(PWR_Lab!$F$2:$M$168,AX314,AY314)</f>
        <v>-1.9519999999999999E-2</v>
      </c>
      <c r="K314" s="3" t="s">
        <v>27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  <c r="S314" s="3" t="s">
        <v>27</v>
      </c>
      <c r="T314" s="3" t="s">
        <v>27</v>
      </c>
      <c r="U314" s="3" t="s">
        <v>27</v>
      </c>
      <c r="V314" s="3" t="s">
        <v>27</v>
      </c>
      <c r="W314" s="3" t="s">
        <v>27</v>
      </c>
      <c r="X314" s="3" t="s">
        <v>27</v>
      </c>
      <c r="Y314" s="3" t="s">
        <v>27</v>
      </c>
      <c r="Z314" s="3" t="s">
        <v>27</v>
      </c>
      <c r="AA314" s="3" t="s">
        <v>27</v>
      </c>
      <c r="AB314" s="3" t="s">
        <v>27</v>
      </c>
      <c r="AC314" s="3" t="s">
        <v>27</v>
      </c>
      <c r="AD314" s="3" t="s">
        <v>27</v>
      </c>
      <c r="AE314" s="3" t="s">
        <v>27</v>
      </c>
      <c r="AF314" s="3" t="s">
        <v>27</v>
      </c>
      <c r="AG314" s="3" t="s">
        <v>27</v>
      </c>
      <c r="AH314" s="3" t="s">
        <v>27</v>
      </c>
      <c r="AI314" s="3" t="s">
        <v>27</v>
      </c>
      <c r="AJ314" s="3" t="s">
        <v>27</v>
      </c>
      <c r="AK314" s="3" t="s">
        <v>27</v>
      </c>
      <c r="AL314" s="3" t="s">
        <v>27</v>
      </c>
      <c r="AM314" s="3" t="s">
        <v>27</v>
      </c>
      <c r="AN314" s="3" t="s">
        <v>27</v>
      </c>
      <c r="AO314" s="3" t="s">
        <v>27</v>
      </c>
      <c r="AP314" s="3" t="s">
        <v>27</v>
      </c>
      <c r="AX314" s="3">
        <f t="shared" si="14"/>
        <v>37</v>
      </c>
      <c r="AY314" s="3">
        <f t="shared" si="15"/>
        <v>1</v>
      </c>
    </row>
    <row r="315" spans="2:51" x14ac:dyDescent="0.25">
      <c r="B315" s="3" t="s">
        <v>30</v>
      </c>
      <c r="C315" s="3" t="str">
        <f t="shared" si="13"/>
        <v>UCPWR_FLAB-RP</v>
      </c>
      <c r="D315" s="3" t="s">
        <v>29</v>
      </c>
      <c r="E315" s="3" t="str" cm="1">
        <f t="array" ref="E315">INDEX(PWR_Lab!$A$2:$A$168,AX315)</f>
        <v>GHSOTG00</v>
      </c>
      <c r="F315" s="3" t="s">
        <v>28</v>
      </c>
      <c r="G315" s="3" t="s">
        <v>28</v>
      </c>
      <c r="H315" s="3" t="s">
        <v>28</v>
      </c>
      <c r="I315" s="3">
        <v>3</v>
      </c>
      <c r="J315" s="3" cm="1">
        <f t="array" ref="J315">-INDEX(PWR_Lab!$F$2:$M$168,AX315,AY315)</f>
        <v>-1.5800000000000002E-2</v>
      </c>
      <c r="K315" s="3" t="s">
        <v>27</v>
      </c>
      <c r="L315" s="3" t="s">
        <v>27</v>
      </c>
      <c r="M315" s="3" t="s">
        <v>27</v>
      </c>
      <c r="N315" s="3" t="s">
        <v>27</v>
      </c>
      <c r="O315" s="3" t="s">
        <v>27</v>
      </c>
      <c r="P315" s="3" t="s">
        <v>27</v>
      </c>
      <c r="Q315" s="3" t="s">
        <v>27</v>
      </c>
      <c r="R315" s="3" t="s">
        <v>27</v>
      </c>
      <c r="S315" s="3" t="s">
        <v>27</v>
      </c>
      <c r="T315" s="3" t="s">
        <v>27</v>
      </c>
      <c r="U315" s="3" t="s">
        <v>27</v>
      </c>
      <c r="V315" s="3" t="s">
        <v>27</v>
      </c>
      <c r="W315" s="3" t="s">
        <v>27</v>
      </c>
      <c r="X315" s="3" t="s">
        <v>27</v>
      </c>
      <c r="Y315" s="3" t="s">
        <v>27</v>
      </c>
      <c r="Z315" s="3" t="s">
        <v>27</v>
      </c>
      <c r="AA315" s="3" t="s">
        <v>27</v>
      </c>
      <c r="AB315" s="3" t="s">
        <v>27</v>
      </c>
      <c r="AC315" s="3" t="s">
        <v>27</v>
      </c>
      <c r="AD315" s="3" t="s">
        <v>27</v>
      </c>
      <c r="AE315" s="3" t="s">
        <v>27</v>
      </c>
      <c r="AF315" s="3" t="s">
        <v>27</v>
      </c>
      <c r="AG315" s="3" t="s">
        <v>27</v>
      </c>
      <c r="AH315" s="3" t="s">
        <v>27</v>
      </c>
      <c r="AI315" s="3" t="s">
        <v>27</v>
      </c>
      <c r="AJ315" s="3" t="s">
        <v>27</v>
      </c>
      <c r="AK315" s="3" t="s">
        <v>27</v>
      </c>
      <c r="AL315" s="3" t="s">
        <v>27</v>
      </c>
      <c r="AM315" s="3" t="s">
        <v>27</v>
      </c>
      <c r="AN315" s="3" t="s">
        <v>27</v>
      </c>
      <c r="AO315" s="3" t="s">
        <v>27</v>
      </c>
      <c r="AP315" s="3" t="s">
        <v>27</v>
      </c>
      <c r="AX315" s="3">
        <f t="shared" si="14"/>
        <v>37</v>
      </c>
      <c r="AY315" s="3">
        <f t="shared" si="15"/>
        <v>2</v>
      </c>
    </row>
    <row r="316" spans="2:51" x14ac:dyDescent="0.25">
      <c r="B316" s="3" t="s">
        <v>30</v>
      </c>
      <c r="C316" s="3" t="str">
        <f t="shared" si="13"/>
        <v>UCPWR_FLAB-RS</v>
      </c>
      <c r="D316" s="3" t="s">
        <v>29</v>
      </c>
      <c r="E316" s="3" t="str" cm="1">
        <f t="array" ref="E316">INDEX(PWR_Lab!$A$2:$A$168,AX316)</f>
        <v>GHSOTG00</v>
      </c>
      <c r="F316" s="3" t="s">
        <v>28</v>
      </c>
      <c r="G316" s="3" t="s">
        <v>28</v>
      </c>
      <c r="H316" s="3" t="s">
        <v>28</v>
      </c>
      <c r="I316" s="3">
        <v>3</v>
      </c>
      <c r="J316" s="3" cm="1">
        <f t="array" ref="J316">-INDEX(PWR_Lab!$F$2:$M$168,AX316,AY316)</f>
        <v>-2.138E-2</v>
      </c>
      <c r="K316" s="3" t="s">
        <v>27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  <c r="S316" s="3" t="s">
        <v>27</v>
      </c>
      <c r="T316" s="3" t="s">
        <v>27</v>
      </c>
      <c r="U316" s="3" t="s">
        <v>27</v>
      </c>
      <c r="V316" s="3" t="s">
        <v>27</v>
      </c>
      <c r="W316" s="3" t="s">
        <v>27</v>
      </c>
      <c r="X316" s="3" t="s">
        <v>27</v>
      </c>
      <c r="Y316" s="3" t="s">
        <v>27</v>
      </c>
      <c r="Z316" s="3" t="s">
        <v>27</v>
      </c>
      <c r="AA316" s="3" t="s">
        <v>27</v>
      </c>
      <c r="AB316" s="3" t="s">
        <v>27</v>
      </c>
      <c r="AC316" s="3" t="s">
        <v>27</v>
      </c>
      <c r="AD316" s="3" t="s">
        <v>27</v>
      </c>
      <c r="AE316" s="3" t="s">
        <v>27</v>
      </c>
      <c r="AF316" s="3" t="s">
        <v>27</v>
      </c>
      <c r="AG316" s="3" t="s">
        <v>27</v>
      </c>
      <c r="AH316" s="3" t="s">
        <v>27</v>
      </c>
      <c r="AI316" s="3" t="s">
        <v>27</v>
      </c>
      <c r="AJ316" s="3" t="s">
        <v>27</v>
      </c>
      <c r="AK316" s="3" t="s">
        <v>27</v>
      </c>
      <c r="AL316" s="3" t="s">
        <v>27</v>
      </c>
      <c r="AM316" s="3" t="s">
        <v>27</v>
      </c>
      <c r="AN316" s="3" t="s">
        <v>27</v>
      </c>
      <c r="AO316" s="3" t="s">
        <v>27</v>
      </c>
      <c r="AP316" s="3" t="s">
        <v>27</v>
      </c>
      <c r="AX316" s="3">
        <f t="shared" si="14"/>
        <v>37</v>
      </c>
      <c r="AY316" s="3">
        <f t="shared" si="15"/>
        <v>3</v>
      </c>
    </row>
    <row r="317" spans="2:51" x14ac:dyDescent="0.25">
      <c r="B317" s="3" t="s">
        <v>30</v>
      </c>
      <c r="C317" s="3" t="str">
        <f t="shared" si="13"/>
        <v>UCPWR_FLAB-RT</v>
      </c>
      <c r="D317" s="3" t="s">
        <v>29</v>
      </c>
      <c r="E317" s="3" t="str" cm="1">
        <f t="array" ref="E317">INDEX(PWR_Lab!$A$2:$A$168,AX317)</f>
        <v>GHSOTG00</v>
      </c>
      <c r="F317" s="3" t="s">
        <v>28</v>
      </c>
      <c r="G317" s="3" t="s">
        <v>28</v>
      </c>
      <c r="H317" s="3" t="s">
        <v>28</v>
      </c>
      <c r="I317" s="3">
        <v>3</v>
      </c>
      <c r="J317" s="3" cm="1">
        <f t="array" ref="J317">-INDEX(PWR_Lab!$F$2:$M$168,AX317,AY317)</f>
        <v>0</v>
      </c>
      <c r="K317" s="3" t="s">
        <v>27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  <c r="S317" s="3" t="s">
        <v>27</v>
      </c>
      <c r="T317" s="3" t="s">
        <v>27</v>
      </c>
      <c r="U317" s="3" t="s">
        <v>27</v>
      </c>
      <c r="V317" s="3" t="s">
        <v>27</v>
      </c>
      <c r="W317" s="3" t="s">
        <v>27</v>
      </c>
      <c r="X317" s="3" t="s">
        <v>27</v>
      </c>
      <c r="Y317" s="3" t="s">
        <v>27</v>
      </c>
      <c r="Z317" s="3" t="s">
        <v>27</v>
      </c>
      <c r="AA317" s="3" t="s">
        <v>27</v>
      </c>
      <c r="AB317" s="3" t="s">
        <v>27</v>
      </c>
      <c r="AC317" s="3" t="s">
        <v>27</v>
      </c>
      <c r="AD317" s="3" t="s">
        <v>27</v>
      </c>
      <c r="AE317" s="3" t="s">
        <v>27</v>
      </c>
      <c r="AF317" s="3" t="s">
        <v>27</v>
      </c>
      <c r="AG317" s="3" t="s">
        <v>27</v>
      </c>
      <c r="AH317" s="3" t="s">
        <v>27</v>
      </c>
      <c r="AI317" s="3" t="s">
        <v>27</v>
      </c>
      <c r="AJ317" s="3" t="s">
        <v>27</v>
      </c>
      <c r="AK317" s="3" t="s">
        <v>27</v>
      </c>
      <c r="AL317" s="3" t="s">
        <v>27</v>
      </c>
      <c r="AM317" s="3" t="s">
        <v>27</v>
      </c>
      <c r="AN317" s="3" t="s">
        <v>27</v>
      </c>
      <c r="AO317" s="3" t="s">
        <v>27</v>
      </c>
      <c r="AP317" s="3" t="s">
        <v>27</v>
      </c>
      <c r="AX317" s="3">
        <f t="shared" si="14"/>
        <v>37</v>
      </c>
      <c r="AY317" s="3">
        <f t="shared" si="15"/>
        <v>4</v>
      </c>
    </row>
    <row r="318" spans="2:51" x14ac:dyDescent="0.25">
      <c r="B318" s="3" t="s">
        <v>30</v>
      </c>
      <c r="C318" s="3" t="str">
        <f t="shared" si="13"/>
        <v>UCPWR_FLAB-UN</v>
      </c>
      <c r="D318" s="3" t="s">
        <v>29</v>
      </c>
      <c r="E318" s="3" t="str" cm="1">
        <f t="array" ref="E318">INDEX(PWR_Lab!$A$2:$A$168,AX318)</f>
        <v>GHSOTG00</v>
      </c>
      <c r="F318" s="3" t="s">
        <v>28</v>
      </c>
      <c r="G318" s="3" t="s">
        <v>28</v>
      </c>
      <c r="H318" s="3" t="s">
        <v>28</v>
      </c>
      <c r="I318" s="3">
        <v>3</v>
      </c>
      <c r="J318" s="3" cm="1">
        <f t="array" ref="J318">-INDEX(PWR_Lab!$F$2:$M$168,AX318,AY318)</f>
        <v>-0.14967</v>
      </c>
      <c r="K318" s="3" t="s">
        <v>27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  <c r="S318" s="3" t="s">
        <v>27</v>
      </c>
      <c r="T318" s="3" t="s">
        <v>27</v>
      </c>
      <c r="U318" s="3" t="s">
        <v>27</v>
      </c>
      <c r="V318" s="3" t="s">
        <v>27</v>
      </c>
      <c r="W318" s="3" t="s">
        <v>27</v>
      </c>
      <c r="X318" s="3" t="s">
        <v>27</v>
      </c>
      <c r="Y318" s="3" t="s">
        <v>27</v>
      </c>
      <c r="Z318" s="3" t="s">
        <v>27</v>
      </c>
      <c r="AA318" s="3" t="s">
        <v>27</v>
      </c>
      <c r="AB318" s="3" t="s">
        <v>27</v>
      </c>
      <c r="AC318" s="3" t="s">
        <v>27</v>
      </c>
      <c r="AD318" s="3" t="s">
        <v>27</v>
      </c>
      <c r="AE318" s="3" t="s">
        <v>27</v>
      </c>
      <c r="AF318" s="3" t="s">
        <v>27</v>
      </c>
      <c r="AG318" s="3" t="s">
        <v>27</v>
      </c>
      <c r="AH318" s="3" t="s">
        <v>27</v>
      </c>
      <c r="AI318" s="3" t="s">
        <v>27</v>
      </c>
      <c r="AJ318" s="3" t="s">
        <v>27</v>
      </c>
      <c r="AK318" s="3" t="s">
        <v>27</v>
      </c>
      <c r="AL318" s="3" t="s">
        <v>27</v>
      </c>
      <c r="AM318" s="3" t="s">
        <v>27</v>
      </c>
      <c r="AN318" s="3" t="s">
        <v>27</v>
      </c>
      <c r="AO318" s="3" t="s">
        <v>27</v>
      </c>
      <c r="AP318" s="3" t="s">
        <v>27</v>
      </c>
      <c r="AX318" s="3">
        <f t="shared" si="14"/>
        <v>37</v>
      </c>
      <c r="AY318" s="3">
        <f t="shared" si="15"/>
        <v>5</v>
      </c>
    </row>
    <row r="319" spans="2:51" x14ac:dyDescent="0.25">
      <c r="B319" s="3" t="s">
        <v>30</v>
      </c>
      <c r="C319" s="3" t="str">
        <f t="shared" si="13"/>
        <v>UCPWR_FLAB-UP</v>
      </c>
      <c r="D319" s="3" t="s">
        <v>29</v>
      </c>
      <c r="E319" s="3" t="str" cm="1">
        <f t="array" ref="E319">INDEX(PWR_Lab!$A$2:$A$168,AX319)</f>
        <v>GHSOTG00</v>
      </c>
      <c r="F319" s="3" t="s">
        <v>28</v>
      </c>
      <c r="G319" s="3" t="s">
        <v>28</v>
      </c>
      <c r="H319" s="3" t="s">
        <v>28</v>
      </c>
      <c r="I319" s="3">
        <v>3</v>
      </c>
      <c r="J319" s="3" cm="1">
        <f t="array" ref="J319">-INDEX(PWR_Lab!$F$2:$M$168,AX319,AY319)</f>
        <v>-0.55220000000000002</v>
      </c>
      <c r="K319" s="3" t="s">
        <v>27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  <c r="S319" s="3" t="s">
        <v>27</v>
      </c>
      <c r="T319" s="3" t="s">
        <v>27</v>
      </c>
      <c r="U319" s="3" t="s">
        <v>27</v>
      </c>
      <c r="V319" s="3" t="s">
        <v>27</v>
      </c>
      <c r="W319" s="3" t="s">
        <v>27</v>
      </c>
      <c r="X319" s="3" t="s">
        <v>27</v>
      </c>
      <c r="Y319" s="3" t="s">
        <v>27</v>
      </c>
      <c r="Z319" s="3" t="s">
        <v>27</v>
      </c>
      <c r="AA319" s="3" t="s">
        <v>27</v>
      </c>
      <c r="AB319" s="3" t="s">
        <v>27</v>
      </c>
      <c r="AC319" s="3" t="s">
        <v>27</v>
      </c>
      <c r="AD319" s="3" t="s">
        <v>27</v>
      </c>
      <c r="AE319" s="3" t="s">
        <v>27</v>
      </c>
      <c r="AF319" s="3" t="s">
        <v>27</v>
      </c>
      <c r="AG319" s="3" t="s">
        <v>27</v>
      </c>
      <c r="AH319" s="3" t="s">
        <v>27</v>
      </c>
      <c r="AI319" s="3" t="s">
        <v>27</v>
      </c>
      <c r="AJ319" s="3" t="s">
        <v>27</v>
      </c>
      <c r="AK319" s="3" t="s">
        <v>27</v>
      </c>
      <c r="AL319" s="3" t="s">
        <v>27</v>
      </c>
      <c r="AM319" s="3" t="s">
        <v>27</v>
      </c>
      <c r="AN319" s="3" t="s">
        <v>27</v>
      </c>
      <c r="AO319" s="3" t="s">
        <v>27</v>
      </c>
      <c r="AP319" s="3" t="s">
        <v>27</v>
      </c>
      <c r="AX319" s="3">
        <f t="shared" si="14"/>
        <v>37</v>
      </c>
      <c r="AY319" s="3">
        <f t="shared" si="15"/>
        <v>6</v>
      </c>
    </row>
    <row r="320" spans="2:51" x14ac:dyDescent="0.25">
      <c r="B320" s="3" t="s">
        <v>30</v>
      </c>
      <c r="C320" s="3" t="str">
        <f t="shared" si="13"/>
        <v>UCPWR_FLAB-US</v>
      </c>
      <c r="D320" s="3" t="s">
        <v>29</v>
      </c>
      <c r="E320" s="3" t="str" cm="1">
        <f t="array" ref="E320">INDEX(PWR_Lab!$A$2:$A$168,AX320)</f>
        <v>GHSOTG00</v>
      </c>
      <c r="F320" s="3" t="s">
        <v>28</v>
      </c>
      <c r="G320" s="3" t="s">
        <v>28</v>
      </c>
      <c r="H320" s="3" t="s">
        <v>28</v>
      </c>
      <c r="I320" s="3">
        <v>3</v>
      </c>
      <c r="J320" s="3" cm="1">
        <f t="array" ref="J320">-INDEX(PWR_Lab!$F$2:$M$168,AX320,AY320)</f>
        <v>-0.1004</v>
      </c>
      <c r="K320" s="3" t="s">
        <v>27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27</v>
      </c>
      <c r="Q320" s="3" t="s">
        <v>27</v>
      </c>
      <c r="R320" s="3" t="s">
        <v>27</v>
      </c>
      <c r="S320" s="3" t="s">
        <v>27</v>
      </c>
      <c r="T320" s="3" t="s">
        <v>27</v>
      </c>
      <c r="U320" s="3" t="s">
        <v>27</v>
      </c>
      <c r="V320" s="3" t="s">
        <v>27</v>
      </c>
      <c r="W320" s="3" t="s">
        <v>27</v>
      </c>
      <c r="X320" s="3" t="s">
        <v>27</v>
      </c>
      <c r="Y320" s="3" t="s">
        <v>27</v>
      </c>
      <c r="Z320" s="3" t="s">
        <v>27</v>
      </c>
      <c r="AA320" s="3" t="s">
        <v>27</v>
      </c>
      <c r="AB320" s="3" t="s">
        <v>27</v>
      </c>
      <c r="AC320" s="3" t="s">
        <v>27</v>
      </c>
      <c r="AD320" s="3" t="s">
        <v>27</v>
      </c>
      <c r="AE320" s="3" t="s">
        <v>27</v>
      </c>
      <c r="AF320" s="3" t="s">
        <v>27</v>
      </c>
      <c r="AG320" s="3" t="s">
        <v>27</v>
      </c>
      <c r="AH320" s="3" t="s">
        <v>27</v>
      </c>
      <c r="AI320" s="3" t="s">
        <v>27</v>
      </c>
      <c r="AJ320" s="3" t="s">
        <v>27</v>
      </c>
      <c r="AK320" s="3" t="s">
        <v>27</v>
      </c>
      <c r="AL320" s="3" t="s">
        <v>27</v>
      </c>
      <c r="AM320" s="3" t="s">
        <v>27</v>
      </c>
      <c r="AN320" s="3" t="s">
        <v>27</v>
      </c>
      <c r="AO320" s="3" t="s">
        <v>27</v>
      </c>
      <c r="AP320" s="3" t="s">
        <v>27</v>
      </c>
      <c r="AX320" s="3">
        <f t="shared" si="14"/>
        <v>37</v>
      </c>
      <c r="AY320" s="3">
        <f t="shared" si="15"/>
        <v>7</v>
      </c>
    </row>
    <row r="321" spans="2:51" x14ac:dyDescent="0.25">
      <c r="B321" s="3" t="s">
        <v>30</v>
      </c>
      <c r="C321" s="3" t="str">
        <f t="shared" si="13"/>
        <v>UCPWR_FLAB-UT</v>
      </c>
      <c r="D321" s="3" t="s">
        <v>29</v>
      </c>
      <c r="E321" s="3" t="str" cm="1">
        <f t="array" ref="E321">INDEX(PWR_Lab!$A$2:$A$168,AX321)</f>
        <v>GHSOTG00</v>
      </c>
      <c r="F321" s="3" t="s">
        <v>28</v>
      </c>
      <c r="G321" s="3" t="s">
        <v>28</v>
      </c>
      <c r="H321" s="3" t="s">
        <v>28</v>
      </c>
      <c r="I321" s="3">
        <v>3</v>
      </c>
      <c r="J321" s="3" cm="1">
        <f t="array" ref="J321">-INDEX(PWR_Lab!$F$2:$M$168,AX321,AY321)</f>
        <v>-1.2234</v>
      </c>
      <c r="K321" s="3" t="s">
        <v>27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  <c r="S321" s="3" t="s">
        <v>27</v>
      </c>
      <c r="T321" s="3" t="s">
        <v>27</v>
      </c>
      <c r="U321" s="3" t="s">
        <v>27</v>
      </c>
      <c r="V321" s="3" t="s">
        <v>27</v>
      </c>
      <c r="W321" s="3" t="s">
        <v>27</v>
      </c>
      <c r="X321" s="3" t="s">
        <v>27</v>
      </c>
      <c r="Y321" s="3" t="s">
        <v>27</v>
      </c>
      <c r="Z321" s="3" t="s">
        <v>27</v>
      </c>
      <c r="AA321" s="3" t="s">
        <v>27</v>
      </c>
      <c r="AB321" s="3" t="s">
        <v>27</v>
      </c>
      <c r="AC321" s="3" t="s">
        <v>27</v>
      </c>
      <c r="AD321" s="3" t="s">
        <v>27</v>
      </c>
      <c r="AE321" s="3" t="s">
        <v>27</v>
      </c>
      <c r="AF321" s="3" t="s">
        <v>27</v>
      </c>
      <c r="AG321" s="3" t="s">
        <v>27</v>
      </c>
      <c r="AH321" s="3" t="s">
        <v>27</v>
      </c>
      <c r="AI321" s="3" t="s">
        <v>27</v>
      </c>
      <c r="AJ321" s="3" t="s">
        <v>27</v>
      </c>
      <c r="AK321" s="3" t="s">
        <v>27</v>
      </c>
      <c r="AL321" s="3" t="s">
        <v>27</v>
      </c>
      <c r="AM321" s="3" t="s">
        <v>27</v>
      </c>
      <c r="AN321" s="3" t="s">
        <v>27</v>
      </c>
      <c r="AO321" s="3" t="s">
        <v>27</v>
      </c>
      <c r="AP321" s="3" t="s">
        <v>27</v>
      </c>
      <c r="AX321" s="3">
        <f t="shared" si="14"/>
        <v>37</v>
      </c>
      <c r="AY321" s="3">
        <f t="shared" si="15"/>
        <v>8</v>
      </c>
    </row>
    <row r="322" spans="2:51" x14ac:dyDescent="0.25">
      <c r="B322" s="3" t="s">
        <v>30</v>
      </c>
      <c r="C322" s="3" t="str">
        <f t="shared" si="13"/>
        <v>UCPWR_FLAB-RN</v>
      </c>
      <c r="D322" s="3" t="s">
        <v>29</v>
      </c>
      <c r="E322" s="3" t="str" cm="1">
        <f t="array" ref="E322">INDEX(PWR_Lab!$A$2:$A$168,AX322)</f>
        <v>GHSOTS00</v>
      </c>
      <c r="F322" s="3" t="s">
        <v>28</v>
      </c>
      <c r="G322" s="3" t="s">
        <v>28</v>
      </c>
      <c r="H322" s="3" t="s">
        <v>28</v>
      </c>
      <c r="I322" s="3">
        <v>3</v>
      </c>
      <c r="J322" s="3" cm="1">
        <f t="array" ref="J322">-INDEX(PWR_Lab!$F$2:$M$168,AX322,AY322)</f>
        <v>-1.9519999999999999E-2</v>
      </c>
      <c r="K322" s="3" t="s">
        <v>27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  <c r="S322" s="3" t="s">
        <v>27</v>
      </c>
      <c r="T322" s="3" t="s">
        <v>27</v>
      </c>
      <c r="U322" s="3" t="s">
        <v>27</v>
      </c>
      <c r="V322" s="3" t="s">
        <v>27</v>
      </c>
      <c r="W322" s="3" t="s">
        <v>27</v>
      </c>
      <c r="X322" s="3" t="s">
        <v>27</v>
      </c>
      <c r="Y322" s="3" t="s">
        <v>27</v>
      </c>
      <c r="Z322" s="3" t="s">
        <v>27</v>
      </c>
      <c r="AA322" s="3" t="s">
        <v>27</v>
      </c>
      <c r="AB322" s="3" t="s">
        <v>27</v>
      </c>
      <c r="AC322" s="3" t="s">
        <v>27</v>
      </c>
      <c r="AD322" s="3" t="s">
        <v>27</v>
      </c>
      <c r="AE322" s="3" t="s">
        <v>27</v>
      </c>
      <c r="AF322" s="3" t="s">
        <v>27</v>
      </c>
      <c r="AG322" s="3" t="s">
        <v>27</v>
      </c>
      <c r="AH322" s="3" t="s">
        <v>27</v>
      </c>
      <c r="AI322" s="3" t="s">
        <v>27</v>
      </c>
      <c r="AJ322" s="3" t="s">
        <v>27</v>
      </c>
      <c r="AK322" s="3" t="s">
        <v>27</v>
      </c>
      <c r="AL322" s="3" t="s">
        <v>27</v>
      </c>
      <c r="AM322" s="3" t="s">
        <v>27</v>
      </c>
      <c r="AN322" s="3" t="s">
        <v>27</v>
      </c>
      <c r="AO322" s="3" t="s">
        <v>27</v>
      </c>
      <c r="AP322" s="3" t="s">
        <v>27</v>
      </c>
      <c r="AX322" s="3">
        <f t="shared" si="14"/>
        <v>38</v>
      </c>
      <c r="AY322" s="3">
        <f t="shared" si="15"/>
        <v>1</v>
      </c>
    </row>
    <row r="323" spans="2:51" x14ac:dyDescent="0.25">
      <c r="B323" s="3" t="s">
        <v>30</v>
      </c>
      <c r="C323" s="3" t="str">
        <f t="shared" si="13"/>
        <v>UCPWR_FLAB-RP</v>
      </c>
      <c r="D323" s="3" t="s">
        <v>29</v>
      </c>
      <c r="E323" s="3" t="str" cm="1">
        <f t="array" ref="E323">INDEX(PWR_Lab!$A$2:$A$168,AX323)</f>
        <v>GHSOTS00</v>
      </c>
      <c r="F323" s="3" t="s">
        <v>28</v>
      </c>
      <c r="G323" s="3" t="s">
        <v>28</v>
      </c>
      <c r="H323" s="3" t="s">
        <v>28</v>
      </c>
      <c r="I323" s="3">
        <v>3</v>
      </c>
      <c r="J323" s="3" cm="1">
        <f t="array" ref="J323">-INDEX(PWR_Lab!$F$2:$M$168,AX323,AY323)</f>
        <v>-1.5800000000000002E-2</v>
      </c>
      <c r="K323" s="3" t="s">
        <v>27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  <c r="S323" s="3" t="s">
        <v>27</v>
      </c>
      <c r="T323" s="3" t="s">
        <v>27</v>
      </c>
      <c r="U323" s="3" t="s">
        <v>27</v>
      </c>
      <c r="V323" s="3" t="s">
        <v>27</v>
      </c>
      <c r="W323" s="3" t="s">
        <v>27</v>
      </c>
      <c r="X323" s="3" t="s">
        <v>27</v>
      </c>
      <c r="Y323" s="3" t="s">
        <v>27</v>
      </c>
      <c r="Z323" s="3" t="s">
        <v>27</v>
      </c>
      <c r="AA323" s="3" t="s">
        <v>27</v>
      </c>
      <c r="AB323" s="3" t="s">
        <v>27</v>
      </c>
      <c r="AC323" s="3" t="s">
        <v>27</v>
      </c>
      <c r="AD323" s="3" t="s">
        <v>27</v>
      </c>
      <c r="AE323" s="3" t="s">
        <v>27</v>
      </c>
      <c r="AF323" s="3" t="s">
        <v>27</v>
      </c>
      <c r="AG323" s="3" t="s">
        <v>27</v>
      </c>
      <c r="AH323" s="3" t="s">
        <v>27</v>
      </c>
      <c r="AI323" s="3" t="s">
        <v>27</v>
      </c>
      <c r="AJ323" s="3" t="s">
        <v>27</v>
      </c>
      <c r="AK323" s="3" t="s">
        <v>27</v>
      </c>
      <c r="AL323" s="3" t="s">
        <v>27</v>
      </c>
      <c r="AM323" s="3" t="s">
        <v>27</v>
      </c>
      <c r="AN323" s="3" t="s">
        <v>27</v>
      </c>
      <c r="AO323" s="3" t="s">
        <v>27</v>
      </c>
      <c r="AP323" s="3" t="s">
        <v>27</v>
      </c>
      <c r="AX323" s="3">
        <f t="shared" si="14"/>
        <v>38</v>
      </c>
      <c r="AY323" s="3">
        <f t="shared" si="15"/>
        <v>2</v>
      </c>
    </row>
    <row r="324" spans="2:51" x14ac:dyDescent="0.25">
      <c r="B324" s="3" t="s">
        <v>30</v>
      </c>
      <c r="C324" s="3" t="str">
        <f t="shared" si="13"/>
        <v>UCPWR_FLAB-RS</v>
      </c>
      <c r="D324" s="3" t="s">
        <v>29</v>
      </c>
      <c r="E324" s="3" t="str" cm="1">
        <f t="array" ref="E324">INDEX(PWR_Lab!$A$2:$A$168,AX324)</f>
        <v>GHSOTS00</v>
      </c>
      <c r="F324" s="3" t="s">
        <v>28</v>
      </c>
      <c r="G324" s="3" t="s">
        <v>28</v>
      </c>
      <c r="H324" s="3" t="s">
        <v>28</v>
      </c>
      <c r="I324" s="3">
        <v>3</v>
      </c>
      <c r="J324" s="3" cm="1">
        <f t="array" ref="J324">-INDEX(PWR_Lab!$F$2:$M$168,AX324,AY324)</f>
        <v>-2.138E-2</v>
      </c>
      <c r="K324" s="3" t="s">
        <v>27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  <c r="S324" s="3" t="s">
        <v>27</v>
      </c>
      <c r="T324" s="3" t="s">
        <v>27</v>
      </c>
      <c r="U324" s="3" t="s">
        <v>27</v>
      </c>
      <c r="V324" s="3" t="s">
        <v>27</v>
      </c>
      <c r="W324" s="3" t="s">
        <v>27</v>
      </c>
      <c r="X324" s="3" t="s">
        <v>27</v>
      </c>
      <c r="Y324" s="3" t="s">
        <v>27</v>
      </c>
      <c r="Z324" s="3" t="s">
        <v>27</v>
      </c>
      <c r="AA324" s="3" t="s">
        <v>27</v>
      </c>
      <c r="AB324" s="3" t="s">
        <v>27</v>
      </c>
      <c r="AC324" s="3" t="s">
        <v>27</v>
      </c>
      <c r="AD324" s="3" t="s">
        <v>27</v>
      </c>
      <c r="AE324" s="3" t="s">
        <v>27</v>
      </c>
      <c r="AF324" s="3" t="s">
        <v>27</v>
      </c>
      <c r="AG324" s="3" t="s">
        <v>27</v>
      </c>
      <c r="AH324" s="3" t="s">
        <v>27</v>
      </c>
      <c r="AI324" s="3" t="s">
        <v>27</v>
      </c>
      <c r="AJ324" s="3" t="s">
        <v>27</v>
      </c>
      <c r="AK324" s="3" t="s">
        <v>27</v>
      </c>
      <c r="AL324" s="3" t="s">
        <v>27</v>
      </c>
      <c r="AM324" s="3" t="s">
        <v>27</v>
      </c>
      <c r="AN324" s="3" t="s">
        <v>27</v>
      </c>
      <c r="AO324" s="3" t="s">
        <v>27</v>
      </c>
      <c r="AP324" s="3" t="s">
        <v>27</v>
      </c>
      <c r="AX324" s="3">
        <f t="shared" si="14"/>
        <v>38</v>
      </c>
      <c r="AY324" s="3">
        <f t="shared" si="15"/>
        <v>3</v>
      </c>
    </row>
    <row r="325" spans="2:51" x14ac:dyDescent="0.25">
      <c r="B325" s="3" t="s">
        <v>30</v>
      </c>
      <c r="C325" s="3" t="str">
        <f t="shared" si="13"/>
        <v>UCPWR_FLAB-RT</v>
      </c>
      <c r="D325" s="3" t="s">
        <v>29</v>
      </c>
      <c r="E325" s="3" t="str" cm="1">
        <f t="array" ref="E325">INDEX(PWR_Lab!$A$2:$A$168,AX325)</f>
        <v>GHSOTS00</v>
      </c>
      <c r="F325" s="3" t="s">
        <v>28</v>
      </c>
      <c r="G325" s="3" t="s">
        <v>28</v>
      </c>
      <c r="H325" s="3" t="s">
        <v>28</v>
      </c>
      <c r="I325" s="3">
        <v>3</v>
      </c>
      <c r="J325" s="3" cm="1">
        <f t="array" ref="J325">-INDEX(PWR_Lab!$F$2:$M$168,AX325,AY325)</f>
        <v>0</v>
      </c>
      <c r="K325" s="3" t="s">
        <v>27</v>
      </c>
      <c r="L325" s="3" t="s">
        <v>27</v>
      </c>
      <c r="M325" s="3" t="s">
        <v>27</v>
      </c>
      <c r="N325" s="3" t="s">
        <v>27</v>
      </c>
      <c r="O325" s="3" t="s">
        <v>27</v>
      </c>
      <c r="P325" s="3" t="s">
        <v>27</v>
      </c>
      <c r="Q325" s="3" t="s">
        <v>27</v>
      </c>
      <c r="R325" s="3" t="s">
        <v>27</v>
      </c>
      <c r="S325" s="3" t="s">
        <v>27</v>
      </c>
      <c r="T325" s="3" t="s">
        <v>27</v>
      </c>
      <c r="U325" s="3" t="s">
        <v>27</v>
      </c>
      <c r="V325" s="3" t="s">
        <v>27</v>
      </c>
      <c r="W325" s="3" t="s">
        <v>27</v>
      </c>
      <c r="X325" s="3" t="s">
        <v>27</v>
      </c>
      <c r="Y325" s="3" t="s">
        <v>27</v>
      </c>
      <c r="Z325" s="3" t="s">
        <v>27</v>
      </c>
      <c r="AA325" s="3" t="s">
        <v>27</v>
      </c>
      <c r="AB325" s="3" t="s">
        <v>27</v>
      </c>
      <c r="AC325" s="3" t="s">
        <v>27</v>
      </c>
      <c r="AD325" s="3" t="s">
        <v>27</v>
      </c>
      <c r="AE325" s="3" t="s">
        <v>27</v>
      </c>
      <c r="AF325" s="3" t="s">
        <v>27</v>
      </c>
      <c r="AG325" s="3" t="s">
        <v>27</v>
      </c>
      <c r="AH325" s="3" t="s">
        <v>27</v>
      </c>
      <c r="AI325" s="3" t="s">
        <v>27</v>
      </c>
      <c r="AJ325" s="3" t="s">
        <v>27</v>
      </c>
      <c r="AK325" s="3" t="s">
        <v>27</v>
      </c>
      <c r="AL325" s="3" t="s">
        <v>27</v>
      </c>
      <c r="AM325" s="3" t="s">
        <v>27</v>
      </c>
      <c r="AN325" s="3" t="s">
        <v>27</v>
      </c>
      <c r="AO325" s="3" t="s">
        <v>27</v>
      </c>
      <c r="AP325" s="3" t="s">
        <v>27</v>
      </c>
      <c r="AX325" s="3">
        <f t="shared" si="14"/>
        <v>38</v>
      </c>
      <c r="AY325" s="3">
        <f t="shared" si="15"/>
        <v>4</v>
      </c>
    </row>
    <row r="326" spans="2:51" x14ac:dyDescent="0.25">
      <c r="B326" s="3" t="s">
        <v>30</v>
      </c>
      <c r="C326" s="3" t="str">
        <f t="shared" si="13"/>
        <v>UCPWR_FLAB-UN</v>
      </c>
      <c r="D326" s="3" t="s">
        <v>29</v>
      </c>
      <c r="E326" s="3" t="str" cm="1">
        <f t="array" ref="E326">INDEX(PWR_Lab!$A$2:$A$168,AX326)</f>
        <v>GHSOTS00</v>
      </c>
      <c r="F326" s="3" t="s">
        <v>28</v>
      </c>
      <c r="G326" s="3" t="s">
        <v>28</v>
      </c>
      <c r="H326" s="3" t="s">
        <v>28</v>
      </c>
      <c r="I326" s="3">
        <v>3</v>
      </c>
      <c r="J326" s="3" cm="1">
        <f t="array" ref="J326">-INDEX(PWR_Lab!$F$2:$M$168,AX326,AY326)</f>
        <v>-0.14967</v>
      </c>
      <c r="K326" s="3" t="s">
        <v>27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27</v>
      </c>
      <c r="R326" s="3" t="s">
        <v>27</v>
      </c>
      <c r="S326" s="3" t="s">
        <v>27</v>
      </c>
      <c r="T326" s="3" t="s">
        <v>27</v>
      </c>
      <c r="U326" s="3" t="s">
        <v>27</v>
      </c>
      <c r="V326" s="3" t="s">
        <v>27</v>
      </c>
      <c r="W326" s="3" t="s">
        <v>27</v>
      </c>
      <c r="X326" s="3" t="s">
        <v>27</v>
      </c>
      <c r="Y326" s="3" t="s">
        <v>27</v>
      </c>
      <c r="Z326" s="3" t="s">
        <v>27</v>
      </c>
      <c r="AA326" s="3" t="s">
        <v>27</v>
      </c>
      <c r="AB326" s="3" t="s">
        <v>27</v>
      </c>
      <c r="AC326" s="3" t="s">
        <v>27</v>
      </c>
      <c r="AD326" s="3" t="s">
        <v>27</v>
      </c>
      <c r="AE326" s="3" t="s">
        <v>27</v>
      </c>
      <c r="AF326" s="3" t="s">
        <v>27</v>
      </c>
      <c r="AG326" s="3" t="s">
        <v>27</v>
      </c>
      <c r="AH326" s="3" t="s">
        <v>27</v>
      </c>
      <c r="AI326" s="3" t="s">
        <v>27</v>
      </c>
      <c r="AJ326" s="3" t="s">
        <v>27</v>
      </c>
      <c r="AK326" s="3" t="s">
        <v>27</v>
      </c>
      <c r="AL326" s="3" t="s">
        <v>27</v>
      </c>
      <c r="AM326" s="3" t="s">
        <v>27</v>
      </c>
      <c r="AN326" s="3" t="s">
        <v>27</v>
      </c>
      <c r="AO326" s="3" t="s">
        <v>27</v>
      </c>
      <c r="AP326" s="3" t="s">
        <v>27</v>
      </c>
      <c r="AX326" s="3">
        <f t="shared" si="14"/>
        <v>38</v>
      </c>
      <c r="AY326" s="3">
        <f t="shared" si="15"/>
        <v>5</v>
      </c>
    </row>
    <row r="327" spans="2:51" x14ac:dyDescent="0.25">
      <c r="B327" s="3" t="s">
        <v>30</v>
      </c>
      <c r="C327" s="3" t="str">
        <f t="shared" si="13"/>
        <v>UCPWR_FLAB-UP</v>
      </c>
      <c r="D327" s="3" t="s">
        <v>29</v>
      </c>
      <c r="E327" s="3" t="str" cm="1">
        <f t="array" ref="E327">INDEX(PWR_Lab!$A$2:$A$168,AX327)</f>
        <v>GHSOTS00</v>
      </c>
      <c r="F327" s="3" t="s">
        <v>28</v>
      </c>
      <c r="G327" s="3" t="s">
        <v>28</v>
      </c>
      <c r="H327" s="3" t="s">
        <v>28</v>
      </c>
      <c r="I327" s="3">
        <v>3</v>
      </c>
      <c r="J327" s="3" cm="1">
        <f t="array" ref="J327">-INDEX(PWR_Lab!$F$2:$M$168,AX327,AY327)</f>
        <v>-0.55220000000000002</v>
      </c>
      <c r="K327" s="3" t="s">
        <v>27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  <c r="S327" s="3" t="s">
        <v>27</v>
      </c>
      <c r="T327" s="3" t="s">
        <v>27</v>
      </c>
      <c r="U327" s="3" t="s">
        <v>27</v>
      </c>
      <c r="V327" s="3" t="s">
        <v>27</v>
      </c>
      <c r="W327" s="3" t="s">
        <v>27</v>
      </c>
      <c r="X327" s="3" t="s">
        <v>27</v>
      </c>
      <c r="Y327" s="3" t="s">
        <v>27</v>
      </c>
      <c r="Z327" s="3" t="s">
        <v>27</v>
      </c>
      <c r="AA327" s="3" t="s">
        <v>27</v>
      </c>
      <c r="AB327" s="3" t="s">
        <v>27</v>
      </c>
      <c r="AC327" s="3" t="s">
        <v>27</v>
      </c>
      <c r="AD327" s="3" t="s">
        <v>27</v>
      </c>
      <c r="AE327" s="3" t="s">
        <v>27</v>
      </c>
      <c r="AF327" s="3" t="s">
        <v>27</v>
      </c>
      <c r="AG327" s="3" t="s">
        <v>27</v>
      </c>
      <c r="AH327" s="3" t="s">
        <v>27</v>
      </c>
      <c r="AI327" s="3" t="s">
        <v>27</v>
      </c>
      <c r="AJ327" s="3" t="s">
        <v>27</v>
      </c>
      <c r="AK327" s="3" t="s">
        <v>27</v>
      </c>
      <c r="AL327" s="3" t="s">
        <v>27</v>
      </c>
      <c r="AM327" s="3" t="s">
        <v>27</v>
      </c>
      <c r="AN327" s="3" t="s">
        <v>27</v>
      </c>
      <c r="AO327" s="3" t="s">
        <v>27</v>
      </c>
      <c r="AP327" s="3" t="s">
        <v>27</v>
      </c>
      <c r="AX327" s="3">
        <f t="shared" si="14"/>
        <v>38</v>
      </c>
      <c r="AY327" s="3">
        <f t="shared" si="15"/>
        <v>6</v>
      </c>
    </row>
    <row r="328" spans="2:51" x14ac:dyDescent="0.25">
      <c r="B328" s="3" t="s">
        <v>30</v>
      </c>
      <c r="C328" s="3" t="str">
        <f t="shared" si="13"/>
        <v>UCPWR_FLAB-US</v>
      </c>
      <c r="D328" s="3" t="s">
        <v>29</v>
      </c>
      <c r="E328" s="3" t="str" cm="1">
        <f t="array" ref="E328">INDEX(PWR_Lab!$A$2:$A$168,AX328)</f>
        <v>GHSOTS00</v>
      </c>
      <c r="F328" s="3" t="s">
        <v>28</v>
      </c>
      <c r="G328" s="3" t="s">
        <v>28</v>
      </c>
      <c r="H328" s="3" t="s">
        <v>28</v>
      </c>
      <c r="I328" s="3">
        <v>3</v>
      </c>
      <c r="J328" s="3" cm="1">
        <f t="array" ref="J328">-INDEX(PWR_Lab!$F$2:$M$168,AX328,AY328)</f>
        <v>-0.1004</v>
      </c>
      <c r="K328" s="3" t="s">
        <v>27</v>
      </c>
      <c r="L328" s="3" t="s">
        <v>27</v>
      </c>
      <c r="M328" s="3" t="s">
        <v>27</v>
      </c>
      <c r="N328" s="3" t="s">
        <v>27</v>
      </c>
      <c r="O328" s="3" t="s">
        <v>27</v>
      </c>
      <c r="P328" s="3" t="s">
        <v>27</v>
      </c>
      <c r="Q328" s="3" t="s">
        <v>27</v>
      </c>
      <c r="R328" s="3" t="s">
        <v>27</v>
      </c>
      <c r="S328" s="3" t="s">
        <v>27</v>
      </c>
      <c r="T328" s="3" t="s">
        <v>27</v>
      </c>
      <c r="U328" s="3" t="s">
        <v>27</v>
      </c>
      <c r="V328" s="3" t="s">
        <v>27</v>
      </c>
      <c r="W328" s="3" t="s">
        <v>27</v>
      </c>
      <c r="X328" s="3" t="s">
        <v>27</v>
      </c>
      <c r="Y328" s="3" t="s">
        <v>27</v>
      </c>
      <c r="Z328" s="3" t="s">
        <v>27</v>
      </c>
      <c r="AA328" s="3" t="s">
        <v>27</v>
      </c>
      <c r="AB328" s="3" t="s">
        <v>27</v>
      </c>
      <c r="AC328" s="3" t="s">
        <v>27</v>
      </c>
      <c r="AD328" s="3" t="s">
        <v>27</v>
      </c>
      <c r="AE328" s="3" t="s">
        <v>27</v>
      </c>
      <c r="AF328" s="3" t="s">
        <v>27</v>
      </c>
      <c r="AG328" s="3" t="s">
        <v>27</v>
      </c>
      <c r="AH328" s="3" t="s">
        <v>27</v>
      </c>
      <c r="AI328" s="3" t="s">
        <v>27</v>
      </c>
      <c r="AJ328" s="3" t="s">
        <v>27</v>
      </c>
      <c r="AK328" s="3" t="s">
        <v>27</v>
      </c>
      <c r="AL328" s="3" t="s">
        <v>27</v>
      </c>
      <c r="AM328" s="3" t="s">
        <v>27</v>
      </c>
      <c r="AN328" s="3" t="s">
        <v>27</v>
      </c>
      <c r="AO328" s="3" t="s">
        <v>27</v>
      </c>
      <c r="AP328" s="3" t="s">
        <v>27</v>
      </c>
      <c r="AX328" s="3">
        <f t="shared" si="14"/>
        <v>38</v>
      </c>
      <c r="AY328" s="3">
        <f t="shared" si="15"/>
        <v>7</v>
      </c>
    </row>
    <row r="329" spans="2:51" x14ac:dyDescent="0.25">
      <c r="B329" s="3" t="s">
        <v>30</v>
      </c>
      <c r="C329" s="3" t="str">
        <f t="shared" si="13"/>
        <v>UCPWR_FLAB-UT</v>
      </c>
      <c r="D329" s="3" t="s">
        <v>29</v>
      </c>
      <c r="E329" s="3" t="str" cm="1">
        <f t="array" ref="E329">INDEX(PWR_Lab!$A$2:$A$168,AX329)</f>
        <v>GHSOTS00</v>
      </c>
      <c r="F329" s="3" t="s">
        <v>28</v>
      </c>
      <c r="G329" s="3" t="s">
        <v>28</v>
      </c>
      <c r="H329" s="3" t="s">
        <v>28</v>
      </c>
      <c r="I329" s="3">
        <v>3</v>
      </c>
      <c r="J329" s="3" cm="1">
        <f t="array" ref="J329">-INDEX(PWR_Lab!$F$2:$M$168,AX329,AY329)</f>
        <v>-1.2234</v>
      </c>
      <c r="K329" s="3" t="s">
        <v>27</v>
      </c>
      <c r="L329" s="3" t="s">
        <v>27</v>
      </c>
      <c r="M329" s="3" t="s">
        <v>27</v>
      </c>
      <c r="N329" s="3" t="s">
        <v>27</v>
      </c>
      <c r="O329" s="3" t="s">
        <v>27</v>
      </c>
      <c r="P329" s="3" t="s">
        <v>27</v>
      </c>
      <c r="Q329" s="3" t="s">
        <v>27</v>
      </c>
      <c r="R329" s="3" t="s">
        <v>27</v>
      </c>
      <c r="S329" s="3" t="s">
        <v>27</v>
      </c>
      <c r="T329" s="3" t="s">
        <v>27</v>
      </c>
      <c r="U329" s="3" t="s">
        <v>27</v>
      </c>
      <c r="V329" s="3" t="s">
        <v>27</v>
      </c>
      <c r="W329" s="3" t="s">
        <v>27</v>
      </c>
      <c r="X329" s="3" t="s">
        <v>27</v>
      </c>
      <c r="Y329" s="3" t="s">
        <v>27</v>
      </c>
      <c r="Z329" s="3" t="s">
        <v>27</v>
      </c>
      <c r="AA329" s="3" t="s">
        <v>27</v>
      </c>
      <c r="AB329" s="3" t="s">
        <v>27</v>
      </c>
      <c r="AC329" s="3" t="s">
        <v>27</v>
      </c>
      <c r="AD329" s="3" t="s">
        <v>27</v>
      </c>
      <c r="AE329" s="3" t="s">
        <v>27</v>
      </c>
      <c r="AF329" s="3" t="s">
        <v>27</v>
      </c>
      <c r="AG329" s="3" t="s">
        <v>27</v>
      </c>
      <c r="AH329" s="3" t="s">
        <v>27</v>
      </c>
      <c r="AI329" s="3" t="s">
        <v>27</v>
      </c>
      <c r="AJ329" s="3" t="s">
        <v>27</v>
      </c>
      <c r="AK329" s="3" t="s">
        <v>27</v>
      </c>
      <c r="AL329" s="3" t="s">
        <v>27</v>
      </c>
      <c r="AM329" s="3" t="s">
        <v>27</v>
      </c>
      <c r="AN329" s="3" t="s">
        <v>27</v>
      </c>
      <c r="AO329" s="3" t="s">
        <v>27</v>
      </c>
      <c r="AP329" s="3" t="s">
        <v>27</v>
      </c>
      <c r="AX329" s="3">
        <f t="shared" si="14"/>
        <v>38</v>
      </c>
      <c r="AY329" s="3">
        <f t="shared" si="15"/>
        <v>8</v>
      </c>
    </row>
    <row r="330" spans="2:51" x14ac:dyDescent="0.25">
      <c r="B330" s="3" t="s">
        <v>30</v>
      </c>
      <c r="C330" s="3" t="str">
        <f t="shared" si="13"/>
        <v>UCPWR_FLAB-RN</v>
      </c>
      <c r="D330" s="3" t="s">
        <v>29</v>
      </c>
      <c r="E330" s="3" t="str" cm="1">
        <f t="array" ref="E330">INDEX(PWR_Lab!$A$2:$A$168,AX330)</f>
        <v>GHWDLC00</v>
      </c>
      <c r="F330" s="3" t="s">
        <v>28</v>
      </c>
      <c r="G330" s="3" t="s">
        <v>28</v>
      </c>
      <c r="H330" s="3" t="s">
        <v>28</v>
      </c>
      <c r="I330" s="3">
        <v>3</v>
      </c>
      <c r="J330" s="3" cm="1">
        <f t="array" ref="J330">-INDEX(PWR_Lab!$F$2:$M$168,AX330,AY330)</f>
        <v>-1.3180000000000001E-2</v>
      </c>
      <c r="K330" s="3" t="s">
        <v>27</v>
      </c>
      <c r="L330" s="3" t="s">
        <v>27</v>
      </c>
      <c r="M330" s="3" t="s">
        <v>27</v>
      </c>
      <c r="N330" s="3" t="s">
        <v>27</v>
      </c>
      <c r="O330" s="3" t="s">
        <v>27</v>
      </c>
      <c r="P330" s="3" t="s">
        <v>27</v>
      </c>
      <c r="Q330" s="3" t="s">
        <v>27</v>
      </c>
      <c r="R330" s="3" t="s">
        <v>27</v>
      </c>
      <c r="S330" s="3" t="s">
        <v>27</v>
      </c>
      <c r="T330" s="3" t="s">
        <v>27</v>
      </c>
      <c r="U330" s="3" t="s">
        <v>27</v>
      </c>
      <c r="V330" s="3" t="s">
        <v>27</v>
      </c>
      <c r="W330" s="3" t="s">
        <v>27</v>
      </c>
      <c r="X330" s="3" t="s">
        <v>27</v>
      </c>
      <c r="Y330" s="3" t="s">
        <v>27</v>
      </c>
      <c r="Z330" s="3" t="s">
        <v>27</v>
      </c>
      <c r="AA330" s="3" t="s">
        <v>27</v>
      </c>
      <c r="AB330" s="3" t="s">
        <v>27</v>
      </c>
      <c r="AC330" s="3" t="s">
        <v>27</v>
      </c>
      <c r="AD330" s="3" t="s">
        <v>27</v>
      </c>
      <c r="AE330" s="3" t="s">
        <v>27</v>
      </c>
      <c r="AF330" s="3" t="s">
        <v>27</v>
      </c>
      <c r="AG330" s="3" t="s">
        <v>27</v>
      </c>
      <c r="AH330" s="3" t="s">
        <v>27</v>
      </c>
      <c r="AI330" s="3" t="s">
        <v>27</v>
      </c>
      <c r="AJ330" s="3" t="s">
        <v>27</v>
      </c>
      <c r="AK330" s="3" t="s">
        <v>27</v>
      </c>
      <c r="AL330" s="3" t="s">
        <v>27</v>
      </c>
      <c r="AM330" s="3" t="s">
        <v>27</v>
      </c>
      <c r="AN330" s="3" t="s">
        <v>27</v>
      </c>
      <c r="AO330" s="3" t="s">
        <v>27</v>
      </c>
      <c r="AP330" s="3" t="s">
        <v>27</v>
      </c>
      <c r="AX330" s="3">
        <f t="shared" ref="AX330:AX393" si="16">IF(AY329=$AY$11,AX329+1,AX329)</f>
        <v>39</v>
      </c>
      <c r="AY330" s="3">
        <f t="shared" ref="AY330:AY393" si="17">IF(AY329=$AY$11,1,AY329+1)</f>
        <v>1</v>
      </c>
    </row>
    <row r="331" spans="2:51" x14ac:dyDescent="0.25">
      <c r="B331" s="3" t="s">
        <v>30</v>
      </c>
      <c r="C331" s="3" t="str">
        <f t="shared" si="13"/>
        <v>UCPWR_FLAB-RP</v>
      </c>
      <c r="D331" s="3" t="s">
        <v>29</v>
      </c>
      <c r="E331" s="3" t="str" cm="1">
        <f t="array" ref="E331">INDEX(PWR_Lab!$A$2:$A$168,AX331)</f>
        <v>GHWDLC00</v>
      </c>
      <c r="F331" s="3" t="s">
        <v>28</v>
      </c>
      <c r="G331" s="3" t="s">
        <v>28</v>
      </c>
      <c r="H331" s="3" t="s">
        <v>28</v>
      </c>
      <c r="I331" s="3">
        <v>3</v>
      </c>
      <c r="J331" s="3" cm="1">
        <f t="array" ref="J331">-INDEX(PWR_Lab!$F$2:$M$168,AX331,AY331)</f>
        <v>-1.0670000000000001E-2</v>
      </c>
      <c r="K331" s="3" t="s">
        <v>27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  <c r="S331" s="3" t="s">
        <v>27</v>
      </c>
      <c r="T331" s="3" t="s">
        <v>27</v>
      </c>
      <c r="U331" s="3" t="s">
        <v>27</v>
      </c>
      <c r="V331" s="3" t="s">
        <v>27</v>
      </c>
      <c r="W331" s="3" t="s">
        <v>27</v>
      </c>
      <c r="X331" s="3" t="s">
        <v>27</v>
      </c>
      <c r="Y331" s="3" t="s">
        <v>27</v>
      </c>
      <c r="Z331" s="3" t="s">
        <v>27</v>
      </c>
      <c r="AA331" s="3" t="s">
        <v>27</v>
      </c>
      <c r="AB331" s="3" t="s">
        <v>27</v>
      </c>
      <c r="AC331" s="3" t="s">
        <v>27</v>
      </c>
      <c r="AD331" s="3" t="s">
        <v>27</v>
      </c>
      <c r="AE331" s="3" t="s">
        <v>27</v>
      </c>
      <c r="AF331" s="3" t="s">
        <v>27</v>
      </c>
      <c r="AG331" s="3" t="s">
        <v>27</v>
      </c>
      <c r="AH331" s="3" t="s">
        <v>27</v>
      </c>
      <c r="AI331" s="3" t="s">
        <v>27</v>
      </c>
      <c r="AJ331" s="3" t="s">
        <v>27</v>
      </c>
      <c r="AK331" s="3" t="s">
        <v>27</v>
      </c>
      <c r="AL331" s="3" t="s">
        <v>27</v>
      </c>
      <c r="AM331" s="3" t="s">
        <v>27</v>
      </c>
      <c r="AN331" s="3" t="s">
        <v>27</v>
      </c>
      <c r="AO331" s="3" t="s">
        <v>27</v>
      </c>
      <c r="AP331" s="3" t="s">
        <v>27</v>
      </c>
      <c r="AX331" s="3">
        <f t="shared" si="16"/>
        <v>39</v>
      </c>
      <c r="AY331" s="3">
        <f t="shared" si="17"/>
        <v>2</v>
      </c>
    </row>
    <row r="332" spans="2:51" x14ac:dyDescent="0.25">
      <c r="B332" s="3" t="s">
        <v>30</v>
      </c>
      <c r="C332" s="3" t="str">
        <f t="shared" si="13"/>
        <v>UCPWR_FLAB-RS</v>
      </c>
      <c r="D332" s="3" t="s">
        <v>29</v>
      </c>
      <c r="E332" s="3" t="str" cm="1">
        <f t="array" ref="E332">INDEX(PWR_Lab!$A$2:$A$168,AX332)</f>
        <v>GHWDLC00</v>
      </c>
      <c r="F332" s="3" t="s">
        <v>28</v>
      </c>
      <c r="G332" s="3" t="s">
        <v>28</v>
      </c>
      <c r="H332" s="3" t="s">
        <v>28</v>
      </c>
      <c r="I332" s="3">
        <v>3</v>
      </c>
      <c r="J332" s="3" cm="1">
        <f t="array" ref="J332">-INDEX(PWR_Lab!$F$2:$M$168,AX332,AY332)</f>
        <v>-1.444E-2</v>
      </c>
      <c r="K332" s="3" t="s">
        <v>27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  <c r="S332" s="3" t="s">
        <v>27</v>
      </c>
      <c r="T332" s="3" t="s">
        <v>27</v>
      </c>
      <c r="U332" s="3" t="s">
        <v>27</v>
      </c>
      <c r="V332" s="3" t="s">
        <v>27</v>
      </c>
      <c r="W332" s="3" t="s">
        <v>27</v>
      </c>
      <c r="X332" s="3" t="s">
        <v>27</v>
      </c>
      <c r="Y332" s="3" t="s">
        <v>27</v>
      </c>
      <c r="Z332" s="3" t="s">
        <v>27</v>
      </c>
      <c r="AA332" s="3" t="s">
        <v>27</v>
      </c>
      <c r="AB332" s="3" t="s">
        <v>27</v>
      </c>
      <c r="AC332" s="3" t="s">
        <v>27</v>
      </c>
      <c r="AD332" s="3" t="s">
        <v>27</v>
      </c>
      <c r="AE332" s="3" t="s">
        <v>27</v>
      </c>
      <c r="AF332" s="3" t="s">
        <v>27</v>
      </c>
      <c r="AG332" s="3" t="s">
        <v>27</v>
      </c>
      <c r="AH332" s="3" t="s">
        <v>27</v>
      </c>
      <c r="AI332" s="3" t="s">
        <v>27</v>
      </c>
      <c r="AJ332" s="3" t="s">
        <v>27</v>
      </c>
      <c r="AK332" s="3" t="s">
        <v>27</v>
      </c>
      <c r="AL332" s="3" t="s">
        <v>27</v>
      </c>
      <c r="AM332" s="3" t="s">
        <v>27</v>
      </c>
      <c r="AN332" s="3" t="s">
        <v>27</v>
      </c>
      <c r="AO332" s="3" t="s">
        <v>27</v>
      </c>
      <c r="AP332" s="3" t="s">
        <v>27</v>
      </c>
      <c r="AX332" s="3">
        <f t="shared" si="16"/>
        <v>39</v>
      </c>
      <c r="AY332" s="3">
        <f t="shared" si="17"/>
        <v>3</v>
      </c>
    </row>
    <row r="333" spans="2:51" x14ac:dyDescent="0.25">
      <c r="B333" s="3" t="s">
        <v>30</v>
      </c>
      <c r="C333" s="3" t="str">
        <f t="shared" si="13"/>
        <v>UCPWR_FLAB-RT</v>
      </c>
      <c r="D333" s="3" t="s">
        <v>29</v>
      </c>
      <c r="E333" s="3" t="str" cm="1">
        <f t="array" ref="E333">INDEX(PWR_Lab!$A$2:$A$168,AX333)</f>
        <v>GHWDLC00</v>
      </c>
      <c r="F333" s="3" t="s">
        <v>28</v>
      </c>
      <c r="G333" s="3" t="s">
        <v>28</v>
      </c>
      <c r="H333" s="3" t="s">
        <v>28</v>
      </c>
      <c r="I333" s="3">
        <v>3</v>
      </c>
      <c r="J333" s="3" cm="1">
        <f t="array" ref="J333">-INDEX(PWR_Lab!$F$2:$M$168,AX333,AY333)</f>
        <v>0</v>
      </c>
      <c r="K333" s="3" t="s">
        <v>27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  <c r="S333" s="3" t="s">
        <v>27</v>
      </c>
      <c r="T333" s="3" t="s">
        <v>27</v>
      </c>
      <c r="U333" s="3" t="s">
        <v>27</v>
      </c>
      <c r="V333" s="3" t="s">
        <v>27</v>
      </c>
      <c r="W333" s="3" t="s">
        <v>27</v>
      </c>
      <c r="X333" s="3" t="s">
        <v>27</v>
      </c>
      <c r="Y333" s="3" t="s">
        <v>27</v>
      </c>
      <c r="Z333" s="3" t="s">
        <v>27</v>
      </c>
      <c r="AA333" s="3" t="s">
        <v>27</v>
      </c>
      <c r="AB333" s="3" t="s">
        <v>27</v>
      </c>
      <c r="AC333" s="3" t="s">
        <v>27</v>
      </c>
      <c r="AD333" s="3" t="s">
        <v>27</v>
      </c>
      <c r="AE333" s="3" t="s">
        <v>27</v>
      </c>
      <c r="AF333" s="3" t="s">
        <v>27</v>
      </c>
      <c r="AG333" s="3" t="s">
        <v>27</v>
      </c>
      <c r="AH333" s="3" t="s">
        <v>27</v>
      </c>
      <c r="AI333" s="3" t="s">
        <v>27</v>
      </c>
      <c r="AJ333" s="3" t="s">
        <v>27</v>
      </c>
      <c r="AK333" s="3" t="s">
        <v>27</v>
      </c>
      <c r="AL333" s="3" t="s">
        <v>27</v>
      </c>
      <c r="AM333" s="3" t="s">
        <v>27</v>
      </c>
      <c r="AN333" s="3" t="s">
        <v>27</v>
      </c>
      <c r="AO333" s="3" t="s">
        <v>27</v>
      </c>
      <c r="AP333" s="3" t="s">
        <v>27</v>
      </c>
      <c r="AX333" s="3">
        <f t="shared" si="16"/>
        <v>39</v>
      </c>
      <c r="AY333" s="3">
        <f t="shared" si="17"/>
        <v>4</v>
      </c>
    </row>
    <row r="334" spans="2:51" x14ac:dyDescent="0.25">
      <c r="B334" s="3" t="s">
        <v>30</v>
      </c>
      <c r="C334" s="3" t="str">
        <f t="shared" si="13"/>
        <v>UCPWR_FLAB-UN</v>
      </c>
      <c r="D334" s="3" t="s">
        <v>29</v>
      </c>
      <c r="E334" s="3" t="str" cm="1">
        <f t="array" ref="E334">INDEX(PWR_Lab!$A$2:$A$168,AX334)</f>
        <v>GHWDLC00</v>
      </c>
      <c r="F334" s="3" t="s">
        <v>28</v>
      </c>
      <c r="G334" s="3" t="s">
        <v>28</v>
      </c>
      <c r="H334" s="3" t="s">
        <v>28</v>
      </c>
      <c r="I334" s="3">
        <v>3</v>
      </c>
      <c r="J334" s="3" cm="1">
        <f t="array" ref="J334">-INDEX(PWR_Lab!$F$2:$M$168,AX334,AY334)</f>
        <v>-0.10106</v>
      </c>
      <c r="K334" s="3" t="s">
        <v>27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  <c r="S334" s="3" t="s">
        <v>27</v>
      </c>
      <c r="T334" s="3" t="s">
        <v>27</v>
      </c>
      <c r="U334" s="3" t="s">
        <v>27</v>
      </c>
      <c r="V334" s="3" t="s">
        <v>27</v>
      </c>
      <c r="W334" s="3" t="s">
        <v>27</v>
      </c>
      <c r="X334" s="3" t="s">
        <v>27</v>
      </c>
      <c r="Y334" s="3" t="s">
        <v>27</v>
      </c>
      <c r="Z334" s="3" t="s">
        <v>27</v>
      </c>
      <c r="AA334" s="3" t="s">
        <v>27</v>
      </c>
      <c r="AB334" s="3" t="s">
        <v>27</v>
      </c>
      <c r="AC334" s="3" t="s">
        <v>27</v>
      </c>
      <c r="AD334" s="3" t="s">
        <v>27</v>
      </c>
      <c r="AE334" s="3" t="s">
        <v>27</v>
      </c>
      <c r="AF334" s="3" t="s">
        <v>27</v>
      </c>
      <c r="AG334" s="3" t="s">
        <v>27</v>
      </c>
      <c r="AH334" s="3" t="s">
        <v>27</v>
      </c>
      <c r="AI334" s="3" t="s">
        <v>27</v>
      </c>
      <c r="AJ334" s="3" t="s">
        <v>27</v>
      </c>
      <c r="AK334" s="3" t="s">
        <v>27</v>
      </c>
      <c r="AL334" s="3" t="s">
        <v>27</v>
      </c>
      <c r="AM334" s="3" t="s">
        <v>27</v>
      </c>
      <c r="AN334" s="3" t="s">
        <v>27</v>
      </c>
      <c r="AO334" s="3" t="s">
        <v>27</v>
      </c>
      <c r="AP334" s="3" t="s">
        <v>27</v>
      </c>
      <c r="AX334" s="3">
        <f t="shared" si="16"/>
        <v>39</v>
      </c>
      <c r="AY334" s="3">
        <f t="shared" si="17"/>
        <v>5</v>
      </c>
    </row>
    <row r="335" spans="2:51" x14ac:dyDescent="0.25">
      <c r="B335" s="3" t="s">
        <v>30</v>
      </c>
      <c r="C335" s="3" t="str">
        <f t="shared" si="13"/>
        <v>UCPWR_FLAB-UP</v>
      </c>
      <c r="D335" s="3" t="s">
        <v>29</v>
      </c>
      <c r="E335" s="3" t="str" cm="1">
        <f t="array" ref="E335">INDEX(PWR_Lab!$A$2:$A$168,AX335)</f>
        <v>GHWDLC00</v>
      </c>
      <c r="F335" s="3" t="s">
        <v>28</v>
      </c>
      <c r="G335" s="3" t="s">
        <v>28</v>
      </c>
      <c r="H335" s="3" t="s">
        <v>28</v>
      </c>
      <c r="I335" s="3">
        <v>3</v>
      </c>
      <c r="J335" s="3" cm="1">
        <f t="array" ref="J335">-INDEX(PWR_Lab!$F$2:$M$168,AX335,AY335)</f>
        <v>-0.37286999999999998</v>
      </c>
      <c r="K335" s="3" t="s">
        <v>27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  <c r="S335" s="3" t="s">
        <v>27</v>
      </c>
      <c r="T335" s="3" t="s">
        <v>27</v>
      </c>
      <c r="U335" s="3" t="s">
        <v>27</v>
      </c>
      <c r="V335" s="3" t="s">
        <v>27</v>
      </c>
      <c r="W335" s="3" t="s">
        <v>27</v>
      </c>
      <c r="X335" s="3" t="s">
        <v>27</v>
      </c>
      <c r="Y335" s="3" t="s">
        <v>27</v>
      </c>
      <c r="Z335" s="3" t="s">
        <v>27</v>
      </c>
      <c r="AA335" s="3" t="s">
        <v>27</v>
      </c>
      <c r="AB335" s="3" t="s">
        <v>27</v>
      </c>
      <c r="AC335" s="3" t="s">
        <v>27</v>
      </c>
      <c r="AD335" s="3" t="s">
        <v>27</v>
      </c>
      <c r="AE335" s="3" t="s">
        <v>27</v>
      </c>
      <c r="AF335" s="3" t="s">
        <v>27</v>
      </c>
      <c r="AG335" s="3" t="s">
        <v>27</v>
      </c>
      <c r="AH335" s="3" t="s">
        <v>27</v>
      </c>
      <c r="AI335" s="3" t="s">
        <v>27</v>
      </c>
      <c r="AJ335" s="3" t="s">
        <v>27</v>
      </c>
      <c r="AK335" s="3" t="s">
        <v>27</v>
      </c>
      <c r="AL335" s="3" t="s">
        <v>27</v>
      </c>
      <c r="AM335" s="3" t="s">
        <v>27</v>
      </c>
      <c r="AN335" s="3" t="s">
        <v>27</v>
      </c>
      <c r="AO335" s="3" t="s">
        <v>27</v>
      </c>
      <c r="AP335" s="3" t="s">
        <v>27</v>
      </c>
      <c r="AX335" s="3">
        <f t="shared" si="16"/>
        <v>39</v>
      </c>
      <c r="AY335" s="3">
        <f t="shared" si="17"/>
        <v>6</v>
      </c>
    </row>
    <row r="336" spans="2:51" x14ac:dyDescent="0.25">
      <c r="B336" s="3" t="s">
        <v>30</v>
      </c>
      <c r="C336" s="3" t="str">
        <f t="shared" si="13"/>
        <v>UCPWR_FLAB-US</v>
      </c>
      <c r="D336" s="3" t="s">
        <v>29</v>
      </c>
      <c r="E336" s="3" t="str" cm="1">
        <f t="array" ref="E336">INDEX(PWR_Lab!$A$2:$A$168,AX336)</f>
        <v>GHWDLC00</v>
      </c>
      <c r="F336" s="3" t="s">
        <v>28</v>
      </c>
      <c r="G336" s="3" t="s">
        <v>28</v>
      </c>
      <c r="H336" s="3" t="s">
        <v>28</v>
      </c>
      <c r="I336" s="3">
        <v>3</v>
      </c>
      <c r="J336" s="3" cm="1">
        <f t="array" ref="J336">-INDEX(PWR_Lab!$F$2:$M$168,AX336,AY336)</f>
        <v>-6.7790000000000003E-2</v>
      </c>
      <c r="K336" s="3" t="s">
        <v>27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  <c r="S336" s="3" t="s">
        <v>27</v>
      </c>
      <c r="T336" s="3" t="s">
        <v>27</v>
      </c>
      <c r="U336" s="3" t="s">
        <v>27</v>
      </c>
      <c r="V336" s="3" t="s">
        <v>27</v>
      </c>
      <c r="W336" s="3" t="s">
        <v>27</v>
      </c>
      <c r="X336" s="3" t="s">
        <v>27</v>
      </c>
      <c r="Y336" s="3" t="s">
        <v>27</v>
      </c>
      <c r="Z336" s="3" t="s">
        <v>27</v>
      </c>
      <c r="AA336" s="3" t="s">
        <v>27</v>
      </c>
      <c r="AB336" s="3" t="s">
        <v>27</v>
      </c>
      <c r="AC336" s="3" t="s">
        <v>27</v>
      </c>
      <c r="AD336" s="3" t="s">
        <v>27</v>
      </c>
      <c r="AE336" s="3" t="s">
        <v>27</v>
      </c>
      <c r="AF336" s="3" t="s">
        <v>27</v>
      </c>
      <c r="AG336" s="3" t="s">
        <v>27</v>
      </c>
      <c r="AH336" s="3" t="s">
        <v>27</v>
      </c>
      <c r="AI336" s="3" t="s">
        <v>27</v>
      </c>
      <c r="AJ336" s="3" t="s">
        <v>27</v>
      </c>
      <c r="AK336" s="3" t="s">
        <v>27</v>
      </c>
      <c r="AL336" s="3" t="s">
        <v>27</v>
      </c>
      <c r="AM336" s="3" t="s">
        <v>27</v>
      </c>
      <c r="AN336" s="3" t="s">
        <v>27</v>
      </c>
      <c r="AO336" s="3" t="s">
        <v>27</v>
      </c>
      <c r="AP336" s="3" t="s">
        <v>27</v>
      </c>
      <c r="AX336" s="3">
        <f t="shared" si="16"/>
        <v>39</v>
      </c>
      <c r="AY336" s="3">
        <f t="shared" si="17"/>
        <v>7</v>
      </c>
    </row>
    <row r="337" spans="2:51" x14ac:dyDescent="0.25">
      <c r="B337" s="3" t="s">
        <v>30</v>
      </c>
      <c r="C337" s="3" t="str">
        <f t="shared" si="13"/>
        <v>UCPWR_FLAB-UT</v>
      </c>
      <c r="D337" s="3" t="s">
        <v>29</v>
      </c>
      <c r="E337" s="3" t="str" cm="1">
        <f t="array" ref="E337">INDEX(PWR_Lab!$A$2:$A$168,AX337)</f>
        <v>GHWDLC00</v>
      </c>
      <c r="F337" s="3" t="s">
        <v>28</v>
      </c>
      <c r="G337" s="3" t="s">
        <v>28</v>
      </c>
      <c r="H337" s="3" t="s">
        <v>28</v>
      </c>
      <c r="I337" s="3">
        <v>3</v>
      </c>
      <c r="J337" s="3" cm="1">
        <f t="array" ref="J337">-INDEX(PWR_Lab!$F$2:$M$168,AX337,AY337)</f>
        <v>-0.82608000000000004</v>
      </c>
      <c r="K337" s="3" t="s">
        <v>27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  <c r="S337" s="3" t="s">
        <v>27</v>
      </c>
      <c r="T337" s="3" t="s">
        <v>27</v>
      </c>
      <c r="U337" s="3" t="s">
        <v>27</v>
      </c>
      <c r="V337" s="3" t="s">
        <v>27</v>
      </c>
      <c r="W337" s="3" t="s">
        <v>27</v>
      </c>
      <c r="X337" s="3" t="s">
        <v>27</v>
      </c>
      <c r="Y337" s="3" t="s">
        <v>27</v>
      </c>
      <c r="Z337" s="3" t="s">
        <v>27</v>
      </c>
      <c r="AA337" s="3" t="s">
        <v>27</v>
      </c>
      <c r="AB337" s="3" t="s">
        <v>27</v>
      </c>
      <c r="AC337" s="3" t="s">
        <v>27</v>
      </c>
      <c r="AD337" s="3" t="s">
        <v>27</v>
      </c>
      <c r="AE337" s="3" t="s">
        <v>27</v>
      </c>
      <c r="AF337" s="3" t="s">
        <v>27</v>
      </c>
      <c r="AG337" s="3" t="s">
        <v>27</v>
      </c>
      <c r="AH337" s="3" t="s">
        <v>27</v>
      </c>
      <c r="AI337" s="3" t="s">
        <v>27</v>
      </c>
      <c r="AJ337" s="3" t="s">
        <v>27</v>
      </c>
      <c r="AK337" s="3" t="s">
        <v>27</v>
      </c>
      <c r="AL337" s="3" t="s">
        <v>27</v>
      </c>
      <c r="AM337" s="3" t="s">
        <v>27</v>
      </c>
      <c r="AN337" s="3" t="s">
        <v>27</v>
      </c>
      <c r="AO337" s="3" t="s">
        <v>27</v>
      </c>
      <c r="AP337" s="3" t="s">
        <v>27</v>
      </c>
      <c r="AX337" s="3">
        <f t="shared" si="16"/>
        <v>39</v>
      </c>
      <c r="AY337" s="3">
        <f t="shared" si="17"/>
        <v>8</v>
      </c>
    </row>
    <row r="338" spans="2:51" x14ac:dyDescent="0.25">
      <c r="B338" s="3" t="s">
        <v>30</v>
      </c>
      <c r="C338" s="3" t="str">
        <f t="shared" si="13"/>
        <v>UCPWR_FLAB-RN</v>
      </c>
      <c r="D338" s="3" t="s">
        <v>29</v>
      </c>
      <c r="E338" s="3" t="str" cm="1">
        <f t="array" ref="E338">INDEX(PWR_Lab!$A$2:$A$168,AX338)</f>
        <v>GHWDLC01</v>
      </c>
      <c r="F338" s="3" t="s">
        <v>28</v>
      </c>
      <c r="G338" s="3" t="s">
        <v>28</v>
      </c>
      <c r="H338" s="3" t="s">
        <v>28</v>
      </c>
      <c r="I338" s="3">
        <v>3</v>
      </c>
      <c r="J338" s="3" cm="1">
        <f t="array" ref="J338">-INDEX(PWR_Lab!$F$2:$M$168,AX338,AY338)</f>
        <v>-1.3180000000000001E-2</v>
      </c>
      <c r="K338" s="3" t="s">
        <v>27</v>
      </c>
      <c r="L338" s="3" t="s">
        <v>27</v>
      </c>
      <c r="M338" s="3" t="s">
        <v>27</v>
      </c>
      <c r="N338" s="3" t="s">
        <v>27</v>
      </c>
      <c r="O338" s="3" t="s">
        <v>27</v>
      </c>
      <c r="P338" s="3" t="s">
        <v>27</v>
      </c>
      <c r="Q338" s="3" t="s">
        <v>27</v>
      </c>
      <c r="R338" s="3" t="s">
        <v>27</v>
      </c>
      <c r="S338" s="3" t="s">
        <v>27</v>
      </c>
      <c r="T338" s="3" t="s">
        <v>27</v>
      </c>
      <c r="U338" s="3" t="s">
        <v>27</v>
      </c>
      <c r="V338" s="3" t="s">
        <v>27</v>
      </c>
      <c r="W338" s="3" t="s">
        <v>27</v>
      </c>
      <c r="X338" s="3" t="s">
        <v>27</v>
      </c>
      <c r="Y338" s="3" t="s">
        <v>27</v>
      </c>
      <c r="Z338" s="3" t="s">
        <v>27</v>
      </c>
      <c r="AA338" s="3" t="s">
        <v>27</v>
      </c>
      <c r="AB338" s="3" t="s">
        <v>27</v>
      </c>
      <c r="AC338" s="3" t="s">
        <v>27</v>
      </c>
      <c r="AD338" s="3" t="s">
        <v>27</v>
      </c>
      <c r="AE338" s="3" t="s">
        <v>27</v>
      </c>
      <c r="AF338" s="3" t="s">
        <v>27</v>
      </c>
      <c r="AG338" s="3" t="s">
        <v>27</v>
      </c>
      <c r="AH338" s="3" t="s">
        <v>27</v>
      </c>
      <c r="AI338" s="3" t="s">
        <v>27</v>
      </c>
      <c r="AJ338" s="3" t="s">
        <v>27</v>
      </c>
      <c r="AK338" s="3" t="s">
        <v>27</v>
      </c>
      <c r="AL338" s="3" t="s">
        <v>27</v>
      </c>
      <c r="AM338" s="3" t="s">
        <v>27</v>
      </c>
      <c r="AN338" s="3" t="s">
        <v>27</v>
      </c>
      <c r="AO338" s="3" t="s">
        <v>27</v>
      </c>
      <c r="AP338" s="3" t="s">
        <v>27</v>
      </c>
      <c r="AX338" s="3">
        <f t="shared" si="16"/>
        <v>40</v>
      </c>
      <c r="AY338" s="3">
        <f t="shared" si="17"/>
        <v>1</v>
      </c>
    </row>
    <row r="339" spans="2:51" x14ac:dyDescent="0.25">
      <c r="B339" s="3" t="s">
        <v>30</v>
      </c>
      <c r="C339" s="3" t="str">
        <f t="shared" si="13"/>
        <v>UCPWR_FLAB-RP</v>
      </c>
      <c r="D339" s="3" t="s">
        <v>29</v>
      </c>
      <c r="E339" s="3" t="str" cm="1">
        <f t="array" ref="E339">INDEX(PWR_Lab!$A$2:$A$168,AX339)</f>
        <v>GHWDLC01</v>
      </c>
      <c r="F339" s="3" t="s">
        <v>28</v>
      </c>
      <c r="G339" s="3" t="s">
        <v>28</v>
      </c>
      <c r="H339" s="3" t="s">
        <v>28</v>
      </c>
      <c r="I339" s="3">
        <v>3</v>
      </c>
      <c r="J339" s="3" cm="1">
        <f t="array" ref="J339">-INDEX(PWR_Lab!$F$2:$M$168,AX339,AY339)</f>
        <v>-1.0670000000000001E-2</v>
      </c>
      <c r="K339" s="3" t="s">
        <v>27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  <c r="S339" s="3" t="s">
        <v>27</v>
      </c>
      <c r="T339" s="3" t="s">
        <v>27</v>
      </c>
      <c r="U339" s="3" t="s">
        <v>27</v>
      </c>
      <c r="V339" s="3" t="s">
        <v>27</v>
      </c>
      <c r="W339" s="3" t="s">
        <v>27</v>
      </c>
      <c r="X339" s="3" t="s">
        <v>27</v>
      </c>
      <c r="Y339" s="3" t="s">
        <v>27</v>
      </c>
      <c r="Z339" s="3" t="s">
        <v>27</v>
      </c>
      <c r="AA339" s="3" t="s">
        <v>27</v>
      </c>
      <c r="AB339" s="3" t="s">
        <v>27</v>
      </c>
      <c r="AC339" s="3" t="s">
        <v>27</v>
      </c>
      <c r="AD339" s="3" t="s">
        <v>27</v>
      </c>
      <c r="AE339" s="3" t="s">
        <v>27</v>
      </c>
      <c r="AF339" s="3" t="s">
        <v>27</v>
      </c>
      <c r="AG339" s="3" t="s">
        <v>27</v>
      </c>
      <c r="AH339" s="3" t="s">
        <v>27</v>
      </c>
      <c r="AI339" s="3" t="s">
        <v>27</v>
      </c>
      <c r="AJ339" s="3" t="s">
        <v>27</v>
      </c>
      <c r="AK339" s="3" t="s">
        <v>27</v>
      </c>
      <c r="AL339" s="3" t="s">
        <v>27</v>
      </c>
      <c r="AM339" s="3" t="s">
        <v>27</v>
      </c>
      <c r="AN339" s="3" t="s">
        <v>27</v>
      </c>
      <c r="AO339" s="3" t="s">
        <v>27</v>
      </c>
      <c r="AP339" s="3" t="s">
        <v>27</v>
      </c>
      <c r="AX339" s="3">
        <f t="shared" si="16"/>
        <v>40</v>
      </c>
      <c r="AY339" s="3">
        <f t="shared" si="17"/>
        <v>2</v>
      </c>
    </row>
    <row r="340" spans="2:51" x14ac:dyDescent="0.25">
      <c r="B340" s="3" t="s">
        <v>30</v>
      </c>
      <c r="C340" s="3" t="str">
        <f t="shared" si="13"/>
        <v>UCPWR_FLAB-RS</v>
      </c>
      <c r="D340" s="3" t="s">
        <v>29</v>
      </c>
      <c r="E340" s="3" t="str" cm="1">
        <f t="array" ref="E340">INDEX(PWR_Lab!$A$2:$A$168,AX340)</f>
        <v>GHWDLC01</v>
      </c>
      <c r="F340" s="3" t="s">
        <v>28</v>
      </c>
      <c r="G340" s="3" t="s">
        <v>28</v>
      </c>
      <c r="H340" s="3" t="s">
        <v>28</v>
      </c>
      <c r="I340" s="3">
        <v>3</v>
      </c>
      <c r="J340" s="3" cm="1">
        <f t="array" ref="J340">-INDEX(PWR_Lab!$F$2:$M$168,AX340,AY340)</f>
        <v>-1.444E-2</v>
      </c>
      <c r="K340" s="3" t="s">
        <v>27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  <c r="S340" s="3" t="s">
        <v>27</v>
      </c>
      <c r="T340" s="3" t="s">
        <v>27</v>
      </c>
      <c r="U340" s="3" t="s">
        <v>27</v>
      </c>
      <c r="V340" s="3" t="s">
        <v>27</v>
      </c>
      <c r="W340" s="3" t="s">
        <v>27</v>
      </c>
      <c r="X340" s="3" t="s">
        <v>27</v>
      </c>
      <c r="Y340" s="3" t="s">
        <v>27</v>
      </c>
      <c r="Z340" s="3" t="s">
        <v>27</v>
      </c>
      <c r="AA340" s="3" t="s">
        <v>27</v>
      </c>
      <c r="AB340" s="3" t="s">
        <v>27</v>
      </c>
      <c r="AC340" s="3" t="s">
        <v>27</v>
      </c>
      <c r="AD340" s="3" t="s">
        <v>27</v>
      </c>
      <c r="AE340" s="3" t="s">
        <v>27</v>
      </c>
      <c r="AF340" s="3" t="s">
        <v>27</v>
      </c>
      <c r="AG340" s="3" t="s">
        <v>27</v>
      </c>
      <c r="AH340" s="3" t="s">
        <v>27</v>
      </c>
      <c r="AI340" s="3" t="s">
        <v>27</v>
      </c>
      <c r="AJ340" s="3" t="s">
        <v>27</v>
      </c>
      <c r="AK340" s="3" t="s">
        <v>27</v>
      </c>
      <c r="AL340" s="3" t="s">
        <v>27</v>
      </c>
      <c r="AM340" s="3" t="s">
        <v>27</v>
      </c>
      <c r="AN340" s="3" t="s">
        <v>27</v>
      </c>
      <c r="AO340" s="3" t="s">
        <v>27</v>
      </c>
      <c r="AP340" s="3" t="s">
        <v>27</v>
      </c>
      <c r="AX340" s="3">
        <f t="shared" si="16"/>
        <v>40</v>
      </c>
      <c r="AY340" s="3">
        <f t="shared" si="17"/>
        <v>3</v>
      </c>
    </row>
    <row r="341" spans="2:51" x14ac:dyDescent="0.25">
      <c r="B341" s="3" t="s">
        <v>30</v>
      </c>
      <c r="C341" s="3" t="str">
        <f t="shared" si="13"/>
        <v>UCPWR_FLAB-RT</v>
      </c>
      <c r="D341" s="3" t="s">
        <v>29</v>
      </c>
      <c r="E341" s="3" t="str" cm="1">
        <f t="array" ref="E341">INDEX(PWR_Lab!$A$2:$A$168,AX341)</f>
        <v>GHWDLC01</v>
      </c>
      <c r="F341" s="3" t="s">
        <v>28</v>
      </c>
      <c r="G341" s="3" t="s">
        <v>28</v>
      </c>
      <c r="H341" s="3" t="s">
        <v>28</v>
      </c>
      <c r="I341" s="3">
        <v>3</v>
      </c>
      <c r="J341" s="3" cm="1">
        <f t="array" ref="J341">-INDEX(PWR_Lab!$F$2:$M$168,AX341,AY341)</f>
        <v>0</v>
      </c>
      <c r="K341" s="3" t="s">
        <v>27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  <c r="S341" s="3" t="s">
        <v>27</v>
      </c>
      <c r="T341" s="3" t="s">
        <v>27</v>
      </c>
      <c r="U341" s="3" t="s">
        <v>27</v>
      </c>
      <c r="V341" s="3" t="s">
        <v>27</v>
      </c>
      <c r="W341" s="3" t="s">
        <v>27</v>
      </c>
      <c r="X341" s="3" t="s">
        <v>27</v>
      </c>
      <c r="Y341" s="3" t="s">
        <v>27</v>
      </c>
      <c r="Z341" s="3" t="s">
        <v>27</v>
      </c>
      <c r="AA341" s="3" t="s">
        <v>27</v>
      </c>
      <c r="AB341" s="3" t="s">
        <v>27</v>
      </c>
      <c r="AC341" s="3" t="s">
        <v>27</v>
      </c>
      <c r="AD341" s="3" t="s">
        <v>27</v>
      </c>
      <c r="AE341" s="3" t="s">
        <v>27</v>
      </c>
      <c r="AF341" s="3" t="s">
        <v>27</v>
      </c>
      <c r="AG341" s="3" t="s">
        <v>27</v>
      </c>
      <c r="AH341" s="3" t="s">
        <v>27</v>
      </c>
      <c r="AI341" s="3" t="s">
        <v>27</v>
      </c>
      <c r="AJ341" s="3" t="s">
        <v>27</v>
      </c>
      <c r="AK341" s="3" t="s">
        <v>27</v>
      </c>
      <c r="AL341" s="3" t="s">
        <v>27</v>
      </c>
      <c r="AM341" s="3" t="s">
        <v>27</v>
      </c>
      <c r="AN341" s="3" t="s">
        <v>27</v>
      </c>
      <c r="AO341" s="3" t="s">
        <v>27</v>
      </c>
      <c r="AP341" s="3" t="s">
        <v>27</v>
      </c>
      <c r="AX341" s="3">
        <f t="shared" si="16"/>
        <v>40</v>
      </c>
      <c r="AY341" s="3">
        <f t="shared" si="17"/>
        <v>4</v>
      </c>
    </row>
    <row r="342" spans="2:51" x14ac:dyDescent="0.25">
      <c r="B342" s="3" t="s">
        <v>30</v>
      </c>
      <c r="C342" s="3" t="str">
        <f t="shared" si="13"/>
        <v>UCPWR_FLAB-UN</v>
      </c>
      <c r="D342" s="3" t="s">
        <v>29</v>
      </c>
      <c r="E342" s="3" t="str" cm="1">
        <f t="array" ref="E342">INDEX(PWR_Lab!$A$2:$A$168,AX342)</f>
        <v>GHWDLC01</v>
      </c>
      <c r="F342" s="3" t="s">
        <v>28</v>
      </c>
      <c r="G342" s="3" t="s">
        <v>28</v>
      </c>
      <c r="H342" s="3" t="s">
        <v>28</v>
      </c>
      <c r="I342" s="3">
        <v>3</v>
      </c>
      <c r="J342" s="3" cm="1">
        <f t="array" ref="J342">-INDEX(PWR_Lab!$F$2:$M$168,AX342,AY342)</f>
        <v>-0.10106</v>
      </c>
      <c r="K342" s="3" t="s">
        <v>27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  <c r="S342" s="3" t="s">
        <v>27</v>
      </c>
      <c r="T342" s="3" t="s">
        <v>27</v>
      </c>
      <c r="U342" s="3" t="s">
        <v>27</v>
      </c>
      <c r="V342" s="3" t="s">
        <v>27</v>
      </c>
      <c r="W342" s="3" t="s">
        <v>27</v>
      </c>
      <c r="X342" s="3" t="s">
        <v>27</v>
      </c>
      <c r="Y342" s="3" t="s">
        <v>27</v>
      </c>
      <c r="Z342" s="3" t="s">
        <v>27</v>
      </c>
      <c r="AA342" s="3" t="s">
        <v>27</v>
      </c>
      <c r="AB342" s="3" t="s">
        <v>27</v>
      </c>
      <c r="AC342" s="3" t="s">
        <v>27</v>
      </c>
      <c r="AD342" s="3" t="s">
        <v>27</v>
      </c>
      <c r="AE342" s="3" t="s">
        <v>27</v>
      </c>
      <c r="AF342" s="3" t="s">
        <v>27</v>
      </c>
      <c r="AG342" s="3" t="s">
        <v>27</v>
      </c>
      <c r="AH342" s="3" t="s">
        <v>27</v>
      </c>
      <c r="AI342" s="3" t="s">
        <v>27</v>
      </c>
      <c r="AJ342" s="3" t="s">
        <v>27</v>
      </c>
      <c r="AK342" s="3" t="s">
        <v>27</v>
      </c>
      <c r="AL342" s="3" t="s">
        <v>27</v>
      </c>
      <c r="AM342" s="3" t="s">
        <v>27</v>
      </c>
      <c r="AN342" s="3" t="s">
        <v>27</v>
      </c>
      <c r="AO342" s="3" t="s">
        <v>27</v>
      </c>
      <c r="AP342" s="3" t="s">
        <v>27</v>
      </c>
      <c r="AX342" s="3">
        <f t="shared" si="16"/>
        <v>40</v>
      </c>
      <c r="AY342" s="3">
        <f t="shared" si="17"/>
        <v>5</v>
      </c>
    </row>
    <row r="343" spans="2:51" x14ac:dyDescent="0.25">
      <c r="B343" s="3" t="s">
        <v>30</v>
      </c>
      <c r="C343" s="3" t="str">
        <f t="shared" si="13"/>
        <v>UCPWR_FLAB-UP</v>
      </c>
      <c r="D343" s="3" t="s">
        <v>29</v>
      </c>
      <c r="E343" s="3" t="str" cm="1">
        <f t="array" ref="E343">INDEX(PWR_Lab!$A$2:$A$168,AX343)</f>
        <v>GHWDLC01</v>
      </c>
      <c r="F343" s="3" t="s">
        <v>28</v>
      </c>
      <c r="G343" s="3" t="s">
        <v>28</v>
      </c>
      <c r="H343" s="3" t="s">
        <v>28</v>
      </c>
      <c r="I343" s="3">
        <v>3</v>
      </c>
      <c r="J343" s="3" cm="1">
        <f t="array" ref="J343">-INDEX(PWR_Lab!$F$2:$M$168,AX343,AY343)</f>
        <v>-0.37286999999999998</v>
      </c>
      <c r="K343" s="3" t="s">
        <v>27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  <c r="S343" s="3" t="s">
        <v>27</v>
      </c>
      <c r="T343" s="3" t="s">
        <v>27</v>
      </c>
      <c r="U343" s="3" t="s">
        <v>27</v>
      </c>
      <c r="V343" s="3" t="s">
        <v>27</v>
      </c>
      <c r="W343" s="3" t="s">
        <v>27</v>
      </c>
      <c r="X343" s="3" t="s">
        <v>27</v>
      </c>
      <c r="Y343" s="3" t="s">
        <v>27</v>
      </c>
      <c r="Z343" s="3" t="s">
        <v>27</v>
      </c>
      <c r="AA343" s="3" t="s">
        <v>27</v>
      </c>
      <c r="AB343" s="3" t="s">
        <v>27</v>
      </c>
      <c r="AC343" s="3" t="s">
        <v>27</v>
      </c>
      <c r="AD343" s="3" t="s">
        <v>27</v>
      </c>
      <c r="AE343" s="3" t="s">
        <v>27</v>
      </c>
      <c r="AF343" s="3" t="s">
        <v>27</v>
      </c>
      <c r="AG343" s="3" t="s">
        <v>27</v>
      </c>
      <c r="AH343" s="3" t="s">
        <v>27</v>
      </c>
      <c r="AI343" s="3" t="s">
        <v>27</v>
      </c>
      <c r="AJ343" s="3" t="s">
        <v>27</v>
      </c>
      <c r="AK343" s="3" t="s">
        <v>27</v>
      </c>
      <c r="AL343" s="3" t="s">
        <v>27</v>
      </c>
      <c r="AM343" s="3" t="s">
        <v>27</v>
      </c>
      <c r="AN343" s="3" t="s">
        <v>27</v>
      </c>
      <c r="AO343" s="3" t="s">
        <v>27</v>
      </c>
      <c r="AP343" s="3" t="s">
        <v>27</v>
      </c>
      <c r="AX343" s="3">
        <f t="shared" si="16"/>
        <v>40</v>
      </c>
      <c r="AY343" s="3">
        <f t="shared" si="17"/>
        <v>6</v>
      </c>
    </row>
    <row r="344" spans="2:51" x14ac:dyDescent="0.25">
      <c r="B344" s="3" t="s">
        <v>30</v>
      </c>
      <c r="C344" s="3" t="str">
        <f t="shared" si="13"/>
        <v>UCPWR_FLAB-US</v>
      </c>
      <c r="D344" s="3" t="s">
        <v>29</v>
      </c>
      <c r="E344" s="3" t="str" cm="1">
        <f t="array" ref="E344">INDEX(PWR_Lab!$A$2:$A$168,AX344)</f>
        <v>GHWDLC01</v>
      </c>
      <c r="F344" s="3" t="s">
        <v>28</v>
      </c>
      <c r="G344" s="3" t="s">
        <v>28</v>
      </c>
      <c r="H344" s="3" t="s">
        <v>28</v>
      </c>
      <c r="I344" s="3">
        <v>3</v>
      </c>
      <c r="J344" s="3" cm="1">
        <f t="array" ref="J344">-INDEX(PWR_Lab!$F$2:$M$168,AX344,AY344)</f>
        <v>-6.7790000000000003E-2</v>
      </c>
      <c r="K344" s="3" t="s">
        <v>27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  <c r="S344" s="3" t="s">
        <v>27</v>
      </c>
      <c r="T344" s="3" t="s">
        <v>27</v>
      </c>
      <c r="U344" s="3" t="s">
        <v>27</v>
      </c>
      <c r="V344" s="3" t="s">
        <v>27</v>
      </c>
      <c r="W344" s="3" t="s">
        <v>27</v>
      </c>
      <c r="X344" s="3" t="s">
        <v>27</v>
      </c>
      <c r="Y344" s="3" t="s">
        <v>27</v>
      </c>
      <c r="Z344" s="3" t="s">
        <v>27</v>
      </c>
      <c r="AA344" s="3" t="s">
        <v>27</v>
      </c>
      <c r="AB344" s="3" t="s">
        <v>27</v>
      </c>
      <c r="AC344" s="3" t="s">
        <v>27</v>
      </c>
      <c r="AD344" s="3" t="s">
        <v>27</v>
      </c>
      <c r="AE344" s="3" t="s">
        <v>27</v>
      </c>
      <c r="AF344" s="3" t="s">
        <v>27</v>
      </c>
      <c r="AG344" s="3" t="s">
        <v>27</v>
      </c>
      <c r="AH344" s="3" t="s">
        <v>27</v>
      </c>
      <c r="AI344" s="3" t="s">
        <v>27</v>
      </c>
      <c r="AJ344" s="3" t="s">
        <v>27</v>
      </c>
      <c r="AK344" s="3" t="s">
        <v>27</v>
      </c>
      <c r="AL344" s="3" t="s">
        <v>27</v>
      </c>
      <c r="AM344" s="3" t="s">
        <v>27</v>
      </c>
      <c r="AN344" s="3" t="s">
        <v>27</v>
      </c>
      <c r="AO344" s="3" t="s">
        <v>27</v>
      </c>
      <c r="AP344" s="3" t="s">
        <v>27</v>
      </c>
      <c r="AX344" s="3">
        <f t="shared" si="16"/>
        <v>40</v>
      </c>
      <c r="AY344" s="3">
        <f t="shared" si="17"/>
        <v>7</v>
      </c>
    </row>
    <row r="345" spans="2:51" x14ac:dyDescent="0.25">
      <c r="B345" s="3" t="s">
        <v>30</v>
      </c>
      <c r="C345" s="3" t="str">
        <f t="shared" si="13"/>
        <v>UCPWR_FLAB-UT</v>
      </c>
      <c r="D345" s="3" t="s">
        <v>29</v>
      </c>
      <c r="E345" s="3" t="str" cm="1">
        <f t="array" ref="E345">INDEX(PWR_Lab!$A$2:$A$168,AX345)</f>
        <v>GHWDLC01</v>
      </c>
      <c r="F345" s="3" t="s">
        <v>28</v>
      </c>
      <c r="G345" s="3" t="s">
        <v>28</v>
      </c>
      <c r="H345" s="3" t="s">
        <v>28</v>
      </c>
      <c r="I345" s="3">
        <v>3</v>
      </c>
      <c r="J345" s="3" cm="1">
        <f t="array" ref="J345">-INDEX(PWR_Lab!$F$2:$M$168,AX345,AY345)</f>
        <v>-0.82608000000000004</v>
      </c>
      <c r="K345" s="3" t="s">
        <v>27</v>
      </c>
      <c r="L345" s="3" t="s">
        <v>27</v>
      </c>
      <c r="M345" s="3" t="s">
        <v>27</v>
      </c>
      <c r="N345" s="3" t="s">
        <v>27</v>
      </c>
      <c r="O345" s="3" t="s">
        <v>27</v>
      </c>
      <c r="P345" s="3" t="s">
        <v>27</v>
      </c>
      <c r="Q345" s="3" t="s">
        <v>27</v>
      </c>
      <c r="R345" s="3" t="s">
        <v>27</v>
      </c>
      <c r="S345" s="3" t="s">
        <v>27</v>
      </c>
      <c r="T345" s="3" t="s">
        <v>27</v>
      </c>
      <c r="U345" s="3" t="s">
        <v>27</v>
      </c>
      <c r="V345" s="3" t="s">
        <v>27</v>
      </c>
      <c r="W345" s="3" t="s">
        <v>27</v>
      </c>
      <c r="X345" s="3" t="s">
        <v>27</v>
      </c>
      <c r="Y345" s="3" t="s">
        <v>27</v>
      </c>
      <c r="Z345" s="3" t="s">
        <v>27</v>
      </c>
      <c r="AA345" s="3" t="s">
        <v>27</v>
      </c>
      <c r="AB345" s="3" t="s">
        <v>27</v>
      </c>
      <c r="AC345" s="3" t="s">
        <v>27</v>
      </c>
      <c r="AD345" s="3" t="s">
        <v>27</v>
      </c>
      <c r="AE345" s="3" t="s">
        <v>27</v>
      </c>
      <c r="AF345" s="3" t="s">
        <v>27</v>
      </c>
      <c r="AG345" s="3" t="s">
        <v>27</v>
      </c>
      <c r="AH345" s="3" t="s">
        <v>27</v>
      </c>
      <c r="AI345" s="3" t="s">
        <v>27</v>
      </c>
      <c r="AJ345" s="3" t="s">
        <v>27</v>
      </c>
      <c r="AK345" s="3" t="s">
        <v>27</v>
      </c>
      <c r="AL345" s="3" t="s">
        <v>27</v>
      </c>
      <c r="AM345" s="3" t="s">
        <v>27</v>
      </c>
      <c r="AN345" s="3" t="s">
        <v>27</v>
      </c>
      <c r="AO345" s="3" t="s">
        <v>27</v>
      </c>
      <c r="AP345" s="3" t="s">
        <v>27</v>
      </c>
      <c r="AX345" s="3">
        <f t="shared" si="16"/>
        <v>40</v>
      </c>
      <c r="AY345" s="3">
        <f t="shared" si="17"/>
        <v>8</v>
      </c>
    </row>
    <row r="346" spans="2:51" x14ac:dyDescent="0.25">
      <c r="B346" s="3" t="s">
        <v>30</v>
      </c>
      <c r="C346" s="3" t="str">
        <f t="shared" si="13"/>
        <v>UCPWR_FLAB-RN</v>
      </c>
      <c r="D346" s="3" t="s">
        <v>29</v>
      </c>
      <c r="E346" s="3" t="str" cm="1">
        <f t="array" ref="E346">INDEX(PWR_Lab!$A$2:$A$168,AX346)</f>
        <v>GHWDLCZ001</v>
      </c>
      <c r="F346" s="3" t="s">
        <v>28</v>
      </c>
      <c r="G346" s="3" t="s">
        <v>28</v>
      </c>
      <c r="H346" s="3" t="s">
        <v>28</v>
      </c>
      <c r="I346" s="3">
        <v>3</v>
      </c>
      <c r="J346" s="3" cm="1">
        <f t="array" ref="J346">-INDEX(PWR_Lab!$F$2:$M$168,AX346,AY346)</f>
        <v>-1.3180000000000001E-2</v>
      </c>
      <c r="K346" s="3" t="s">
        <v>27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  <c r="S346" s="3" t="s">
        <v>27</v>
      </c>
      <c r="T346" s="3" t="s">
        <v>27</v>
      </c>
      <c r="U346" s="3" t="s">
        <v>27</v>
      </c>
      <c r="V346" s="3" t="s">
        <v>27</v>
      </c>
      <c r="W346" s="3" t="s">
        <v>27</v>
      </c>
      <c r="X346" s="3" t="s">
        <v>27</v>
      </c>
      <c r="Y346" s="3" t="s">
        <v>27</v>
      </c>
      <c r="Z346" s="3" t="s">
        <v>27</v>
      </c>
      <c r="AA346" s="3" t="s">
        <v>27</v>
      </c>
      <c r="AB346" s="3" t="s">
        <v>27</v>
      </c>
      <c r="AC346" s="3" t="s">
        <v>27</v>
      </c>
      <c r="AD346" s="3" t="s">
        <v>27</v>
      </c>
      <c r="AE346" s="3" t="s">
        <v>27</v>
      </c>
      <c r="AF346" s="3" t="s">
        <v>27</v>
      </c>
      <c r="AG346" s="3" t="s">
        <v>27</v>
      </c>
      <c r="AH346" s="3" t="s">
        <v>27</v>
      </c>
      <c r="AI346" s="3" t="s">
        <v>27</v>
      </c>
      <c r="AJ346" s="3" t="s">
        <v>27</v>
      </c>
      <c r="AK346" s="3" t="s">
        <v>27</v>
      </c>
      <c r="AL346" s="3" t="s">
        <v>27</v>
      </c>
      <c r="AM346" s="3" t="s">
        <v>27</v>
      </c>
      <c r="AN346" s="3" t="s">
        <v>27</v>
      </c>
      <c r="AO346" s="3" t="s">
        <v>27</v>
      </c>
      <c r="AP346" s="3" t="s">
        <v>27</v>
      </c>
      <c r="AX346" s="3">
        <f t="shared" si="16"/>
        <v>41</v>
      </c>
      <c r="AY346" s="3">
        <f t="shared" si="17"/>
        <v>1</v>
      </c>
    </row>
    <row r="347" spans="2:51" x14ac:dyDescent="0.25">
      <c r="B347" s="3" t="s">
        <v>30</v>
      </c>
      <c r="C347" s="3" t="str">
        <f t="shared" ref="C347:C410" si="18">C339</f>
        <v>UCPWR_FLAB-RP</v>
      </c>
      <c r="D347" s="3" t="s">
        <v>29</v>
      </c>
      <c r="E347" s="3" t="str" cm="1">
        <f t="array" ref="E347">INDEX(PWR_Lab!$A$2:$A$168,AX347)</f>
        <v>GHWDLCZ001</v>
      </c>
      <c r="F347" s="3" t="s">
        <v>28</v>
      </c>
      <c r="G347" s="3" t="s">
        <v>28</v>
      </c>
      <c r="H347" s="3" t="s">
        <v>28</v>
      </c>
      <c r="I347" s="3">
        <v>3</v>
      </c>
      <c r="J347" s="3" cm="1">
        <f t="array" ref="J347">-INDEX(PWR_Lab!$F$2:$M$168,AX347,AY347)</f>
        <v>-1.0670000000000001E-2</v>
      </c>
      <c r="K347" s="3" t="s">
        <v>27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27</v>
      </c>
      <c r="R347" s="3" t="s">
        <v>27</v>
      </c>
      <c r="S347" s="3" t="s">
        <v>27</v>
      </c>
      <c r="T347" s="3" t="s">
        <v>27</v>
      </c>
      <c r="U347" s="3" t="s">
        <v>27</v>
      </c>
      <c r="V347" s="3" t="s">
        <v>27</v>
      </c>
      <c r="W347" s="3" t="s">
        <v>27</v>
      </c>
      <c r="X347" s="3" t="s">
        <v>27</v>
      </c>
      <c r="Y347" s="3" t="s">
        <v>27</v>
      </c>
      <c r="Z347" s="3" t="s">
        <v>27</v>
      </c>
      <c r="AA347" s="3" t="s">
        <v>27</v>
      </c>
      <c r="AB347" s="3" t="s">
        <v>27</v>
      </c>
      <c r="AC347" s="3" t="s">
        <v>27</v>
      </c>
      <c r="AD347" s="3" t="s">
        <v>27</v>
      </c>
      <c r="AE347" s="3" t="s">
        <v>27</v>
      </c>
      <c r="AF347" s="3" t="s">
        <v>27</v>
      </c>
      <c r="AG347" s="3" t="s">
        <v>27</v>
      </c>
      <c r="AH347" s="3" t="s">
        <v>27</v>
      </c>
      <c r="AI347" s="3" t="s">
        <v>27</v>
      </c>
      <c r="AJ347" s="3" t="s">
        <v>27</v>
      </c>
      <c r="AK347" s="3" t="s">
        <v>27</v>
      </c>
      <c r="AL347" s="3" t="s">
        <v>27</v>
      </c>
      <c r="AM347" s="3" t="s">
        <v>27</v>
      </c>
      <c r="AN347" s="3" t="s">
        <v>27</v>
      </c>
      <c r="AO347" s="3" t="s">
        <v>27</v>
      </c>
      <c r="AP347" s="3" t="s">
        <v>27</v>
      </c>
      <c r="AX347" s="3">
        <f t="shared" si="16"/>
        <v>41</v>
      </c>
      <c r="AY347" s="3">
        <f t="shared" si="17"/>
        <v>2</v>
      </c>
    </row>
    <row r="348" spans="2:51" x14ac:dyDescent="0.25">
      <c r="B348" s="3" t="s">
        <v>30</v>
      </c>
      <c r="C348" s="3" t="str">
        <f t="shared" si="18"/>
        <v>UCPWR_FLAB-RS</v>
      </c>
      <c r="D348" s="3" t="s">
        <v>29</v>
      </c>
      <c r="E348" s="3" t="str" cm="1">
        <f t="array" ref="E348">INDEX(PWR_Lab!$A$2:$A$168,AX348)</f>
        <v>GHWDLCZ001</v>
      </c>
      <c r="F348" s="3" t="s">
        <v>28</v>
      </c>
      <c r="G348" s="3" t="s">
        <v>28</v>
      </c>
      <c r="H348" s="3" t="s">
        <v>28</v>
      </c>
      <c r="I348" s="3">
        <v>3</v>
      </c>
      <c r="J348" s="3" cm="1">
        <f t="array" ref="J348">-INDEX(PWR_Lab!$F$2:$M$168,AX348,AY348)</f>
        <v>-1.444E-2</v>
      </c>
      <c r="K348" s="3" t="s">
        <v>27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27</v>
      </c>
      <c r="Q348" s="3" t="s">
        <v>27</v>
      </c>
      <c r="R348" s="3" t="s">
        <v>27</v>
      </c>
      <c r="S348" s="3" t="s">
        <v>27</v>
      </c>
      <c r="T348" s="3" t="s">
        <v>27</v>
      </c>
      <c r="U348" s="3" t="s">
        <v>27</v>
      </c>
      <c r="V348" s="3" t="s">
        <v>27</v>
      </c>
      <c r="W348" s="3" t="s">
        <v>27</v>
      </c>
      <c r="X348" s="3" t="s">
        <v>27</v>
      </c>
      <c r="Y348" s="3" t="s">
        <v>27</v>
      </c>
      <c r="Z348" s="3" t="s">
        <v>27</v>
      </c>
      <c r="AA348" s="3" t="s">
        <v>27</v>
      </c>
      <c r="AB348" s="3" t="s">
        <v>27</v>
      </c>
      <c r="AC348" s="3" t="s">
        <v>27</v>
      </c>
      <c r="AD348" s="3" t="s">
        <v>27</v>
      </c>
      <c r="AE348" s="3" t="s">
        <v>27</v>
      </c>
      <c r="AF348" s="3" t="s">
        <v>27</v>
      </c>
      <c r="AG348" s="3" t="s">
        <v>27</v>
      </c>
      <c r="AH348" s="3" t="s">
        <v>27</v>
      </c>
      <c r="AI348" s="3" t="s">
        <v>27</v>
      </c>
      <c r="AJ348" s="3" t="s">
        <v>27</v>
      </c>
      <c r="AK348" s="3" t="s">
        <v>27</v>
      </c>
      <c r="AL348" s="3" t="s">
        <v>27</v>
      </c>
      <c r="AM348" s="3" t="s">
        <v>27</v>
      </c>
      <c r="AN348" s="3" t="s">
        <v>27</v>
      </c>
      <c r="AO348" s="3" t="s">
        <v>27</v>
      </c>
      <c r="AP348" s="3" t="s">
        <v>27</v>
      </c>
      <c r="AX348" s="3">
        <f t="shared" si="16"/>
        <v>41</v>
      </c>
      <c r="AY348" s="3">
        <f t="shared" si="17"/>
        <v>3</v>
      </c>
    </row>
    <row r="349" spans="2:51" x14ac:dyDescent="0.25">
      <c r="B349" s="3" t="s">
        <v>30</v>
      </c>
      <c r="C349" s="3" t="str">
        <f t="shared" si="18"/>
        <v>UCPWR_FLAB-RT</v>
      </c>
      <c r="D349" s="3" t="s">
        <v>29</v>
      </c>
      <c r="E349" s="3" t="str" cm="1">
        <f t="array" ref="E349">INDEX(PWR_Lab!$A$2:$A$168,AX349)</f>
        <v>GHWDLCZ001</v>
      </c>
      <c r="F349" s="3" t="s">
        <v>28</v>
      </c>
      <c r="G349" s="3" t="s">
        <v>28</v>
      </c>
      <c r="H349" s="3" t="s">
        <v>28</v>
      </c>
      <c r="I349" s="3">
        <v>3</v>
      </c>
      <c r="J349" s="3" cm="1">
        <f t="array" ref="J349">-INDEX(PWR_Lab!$F$2:$M$168,AX349,AY349)</f>
        <v>0</v>
      </c>
      <c r="K349" s="3" t="s">
        <v>27</v>
      </c>
      <c r="L349" s="3" t="s">
        <v>27</v>
      </c>
      <c r="M349" s="3" t="s">
        <v>27</v>
      </c>
      <c r="N349" s="3" t="s">
        <v>27</v>
      </c>
      <c r="O349" s="3" t="s">
        <v>27</v>
      </c>
      <c r="P349" s="3" t="s">
        <v>27</v>
      </c>
      <c r="Q349" s="3" t="s">
        <v>27</v>
      </c>
      <c r="R349" s="3" t="s">
        <v>27</v>
      </c>
      <c r="S349" s="3" t="s">
        <v>27</v>
      </c>
      <c r="T349" s="3" t="s">
        <v>27</v>
      </c>
      <c r="U349" s="3" t="s">
        <v>27</v>
      </c>
      <c r="V349" s="3" t="s">
        <v>27</v>
      </c>
      <c r="W349" s="3" t="s">
        <v>27</v>
      </c>
      <c r="X349" s="3" t="s">
        <v>27</v>
      </c>
      <c r="Y349" s="3" t="s">
        <v>27</v>
      </c>
      <c r="Z349" s="3" t="s">
        <v>27</v>
      </c>
      <c r="AA349" s="3" t="s">
        <v>27</v>
      </c>
      <c r="AB349" s="3" t="s">
        <v>27</v>
      </c>
      <c r="AC349" s="3" t="s">
        <v>27</v>
      </c>
      <c r="AD349" s="3" t="s">
        <v>27</v>
      </c>
      <c r="AE349" s="3" t="s">
        <v>27</v>
      </c>
      <c r="AF349" s="3" t="s">
        <v>27</v>
      </c>
      <c r="AG349" s="3" t="s">
        <v>27</v>
      </c>
      <c r="AH349" s="3" t="s">
        <v>27</v>
      </c>
      <c r="AI349" s="3" t="s">
        <v>27</v>
      </c>
      <c r="AJ349" s="3" t="s">
        <v>27</v>
      </c>
      <c r="AK349" s="3" t="s">
        <v>27</v>
      </c>
      <c r="AL349" s="3" t="s">
        <v>27</v>
      </c>
      <c r="AM349" s="3" t="s">
        <v>27</v>
      </c>
      <c r="AN349" s="3" t="s">
        <v>27</v>
      </c>
      <c r="AO349" s="3" t="s">
        <v>27</v>
      </c>
      <c r="AP349" s="3" t="s">
        <v>27</v>
      </c>
      <c r="AX349" s="3">
        <f t="shared" si="16"/>
        <v>41</v>
      </c>
      <c r="AY349" s="3">
        <f t="shared" si="17"/>
        <v>4</v>
      </c>
    </row>
    <row r="350" spans="2:51" x14ac:dyDescent="0.25">
      <c r="B350" s="3" t="s">
        <v>30</v>
      </c>
      <c r="C350" s="3" t="str">
        <f t="shared" si="18"/>
        <v>UCPWR_FLAB-UN</v>
      </c>
      <c r="D350" s="3" t="s">
        <v>29</v>
      </c>
      <c r="E350" s="3" t="str" cm="1">
        <f t="array" ref="E350">INDEX(PWR_Lab!$A$2:$A$168,AX350)</f>
        <v>GHWDLCZ001</v>
      </c>
      <c r="F350" s="3" t="s">
        <v>28</v>
      </c>
      <c r="G350" s="3" t="s">
        <v>28</v>
      </c>
      <c r="H350" s="3" t="s">
        <v>28</v>
      </c>
      <c r="I350" s="3">
        <v>3</v>
      </c>
      <c r="J350" s="3" cm="1">
        <f t="array" ref="J350">-INDEX(PWR_Lab!$F$2:$M$168,AX350,AY350)</f>
        <v>-0.10106</v>
      </c>
      <c r="K350" s="3" t="s">
        <v>27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  <c r="S350" s="3" t="s">
        <v>27</v>
      </c>
      <c r="T350" s="3" t="s">
        <v>27</v>
      </c>
      <c r="U350" s="3" t="s">
        <v>27</v>
      </c>
      <c r="V350" s="3" t="s">
        <v>27</v>
      </c>
      <c r="W350" s="3" t="s">
        <v>27</v>
      </c>
      <c r="X350" s="3" t="s">
        <v>27</v>
      </c>
      <c r="Y350" s="3" t="s">
        <v>27</v>
      </c>
      <c r="Z350" s="3" t="s">
        <v>27</v>
      </c>
      <c r="AA350" s="3" t="s">
        <v>27</v>
      </c>
      <c r="AB350" s="3" t="s">
        <v>27</v>
      </c>
      <c r="AC350" s="3" t="s">
        <v>27</v>
      </c>
      <c r="AD350" s="3" t="s">
        <v>27</v>
      </c>
      <c r="AE350" s="3" t="s">
        <v>27</v>
      </c>
      <c r="AF350" s="3" t="s">
        <v>27</v>
      </c>
      <c r="AG350" s="3" t="s">
        <v>27</v>
      </c>
      <c r="AH350" s="3" t="s">
        <v>27</v>
      </c>
      <c r="AI350" s="3" t="s">
        <v>27</v>
      </c>
      <c r="AJ350" s="3" t="s">
        <v>27</v>
      </c>
      <c r="AK350" s="3" t="s">
        <v>27</v>
      </c>
      <c r="AL350" s="3" t="s">
        <v>27</v>
      </c>
      <c r="AM350" s="3" t="s">
        <v>27</v>
      </c>
      <c r="AN350" s="3" t="s">
        <v>27</v>
      </c>
      <c r="AO350" s="3" t="s">
        <v>27</v>
      </c>
      <c r="AP350" s="3" t="s">
        <v>27</v>
      </c>
      <c r="AX350" s="3">
        <f t="shared" si="16"/>
        <v>41</v>
      </c>
      <c r="AY350" s="3">
        <f t="shared" si="17"/>
        <v>5</v>
      </c>
    </row>
    <row r="351" spans="2:51" x14ac:dyDescent="0.25">
      <c r="B351" s="3" t="s">
        <v>30</v>
      </c>
      <c r="C351" s="3" t="str">
        <f t="shared" si="18"/>
        <v>UCPWR_FLAB-UP</v>
      </c>
      <c r="D351" s="3" t="s">
        <v>29</v>
      </c>
      <c r="E351" s="3" t="str" cm="1">
        <f t="array" ref="E351">INDEX(PWR_Lab!$A$2:$A$168,AX351)</f>
        <v>GHWDLCZ001</v>
      </c>
      <c r="F351" s="3" t="s">
        <v>28</v>
      </c>
      <c r="G351" s="3" t="s">
        <v>28</v>
      </c>
      <c r="H351" s="3" t="s">
        <v>28</v>
      </c>
      <c r="I351" s="3">
        <v>3</v>
      </c>
      <c r="J351" s="3" cm="1">
        <f t="array" ref="J351">-INDEX(PWR_Lab!$F$2:$M$168,AX351,AY351)</f>
        <v>-0.37286999999999998</v>
      </c>
      <c r="K351" s="3" t="s">
        <v>27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  <c r="S351" s="3" t="s">
        <v>27</v>
      </c>
      <c r="T351" s="3" t="s">
        <v>27</v>
      </c>
      <c r="U351" s="3" t="s">
        <v>27</v>
      </c>
      <c r="V351" s="3" t="s">
        <v>27</v>
      </c>
      <c r="W351" s="3" t="s">
        <v>27</v>
      </c>
      <c r="X351" s="3" t="s">
        <v>27</v>
      </c>
      <c r="Y351" s="3" t="s">
        <v>27</v>
      </c>
      <c r="Z351" s="3" t="s">
        <v>27</v>
      </c>
      <c r="AA351" s="3" t="s">
        <v>27</v>
      </c>
      <c r="AB351" s="3" t="s">
        <v>27</v>
      </c>
      <c r="AC351" s="3" t="s">
        <v>27</v>
      </c>
      <c r="AD351" s="3" t="s">
        <v>27</v>
      </c>
      <c r="AE351" s="3" t="s">
        <v>27</v>
      </c>
      <c r="AF351" s="3" t="s">
        <v>27</v>
      </c>
      <c r="AG351" s="3" t="s">
        <v>27</v>
      </c>
      <c r="AH351" s="3" t="s">
        <v>27</v>
      </c>
      <c r="AI351" s="3" t="s">
        <v>27</v>
      </c>
      <c r="AJ351" s="3" t="s">
        <v>27</v>
      </c>
      <c r="AK351" s="3" t="s">
        <v>27</v>
      </c>
      <c r="AL351" s="3" t="s">
        <v>27</v>
      </c>
      <c r="AM351" s="3" t="s">
        <v>27</v>
      </c>
      <c r="AN351" s="3" t="s">
        <v>27</v>
      </c>
      <c r="AO351" s="3" t="s">
        <v>27</v>
      </c>
      <c r="AP351" s="3" t="s">
        <v>27</v>
      </c>
      <c r="AX351" s="3">
        <f t="shared" si="16"/>
        <v>41</v>
      </c>
      <c r="AY351" s="3">
        <f t="shared" si="17"/>
        <v>6</v>
      </c>
    </row>
    <row r="352" spans="2:51" x14ac:dyDescent="0.25">
      <c r="B352" s="3" t="s">
        <v>30</v>
      </c>
      <c r="C352" s="3" t="str">
        <f t="shared" si="18"/>
        <v>UCPWR_FLAB-US</v>
      </c>
      <c r="D352" s="3" t="s">
        <v>29</v>
      </c>
      <c r="E352" s="3" t="str" cm="1">
        <f t="array" ref="E352">INDEX(PWR_Lab!$A$2:$A$168,AX352)</f>
        <v>GHWDLCZ001</v>
      </c>
      <c r="F352" s="3" t="s">
        <v>28</v>
      </c>
      <c r="G352" s="3" t="s">
        <v>28</v>
      </c>
      <c r="H352" s="3" t="s">
        <v>28</v>
      </c>
      <c r="I352" s="3">
        <v>3</v>
      </c>
      <c r="J352" s="3" cm="1">
        <f t="array" ref="J352">-INDEX(PWR_Lab!$F$2:$M$168,AX352,AY352)</f>
        <v>-6.7790000000000003E-2</v>
      </c>
      <c r="K352" s="3" t="s">
        <v>27</v>
      </c>
      <c r="L352" s="3" t="s">
        <v>27</v>
      </c>
      <c r="M352" s="3" t="s">
        <v>27</v>
      </c>
      <c r="N352" s="3" t="s">
        <v>27</v>
      </c>
      <c r="O352" s="3" t="s">
        <v>27</v>
      </c>
      <c r="P352" s="3" t="s">
        <v>27</v>
      </c>
      <c r="Q352" s="3" t="s">
        <v>27</v>
      </c>
      <c r="R352" s="3" t="s">
        <v>27</v>
      </c>
      <c r="S352" s="3" t="s">
        <v>27</v>
      </c>
      <c r="T352" s="3" t="s">
        <v>27</v>
      </c>
      <c r="U352" s="3" t="s">
        <v>27</v>
      </c>
      <c r="V352" s="3" t="s">
        <v>27</v>
      </c>
      <c r="W352" s="3" t="s">
        <v>27</v>
      </c>
      <c r="X352" s="3" t="s">
        <v>27</v>
      </c>
      <c r="Y352" s="3" t="s">
        <v>27</v>
      </c>
      <c r="Z352" s="3" t="s">
        <v>27</v>
      </c>
      <c r="AA352" s="3" t="s">
        <v>27</v>
      </c>
      <c r="AB352" s="3" t="s">
        <v>27</v>
      </c>
      <c r="AC352" s="3" t="s">
        <v>27</v>
      </c>
      <c r="AD352" s="3" t="s">
        <v>27</v>
      </c>
      <c r="AE352" s="3" t="s">
        <v>27</v>
      </c>
      <c r="AF352" s="3" t="s">
        <v>27</v>
      </c>
      <c r="AG352" s="3" t="s">
        <v>27</v>
      </c>
      <c r="AH352" s="3" t="s">
        <v>27</v>
      </c>
      <c r="AI352" s="3" t="s">
        <v>27</v>
      </c>
      <c r="AJ352" s="3" t="s">
        <v>27</v>
      </c>
      <c r="AK352" s="3" t="s">
        <v>27</v>
      </c>
      <c r="AL352" s="3" t="s">
        <v>27</v>
      </c>
      <c r="AM352" s="3" t="s">
        <v>27</v>
      </c>
      <c r="AN352" s="3" t="s">
        <v>27</v>
      </c>
      <c r="AO352" s="3" t="s">
        <v>27</v>
      </c>
      <c r="AP352" s="3" t="s">
        <v>27</v>
      </c>
      <c r="AX352" s="3">
        <f t="shared" si="16"/>
        <v>41</v>
      </c>
      <c r="AY352" s="3">
        <f t="shared" si="17"/>
        <v>7</v>
      </c>
    </row>
    <row r="353" spans="2:51" x14ac:dyDescent="0.25">
      <c r="B353" s="3" t="s">
        <v>30</v>
      </c>
      <c r="C353" s="3" t="str">
        <f t="shared" si="18"/>
        <v>UCPWR_FLAB-UT</v>
      </c>
      <c r="D353" s="3" t="s">
        <v>29</v>
      </c>
      <c r="E353" s="3" t="str" cm="1">
        <f t="array" ref="E353">INDEX(PWR_Lab!$A$2:$A$168,AX353)</f>
        <v>GHWDLCZ001</v>
      </c>
      <c r="F353" s="3" t="s">
        <v>28</v>
      </c>
      <c r="G353" s="3" t="s">
        <v>28</v>
      </c>
      <c r="H353" s="3" t="s">
        <v>28</v>
      </c>
      <c r="I353" s="3">
        <v>3</v>
      </c>
      <c r="J353" s="3" cm="1">
        <f t="array" ref="J353">-INDEX(PWR_Lab!$F$2:$M$168,AX353,AY353)</f>
        <v>-0.82608000000000004</v>
      </c>
      <c r="K353" s="3" t="s">
        <v>27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  <c r="S353" s="3" t="s">
        <v>27</v>
      </c>
      <c r="T353" s="3" t="s">
        <v>27</v>
      </c>
      <c r="U353" s="3" t="s">
        <v>27</v>
      </c>
      <c r="V353" s="3" t="s">
        <v>27</v>
      </c>
      <c r="W353" s="3" t="s">
        <v>27</v>
      </c>
      <c r="X353" s="3" t="s">
        <v>27</v>
      </c>
      <c r="Y353" s="3" t="s">
        <v>27</v>
      </c>
      <c r="Z353" s="3" t="s">
        <v>27</v>
      </c>
      <c r="AA353" s="3" t="s">
        <v>27</v>
      </c>
      <c r="AB353" s="3" t="s">
        <v>27</v>
      </c>
      <c r="AC353" s="3" t="s">
        <v>27</v>
      </c>
      <c r="AD353" s="3" t="s">
        <v>27</v>
      </c>
      <c r="AE353" s="3" t="s">
        <v>27</v>
      </c>
      <c r="AF353" s="3" t="s">
        <v>27</v>
      </c>
      <c r="AG353" s="3" t="s">
        <v>27</v>
      </c>
      <c r="AH353" s="3" t="s">
        <v>27</v>
      </c>
      <c r="AI353" s="3" t="s">
        <v>27</v>
      </c>
      <c r="AJ353" s="3" t="s">
        <v>27</v>
      </c>
      <c r="AK353" s="3" t="s">
        <v>27</v>
      </c>
      <c r="AL353" s="3" t="s">
        <v>27</v>
      </c>
      <c r="AM353" s="3" t="s">
        <v>27</v>
      </c>
      <c r="AN353" s="3" t="s">
        <v>27</v>
      </c>
      <c r="AO353" s="3" t="s">
        <v>27</v>
      </c>
      <c r="AP353" s="3" t="s">
        <v>27</v>
      </c>
      <c r="AX353" s="3">
        <f t="shared" si="16"/>
        <v>41</v>
      </c>
      <c r="AY353" s="3">
        <f t="shared" si="17"/>
        <v>8</v>
      </c>
    </row>
    <row r="354" spans="2:51" x14ac:dyDescent="0.25">
      <c r="B354" s="3" t="s">
        <v>30</v>
      </c>
      <c r="C354" s="3" t="str">
        <f t="shared" si="18"/>
        <v>UCPWR_FLAB-RN</v>
      </c>
      <c r="D354" s="3" t="s">
        <v>29</v>
      </c>
      <c r="E354" s="3" t="str" cm="1">
        <f t="array" ref="E354">INDEX(PWR_Lab!$A$2:$A$168,AX354)</f>
        <v>GHWDLCZ002</v>
      </c>
      <c r="F354" s="3" t="s">
        <v>28</v>
      </c>
      <c r="G354" s="3" t="s">
        <v>28</v>
      </c>
      <c r="H354" s="3" t="s">
        <v>28</v>
      </c>
      <c r="I354" s="3">
        <v>3</v>
      </c>
      <c r="J354" s="3" cm="1">
        <f t="array" ref="J354">-INDEX(PWR_Lab!$F$2:$M$168,AX354,AY354)</f>
        <v>-1.3180000000000001E-2</v>
      </c>
      <c r="K354" s="3" t="s">
        <v>27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  <c r="S354" s="3" t="s">
        <v>27</v>
      </c>
      <c r="T354" s="3" t="s">
        <v>27</v>
      </c>
      <c r="U354" s="3" t="s">
        <v>27</v>
      </c>
      <c r="V354" s="3" t="s">
        <v>27</v>
      </c>
      <c r="W354" s="3" t="s">
        <v>27</v>
      </c>
      <c r="X354" s="3" t="s">
        <v>27</v>
      </c>
      <c r="Y354" s="3" t="s">
        <v>27</v>
      </c>
      <c r="Z354" s="3" t="s">
        <v>27</v>
      </c>
      <c r="AA354" s="3" t="s">
        <v>27</v>
      </c>
      <c r="AB354" s="3" t="s">
        <v>27</v>
      </c>
      <c r="AC354" s="3" t="s">
        <v>27</v>
      </c>
      <c r="AD354" s="3" t="s">
        <v>27</v>
      </c>
      <c r="AE354" s="3" t="s">
        <v>27</v>
      </c>
      <c r="AF354" s="3" t="s">
        <v>27</v>
      </c>
      <c r="AG354" s="3" t="s">
        <v>27</v>
      </c>
      <c r="AH354" s="3" t="s">
        <v>27</v>
      </c>
      <c r="AI354" s="3" t="s">
        <v>27</v>
      </c>
      <c r="AJ354" s="3" t="s">
        <v>27</v>
      </c>
      <c r="AK354" s="3" t="s">
        <v>27</v>
      </c>
      <c r="AL354" s="3" t="s">
        <v>27</v>
      </c>
      <c r="AM354" s="3" t="s">
        <v>27</v>
      </c>
      <c r="AN354" s="3" t="s">
        <v>27</v>
      </c>
      <c r="AO354" s="3" t="s">
        <v>27</v>
      </c>
      <c r="AP354" s="3" t="s">
        <v>27</v>
      </c>
      <c r="AX354" s="3">
        <f t="shared" si="16"/>
        <v>42</v>
      </c>
      <c r="AY354" s="3">
        <f t="shared" si="17"/>
        <v>1</v>
      </c>
    </row>
    <row r="355" spans="2:51" x14ac:dyDescent="0.25">
      <c r="B355" s="3" t="s">
        <v>30</v>
      </c>
      <c r="C355" s="3" t="str">
        <f t="shared" si="18"/>
        <v>UCPWR_FLAB-RP</v>
      </c>
      <c r="D355" s="3" t="s">
        <v>29</v>
      </c>
      <c r="E355" s="3" t="str" cm="1">
        <f t="array" ref="E355">INDEX(PWR_Lab!$A$2:$A$168,AX355)</f>
        <v>GHWDLCZ002</v>
      </c>
      <c r="F355" s="3" t="s">
        <v>28</v>
      </c>
      <c r="G355" s="3" t="s">
        <v>28</v>
      </c>
      <c r="H355" s="3" t="s">
        <v>28</v>
      </c>
      <c r="I355" s="3">
        <v>3</v>
      </c>
      <c r="J355" s="3" cm="1">
        <f t="array" ref="J355">-INDEX(PWR_Lab!$F$2:$M$168,AX355,AY355)</f>
        <v>-1.0670000000000001E-2</v>
      </c>
      <c r="K355" s="3" t="s">
        <v>27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  <c r="S355" s="3" t="s">
        <v>27</v>
      </c>
      <c r="T355" s="3" t="s">
        <v>27</v>
      </c>
      <c r="U355" s="3" t="s">
        <v>27</v>
      </c>
      <c r="V355" s="3" t="s">
        <v>27</v>
      </c>
      <c r="W355" s="3" t="s">
        <v>27</v>
      </c>
      <c r="X355" s="3" t="s">
        <v>27</v>
      </c>
      <c r="Y355" s="3" t="s">
        <v>27</v>
      </c>
      <c r="Z355" s="3" t="s">
        <v>27</v>
      </c>
      <c r="AA355" s="3" t="s">
        <v>27</v>
      </c>
      <c r="AB355" s="3" t="s">
        <v>27</v>
      </c>
      <c r="AC355" s="3" t="s">
        <v>27</v>
      </c>
      <c r="AD355" s="3" t="s">
        <v>27</v>
      </c>
      <c r="AE355" s="3" t="s">
        <v>27</v>
      </c>
      <c r="AF355" s="3" t="s">
        <v>27</v>
      </c>
      <c r="AG355" s="3" t="s">
        <v>27</v>
      </c>
      <c r="AH355" s="3" t="s">
        <v>27</v>
      </c>
      <c r="AI355" s="3" t="s">
        <v>27</v>
      </c>
      <c r="AJ355" s="3" t="s">
        <v>27</v>
      </c>
      <c r="AK355" s="3" t="s">
        <v>27</v>
      </c>
      <c r="AL355" s="3" t="s">
        <v>27</v>
      </c>
      <c r="AM355" s="3" t="s">
        <v>27</v>
      </c>
      <c r="AN355" s="3" t="s">
        <v>27</v>
      </c>
      <c r="AO355" s="3" t="s">
        <v>27</v>
      </c>
      <c r="AP355" s="3" t="s">
        <v>27</v>
      </c>
      <c r="AX355" s="3">
        <f t="shared" si="16"/>
        <v>42</v>
      </c>
      <c r="AY355" s="3">
        <f t="shared" si="17"/>
        <v>2</v>
      </c>
    </row>
    <row r="356" spans="2:51" x14ac:dyDescent="0.25">
      <c r="B356" s="3" t="s">
        <v>30</v>
      </c>
      <c r="C356" s="3" t="str">
        <f t="shared" si="18"/>
        <v>UCPWR_FLAB-RS</v>
      </c>
      <c r="D356" s="3" t="s">
        <v>29</v>
      </c>
      <c r="E356" s="3" t="str" cm="1">
        <f t="array" ref="E356">INDEX(PWR_Lab!$A$2:$A$168,AX356)</f>
        <v>GHWDLCZ002</v>
      </c>
      <c r="F356" s="3" t="s">
        <v>28</v>
      </c>
      <c r="G356" s="3" t="s">
        <v>28</v>
      </c>
      <c r="H356" s="3" t="s">
        <v>28</v>
      </c>
      <c r="I356" s="3">
        <v>3</v>
      </c>
      <c r="J356" s="3" cm="1">
        <f t="array" ref="J356">-INDEX(PWR_Lab!$F$2:$M$168,AX356,AY356)</f>
        <v>-1.444E-2</v>
      </c>
      <c r="K356" s="3" t="s">
        <v>27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  <c r="S356" s="3" t="s">
        <v>27</v>
      </c>
      <c r="T356" s="3" t="s">
        <v>27</v>
      </c>
      <c r="U356" s="3" t="s">
        <v>27</v>
      </c>
      <c r="V356" s="3" t="s">
        <v>27</v>
      </c>
      <c r="W356" s="3" t="s">
        <v>27</v>
      </c>
      <c r="X356" s="3" t="s">
        <v>27</v>
      </c>
      <c r="Y356" s="3" t="s">
        <v>27</v>
      </c>
      <c r="Z356" s="3" t="s">
        <v>27</v>
      </c>
      <c r="AA356" s="3" t="s">
        <v>27</v>
      </c>
      <c r="AB356" s="3" t="s">
        <v>27</v>
      </c>
      <c r="AC356" s="3" t="s">
        <v>27</v>
      </c>
      <c r="AD356" s="3" t="s">
        <v>27</v>
      </c>
      <c r="AE356" s="3" t="s">
        <v>27</v>
      </c>
      <c r="AF356" s="3" t="s">
        <v>27</v>
      </c>
      <c r="AG356" s="3" t="s">
        <v>27</v>
      </c>
      <c r="AH356" s="3" t="s">
        <v>27</v>
      </c>
      <c r="AI356" s="3" t="s">
        <v>27</v>
      </c>
      <c r="AJ356" s="3" t="s">
        <v>27</v>
      </c>
      <c r="AK356" s="3" t="s">
        <v>27</v>
      </c>
      <c r="AL356" s="3" t="s">
        <v>27</v>
      </c>
      <c r="AM356" s="3" t="s">
        <v>27</v>
      </c>
      <c r="AN356" s="3" t="s">
        <v>27</v>
      </c>
      <c r="AO356" s="3" t="s">
        <v>27</v>
      </c>
      <c r="AP356" s="3" t="s">
        <v>27</v>
      </c>
      <c r="AX356" s="3">
        <f t="shared" si="16"/>
        <v>42</v>
      </c>
      <c r="AY356" s="3">
        <f t="shared" si="17"/>
        <v>3</v>
      </c>
    </row>
    <row r="357" spans="2:51" x14ac:dyDescent="0.25">
      <c r="B357" s="3" t="s">
        <v>30</v>
      </c>
      <c r="C357" s="3" t="str">
        <f t="shared" si="18"/>
        <v>UCPWR_FLAB-RT</v>
      </c>
      <c r="D357" s="3" t="s">
        <v>29</v>
      </c>
      <c r="E357" s="3" t="str" cm="1">
        <f t="array" ref="E357">INDEX(PWR_Lab!$A$2:$A$168,AX357)</f>
        <v>GHWDLCZ002</v>
      </c>
      <c r="F357" s="3" t="s">
        <v>28</v>
      </c>
      <c r="G357" s="3" t="s">
        <v>28</v>
      </c>
      <c r="H357" s="3" t="s">
        <v>28</v>
      </c>
      <c r="I357" s="3">
        <v>3</v>
      </c>
      <c r="J357" s="3" cm="1">
        <f t="array" ref="J357">-INDEX(PWR_Lab!$F$2:$M$168,AX357,AY357)</f>
        <v>0</v>
      </c>
      <c r="K357" s="3" t="s">
        <v>27</v>
      </c>
      <c r="L357" s="3" t="s">
        <v>27</v>
      </c>
      <c r="M357" s="3" t="s">
        <v>27</v>
      </c>
      <c r="N357" s="3" t="s">
        <v>27</v>
      </c>
      <c r="O357" s="3" t="s">
        <v>27</v>
      </c>
      <c r="P357" s="3" t="s">
        <v>27</v>
      </c>
      <c r="Q357" s="3" t="s">
        <v>27</v>
      </c>
      <c r="R357" s="3" t="s">
        <v>27</v>
      </c>
      <c r="S357" s="3" t="s">
        <v>27</v>
      </c>
      <c r="T357" s="3" t="s">
        <v>27</v>
      </c>
      <c r="U357" s="3" t="s">
        <v>27</v>
      </c>
      <c r="V357" s="3" t="s">
        <v>27</v>
      </c>
      <c r="W357" s="3" t="s">
        <v>27</v>
      </c>
      <c r="X357" s="3" t="s">
        <v>27</v>
      </c>
      <c r="Y357" s="3" t="s">
        <v>27</v>
      </c>
      <c r="Z357" s="3" t="s">
        <v>27</v>
      </c>
      <c r="AA357" s="3" t="s">
        <v>27</v>
      </c>
      <c r="AB357" s="3" t="s">
        <v>27</v>
      </c>
      <c r="AC357" s="3" t="s">
        <v>27</v>
      </c>
      <c r="AD357" s="3" t="s">
        <v>27</v>
      </c>
      <c r="AE357" s="3" t="s">
        <v>27</v>
      </c>
      <c r="AF357" s="3" t="s">
        <v>27</v>
      </c>
      <c r="AG357" s="3" t="s">
        <v>27</v>
      </c>
      <c r="AH357" s="3" t="s">
        <v>27</v>
      </c>
      <c r="AI357" s="3" t="s">
        <v>27</v>
      </c>
      <c r="AJ357" s="3" t="s">
        <v>27</v>
      </c>
      <c r="AK357" s="3" t="s">
        <v>27</v>
      </c>
      <c r="AL357" s="3" t="s">
        <v>27</v>
      </c>
      <c r="AM357" s="3" t="s">
        <v>27</v>
      </c>
      <c r="AN357" s="3" t="s">
        <v>27</v>
      </c>
      <c r="AO357" s="3" t="s">
        <v>27</v>
      </c>
      <c r="AP357" s="3" t="s">
        <v>27</v>
      </c>
      <c r="AX357" s="3">
        <f t="shared" si="16"/>
        <v>42</v>
      </c>
      <c r="AY357" s="3">
        <f t="shared" si="17"/>
        <v>4</v>
      </c>
    </row>
    <row r="358" spans="2:51" x14ac:dyDescent="0.25">
      <c r="B358" s="3" t="s">
        <v>30</v>
      </c>
      <c r="C358" s="3" t="str">
        <f t="shared" si="18"/>
        <v>UCPWR_FLAB-UN</v>
      </c>
      <c r="D358" s="3" t="s">
        <v>29</v>
      </c>
      <c r="E358" s="3" t="str" cm="1">
        <f t="array" ref="E358">INDEX(PWR_Lab!$A$2:$A$168,AX358)</f>
        <v>GHWDLCZ002</v>
      </c>
      <c r="F358" s="3" t="s">
        <v>28</v>
      </c>
      <c r="G358" s="3" t="s">
        <v>28</v>
      </c>
      <c r="H358" s="3" t="s">
        <v>28</v>
      </c>
      <c r="I358" s="3">
        <v>3</v>
      </c>
      <c r="J358" s="3" cm="1">
        <f t="array" ref="J358">-INDEX(PWR_Lab!$F$2:$M$168,AX358,AY358)</f>
        <v>-0.10106</v>
      </c>
      <c r="K358" s="3" t="s">
        <v>27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  <c r="S358" s="3" t="s">
        <v>27</v>
      </c>
      <c r="T358" s="3" t="s">
        <v>27</v>
      </c>
      <c r="U358" s="3" t="s">
        <v>27</v>
      </c>
      <c r="V358" s="3" t="s">
        <v>27</v>
      </c>
      <c r="W358" s="3" t="s">
        <v>27</v>
      </c>
      <c r="X358" s="3" t="s">
        <v>27</v>
      </c>
      <c r="Y358" s="3" t="s">
        <v>27</v>
      </c>
      <c r="Z358" s="3" t="s">
        <v>27</v>
      </c>
      <c r="AA358" s="3" t="s">
        <v>27</v>
      </c>
      <c r="AB358" s="3" t="s">
        <v>27</v>
      </c>
      <c r="AC358" s="3" t="s">
        <v>27</v>
      </c>
      <c r="AD358" s="3" t="s">
        <v>27</v>
      </c>
      <c r="AE358" s="3" t="s">
        <v>27</v>
      </c>
      <c r="AF358" s="3" t="s">
        <v>27</v>
      </c>
      <c r="AG358" s="3" t="s">
        <v>27</v>
      </c>
      <c r="AH358" s="3" t="s">
        <v>27</v>
      </c>
      <c r="AI358" s="3" t="s">
        <v>27</v>
      </c>
      <c r="AJ358" s="3" t="s">
        <v>27</v>
      </c>
      <c r="AK358" s="3" t="s">
        <v>27</v>
      </c>
      <c r="AL358" s="3" t="s">
        <v>27</v>
      </c>
      <c r="AM358" s="3" t="s">
        <v>27</v>
      </c>
      <c r="AN358" s="3" t="s">
        <v>27</v>
      </c>
      <c r="AO358" s="3" t="s">
        <v>27</v>
      </c>
      <c r="AP358" s="3" t="s">
        <v>27</v>
      </c>
      <c r="AX358" s="3">
        <f t="shared" si="16"/>
        <v>42</v>
      </c>
      <c r="AY358" s="3">
        <f t="shared" si="17"/>
        <v>5</v>
      </c>
    </row>
    <row r="359" spans="2:51" x14ac:dyDescent="0.25">
      <c r="B359" s="3" t="s">
        <v>30</v>
      </c>
      <c r="C359" s="3" t="str">
        <f t="shared" si="18"/>
        <v>UCPWR_FLAB-UP</v>
      </c>
      <c r="D359" s="3" t="s">
        <v>29</v>
      </c>
      <c r="E359" s="3" t="str" cm="1">
        <f t="array" ref="E359">INDEX(PWR_Lab!$A$2:$A$168,AX359)</f>
        <v>GHWDLCZ002</v>
      </c>
      <c r="F359" s="3" t="s">
        <v>28</v>
      </c>
      <c r="G359" s="3" t="s">
        <v>28</v>
      </c>
      <c r="H359" s="3" t="s">
        <v>28</v>
      </c>
      <c r="I359" s="3">
        <v>3</v>
      </c>
      <c r="J359" s="3" cm="1">
        <f t="array" ref="J359">-INDEX(PWR_Lab!$F$2:$M$168,AX359,AY359)</f>
        <v>-0.37286999999999998</v>
      </c>
      <c r="K359" s="3" t="s">
        <v>27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  <c r="S359" s="3" t="s">
        <v>27</v>
      </c>
      <c r="T359" s="3" t="s">
        <v>27</v>
      </c>
      <c r="U359" s="3" t="s">
        <v>27</v>
      </c>
      <c r="V359" s="3" t="s">
        <v>27</v>
      </c>
      <c r="W359" s="3" t="s">
        <v>27</v>
      </c>
      <c r="X359" s="3" t="s">
        <v>27</v>
      </c>
      <c r="Y359" s="3" t="s">
        <v>27</v>
      </c>
      <c r="Z359" s="3" t="s">
        <v>27</v>
      </c>
      <c r="AA359" s="3" t="s">
        <v>27</v>
      </c>
      <c r="AB359" s="3" t="s">
        <v>27</v>
      </c>
      <c r="AC359" s="3" t="s">
        <v>27</v>
      </c>
      <c r="AD359" s="3" t="s">
        <v>27</v>
      </c>
      <c r="AE359" s="3" t="s">
        <v>27</v>
      </c>
      <c r="AF359" s="3" t="s">
        <v>27</v>
      </c>
      <c r="AG359" s="3" t="s">
        <v>27</v>
      </c>
      <c r="AH359" s="3" t="s">
        <v>27</v>
      </c>
      <c r="AI359" s="3" t="s">
        <v>27</v>
      </c>
      <c r="AJ359" s="3" t="s">
        <v>27</v>
      </c>
      <c r="AK359" s="3" t="s">
        <v>27</v>
      </c>
      <c r="AL359" s="3" t="s">
        <v>27</v>
      </c>
      <c r="AM359" s="3" t="s">
        <v>27</v>
      </c>
      <c r="AN359" s="3" t="s">
        <v>27</v>
      </c>
      <c r="AO359" s="3" t="s">
        <v>27</v>
      </c>
      <c r="AP359" s="3" t="s">
        <v>27</v>
      </c>
      <c r="AX359" s="3">
        <f t="shared" si="16"/>
        <v>42</v>
      </c>
      <c r="AY359" s="3">
        <f t="shared" si="17"/>
        <v>6</v>
      </c>
    </row>
    <row r="360" spans="2:51" x14ac:dyDescent="0.25">
      <c r="B360" s="3" t="s">
        <v>30</v>
      </c>
      <c r="C360" s="3" t="str">
        <f t="shared" si="18"/>
        <v>UCPWR_FLAB-US</v>
      </c>
      <c r="D360" s="3" t="s">
        <v>29</v>
      </c>
      <c r="E360" s="3" t="str" cm="1">
        <f t="array" ref="E360">INDEX(PWR_Lab!$A$2:$A$168,AX360)</f>
        <v>GHWDLCZ002</v>
      </c>
      <c r="F360" s="3" t="s">
        <v>28</v>
      </c>
      <c r="G360" s="3" t="s">
        <v>28</v>
      </c>
      <c r="H360" s="3" t="s">
        <v>28</v>
      </c>
      <c r="I360" s="3">
        <v>3</v>
      </c>
      <c r="J360" s="3" cm="1">
        <f t="array" ref="J360">-INDEX(PWR_Lab!$F$2:$M$168,AX360,AY360)</f>
        <v>-6.7790000000000003E-2</v>
      </c>
      <c r="K360" s="3" t="s">
        <v>27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  <c r="S360" s="3" t="s">
        <v>27</v>
      </c>
      <c r="T360" s="3" t="s">
        <v>27</v>
      </c>
      <c r="U360" s="3" t="s">
        <v>27</v>
      </c>
      <c r="V360" s="3" t="s">
        <v>27</v>
      </c>
      <c r="W360" s="3" t="s">
        <v>27</v>
      </c>
      <c r="X360" s="3" t="s">
        <v>27</v>
      </c>
      <c r="Y360" s="3" t="s">
        <v>27</v>
      </c>
      <c r="Z360" s="3" t="s">
        <v>27</v>
      </c>
      <c r="AA360" s="3" t="s">
        <v>27</v>
      </c>
      <c r="AB360" s="3" t="s">
        <v>27</v>
      </c>
      <c r="AC360" s="3" t="s">
        <v>27</v>
      </c>
      <c r="AD360" s="3" t="s">
        <v>27</v>
      </c>
      <c r="AE360" s="3" t="s">
        <v>27</v>
      </c>
      <c r="AF360" s="3" t="s">
        <v>27</v>
      </c>
      <c r="AG360" s="3" t="s">
        <v>27</v>
      </c>
      <c r="AH360" s="3" t="s">
        <v>27</v>
      </c>
      <c r="AI360" s="3" t="s">
        <v>27</v>
      </c>
      <c r="AJ360" s="3" t="s">
        <v>27</v>
      </c>
      <c r="AK360" s="3" t="s">
        <v>27</v>
      </c>
      <c r="AL360" s="3" t="s">
        <v>27</v>
      </c>
      <c r="AM360" s="3" t="s">
        <v>27</v>
      </c>
      <c r="AN360" s="3" t="s">
        <v>27</v>
      </c>
      <c r="AO360" s="3" t="s">
        <v>27</v>
      </c>
      <c r="AP360" s="3" t="s">
        <v>27</v>
      </c>
      <c r="AX360" s="3">
        <f t="shared" si="16"/>
        <v>42</v>
      </c>
      <c r="AY360" s="3">
        <f t="shared" si="17"/>
        <v>7</v>
      </c>
    </row>
    <row r="361" spans="2:51" x14ac:dyDescent="0.25">
      <c r="B361" s="3" t="s">
        <v>30</v>
      </c>
      <c r="C361" s="3" t="str">
        <f t="shared" si="18"/>
        <v>UCPWR_FLAB-UT</v>
      </c>
      <c r="D361" s="3" t="s">
        <v>29</v>
      </c>
      <c r="E361" s="3" t="str" cm="1">
        <f t="array" ref="E361">INDEX(PWR_Lab!$A$2:$A$168,AX361)</f>
        <v>GHWDLCZ002</v>
      </c>
      <c r="F361" s="3" t="s">
        <v>28</v>
      </c>
      <c r="G361" s="3" t="s">
        <v>28</v>
      </c>
      <c r="H361" s="3" t="s">
        <v>28</v>
      </c>
      <c r="I361" s="3">
        <v>3</v>
      </c>
      <c r="J361" s="3" cm="1">
        <f t="array" ref="J361">-INDEX(PWR_Lab!$F$2:$M$168,AX361,AY361)</f>
        <v>-0.82608000000000004</v>
      </c>
      <c r="K361" s="3" t="s">
        <v>27</v>
      </c>
      <c r="L361" s="3" t="s">
        <v>27</v>
      </c>
      <c r="M361" s="3" t="s">
        <v>27</v>
      </c>
      <c r="N361" s="3" t="s">
        <v>27</v>
      </c>
      <c r="O361" s="3" t="s">
        <v>27</v>
      </c>
      <c r="P361" s="3" t="s">
        <v>27</v>
      </c>
      <c r="Q361" s="3" t="s">
        <v>27</v>
      </c>
      <c r="R361" s="3" t="s">
        <v>27</v>
      </c>
      <c r="S361" s="3" t="s">
        <v>27</v>
      </c>
      <c r="T361" s="3" t="s">
        <v>27</v>
      </c>
      <c r="U361" s="3" t="s">
        <v>27</v>
      </c>
      <c r="V361" s="3" t="s">
        <v>27</v>
      </c>
      <c r="W361" s="3" t="s">
        <v>27</v>
      </c>
      <c r="X361" s="3" t="s">
        <v>27</v>
      </c>
      <c r="Y361" s="3" t="s">
        <v>27</v>
      </c>
      <c r="Z361" s="3" t="s">
        <v>27</v>
      </c>
      <c r="AA361" s="3" t="s">
        <v>27</v>
      </c>
      <c r="AB361" s="3" t="s">
        <v>27</v>
      </c>
      <c r="AC361" s="3" t="s">
        <v>27</v>
      </c>
      <c r="AD361" s="3" t="s">
        <v>27</v>
      </c>
      <c r="AE361" s="3" t="s">
        <v>27</v>
      </c>
      <c r="AF361" s="3" t="s">
        <v>27</v>
      </c>
      <c r="AG361" s="3" t="s">
        <v>27</v>
      </c>
      <c r="AH361" s="3" t="s">
        <v>27</v>
      </c>
      <c r="AI361" s="3" t="s">
        <v>27</v>
      </c>
      <c r="AJ361" s="3" t="s">
        <v>27</v>
      </c>
      <c r="AK361" s="3" t="s">
        <v>27</v>
      </c>
      <c r="AL361" s="3" t="s">
        <v>27</v>
      </c>
      <c r="AM361" s="3" t="s">
        <v>27</v>
      </c>
      <c r="AN361" s="3" t="s">
        <v>27</v>
      </c>
      <c r="AO361" s="3" t="s">
        <v>27</v>
      </c>
      <c r="AP361" s="3" t="s">
        <v>27</v>
      </c>
      <c r="AX361" s="3">
        <f t="shared" si="16"/>
        <v>42</v>
      </c>
      <c r="AY361" s="3">
        <f t="shared" si="17"/>
        <v>8</v>
      </c>
    </row>
    <row r="362" spans="2:51" x14ac:dyDescent="0.25">
      <c r="B362" s="3" t="s">
        <v>30</v>
      </c>
      <c r="C362" s="3" t="str">
        <f t="shared" si="18"/>
        <v>UCPWR_FLAB-RN</v>
      </c>
      <c r="D362" s="3" t="s">
        <v>29</v>
      </c>
      <c r="E362" s="3" t="str" cm="1">
        <f t="array" ref="E362">INDEX(PWR_Lab!$A$2:$A$168,AX362)</f>
        <v>GHWDLCZ003</v>
      </c>
      <c r="F362" s="3" t="s">
        <v>28</v>
      </c>
      <c r="G362" s="3" t="s">
        <v>28</v>
      </c>
      <c r="H362" s="3" t="s">
        <v>28</v>
      </c>
      <c r="I362" s="3">
        <v>3</v>
      </c>
      <c r="J362" s="3" cm="1">
        <f t="array" ref="J362">-INDEX(PWR_Lab!$F$2:$M$168,AX362,AY362)</f>
        <v>-1.3180000000000001E-2</v>
      </c>
      <c r="K362" s="3" t="s">
        <v>27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  <c r="S362" s="3" t="s">
        <v>27</v>
      </c>
      <c r="T362" s="3" t="s">
        <v>27</v>
      </c>
      <c r="U362" s="3" t="s">
        <v>27</v>
      </c>
      <c r="V362" s="3" t="s">
        <v>27</v>
      </c>
      <c r="W362" s="3" t="s">
        <v>27</v>
      </c>
      <c r="X362" s="3" t="s">
        <v>27</v>
      </c>
      <c r="Y362" s="3" t="s">
        <v>27</v>
      </c>
      <c r="Z362" s="3" t="s">
        <v>27</v>
      </c>
      <c r="AA362" s="3" t="s">
        <v>27</v>
      </c>
      <c r="AB362" s="3" t="s">
        <v>27</v>
      </c>
      <c r="AC362" s="3" t="s">
        <v>27</v>
      </c>
      <c r="AD362" s="3" t="s">
        <v>27</v>
      </c>
      <c r="AE362" s="3" t="s">
        <v>27</v>
      </c>
      <c r="AF362" s="3" t="s">
        <v>27</v>
      </c>
      <c r="AG362" s="3" t="s">
        <v>27</v>
      </c>
      <c r="AH362" s="3" t="s">
        <v>27</v>
      </c>
      <c r="AI362" s="3" t="s">
        <v>27</v>
      </c>
      <c r="AJ362" s="3" t="s">
        <v>27</v>
      </c>
      <c r="AK362" s="3" t="s">
        <v>27</v>
      </c>
      <c r="AL362" s="3" t="s">
        <v>27</v>
      </c>
      <c r="AM362" s="3" t="s">
        <v>27</v>
      </c>
      <c r="AN362" s="3" t="s">
        <v>27</v>
      </c>
      <c r="AO362" s="3" t="s">
        <v>27</v>
      </c>
      <c r="AP362" s="3" t="s">
        <v>27</v>
      </c>
      <c r="AX362" s="3">
        <f t="shared" si="16"/>
        <v>43</v>
      </c>
      <c r="AY362" s="3">
        <f t="shared" si="17"/>
        <v>1</v>
      </c>
    </row>
    <row r="363" spans="2:51" x14ac:dyDescent="0.25">
      <c r="B363" s="3" t="s">
        <v>30</v>
      </c>
      <c r="C363" s="3" t="str">
        <f t="shared" si="18"/>
        <v>UCPWR_FLAB-RP</v>
      </c>
      <c r="D363" s="3" t="s">
        <v>29</v>
      </c>
      <c r="E363" s="3" t="str" cm="1">
        <f t="array" ref="E363">INDEX(PWR_Lab!$A$2:$A$168,AX363)</f>
        <v>GHWDLCZ003</v>
      </c>
      <c r="F363" s="3" t="s">
        <v>28</v>
      </c>
      <c r="G363" s="3" t="s">
        <v>28</v>
      </c>
      <c r="H363" s="3" t="s">
        <v>28</v>
      </c>
      <c r="I363" s="3">
        <v>3</v>
      </c>
      <c r="J363" s="3" cm="1">
        <f t="array" ref="J363">-INDEX(PWR_Lab!$F$2:$M$168,AX363,AY363)</f>
        <v>-1.0670000000000001E-2</v>
      </c>
      <c r="K363" s="3" t="s">
        <v>27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27</v>
      </c>
      <c r="R363" s="3" t="s">
        <v>27</v>
      </c>
      <c r="S363" s="3" t="s">
        <v>27</v>
      </c>
      <c r="T363" s="3" t="s">
        <v>27</v>
      </c>
      <c r="U363" s="3" t="s">
        <v>27</v>
      </c>
      <c r="V363" s="3" t="s">
        <v>27</v>
      </c>
      <c r="W363" s="3" t="s">
        <v>27</v>
      </c>
      <c r="X363" s="3" t="s">
        <v>27</v>
      </c>
      <c r="Y363" s="3" t="s">
        <v>27</v>
      </c>
      <c r="Z363" s="3" t="s">
        <v>27</v>
      </c>
      <c r="AA363" s="3" t="s">
        <v>27</v>
      </c>
      <c r="AB363" s="3" t="s">
        <v>27</v>
      </c>
      <c r="AC363" s="3" t="s">
        <v>27</v>
      </c>
      <c r="AD363" s="3" t="s">
        <v>27</v>
      </c>
      <c r="AE363" s="3" t="s">
        <v>27</v>
      </c>
      <c r="AF363" s="3" t="s">
        <v>27</v>
      </c>
      <c r="AG363" s="3" t="s">
        <v>27</v>
      </c>
      <c r="AH363" s="3" t="s">
        <v>27</v>
      </c>
      <c r="AI363" s="3" t="s">
        <v>27</v>
      </c>
      <c r="AJ363" s="3" t="s">
        <v>27</v>
      </c>
      <c r="AK363" s="3" t="s">
        <v>27</v>
      </c>
      <c r="AL363" s="3" t="s">
        <v>27</v>
      </c>
      <c r="AM363" s="3" t="s">
        <v>27</v>
      </c>
      <c r="AN363" s="3" t="s">
        <v>27</v>
      </c>
      <c r="AO363" s="3" t="s">
        <v>27</v>
      </c>
      <c r="AP363" s="3" t="s">
        <v>27</v>
      </c>
      <c r="AX363" s="3">
        <f t="shared" si="16"/>
        <v>43</v>
      </c>
      <c r="AY363" s="3">
        <f t="shared" si="17"/>
        <v>2</v>
      </c>
    </row>
    <row r="364" spans="2:51" x14ac:dyDescent="0.25">
      <c r="B364" s="3" t="s">
        <v>30</v>
      </c>
      <c r="C364" s="3" t="str">
        <f t="shared" si="18"/>
        <v>UCPWR_FLAB-RS</v>
      </c>
      <c r="D364" s="3" t="s">
        <v>29</v>
      </c>
      <c r="E364" s="3" t="str" cm="1">
        <f t="array" ref="E364">INDEX(PWR_Lab!$A$2:$A$168,AX364)</f>
        <v>GHWDLCZ003</v>
      </c>
      <c r="F364" s="3" t="s">
        <v>28</v>
      </c>
      <c r="G364" s="3" t="s">
        <v>28</v>
      </c>
      <c r="H364" s="3" t="s">
        <v>28</v>
      </c>
      <c r="I364" s="3">
        <v>3</v>
      </c>
      <c r="J364" s="3" cm="1">
        <f t="array" ref="J364">-INDEX(PWR_Lab!$F$2:$M$168,AX364,AY364)</f>
        <v>-1.444E-2</v>
      </c>
      <c r="K364" s="3" t="s">
        <v>27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  <c r="S364" s="3" t="s">
        <v>27</v>
      </c>
      <c r="T364" s="3" t="s">
        <v>27</v>
      </c>
      <c r="U364" s="3" t="s">
        <v>27</v>
      </c>
      <c r="V364" s="3" t="s">
        <v>27</v>
      </c>
      <c r="W364" s="3" t="s">
        <v>27</v>
      </c>
      <c r="X364" s="3" t="s">
        <v>27</v>
      </c>
      <c r="Y364" s="3" t="s">
        <v>27</v>
      </c>
      <c r="Z364" s="3" t="s">
        <v>27</v>
      </c>
      <c r="AA364" s="3" t="s">
        <v>27</v>
      </c>
      <c r="AB364" s="3" t="s">
        <v>27</v>
      </c>
      <c r="AC364" s="3" t="s">
        <v>27</v>
      </c>
      <c r="AD364" s="3" t="s">
        <v>27</v>
      </c>
      <c r="AE364" s="3" t="s">
        <v>27</v>
      </c>
      <c r="AF364" s="3" t="s">
        <v>27</v>
      </c>
      <c r="AG364" s="3" t="s">
        <v>27</v>
      </c>
      <c r="AH364" s="3" t="s">
        <v>27</v>
      </c>
      <c r="AI364" s="3" t="s">
        <v>27</v>
      </c>
      <c r="AJ364" s="3" t="s">
        <v>27</v>
      </c>
      <c r="AK364" s="3" t="s">
        <v>27</v>
      </c>
      <c r="AL364" s="3" t="s">
        <v>27</v>
      </c>
      <c r="AM364" s="3" t="s">
        <v>27</v>
      </c>
      <c r="AN364" s="3" t="s">
        <v>27</v>
      </c>
      <c r="AO364" s="3" t="s">
        <v>27</v>
      </c>
      <c r="AP364" s="3" t="s">
        <v>27</v>
      </c>
      <c r="AX364" s="3">
        <f t="shared" si="16"/>
        <v>43</v>
      </c>
      <c r="AY364" s="3">
        <f t="shared" si="17"/>
        <v>3</v>
      </c>
    </row>
    <row r="365" spans="2:51" x14ac:dyDescent="0.25">
      <c r="B365" s="3" t="s">
        <v>30</v>
      </c>
      <c r="C365" s="3" t="str">
        <f t="shared" si="18"/>
        <v>UCPWR_FLAB-RT</v>
      </c>
      <c r="D365" s="3" t="s">
        <v>29</v>
      </c>
      <c r="E365" s="3" t="str" cm="1">
        <f t="array" ref="E365">INDEX(PWR_Lab!$A$2:$A$168,AX365)</f>
        <v>GHWDLCZ003</v>
      </c>
      <c r="F365" s="3" t="s">
        <v>28</v>
      </c>
      <c r="G365" s="3" t="s">
        <v>28</v>
      </c>
      <c r="H365" s="3" t="s">
        <v>28</v>
      </c>
      <c r="I365" s="3">
        <v>3</v>
      </c>
      <c r="J365" s="3" cm="1">
        <f t="array" ref="J365">-INDEX(PWR_Lab!$F$2:$M$168,AX365,AY365)</f>
        <v>0</v>
      </c>
      <c r="K365" s="3" t="s">
        <v>27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27</v>
      </c>
      <c r="R365" s="3" t="s">
        <v>27</v>
      </c>
      <c r="S365" s="3" t="s">
        <v>27</v>
      </c>
      <c r="T365" s="3" t="s">
        <v>27</v>
      </c>
      <c r="U365" s="3" t="s">
        <v>27</v>
      </c>
      <c r="V365" s="3" t="s">
        <v>27</v>
      </c>
      <c r="W365" s="3" t="s">
        <v>27</v>
      </c>
      <c r="X365" s="3" t="s">
        <v>27</v>
      </c>
      <c r="Y365" s="3" t="s">
        <v>27</v>
      </c>
      <c r="Z365" s="3" t="s">
        <v>27</v>
      </c>
      <c r="AA365" s="3" t="s">
        <v>27</v>
      </c>
      <c r="AB365" s="3" t="s">
        <v>27</v>
      </c>
      <c r="AC365" s="3" t="s">
        <v>27</v>
      </c>
      <c r="AD365" s="3" t="s">
        <v>27</v>
      </c>
      <c r="AE365" s="3" t="s">
        <v>27</v>
      </c>
      <c r="AF365" s="3" t="s">
        <v>27</v>
      </c>
      <c r="AG365" s="3" t="s">
        <v>27</v>
      </c>
      <c r="AH365" s="3" t="s">
        <v>27</v>
      </c>
      <c r="AI365" s="3" t="s">
        <v>27</v>
      </c>
      <c r="AJ365" s="3" t="s">
        <v>27</v>
      </c>
      <c r="AK365" s="3" t="s">
        <v>27</v>
      </c>
      <c r="AL365" s="3" t="s">
        <v>27</v>
      </c>
      <c r="AM365" s="3" t="s">
        <v>27</v>
      </c>
      <c r="AN365" s="3" t="s">
        <v>27</v>
      </c>
      <c r="AO365" s="3" t="s">
        <v>27</v>
      </c>
      <c r="AP365" s="3" t="s">
        <v>27</v>
      </c>
      <c r="AX365" s="3">
        <f t="shared" si="16"/>
        <v>43</v>
      </c>
      <c r="AY365" s="3">
        <f t="shared" si="17"/>
        <v>4</v>
      </c>
    </row>
    <row r="366" spans="2:51" x14ac:dyDescent="0.25">
      <c r="B366" s="3" t="s">
        <v>30</v>
      </c>
      <c r="C366" s="3" t="str">
        <f t="shared" si="18"/>
        <v>UCPWR_FLAB-UN</v>
      </c>
      <c r="D366" s="3" t="s">
        <v>29</v>
      </c>
      <c r="E366" s="3" t="str" cm="1">
        <f t="array" ref="E366">INDEX(PWR_Lab!$A$2:$A$168,AX366)</f>
        <v>GHWDLCZ003</v>
      </c>
      <c r="F366" s="3" t="s">
        <v>28</v>
      </c>
      <c r="G366" s="3" t="s">
        <v>28</v>
      </c>
      <c r="H366" s="3" t="s">
        <v>28</v>
      </c>
      <c r="I366" s="3">
        <v>3</v>
      </c>
      <c r="J366" s="3" cm="1">
        <f t="array" ref="J366">-INDEX(PWR_Lab!$F$2:$M$168,AX366,AY366)</f>
        <v>-0.10106</v>
      </c>
      <c r="K366" s="3" t="s">
        <v>27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  <c r="S366" s="3" t="s">
        <v>27</v>
      </c>
      <c r="T366" s="3" t="s">
        <v>27</v>
      </c>
      <c r="U366" s="3" t="s">
        <v>27</v>
      </c>
      <c r="V366" s="3" t="s">
        <v>27</v>
      </c>
      <c r="W366" s="3" t="s">
        <v>27</v>
      </c>
      <c r="X366" s="3" t="s">
        <v>27</v>
      </c>
      <c r="Y366" s="3" t="s">
        <v>27</v>
      </c>
      <c r="Z366" s="3" t="s">
        <v>27</v>
      </c>
      <c r="AA366" s="3" t="s">
        <v>27</v>
      </c>
      <c r="AB366" s="3" t="s">
        <v>27</v>
      </c>
      <c r="AC366" s="3" t="s">
        <v>27</v>
      </c>
      <c r="AD366" s="3" t="s">
        <v>27</v>
      </c>
      <c r="AE366" s="3" t="s">
        <v>27</v>
      </c>
      <c r="AF366" s="3" t="s">
        <v>27</v>
      </c>
      <c r="AG366" s="3" t="s">
        <v>27</v>
      </c>
      <c r="AH366" s="3" t="s">
        <v>27</v>
      </c>
      <c r="AI366" s="3" t="s">
        <v>27</v>
      </c>
      <c r="AJ366" s="3" t="s">
        <v>27</v>
      </c>
      <c r="AK366" s="3" t="s">
        <v>27</v>
      </c>
      <c r="AL366" s="3" t="s">
        <v>27</v>
      </c>
      <c r="AM366" s="3" t="s">
        <v>27</v>
      </c>
      <c r="AN366" s="3" t="s">
        <v>27</v>
      </c>
      <c r="AO366" s="3" t="s">
        <v>27</v>
      </c>
      <c r="AP366" s="3" t="s">
        <v>27</v>
      </c>
      <c r="AX366" s="3">
        <f t="shared" si="16"/>
        <v>43</v>
      </c>
      <c r="AY366" s="3">
        <f t="shared" si="17"/>
        <v>5</v>
      </c>
    </row>
    <row r="367" spans="2:51" x14ac:dyDescent="0.25">
      <c r="B367" s="3" t="s">
        <v>30</v>
      </c>
      <c r="C367" s="3" t="str">
        <f t="shared" si="18"/>
        <v>UCPWR_FLAB-UP</v>
      </c>
      <c r="D367" s="3" t="s">
        <v>29</v>
      </c>
      <c r="E367" s="3" t="str" cm="1">
        <f t="array" ref="E367">INDEX(PWR_Lab!$A$2:$A$168,AX367)</f>
        <v>GHWDLCZ003</v>
      </c>
      <c r="F367" s="3" t="s">
        <v>28</v>
      </c>
      <c r="G367" s="3" t="s">
        <v>28</v>
      </c>
      <c r="H367" s="3" t="s">
        <v>28</v>
      </c>
      <c r="I367" s="3">
        <v>3</v>
      </c>
      <c r="J367" s="3" cm="1">
        <f t="array" ref="J367">-INDEX(PWR_Lab!$F$2:$M$168,AX367,AY367)</f>
        <v>-0.37286999999999998</v>
      </c>
      <c r="K367" s="3" t="s">
        <v>27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  <c r="S367" s="3" t="s">
        <v>27</v>
      </c>
      <c r="T367" s="3" t="s">
        <v>27</v>
      </c>
      <c r="U367" s="3" t="s">
        <v>27</v>
      </c>
      <c r="V367" s="3" t="s">
        <v>27</v>
      </c>
      <c r="W367" s="3" t="s">
        <v>27</v>
      </c>
      <c r="X367" s="3" t="s">
        <v>27</v>
      </c>
      <c r="Y367" s="3" t="s">
        <v>27</v>
      </c>
      <c r="Z367" s="3" t="s">
        <v>27</v>
      </c>
      <c r="AA367" s="3" t="s">
        <v>27</v>
      </c>
      <c r="AB367" s="3" t="s">
        <v>27</v>
      </c>
      <c r="AC367" s="3" t="s">
        <v>27</v>
      </c>
      <c r="AD367" s="3" t="s">
        <v>27</v>
      </c>
      <c r="AE367" s="3" t="s">
        <v>27</v>
      </c>
      <c r="AF367" s="3" t="s">
        <v>27</v>
      </c>
      <c r="AG367" s="3" t="s">
        <v>27</v>
      </c>
      <c r="AH367" s="3" t="s">
        <v>27</v>
      </c>
      <c r="AI367" s="3" t="s">
        <v>27</v>
      </c>
      <c r="AJ367" s="3" t="s">
        <v>27</v>
      </c>
      <c r="AK367" s="3" t="s">
        <v>27</v>
      </c>
      <c r="AL367" s="3" t="s">
        <v>27</v>
      </c>
      <c r="AM367" s="3" t="s">
        <v>27</v>
      </c>
      <c r="AN367" s="3" t="s">
        <v>27</v>
      </c>
      <c r="AO367" s="3" t="s">
        <v>27</v>
      </c>
      <c r="AP367" s="3" t="s">
        <v>27</v>
      </c>
      <c r="AX367" s="3">
        <f t="shared" si="16"/>
        <v>43</v>
      </c>
      <c r="AY367" s="3">
        <f t="shared" si="17"/>
        <v>6</v>
      </c>
    </row>
    <row r="368" spans="2:51" x14ac:dyDescent="0.25">
      <c r="B368" s="3" t="s">
        <v>30</v>
      </c>
      <c r="C368" s="3" t="str">
        <f t="shared" si="18"/>
        <v>UCPWR_FLAB-US</v>
      </c>
      <c r="D368" s="3" t="s">
        <v>29</v>
      </c>
      <c r="E368" s="3" t="str" cm="1">
        <f t="array" ref="E368">INDEX(PWR_Lab!$A$2:$A$168,AX368)</f>
        <v>GHWDLCZ003</v>
      </c>
      <c r="F368" s="3" t="s">
        <v>28</v>
      </c>
      <c r="G368" s="3" t="s">
        <v>28</v>
      </c>
      <c r="H368" s="3" t="s">
        <v>28</v>
      </c>
      <c r="I368" s="3">
        <v>3</v>
      </c>
      <c r="J368" s="3" cm="1">
        <f t="array" ref="J368">-INDEX(PWR_Lab!$F$2:$M$168,AX368,AY368)</f>
        <v>-6.7790000000000003E-2</v>
      </c>
      <c r="K368" s="3" t="s">
        <v>27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  <c r="S368" s="3" t="s">
        <v>27</v>
      </c>
      <c r="T368" s="3" t="s">
        <v>27</v>
      </c>
      <c r="U368" s="3" t="s">
        <v>27</v>
      </c>
      <c r="V368" s="3" t="s">
        <v>27</v>
      </c>
      <c r="W368" s="3" t="s">
        <v>27</v>
      </c>
      <c r="X368" s="3" t="s">
        <v>27</v>
      </c>
      <c r="Y368" s="3" t="s">
        <v>27</v>
      </c>
      <c r="Z368" s="3" t="s">
        <v>27</v>
      </c>
      <c r="AA368" s="3" t="s">
        <v>27</v>
      </c>
      <c r="AB368" s="3" t="s">
        <v>27</v>
      </c>
      <c r="AC368" s="3" t="s">
        <v>27</v>
      </c>
      <c r="AD368" s="3" t="s">
        <v>27</v>
      </c>
      <c r="AE368" s="3" t="s">
        <v>27</v>
      </c>
      <c r="AF368" s="3" t="s">
        <v>27</v>
      </c>
      <c r="AG368" s="3" t="s">
        <v>27</v>
      </c>
      <c r="AH368" s="3" t="s">
        <v>27</v>
      </c>
      <c r="AI368" s="3" t="s">
        <v>27</v>
      </c>
      <c r="AJ368" s="3" t="s">
        <v>27</v>
      </c>
      <c r="AK368" s="3" t="s">
        <v>27</v>
      </c>
      <c r="AL368" s="3" t="s">
        <v>27</v>
      </c>
      <c r="AM368" s="3" t="s">
        <v>27</v>
      </c>
      <c r="AN368" s="3" t="s">
        <v>27</v>
      </c>
      <c r="AO368" s="3" t="s">
        <v>27</v>
      </c>
      <c r="AP368" s="3" t="s">
        <v>27</v>
      </c>
      <c r="AX368" s="3">
        <f t="shared" si="16"/>
        <v>43</v>
      </c>
      <c r="AY368" s="3">
        <f t="shared" si="17"/>
        <v>7</v>
      </c>
    </row>
    <row r="369" spans="2:51" x14ac:dyDescent="0.25">
      <c r="B369" s="3" t="s">
        <v>30</v>
      </c>
      <c r="C369" s="3" t="str">
        <f t="shared" si="18"/>
        <v>UCPWR_FLAB-UT</v>
      </c>
      <c r="D369" s="3" t="s">
        <v>29</v>
      </c>
      <c r="E369" s="3" t="str" cm="1">
        <f t="array" ref="E369">INDEX(PWR_Lab!$A$2:$A$168,AX369)</f>
        <v>GHWDLCZ003</v>
      </c>
      <c r="F369" s="3" t="s">
        <v>28</v>
      </c>
      <c r="G369" s="3" t="s">
        <v>28</v>
      </c>
      <c r="H369" s="3" t="s">
        <v>28</v>
      </c>
      <c r="I369" s="3">
        <v>3</v>
      </c>
      <c r="J369" s="3" cm="1">
        <f t="array" ref="J369">-INDEX(PWR_Lab!$F$2:$M$168,AX369,AY369)</f>
        <v>-0.82608000000000004</v>
      </c>
      <c r="K369" s="3" t="s">
        <v>27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  <c r="S369" s="3" t="s">
        <v>27</v>
      </c>
      <c r="T369" s="3" t="s">
        <v>27</v>
      </c>
      <c r="U369" s="3" t="s">
        <v>27</v>
      </c>
      <c r="V369" s="3" t="s">
        <v>27</v>
      </c>
      <c r="W369" s="3" t="s">
        <v>27</v>
      </c>
      <c r="X369" s="3" t="s">
        <v>27</v>
      </c>
      <c r="Y369" s="3" t="s">
        <v>27</v>
      </c>
      <c r="Z369" s="3" t="s">
        <v>27</v>
      </c>
      <c r="AA369" s="3" t="s">
        <v>27</v>
      </c>
      <c r="AB369" s="3" t="s">
        <v>27</v>
      </c>
      <c r="AC369" s="3" t="s">
        <v>27</v>
      </c>
      <c r="AD369" s="3" t="s">
        <v>27</v>
      </c>
      <c r="AE369" s="3" t="s">
        <v>27</v>
      </c>
      <c r="AF369" s="3" t="s">
        <v>27</v>
      </c>
      <c r="AG369" s="3" t="s">
        <v>27</v>
      </c>
      <c r="AH369" s="3" t="s">
        <v>27</v>
      </c>
      <c r="AI369" s="3" t="s">
        <v>27</v>
      </c>
      <c r="AJ369" s="3" t="s">
        <v>27</v>
      </c>
      <c r="AK369" s="3" t="s">
        <v>27</v>
      </c>
      <c r="AL369" s="3" t="s">
        <v>27</v>
      </c>
      <c r="AM369" s="3" t="s">
        <v>27</v>
      </c>
      <c r="AN369" s="3" t="s">
        <v>27</v>
      </c>
      <c r="AO369" s="3" t="s">
        <v>27</v>
      </c>
      <c r="AP369" s="3" t="s">
        <v>27</v>
      </c>
      <c r="AX369" s="3">
        <f t="shared" si="16"/>
        <v>43</v>
      </c>
      <c r="AY369" s="3">
        <f t="shared" si="17"/>
        <v>8</v>
      </c>
    </row>
    <row r="370" spans="2:51" x14ac:dyDescent="0.25">
      <c r="B370" s="3" t="s">
        <v>30</v>
      </c>
      <c r="C370" s="3" t="str">
        <f t="shared" si="18"/>
        <v>UCPWR_FLAB-RN</v>
      </c>
      <c r="D370" s="3" t="s">
        <v>29</v>
      </c>
      <c r="E370" s="3" t="str" cm="1">
        <f t="array" ref="E370">INDEX(PWR_Lab!$A$2:$A$168,AX370)</f>
        <v>GHWDLCZ004</v>
      </c>
      <c r="F370" s="3" t="s">
        <v>28</v>
      </c>
      <c r="G370" s="3" t="s">
        <v>28</v>
      </c>
      <c r="H370" s="3" t="s">
        <v>28</v>
      </c>
      <c r="I370" s="3">
        <v>3</v>
      </c>
      <c r="J370" s="3" cm="1">
        <f t="array" ref="J370">-INDEX(PWR_Lab!$F$2:$M$168,AX370,AY370)</f>
        <v>-1.3180000000000001E-2</v>
      </c>
      <c r="K370" s="3" t="s">
        <v>27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  <c r="S370" s="3" t="s">
        <v>27</v>
      </c>
      <c r="T370" s="3" t="s">
        <v>27</v>
      </c>
      <c r="U370" s="3" t="s">
        <v>27</v>
      </c>
      <c r="V370" s="3" t="s">
        <v>27</v>
      </c>
      <c r="W370" s="3" t="s">
        <v>27</v>
      </c>
      <c r="X370" s="3" t="s">
        <v>27</v>
      </c>
      <c r="Y370" s="3" t="s">
        <v>27</v>
      </c>
      <c r="Z370" s="3" t="s">
        <v>27</v>
      </c>
      <c r="AA370" s="3" t="s">
        <v>27</v>
      </c>
      <c r="AB370" s="3" t="s">
        <v>27</v>
      </c>
      <c r="AC370" s="3" t="s">
        <v>27</v>
      </c>
      <c r="AD370" s="3" t="s">
        <v>27</v>
      </c>
      <c r="AE370" s="3" t="s">
        <v>27</v>
      </c>
      <c r="AF370" s="3" t="s">
        <v>27</v>
      </c>
      <c r="AG370" s="3" t="s">
        <v>27</v>
      </c>
      <c r="AH370" s="3" t="s">
        <v>27</v>
      </c>
      <c r="AI370" s="3" t="s">
        <v>27</v>
      </c>
      <c r="AJ370" s="3" t="s">
        <v>27</v>
      </c>
      <c r="AK370" s="3" t="s">
        <v>27</v>
      </c>
      <c r="AL370" s="3" t="s">
        <v>27</v>
      </c>
      <c r="AM370" s="3" t="s">
        <v>27</v>
      </c>
      <c r="AN370" s="3" t="s">
        <v>27</v>
      </c>
      <c r="AO370" s="3" t="s">
        <v>27</v>
      </c>
      <c r="AP370" s="3" t="s">
        <v>27</v>
      </c>
      <c r="AX370" s="3">
        <f t="shared" si="16"/>
        <v>44</v>
      </c>
      <c r="AY370" s="3">
        <f t="shared" si="17"/>
        <v>1</v>
      </c>
    </row>
    <row r="371" spans="2:51" x14ac:dyDescent="0.25">
      <c r="B371" s="3" t="s">
        <v>30</v>
      </c>
      <c r="C371" s="3" t="str">
        <f t="shared" si="18"/>
        <v>UCPWR_FLAB-RP</v>
      </c>
      <c r="D371" s="3" t="s">
        <v>29</v>
      </c>
      <c r="E371" s="3" t="str" cm="1">
        <f t="array" ref="E371">INDEX(PWR_Lab!$A$2:$A$168,AX371)</f>
        <v>GHWDLCZ004</v>
      </c>
      <c r="F371" s="3" t="s">
        <v>28</v>
      </c>
      <c r="G371" s="3" t="s">
        <v>28</v>
      </c>
      <c r="H371" s="3" t="s">
        <v>28</v>
      </c>
      <c r="I371" s="3">
        <v>3</v>
      </c>
      <c r="J371" s="3" cm="1">
        <f t="array" ref="J371">-INDEX(PWR_Lab!$F$2:$M$168,AX371,AY371)</f>
        <v>-1.0670000000000001E-2</v>
      </c>
      <c r="K371" s="3" t="s">
        <v>27</v>
      </c>
      <c r="L371" s="3" t="s">
        <v>27</v>
      </c>
      <c r="M371" s="3" t="s">
        <v>27</v>
      </c>
      <c r="N371" s="3" t="s">
        <v>27</v>
      </c>
      <c r="O371" s="3" t="s">
        <v>27</v>
      </c>
      <c r="P371" s="3" t="s">
        <v>27</v>
      </c>
      <c r="Q371" s="3" t="s">
        <v>27</v>
      </c>
      <c r="R371" s="3" t="s">
        <v>27</v>
      </c>
      <c r="S371" s="3" t="s">
        <v>27</v>
      </c>
      <c r="T371" s="3" t="s">
        <v>27</v>
      </c>
      <c r="U371" s="3" t="s">
        <v>27</v>
      </c>
      <c r="V371" s="3" t="s">
        <v>27</v>
      </c>
      <c r="W371" s="3" t="s">
        <v>27</v>
      </c>
      <c r="X371" s="3" t="s">
        <v>27</v>
      </c>
      <c r="Y371" s="3" t="s">
        <v>27</v>
      </c>
      <c r="Z371" s="3" t="s">
        <v>27</v>
      </c>
      <c r="AA371" s="3" t="s">
        <v>27</v>
      </c>
      <c r="AB371" s="3" t="s">
        <v>27</v>
      </c>
      <c r="AC371" s="3" t="s">
        <v>27</v>
      </c>
      <c r="AD371" s="3" t="s">
        <v>27</v>
      </c>
      <c r="AE371" s="3" t="s">
        <v>27</v>
      </c>
      <c r="AF371" s="3" t="s">
        <v>27</v>
      </c>
      <c r="AG371" s="3" t="s">
        <v>27</v>
      </c>
      <c r="AH371" s="3" t="s">
        <v>27</v>
      </c>
      <c r="AI371" s="3" t="s">
        <v>27</v>
      </c>
      <c r="AJ371" s="3" t="s">
        <v>27</v>
      </c>
      <c r="AK371" s="3" t="s">
        <v>27</v>
      </c>
      <c r="AL371" s="3" t="s">
        <v>27</v>
      </c>
      <c r="AM371" s="3" t="s">
        <v>27</v>
      </c>
      <c r="AN371" s="3" t="s">
        <v>27</v>
      </c>
      <c r="AO371" s="3" t="s">
        <v>27</v>
      </c>
      <c r="AP371" s="3" t="s">
        <v>27</v>
      </c>
      <c r="AX371" s="3">
        <f t="shared" si="16"/>
        <v>44</v>
      </c>
      <c r="AY371" s="3">
        <f t="shared" si="17"/>
        <v>2</v>
      </c>
    </row>
    <row r="372" spans="2:51" x14ac:dyDescent="0.25">
      <c r="B372" s="3" t="s">
        <v>30</v>
      </c>
      <c r="C372" s="3" t="str">
        <f t="shared" si="18"/>
        <v>UCPWR_FLAB-RS</v>
      </c>
      <c r="D372" s="3" t="s">
        <v>29</v>
      </c>
      <c r="E372" s="3" t="str" cm="1">
        <f t="array" ref="E372">INDEX(PWR_Lab!$A$2:$A$168,AX372)</f>
        <v>GHWDLCZ004</v>
      </c>
      <c r="F372" s="3" t="s">
        <v>28</v>
      </c>
      <c r="G372" s="3" t="s">
        <v>28</v>
      </c>
      <c r="H372" s="3" t="s">
        <v>28</v>
      </c>
      <c r="I372" s="3">
        <v>3</v>
      </c>
      <c r="J372" s="3" cm="1">
        <f t="array" ref="J372">-INDEX(PWR_Lab!$F$2:$M$168,AX372,AY372)</f>
        <v>-1.444E-2</v>
      </c>
      <c r="K372" s="3" t="s">
        <v>27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  <c r="S372" s="3" t="s">
        <v>27</v>
      </c>
      <c r="T372" s="3" t="s">
        <v>27</v>
      </c>
      <c r="U372" s="3" t="s">
        <v>27</v>
      </c>
      <c r="V372" s="3" t="s">
        <v>27</v>
      </c>
      <c r="W372" s="3" t="s">
        <v>27</v>
      </c>
      <c r="X372" s="3" t="s">
        <v>27</v>
      </c>
      <c r="Y372" s="3" t="s">
        <v>27</v>
      </c>
      <c r="Z372" s="3" t="s">
        <v>27</v>
      </c>
      <c r="AA372" s="3" t="s">
        <v>27</v>
      </c>
      <c r="AB372" s="3" t="s">
        <v>27</v>
      </c>
      <c r="AC372" s="3" t="s">
        <v>27</v>
      </c>
      <c r="AD372" s="3" t="s">
        <v>27</v>
      </c>
      <c r="AE372" s="3" t="s">
        <v>27</v>
      </c>
      <c r="AF372" s="3" t="s">
        <v>27</v>
      </c>
      <c r="AG372" s="3" t="s">
        <v>27</v>
      </c>
      <c r="AH372" s="3" t="s">
        <v>27</v>
      </c>
      <c r="AI372" s="3" t="s">
        <v>27</v>
      </c>
      <c r="AJ372" s="3" t="s">
        <v>27</v>
      </c>
      <c r="AK372" s="3" t="s">
        <v>27</v>
      </c>
      <c r="AL372" s="3" t="s">
        <v>27</v>
      </c>
      <c r="AM372" s="3" t="s">
        <v>27</v>
      </c>
      <c r="AN372" s="3" t="s">
        <v>27</v>
      </c>
      <c r="AO372" s="3" t="s">
        <v>27</v>
      </c>
      <c r="AP372" s="3" t="s">
        <v>27</v>
      </c>
      <c r="AX372" s="3">
        <f t="shared" si="16"/>
        <v>44</v>
      </c>
      <c r="AY372" s="3">
        <f t="shared" si="17"/>
        <v>3</v>
      </c>
    </row>
    <row r="373" spans="2:51" x14ac:dyDescent="0.25">
      <c r="B373" s="3" t="s">
        <v>30</v>
      </c>
      <c r="C373" s="3" t="str">
        <f t="shared" si="18"/>
        <v>UCPWR_FLAB-RT</v>
      </c>
      <c r="D373" s="3" t="s">
        <v>29</v>
      </c>
      <c r="E373" s="3" t="str" cm="1">
        <f t="array" ref="E373">INDEX(PWR_Lab!$A$2:$A$168,AX373)</f>
        <v>GHWDLCZ004</v>
      </c>
      <c r="F373" s="3" t="s">
        <v>28</v>
      </c>
      <c r="G373" s="3" t="s">
        <v>28</v>
      </c>
      <c r="H373" s="3" t="s">
        <v>28</v>
      </c>
      <c r="I373" s="3">
        <v>3</v>
      </c>
      <c r="J373" s="3" cm="1">
        <f t="array" ref="J373">-INDEX(PWR_Lab!$F$2:$M$168,AX373,AY373)</f>
        <v>0</v>
      </c>
      <c r="K373" s="3" t="s">
        <v>27</v>
      </c>
      <c r="L373" s="3" t="s">
        <v>27</v>
      </c>
      <c r="M373" s="3" t="s">
        <v>27</v>
      </c>
      <c r="N373" s="3" t="s">
        <v>27</v>
      </c>
      <c r="O373" s="3" t="s">
        <v>27</v>
      </c>
      <c r="P373" s="3" t="s">
        <v>27</v>
      </c>
      <c r="Q373" s="3" t="s">
        <v>27</v>
      </c>
      <c r="R373" s="3" t="s">
        <v>27</v>
      </c>
      <c r="S373" s="3" t="s">
        <v>27</v>
      </c>
      <c r="T373" s="3" t="s">
        <v>27</v>
      </c>
      <c r="U373" s="3" t="s">
        <v>27</v>
      </c>
      <c r="V373" s="3" t="s">
        <v>27</v>
      </c>
      <c r="W373" s="3" t="s">
        <v>27</v>
      </c>
      <c r="X373" s="3" t="s">
        <v>27</v>
      </c>
      <c r="Y373" s="3" t="s">
        <v>27</v>
      </c>
      <c r="Z373" s="3" t="s">
        <v>27</v>
      </c>
      <c r="AA373" s="3" t="s">
        <v>27</v>
      </c>
      <c r="AB373" s="3" t="s">
        <v>27</v>
      </c>
      <c r="AC373" s="3" t="s">
        <v>27</v>
      </c>
      <c r="AD373" s="3" t="s">
        <v>27</v>
      </c>
      <c r="AE373" s="3" t="s">
        <v>27</v>
      </c>
      <c r="AF373" s="3" t="s">
        <v>27</v>
      </c>
      <c r="AG373" s="3" t="s">
        <v>27</v>
      </c>
      <c r="AH373" s="3" t="s">
        <v>27</v>
      </c>
      <c r="AI373" s="3" t="s">
        <v>27</v>
      </c>
      <c r="AJ373" s="3" t="s">
        <v>27</v>
      </c>
      <c r="AK373" s="3" t="s">
        <v>27</v>
      </c>
      <c r="AL373" s="3" t="s">
        <v>27</v>
      </c>
      <c r="AM373" s="3" t="s">
        <v>27</v>
      </c>
      <c r="AN373" s="3" t="s">
        <v>27</v>
      </c>
      <c r="AO373" s="3" t="s">
        <v>27</v>
      </c>
      <c r="AP373" s="3" t="s">
        <v>27</v>
      </c>
      <c r="AX373" s="3">
        <f t="shared" si="16"/>
        <v>44</v>
      </c>
      <c r="AY373" s="3">
        <f t="shared" si="17"/>
        <v>4</v>
      </c>
    </row>
    <row r="374" spans="2:51" x14ac:dyDescent="0.25">
      <c r="B374" s="3" t="s">
        <v>30</v>
      </c>
      <c r="C374" s="3" t="str">
        <f t="shared" si="18"/>
        <v>UCPWR_FLAB-UN</v>
      </c>
      <c r="D374" s="3" t="s">
        <v>29</v>
      </c>
      <c r="E374" s="3" t="str" cm="1">
        <f t="array" ref="E374">INDEX(PWR_Lab!$A$2:$A$168,AX374)</f>
        <v>GHWDLCZ004</v>
      </c>
      <c r="F374" s="3" t="s">
        <v>28</v>
      </c>
      <c r="G374" s="3" t="s">
        <v>28</v>
      </c>
      <c r="H374" s="3" t="s">
        <v>28</v>
      </c>
      <c r="I374" s="3">
        <v>3</v>
      </c>
      <c r="J374" s="3" cm="1">
        <f t="array" ref="J374">-INDEX(PWR_Lab!$F$2:$M$168,AX374,AY374)</f>
        <v>-0.10106</v>
      </c>
      <c r="K374" s="3" t="s">
        <v>27</v>
      </c>
      <c r="L374" s="3" t="s">
        <v>27</v>
      </c>
      <c r="M374" s="3" t="s">
        <v>27</v>
      </c>
      <c r="N374" s="3" t="s">
        <v>27</v>
      </c>
      <c r="O374" s="3" t="s">
        <v>27</v>
      </c>
      <c r="P374" s="3" t="s">
        <v>27</v>
      </c>
      <c r="Q374" s="3" t="s">
        <v>27</v>
      </c>
      <c r="R374" s="3" t="s">
        <v>27</v>
      </c>
      <c r="S374" s="3" t="s">
        <v>27</v>
      </c>
      <c r="T374" s="3" t="s">
        <v>27</v>
      </c>
      <c r="U374" s="3" t="s">
        <v>27</v>
      </c>
      <c r="V374" s="3" t="s">
        <v>27</v>
      </c>
      <c r="W374" s="3" t="s">
        <v>27</v>
      </c>
      <c r="X374" s="3" t="s">
        <v>27</v>
      </c>
      <c r="Y374" s="3" t="s">
        <v>27</v>
      </c>
      <c r="Z374" s="3" t="s">
        <v>27</v>
      </c>
      <c r="AA374" s="3" t="s">
        <v>27</v>
      </c>
      <c r="AB374" s="3" t="s">
        <v>27</v>
      </c>
      <c r="AC374" s="3" t="s">
        <v>27</v>
      </c>
      <c r="AD374" s="3" t="s">
        <v>27</v>
      </c>
      <c r="AE374" s="3" t="s">
        <v>27</v>
      </c>
      <c r="AF374" s="3" t="s">
        <v>27</v>
      </c>
      <c r="AG374" s="3" t="s">
        <v>27</v>
      </c>
      <c r="AH374" s="3" t="s">
        <v>27</v>
      </c>
      <c r="AI374" s="3" t="s">
        <v>27</v>
      </c>
      <c r="AJ374" s="3" t="s">
        <v>27</v>
      </c>
      <c r="AK374" s="3" t="s">
        <v>27</v>
      </c>
      <c r="AL374" s="3" t="s">
        <v>27</v>
      </c>
      <c r="AM374" s="3" t="s">
        <v>27</v>
      </c>
      <c r="AN374" s="3" t="s">
        <v>27</v>
      </c>
      <c r="AO374" s="3" t="s">
        <v>27</v>
      </c>
      <c r="AP374" s="3" t="s">
        <v>27</v>
      </c>
      <c r="AX374" s="3">
        <f t="shared" si="16"/>
        <v>44</v>
      </c>
      <c r="AY374" s="3">
        <f t="shared" si="17"/>
        <v>5</v>
      </c>
    </row>
    <row r="375" spans="2:51" x14ac:dyDescent="0.25">
      <c r="B375" s="3" t="s">
        <v>30</v>
      </c>
      <c r="C375" s="3" t="str">
        <f t="shared" si="18"/>
        <v>UCPWR_FLAB-UP</v>
      </c>
      <c r="D375" s="3" t="s">
        <v>29</v>
      </c>
      <c r="E375" s="3" t="str" cm="1">
        <f t="array" ref="E375">INDEX(PWR_Lab!$A$2:$A$168,AX375)</f>
        <v>GHWDLCZ004</v>
      </c>
      <c r="F375" s="3" t="s">
        <v>28</v>
      </c>
      <c r="G375" s="3" t="s">
        <v>28</v>
      </c>
      <c r="H375" s="3" t="s">
        <v>28</v>
      </c>
      <c r="I375" s="3">
        <v>3</v>
      </c>
      <c r="J375" s="3" cm="1">
        <f t="array" ref="J375">-INDEX(PWR_Lab!$F$2:$M$168,AX375,AY375)</f>
        <v>-0.37286999999999998</v>
      </c>
      <c r="K375" s="3" t="s">
        <v>27</v>
      </c>
      <c r="L375" s="3" t="s">
        <v>27</v>
      </c>
      <c r="M375" s="3" t="s">
        <v>27</v>
      </c>
      <c r="N375" s="3" t="s">
        <v>27</v>
      </c>
      <c r="O375" s="3" t="s">
        <v>27</v>
      </c>
      <c r="P375" s="3" t="s">
        <v>27</v>
      </c>
      <c r="Q375" s="3" t="s">
        <v>27</v>
      </c>
      <c r="R375" s="3" t="s">
        <v>27</v>
      </c>
      <c r="S375" s="3" t="s">
        <v>27</v>
      </c>
      <c r="T375" s="3" t="s">
        <v>27</v>
      </c>
      <c r="U375" s="3" t="s">
        <v>27</v>
      </c>
      <c r="V375" s="3" t="s">
        <v>27</v>
      </c>
      <c r="W375" s="3" t="s">
        <v>27</v>
      </c>
      <c r="X375" s="3" t="s">
        <v>27</v>
      </c>
      <c r="Y375" s="3" t="s">
        <v>27</v>
      </c>
      <c r="Z375" s="3" t="s">
        <v>27</v>
      </c>
      <c r="AA375" s="3" t="s">
        <v>27</v>
      </c>
      <c r="AB375" s="3" t="s">
        <v>27</v>
      </c>
      <c r="AC375" s="3" t="s">
        <v>27</v>
      </c>
      <c r="AD375" s="3" t="s">
        <v>27</v>
      </c>
      <c r="AE375" s="3" t="s">
        <v>27</v>
      </c>
      <c r="AF375" s="3" t="s">
        <v>27</v>
      </c>
      <c r="AG375" s="3" t="s">
        <v>27</v>
      </c>
      <c r="AH375" s="3" t="s">
        <v>27</v>
      </c>
      <c r="AI375" s="3" t="s">
        <v>27</v>
      </c>
      <c r="AJ375" s="3" t="s">
        <v>27</v>
      </c>
      <c r="AK375" s="3" t="s">
        <v>27</v>
      </c>
      <c r="AL375" s="3" t="s">
        <v>27</v>
      </c>
      <c r="AM375" s="3" t="s">
        <v>27</v>
      </c>
      <c r="AN375" s="3" t="s">
        <v>27</v>
      </c>
      <c r="AO375" s="3" t="s">
        <v>27</v>
      </c>
      <c r="AP375" s="3" t="s">
        <v>27</v>
      </c>
      <c r="AX375" s="3">
        <f t="shared" si="16"/>
        <v>44</v>
      </c>
      <c r="AY375" s="3">
        <f t="shared" si="17"/>
        <v>6</v>
      </c>
    </row>
    <row r="376" spans="2:51" x14ac:dyDescent="0.25">
      <c r="B376" s="3" t="s">
        <v>30</v>
      </c>
      <c r="C376" s="3" t="str">
        <f t="shared" si="18"/>
        <v>UCPWR_FLAB-US</v>
      </c>
      <c r="D376" s="3" t="s">
        <v>29</v>
      </c>
      <c r="E376" s="3" t="str" cm="1">
        <f t="array" ref="E376">INDEX(PWR_Lab!$A$2:$A$168,AX376)</f>
        <v>GHWDLCZ004</v>
      </c>
      <c r="F376" s="3" t="s">
        <v>28</v>
      </c>
      <c r="G376" s="3" t="s">
        <v>28</v>
      </c>
      <c r="H376" s="3" t="s">
        <v>28</v>
      </c>
      <c r="I376" s="3">
        <v>3</v>
      </c>
      <c r="J376" s="3" cm="1">
        <f t="array" ref="J376">-INDEX(PWR_Lab!$F$2:$M$168,AX376,AY376)</f>
        <v>-6.7790000000000003E-2</v>
      </c>
      <c r="K376" s="3" t="s">
        <v>27</v>
      </c>
      <c r="L376" s="3" t="s">
        <v>27</v>
      </c>
      <c r="M376" s="3" t="s">
        <v>27</v>
      </c>
      <c r="N376" s="3" t="s">
        <v>27</v>
      </c>
      <c r="O376" s="3" t="s">
        <v>27</v>
      </c>
      <c r="P376" s="3" t="s">
        <v>27</v>
      </c>
      <c r="Q376" s="3" t="s">
        <v>27</v>
      </c>
      <c r="R376" s="3" t="s">
        <v>27</v>
      </c>
      <c r="S376" s="3" t="s">
        <v>27</v>
      </c>
      <c r="T376" s="3" t="s">
        <v>27</v>
      </c>
      <c r="U376" s="3" t="s">
        <v>27</v>
      </c>
      <c r="V376" s="3" t="s">
        <v>27</v>
      </c>
      <c r="W376" s="3" t="s">
        <v>27</v>
      </c>
      <c r="X376" s="3" t="s">
        <v>27</v>
      </c>
      <c r="Y376" s="3" t="s">
        <v>27</v>
      </c>
      <c r="Z376" s="3" t="s">
        <v>27</v>
      </c>
      <c r="AA376" s="3" t="s">
        <v>27</v>
      </c>
      <c r="AB376" s="3" t="s">
        <v>27</v>
      </c>
      <c r="AC376" s="3" t="s">
        <v>27</v>
      </c>
      <c r="AD376" s="3" t="s">
        <v>27</v>
      </c>
      <c r="AE376" s="3" t="s">
        <v>27</v>
      </c>
      <c r="AF376" s="3" t="s">
        <v>27</v>
      </c>
      <c r="AG376" s="3" t="s">
        <v>27</v>
      </c>
      <c r="AH376" s="3" t="s">
        <v>27</v>
      </c>
      <c r="AI376" s="3" t="s">
        <v>27</v>
      </c>
      <c r="AJ376" s="3" t="s">
        <v>27</v>
      </c>
      <c r="AK376" s="3" t="s">
        <v>27</v>
      </c>
      <c r="AL376" s="3" t="s">
        <v>27</v>
      </c>
      <c r="AM376" s="3" t="s">
        <v>27</v>
      </c>
      <c r="AN376" s="3" t="s">
        <v>27</v>
      </c>
      <c r="AO376" s="3" t="s">
        <v>27</v>
      </c>
      <c r="AP376" s="3" t="s">
        <v>27</v>
      </c>
      <c r="AX376" s="3">
        <f t="shared" si="16"/>
        <v>44</v>
      </c>
      <c r="AY376" s="3">
        <f t="shared" si="17"/>
        <v>7</v>
      </c>
    </row>
    <row r="377" spans="2:51" x14ac:dyDescent="0.25">
      <c r="B377" s="3" t="s">
        <v>30</v>
      </c>
      <c r="C377" s="3" t="str">
        <f t="shared" si="18"/>
        <v>UCPWR_FLAB-UT</v>
      </c>
      <c r="D377" s="3" t="s">
        <v>29</v>
      </c>
      <c r="E377" s="3" t="str" cm="1">
        <f t="array" ref="E377">INDEX(PWR_Lab!$A$2:$A$168,AX377)</f>
        <v>GHWDLCZ004</v>
      </c>
      <c r="F377" s="3" t="s">
        <v>28</v>
      </c>
      <c r="G377" s="3" t="s">
        <v>28</v>
      </c>
      <c r="H377" s="3" t="s">
        <v>28</v>
      </c>
      <c r="I377" s="3">
        <v>3</v>
      </c>
      <c r="J377" s="3" cm="1">
        <f t="array" ref="J377">-INDEX(PWR_Lab!$F$2:$M$168,AX377,AY377)</f>
        <v>-0.82608000000000004</v>
      </c>
      <c r="K377" s="3" t="s">
        <v>27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  <c r="S377" s="3" t="s">
        <v>27</v>
      </c>
      <c r="T377" s="3" t="s">
        <v>27</v>
      </c>
      <c r="U377" s="3" t="s">
        <v>27</v>
      </c>
      <c r="V377" s="3" t="s">
        <v>27</v>
      </c>
      <c r="W377" s="3" t="s">
        <v>27</v>
      </c>
      <c r="X377" s="3" t="s">
        <v>27</v>
      </c>
      <c r="Y377" s="3" t="s">
        <v>27</v>
      </c>
      <c r="Z377" s="3" t="s">
        <v>27</v>
      </c>
      <c r="AA377" s="3" t="s">
        <v>27</v>
      </c>
      <c r="AB377" s="3" t="s">
        <v>27</v>
      </c>
      <c r="AC377" s="3" t="s">
        <v>27</v>
      </c>
      <c r="AD377" s="3" t="s">
        <v>27</v>
      </c>
      <c r="AE377" s="3" t="s">
        <v>27</v>
      </c>
      <c r="AF377" s="3" t="s">
        <v>27</v>
      </c>
      <c r="AG377" s="3" t="s">
        <v>27</v>
      </c>
      <c r="AH377" s="3" t="s">
        <v>27</v>
      </c>
      <c r="AI377" s="3" t="s">
        <v>27</v>
      </c>
      <c r="AJ377" s="3" t="s">
        <v>27</v>
      </c>
      <c r="AK377" s="3" t="s">
        <v>27</v>
      </c>
      <c r="AL377" s="3" t="s">
        <v>27</v>
      </c>
      <c r="AM377" s="3" t="s">
        <v>27</v>
      </c>
      <c r="AN377" s="3" t="s">
        <v>27</v>
      </c>
      <c r="AO377" s="3" t="s">
        <v>27</v>
      </c>
      <c r="AP377" s="3" t="s">
        <v>27</v>
      </c>
      <c r="AX377" s="3">
        <f t="shared" si="16"/>
        <v>44</v>
      </c>
      <c r="AY377" s="3">
        <f t="shared" si="17"/>
        <v>8</v>
      </c>
    </row>
    <row r="378" spans="2:51" x14ac:dyDescent="0.25">
      <c r="B378" s="3" t="s">
        <v>30</v>
      </c>
      <c r="C378" s="3" t="str">
        <f t="shared" si="18"/>
        <v>UCPWR_FLAB-RN</v>
      </c>
      <c r="D378" s="3" t="s">
        <v>29</v>
      </c>
      <c r="E378" s="3" t="str" cm="1">
        <f t="array" ref="E378">INDEX(PWR_Lab!$A$2:$A$168,AX378)</f>
        <v>GHWDLCZ005</v>
      </c>
      <c r="F378" s="3" t="s">
        <v>28</v>
      </c>
      <c r="G378" s="3" t="s">
        <v>28</v>
      </c>
      <c r="H378" s="3" t="s">
        <v>28</v>
      </c>
      <c r="I378" s="3">
        <v>3</v>
      </c>
      <c r="J378" s="3" cm="1">
        <f t="array" ref="J378">-INDEX(PWR_Lab!$F$2:$M$168,AX378,AY378)</f>
        <v>-1.3180000000000001E-2</v>
      </c>
      <c r="K378" s="3" t="s">
        <v>27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  <c r="S378" s="3" t="s">
        <v>27</v>
      </c>
      <c r="T378" s="3" t="s">
        <v>27</v>
      </c>
      <c r="U378" s="3" t="s">
        <v>27</v>
      </c>
      <c r="V378" s="3" t="s">
        <v>27</v>
      </c>
      <c r="W378" s="3" t="s">
        <v>27</v>
      </c>
      <c r="X378" s="3" t="s">
        <v>27</v>
      </c>
      <c r="Y378" s="3" t="s">
        <v>27</v>
      </c>
      <c r="Z378" s="3" t="s">
        <v>27</v>
      </c>
      <c r="AA378" s="3" t="s">
        <v>27</v>
      </c>
      <c r="AB378" s="3" t="s">
        <v>27</v>
      </c>
      <c r="AC378" s="3" t="s">
        <v>27</v>
      </c>
      <c r="AD378" s="3" t="s">
        <v>27</v>
      </c>
      <c r="AE378" s="3" t="s">
        <v>27</v>
      </c>
      <c r="AF378" s="3" t="s">
        <v>27</v>
      </c>
      <c r="AG378" s="3" t="s">
        <v>27</v>
      </c>
      <c r="AH378" s="3" t="s">
        <v>27</v>
      </c>
      <c r="AI378" s="3" t="s">
        <v>27</v>
      </c>
      <c r="AJ378" s="3" t="s">
        <v>27</v>
      </c>
      <c r="AK378" s="3" t="s">
        <v>27</v>
      </c>
      <c r="AL378" s="3" t="s">
        <v>27</v>
      </c>
      <c r="AM378" s="3" t="s">
        <v>27</v>
      </c>
      <c r="AN378" s="3" t="s">
        <v>27</v>
      </c>
      <c r="AO378" s="3" t="s">
        <v>27</v>
      </c>
      <c r="AP378" s="3" t="s">
        <v>27</v>
      </c>
      <c r="AX378" s="3">
        <f t="shared" si="16"/>
        <v>45</v>
      </c>
      <c r="AY378" s="3">
        <f t="shared" si="17"/>
        <v>1</v>
      </c>
    </row>
    <row r="379" spans="2:51" x14ac:dyDescent="0.25">
      <c r="B379" s="3" t="s">
        <v>30</v>
      </c>
      <c r="C379" s="3" t="str">
        <f t="shared" si="18"/>
        <v>UCPWR_FLAB-RP</v>
      </c>
      <c r="D379" s="3" t="s">
        <v>29</v>
      </c>
      <c r="E379" s="3" t="str" cm="1">
        <f t="array" ref="E379">INDEX(PWR_Lab!$A$2:$A$168,AX379)</f>
        <v>GHWDLCZ005</v>
      </c>
      <c r="F379" s="3" t="s">
        <v>28</v>
      </c>
      <c r="G379" s="3" t="s">
        <v>28</v>
      </c>
      <c r="H379" s="3" t="s">
        <v>28</v>
      </c>
      <c r="I379" s="3">
        <v>3</v>
      </c>
      <c r="J379" s="3" cm="1">
        <f t="array" ref="J379">-INDEX(PWR_Lab!$F$2:$M$168,AX379,AY379)</f>
        <v>-1.0670000000000001E-2</v>
      </c>
      <c r="K379" s="3" t="s">
        <v>27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  <c r="S379" s="3" t="s">
        <v>27</v>
      </c>
      <c r="T379" s="3" t="s">
        <v>27</v>
      </c>
      <c r="U379" s="3" t="s">
        <v>27</v>
      </c>
      <c r="V379" s="3" t="s">
        <v>27</v>
      </c>
      <c r="W379" s="3" t="s">
        <v>27</v>
      </c>
      <c r="X379" s="3" t="s">
        <v>27</v>
      </c>
      <c r="Y379" s="3" t="s">
        <v>27</v>
      </c>
      <c r="Z379" s="3" t="s">
        <v>27</v>
      </c>
      <c r="AA379" s="3" t="s">
        <v>27</v>
      </c>
      <c r="AB379" s="3" t="s">
        <v>27</v>
      </c>
      <c r="AC379" s="3" t="s">
        <v>27</v>
      </c>
      <c r="AD379" s="3" t="s">
        <v>27</v>
      </c>
      <c r="AE379" s="3" t="s">
        <v>27</v>
      </c>
      <c r="AF379" s="3" t="s">
        <v>27</v>
      </c>
      <c r="AG379" s="3" t="s">
        <v>27</v>
      </c>
      <c r="AH379" s="3" t="s">
        <v>27</v>
      </c>
      <c r="AI379" s="3" t="s">
        <v>27</v>
      </c>
      <c r="AJ379" s="3" t="s">
        <v>27</v>
      </c>
      <c r="AK379" s="3" t="s">
        <v>27</v>
      </c>
      <c r="AL379" s="3" t="s">
        <v>27</v>
      </c>
      <c r="AM379" s="3" t="s">
        <v>27</v>
      </c>
      <c r="AN379" s="3" t="s">
        <v>27</v>
      </c>
      <c r="AO379" s="3" t="s">
        <v>27</v>
      </c>
      <c r="AP379" s="3" t="s">
        <v>27</v>
      </c>
      <c r="AX379" s="3">
        <f t="shared" si="16"/>
        <v>45</v>
      </c>
      <c r="AY379" s="3">
        <f t="shared" si="17"/>
        <v>2</v>
      </c>
    </row>
    <row r="380" spans="2:51" x14ac:dyDescent="0.25">
      <c r="B380" s="3" t="s">
        <v>30</v>
      </c>
      <c r="C380" s="3" t="str">
        <f t="shared" si="18"/>
        <v>UCPWR_FLAB-RS</v>
      </c>
      <c r="D380" s="3" t="s">
        <v>29</v>
      </c>
      <c r="E380" s="3" t="str" cm="1">
        <f t="array" ref="E380">INDEX(PWR_Lab!$A$2:$A$168,AX380)</f>
        <v>GHWDLCZ005</v>
      </c>
      <c r="F380" s="3" t="s">
        <v>28</v>
      </c>
      <c r="G380" s="3" t="s">
        <v>28</v>
      </c>
      <c r="H380" s="3" t="s">
        <v>28</v>
      </c>
      <c r="I380" s="3">
        <v>3</v>
      </c>
      <c r="J380" s="3" cm="1">
        <f t="array" ref="J380">-INDEX(PWR_Lab!$F$2:$M$168,AX380,AY380)</f>
        <v>-1.444E-2</v>
      </c>
      <c r="K380" s="3" t="s">
        <v>27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  <c r="S380" s="3" t="s">
        <v>27</v>
      </c>
      <c r="T380" s="3" t="s">
        <v>27</v>
      </c>
      <c r="U380" s="3" t="s">
        <v>27</v>
      </c>
      <c r="V380" s="3" t="s">
        <v>27</v>
      </c>
      <c r="W380" s="3" t="s">
        <v>27</v>
      </c>
      <c r="X380" s="3" t="s">
        <v>27</v>
      </c>
      <c r="Y380" s="3" t="s">
        <v>27</v>
      </c>
      <c r="Z380" s="3" t="s">
        <v>27</v>
      </c>
      <c r="AA380" s="3" t="s">
        <v>27</v>
      </c>
      <c r="AB380" s="3" t="s">
        <v>27</v>
      </c>
      <c r="AC380" s="3" t="s">
        <v>27</v>
      </c>
      <c r="AD380" s="3" t="s">
        <v>27</v>
      </c>
      <c r="AE380" s="3" t="s">
        <v>27</v>
      </c>
      <c r="AF380" s="3" t="s">
        <v>27</v>
      </c>
      <c r="AG380" s="3" t="s">
        <v>27</v>
      </c>
      <c r="AH380" s="3" t="s">
        <v>27</v>
      </c>
      <c r="AI380" s="3" t="s">
        <v>27</v>
      </c>
      <c r="AJ380" s="3" t="s">
        <v>27</v>
      </c>
      <c r="AK380" s="3" t="s">
        <v>27</v>
      </c>
      <c r="AL380" s="3" t="s">
        <v>27</v>
      </c>
      <c r="AM380" s="3" t="s">
        <v>27</v>
      </c>
      <c r="AN380" s="3" t="s">
        <v>27</v>
      </c>
      <c r="AO380" s="3" t="s">
        <v>27</v>
      </c>
      <c r="AP380" s="3" t="s">
        <v>27</v>
      </c>
      <c r="AX380" s="3">
        <f t="shared" si="16"/>
        <v>45</v>
      </c>
      <c r="AY380" s="3">
        <f t="shared" si="17"/>
        <v>3</v>
      </c>
    </row>
    <row r="381" spans="2:51" x14ac:dyDescent="0.25">
      <c r="B381" s="3" t="s">
        <v>30</v>
      </c>
      <c r="C381" s="3" t="str">
        <f t="shared" si="18"/>
        <v>UCPWR_FLAB-RT</v>
      </c>
      <c r="D381" s="3" t="s">
        <v>29</v>
      </c>
      <c r="E381" s="3" t="str" cm="1">
        <f t="array" ref="E381">INDEX(PWR_Lab!$A$2:$A$168,AX381)</f>
        <v>GHWDLCZ005</v>
      </c>
      <c r="F381" s="3" t="s">
        <v>28</v>
      </c>
      <c r="G381" s="3" t="s">
        <v>28</v>
      </c>
      <c r="H381" s="3" t="s">
        <v>28</v>
      </c>
      <c r="I381" s="3">
        <v>3</v>
      </c>
      <c r="J381" s="3" cm="1">
        <f t="array" ref="J381">-INDEX(PWR_Lab!$F$2:$M$168,AX381,AY381)</f>
        <v>0</v>
      </c>
      <c r="K381" s="3" t="s">
        <v>27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27</v>
      </c>
      <c r="R381" s="3" t="s">
        <v>27</v>
      </c>
      <c r="S381" s="3" t="s">
        <v>27</v>
      </c>
      <c r="T381" s="3" t="s">
        <v>27</v>
      </c>
      <c r="U381" s="3" t="s">
        <v>27</v>
      </c>
      <c r="V381" s="3" t="s">
        <v>27</v>
      </c>
      <c r="W381" s="3" t="s">
        <v>27</v>
      </c>
      <c r="X381" s="3" t="s">
        <v>27</v>
      </c>
      <c r="Y381" s="3" t="s">
        <v>27</v>
      </c>
      <c r="Z381" s="3" t="s">
        <v>27</v>
      </c>
      <c r="AA381" s="3" t="s">
        <v>27</v>
      </c>
      <c r="AB381" s="3" t="s">
        <v>27</v>
      </c>
      <c r="AC381" s="3" t="s">
        <v>27</v>
      </c>
      <c r="AD381" s="3" t="s">
        <v>27</v>
      </c>
      <c r="AE381" s="3" t="s">
        <v>27</v>
      </c>
      <c r="AF381" s="3" t="s">
        <v>27</v>
      </c>
      <c r="AG381" s="3" t="s">
        <v>27</v>
      </c>
      <c r="AH381" s="3" t="s">
        <v>27</v>
      </c>
      <c r="AI381" s="3" t="s">
        <v>27</v>
      </c>
      <c r="AJ381" s="3" t="s">
        <v>27</v>
      </c>
      <c r="AK381" s="3" t="s">
        <v>27</v>
      </c>
      <c r="AL381" s="3" t="s">
        <v>27</v>
      </c>
      <c r="AM381" s="3" t="s">
        <v>27</v>
      </c>
      <c r="AN381" s="3" t="s">
        <v>27</v>
      </c>
      <c r="AO381" s="3" t="s">
        <v>27</v>
      </c>
      <c r="AP381" s="3" t="s">
        <v>27</v>
      </c>
      <c r="AX381" s="3">
        <f t="shared" si="16"/>
        <v>45</v>
      </c>
      <c r="AY381" s="3">
        <f t="shared" si="17"/>
        <v>4</v>
      </c>
    </row>
    <row r="382" spans="2:51" x14ac:dyDescent="0.25">
      <c r="B382" s="3" t="s">
        <v>30</v>
      </c>
      <c r="C382" s="3" t="str">
        <f t="shared" si="18"/>
        <v>UCPWR_FLAB-UN</v>
      </c>
      <c r="D382" s="3" t="s">
        <v>29</v>
      </c>
      <c r="E382" s="3" t="str" cm="1">
        <f t="array" ref="E382">INDEX(PWR_Lab!$A$2:$A$168,AX382)</f>
        <v>GHWDLCZ005</v>
      </c>
      <c r="F382" s="3" t="s">
        <v>28</v>
      </c>
      <c r="G382" s="3" t="s">
        <v>28</v>
      </c>
      <c r="H382" s="3" t="s">
        <v>28</v>
      </c>
      <c r="I382" s="3">
        <v>3</v>
      </c>
      <c r="J382" s="3" cm="1">
        <f t="array" ref="J382">-INDEX(PWR_Lab!$F$2:$M$168,AX382,AY382)</f>
        <v>-0.10106</v>
      </c>
      <c r="K382" s="3" t="s">
        <v>27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3" t="s">
        <v>27</v>
      </c>
      <c r="R382" s="3" t="s">
        <v>27</v>
      </c>
      <c r="S382" s="3" t="s">
        <v>27</v>
      </c>
      <c r="T382" s="3" t="s">
        <v>27</v>
      </c>
      <c r="U382" s="3" t="s">
        <v>27</v>
      </c>
      <c r="V382" s="3" t="s">
        <v>27</v>
      </c>
      <c r="W382" s="3" t="s">
        <v>27</v>
      </c>
      <c r="X382" s="3" t="s">
        <v>27</v>
      </c>
      <c r="Y382" s="3" t="s">
        <v>27</v>
      </c>
      <c r="Z382" s="3" t="s">
        <v>27</v>
      </c>
      <c r="AA382" s="3" t="s">
        <v>27</v>
      </c>
      <c r="AB382" s="3" t="s">
        <v>27</v>
      </c>
      <c r="AC382" s="3" t="s">
        <v>27</v>
      </c>
      <c r="AD382" s="3" t="s">
        <v>27</v>
      </c>
      <c r="AE382" s="3" t="s">
        <v>27</v>
      </c>
      <c r="AF382" s="3" t="s">
        <v>27</v>
      </c>
      <c r="AG382" s="3" t="s">
        <v>27</v>
      </c>
      <c r="AH382" s="3" t="s">
        <v>27</v>
      </c>
      <c r="AI382" s="3" t="s">
        <v>27</v>
      </c>
      <c r="AJ382" s="3" t="s">
        <v>27</v>
      </c>
      <c r="AK382" s="3" t="s">
        <v>27</v>
      </c>
      <c r="AL382" s="3" t="s">
        <v>27</v>
      </c>
      <c r="AM382" s="3" t="s">
        <v>27</v>
      </c>
      <c r="AN382" s="3" t="s">
        <v>27</v>
      </c>
      <c r="AO382" s="3" t="s">
        <v>27</v>
      </c>
      <c r="AP382" s="3" t="s">
        <v>27</v>
      </c>
      <c r="AX382" s="3">
        <f t="shared" si="16"/>
        <v>45</v>
      </c>
      <c r="AY382" s="3">
        <f t="shared" si="17"/>
        <v>5</v>
      </c>
    </row>
    <row r="383" spans="2:51" x14ac:dyDescent="0.25">
      <c r="B383" s="3" t="s">
        <v>30</v>
      </c>
      <c r="C383" s="3" t="str">
        <f t="shared" si="18"/>
        <v>UCPWR_FLAB-UP</v>
      </c>
      <c r="D383" s="3" t="s">
        <v>29</v>
      </c>
      <c r="E383" s="3" t="str" cm="1">
        <f t="array" ref="E383">INDEX(PWR_Lab!$A$2:$A$168,AX383)</f>
        <v>GHWDLCZ005</v>
      </c>
      <c r="F383" s="3" t="s">
        <v>28</v>
      </c>
      <c r="G383" s="3" t="s">
        <v>28</v>
      </c>
      <c r="H383" s="3" t="s">
        <v>28</v>
      </c>
      <c r="I383" s="3">
        <v>3</v>
      </c>
      <c r="J383" s="3" cm="1">
        <f t="array" ref="J383">-INDEX(PWR_Lab!$F$2:$M$168,AX383,AY383)</f>
        <v>-0.37286999999999998</v>
      </c>
      <c r="K383" s="3" t="s">
        <v>27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  <c r="S383" s="3" t="s">
        <v>27</v>
      </c>
      <c r="T383" s="3" t="s">
        <v>27</v>
      </c>
      <c r="U383" s="3" t="s">
        <v>27</v>
      </c>
      <c r="V383" s="3" t="s">
        <v>27</v>
      </c>
      <c r="W383" s="3" t="s">
        <v>27</v>
      </c>
      <c r="X383" s="3" t="s">
        <v>27</v>
      </c>
      <c r="Y383" s="3" t="s">
        <v>27</v>
      </c>
      <c r="Z383" s="3" t="s">
        <v>27</v>
      </c>
      <c r="AA383" s="3" t="s">
        <v>27</v>
      </c>
      <c r="AB383" s="3" t="s">
        <v>27</v>
      </c>
      <c r="AC383" s="3" t="s">
        <v>27</v>
      </c>
      <c r="AD383" s="3" t="s">
        <v>27</v>
      </c>
      <c r="AE383" s="3" t="s">
        <v>27</v>
      </c>
      <c r="AF383" s="3" t="s">
        <v>27</v>
      </c>
      <c r="AG383" s="3" t="s">
        <v>27</v>
      </c>
      <c r="AH383" s="3" t="s">
        <v>27</v>
      </c>
      <c r="AI383" s="3" t="s">
        <v>27</v>
      </c>
      <c r="AJ383" s="3" t="s">
        <v>27</v>
      </c>
      <c r="AK383" s="3" t="s">
        <v>27</v>
      </c>
      <c r="AL383" s="3" t="s">
        <v>27</v>
      </c>
      <c r="AM383" s="3" t="s">
        <v>27</v>
      </c>
      <c r="AN383" s="3" t="s">
        <v>27</v>
      </c>
      <c r="AO383" s="3" t="s">
        <v>27</v>
      </c>
      <c r="AP383" s="3" t="s">
        <v>27</v>
      </c>
      <c r="AX383" s="3">
        <f t="shared" si="16"/>
        <v>45</v>
      </c>
      <c r="AY383" s="3">
        <f t="shared" si="17"/>
        <v>6</v>
      </c>
    </row>
    <row r="384" spans="2:51" x14ac:dyDescent="0.25">
      <c r="B384" s="3" t="s">
        <v>30</v>
      </c>
      <c r="C384" s="3" t="str">
        <f t="shared" si="18"/>
        <v>UCPWR_FLAB-US</v>
      </c>
      <c r="D384" s="3" t="s">
        <v>29</v>
      </c>
      <c r="E384" s="3" t="str" cm="1">
        <f t="array" ref="E384">INDEX(PWR_Lab!$A$2:$A$168,AX384)</f>
        <v>GHWDLCZ005</v>
      </c>
      <c r="F384" s="3" t="s">
        <v>28</v>
      </c>
      <c r="G384" s="3" t="s">
        <v>28</v>
      </c>
      <c r="H384" s="3" t="s">
        <v>28</v>
      </c>
      <c r="I384" s="3">
        <v>3</v>
      </c>
      <c r="J384" s="3" cm="1">
        <f t="array" ref="J384">-INDEX(PWR_Lab!$F$2:$M$168,AX384,AY384)</f>
        <v>-6.7790000000000003E-2</v>
      </c>
      <c r="K384" s="3" t="s">
        <v>27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  <c r="S384" s="3" t="s">
        <v>27</v>
      </c>
      <c r="T384" s="3" t="s">
        <v>27</v>
      </c>
      <c r="U384" s="3" t="s">
        <v>27</v>
      </c>
      <c r="V384" s="3" t="s">
        <v>27</v>
      </c>
      <c r="W384" s="3" t="s">
        <v>27</v>
      </c>
      <c r="X384" s="3" t="s">
        <v>27</v>
      </c>
      <c r="Y384" s="3" t="s">
        <v>27</v>
      </c>
      <c r="Z384" s="3" t="s">
        <v>27</v>
      </c>
      <c r="AA384" s="3" t="s">
        <v>27</v>
      </c>
      <c r="AB384" s="3" t="s">
        <v>27</v>
      </c>
      <c r="AC384" s="3" t="s">
        <v>27</v>
      </c>
      <c r="AD384" s="3" t="s">
        <v>27</v>
      </c>
      <c r="AE384" s="3" t="s">
        <v>27</v>
      </c>
      <c r="AF384" s="3" t="s">
        <v>27</v>
      </c>
      <c r="AG384" s="3" t="s">
        <v>27</v>
      </c>
      <c r="AH384" s="3" t="s">
        <v>27</v>
      </c>
      <c r="AI384" s="3" t="s">
        <v>27</v>
      </c>
      <c r="AJ384" s="3" t="s">
        <v>27</v>
      </c>
      <c r="AK384" s="3" t="s">
        <v>27</v>
      </c>
      <c r="AL384" s="3" t="s">
        <v>27</v>
      </c>
      <c r="AM384" s="3" t="s">
        <v>27</v>
      </c>
      <c r="AN384" s="3" t="s">
        <v>27</v>
      </c>
      <c r="AO384" s="3" t="s">
        <v>27</v>
      </c>
      <c r="AP384" s="3" t="s">
        <v>27</v>
      </c>
      <c r="AX384" s="3">
        <f t="shared" si="16"/>
        <v>45</v>
      </c>
      <c r="AY384" s="3">
        <f t="shared" si="17"/>
        <v>7</v>
      </c>
    </row>
    <row r="385" spans="2:51" x14ac:dyDescent="0.25">
      <c r="B385" s="3" t="s">
        <v>30</v>
      </c>
      <c r="C385" s="3" t="str">
        <f t="shared" si="18"/>
        <v>UCPWR_FLAB-UT</v>
      </c>
      <c r="D385" s="3" t="s">
        <v>29</v>
      </c>
      <c r="E385" s="3" t="str" cm="1">
        <f t="array" ref="E385">INDEX(PWR_Lab!$A$2:$A$168,AX385)</f>
        <v>GHWDLCZ005</v>
      </c>
      <c r="F385" s="3" t="s">
        <v>28</v>
      </c>
      <c r="G385" s="3" t="s">
        <v>28</v>
      </c>
      <c r="H385" s="3" t="s">
        <v>28</v>
      </c>
      <c r="I385" s="3">
        <v>3</v>
      </c>
      <c r="J385" s="3" cm="1">
        <f t="array" ref="J385">-INDEX(PWR_Lab!$F$2:$M$168,AX385,AY385)</f>
        <v>-0.82608000000000004</v>
      </c>
      <c r="K385" s="3" t="s">
        <v>27</v>
      </c>
      <c r="L385" s="3" t="s">
        <v>27</v>
      </c>
      <c r="M385" s="3" t="s">
        <v>27</v>
      </c>
      <c r="N385" s="3" t="s">
        <v>27</v>
      </c>
      <c r="O385" s="3" t="s">
        <v>27</v>
      </c>
      <c r="P385" s="3" t="s">
        <v>27</v>
      </c>
      <c r="Q385" s="3" t="s">
        <v>27</v>
      </c>
      <c r="R385" s="3" t="s">
        <v>27</v>
      </c>
      <c r="S385" s="3" t="s">
        <v>27</v>
      </c>
      <c r="T385" s="3" t="s">
        <v>27</v>
      </c>
      <c r="U385" s="3" t="s">
        <v>27</v>
      </c>
      <c r="V385" s="3" t="s">
        <v>27</v>
      </c>
      <c r="W385" s="3" t="s">
        <v>27</v>
      </c>
      <c r="X385" s="3" t="s">
        <v>27</v>
      </c>
      <c r="Y385" s="3" t="s">
        <v>27</v>
      </c>
      <c r="Z385" s="3" t="s">
        <v>27</v>
      </c>
      <c r="AA385" s="3" t="s">
        <v>27</v>
      </c>
      <c r="AB385" s="3" t="s">
        <v>27</v>
      </c>
      <c r="AC385" s="3" t="s">
        <v>27</v>
      </c>
      <c r="AD385" s="3" t="s">
        <v>27</v>
      </c>
      <c r="AE385" s="3" t="s">
        <v>27</v>
      </c>
      <c r="AF385" s="3" t="s">
        <v>27</v>
      </c>
      <c r="AG385" s="3" t="s">
        <v>27</v>
      </c>
      <c r="AH385" s="3" t="s">
        <v>27</v>
      </c>
      <c r="AI385" s="3" t="s">
        <v>27</v>
      </c>
      <c r="AJ385" s="3" t="s">
        <v>27</v>
      </c>
      <c r="AK385" s="3" t="s">
        <v>27</v>
      </c>
      <c r="AL385" s="3" t="s">
        <v>27</v>
      </c>
      <c r="AM385" s="3" t="s">
        <v>27</v>
      </c>
      <c r="AN385" s="3" t="s">
        <v>27</v>
      </c>
      <c r="AO385" s="3" t="s">
        <v>27</v>
      </c>
      <c r="AP385" s="3" t="s">
        <v>27</v>
      </c>
      <c r="AX385" s="3">
        <f t="shared" si="16"/>
        <v>45</v>
      </c>
      <c r="AY385" s="3">
        <f t="shared" si="17"/>
        <v>8</v>
      </c>
    </row>
    <row r="386" spans="2:51" x14ac:dyDescent="0.25">
      <c r="B386" s="3" t="s">
        <v>30</v>
      </c>
      <c r="C386" s="3" t="str">
        <f t="shared" si="18"/>
        <v>UCPWR_FLAB-RN</v>
      </c>
      <c r="D386" s="3" t="s">
        <v>29</v>
      </c>
      <c r="E386" s="3" t="str" cm="1">
        <f t="array" ref="E386">INDEX(PWR_Lab!$A$2:$A$168,AX386)</f>
        <v>GHBATC00</v>
      </c>
      <c r="F386" s="3" t="s">
        <v>28</v>
      </c>
      <c r="G386" s="3" t="s">
        <v>28</v>
      </c>
      <c r="H386" s="3" t="s">
        <v>28</v>
      </c>
      <c r="I386" s="3">
        <v>3</v>
      </c>
      <c r="J386" s="3" cm="1">
        <f t="array" ref="J386">-INDEX(PWR_Lab!$F$2:$M$168,AX386,AY386)</f>
        <v>-1.413E-2</v>
      </c>
      <c r="K386" s="3" t="s">
        <v>27</v>
      </c>
      <c r="L386" s="3" t="s">
        <v>27</v>
      </c>
      <c r="M386" s="3" t="s">
        <v>27</v>
      </c>
      <c r="N386" s="3" t="s">
        <v>27</v>
      </c>
      <c r="O386" s="3" t="s">
        <v>27</v>
      </c>
      <c r="P386" s="3" t="s">
        <v>27</v>
      </c>
      <c r="Q386" s="3" t="s">
        <v>27</v>
      </c>
      <c r="R386" s="3" t="s">
        <v>27</v>
      </c>
      <c r="S386" s="3" t="s">
        <v>27</v>
      </c>
      <c r="T386" s="3" t="s">
        <v>27</v>
      </c>
      <c r="U386" s="3" t="s">
        <v>27</v>
      </c>
      <c r="V386" s="3" t="s">
        <v>27</v>
      </c>
      <c r="W386" s="3" t="s">
        <v>27</v>
      </c>
      <c r="X386" s="3" t="s">
        <v>27</v>
      </c>
      <c r="Y386" s="3" t="s">
        <v>27</v>
      </c>
      <c r="Z386" s="3" t="s">
        <v>27</v>
      </c>
      <c r="AA386" s="3" t="s">
        <v>27</v>
      </c>
      <c r="AB386" s="3" t="s">
        <v>27</v>
      </c>
      <c r="AC386" s="3" t="s">
        <v>27</v>
      </c>
      <c r="AD386" s="3" t="s">
        <v>27</v>
      </c>
      <c r="AE386" s="3" t="s">
        <v>27</v>
      </c>
      <c r="AF386" s="3" t="s">
        <v>27</v>
      </c>
      <c r="AG386" s="3" t="s">
        <v>27</v>
      </c>
      <c r="AH386" s="3" t="s">
        <v>27</v>
      </c>
      <c r="AI386" s="3" t="s">
        <v>27</v>
      </c>
      <c r="AJ386" s="3" t="s">
        <v>27</v>
      </c>
      <c r="AK386" s="3" t="s">
        <v>27</v>
      </c>
      <c r="AL386" s="3" t="s">
        <v>27</v>
      </c>
      <c r="AM386" s="3" t="s">
        <v>27</v>
      </c>
      <c r="AN386" s="3" t="s">
        <v>27</v>
      </c>
      <c r="AO386" s="3" t="s">
        <v>27</v>
      </c>
      <c r="AP386" s="3" t="s">
        <v>27</v>
      </c>
      <c r="AX386" s="3">
        <f t="shared" si="16"/>
        <v>46</v>
      </c>
      <c r="AY386" s="3">
        <f t="shared" si="17"/>
        <v>1</v>
      </c>
    </row>
    <row r="387" spans="2:51" x14ac:dyDescent="0.25">
      <c r="B387" s="3" t="s">
        <v>30</v>
      </c>
      <c r="C387" s="3" t="str">
        <f t="shared" si="18"/>
        <v>UCPWR_FLAB-RP</v>
      </c>
      <c r="D387" s="3" t="s">
        <v>29</v>
      </c>
      <c r="E387" s="3" t="str" cm="1">
        <f t="array" ref="E387">INDEX(PWR_Lab!$A$2:$A$168,AX387)</f>
        <v>GHBATC00</v>
      </c>
      <c r="F387" s="3" t="s">
        <v>28</v>
      </c>
      <c r="G387" s="3" t="s">
        <v>28</v>
      </c>
      <c r="H387" s="3" t="s">
        <v>28</v>
      </c>
      <c r="I387" s="3">
        <v>3</v>
      </c>
      <c r="J387" s="3" cm="1">
        <f t="array" ref="J387">-INDEX(PWR_Lab!$F$2:$M$168,AX387,AY387)</f>
        <v>-1.1440000000000001E-2</v>
      </c>
      <c r="K387" s="3" t="s">
        <v>27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27</v>
      </c>
      <c r="R387" s="3" t="s">
        <v>27</v>
      </c>
      <c r="S387" s="3" t="s">
        <v>27</v>
      </c>
      <c r="T387" s="3" t="s">
        <v>27</v>
      </c>
      <c r="U387" s="3" t="s">
        <v>27</v>
      </c>
      <c r="V387" s="3" t="s">
        <v>27</v>
      </c>
      <c r="W387" s="3" t="s">
        <v>27</v>
      </c>
      <c r="X387" s="3" t="s">
        <v>27</v>
      </c>
      <c r="Y387" s="3" t="s">
        <v>27</v>
      </c>
      <c r="Z387" s="3" t="s">
        <v>27</v>
      </c>
      <c r="AA387" s="3" t="s">
        <v>27</v>
      </c>
      <c r="AB387" s="3" t="s">
        <v>27</v>
      </c>
      <c r="AC387" s="3" t="s">
        <v>27</v>
      </c>
      <c r="AD387" s="3" t="s">
        <v>27</v>
      </c>
      <c r="AE387" s="3" t="s">
        <v>27</v>
      </c>
      <c r="AF387" s="3" t="s">
        <v>27</v>
      </c>
      <c r="AG387" s="3" t="s">
        <v>27</v>
      </c>
      <c r="AH387" s="3" t="s">
        <v>27</v>
      </c>
      <c r="AI387" s="3" t="s">
        <v>27</v>
      </c>
      <c r="AJ387" s="3" t="s">
        <v>27</v>
      </c>
      <c r="AK387" s="3" t="s">
        <v>27</v>
      </c>
      <c r="AL387" s="3" t="s">
        <v>27</v>
      </c>
      <c r="AM387" s="3" t="s">
        <v>27</v>
      </c>
      <c r="AN387" s="3" t="s">
        <v>27</v>
      </c>
      <c r="AO387" s="3" t="s">
        <v>27</v>
      </c>
      <c r="AP387" s="3" t="s">
        <v>27</v>
      </c>
      <c r="AX387" s="3">
        <f t="shared" si="16"/>
        <v>46</v>
      </c>
      <c r="AY387" s="3">
        <f t="shared" si="17"/>
        <v>2</v>
      </c>
    </row>
    <row r="388" spans="2:51" x14ac:dyDescent="0.25">
      <c r="B388" s="3" t="s">
        <v>30</v>
      </c>
      <c r="C388" s="3" t="str">
        <f t="shared" si="18"/>
        <v>UCPWR_FLAB-RS</v>
      </c>
      <c r="D388" s="3" t="s">
        <v>29</v>
      </c>
      <c r="E388" s="3" t="str" cm="1">
        <f t="array" ref="E388">INDEX(PWR_Lab!$A$2:$A$168,AX388)</f>
        <v>GHBATC00</v>
      </c>
      <c r="F388" s="3" t="s">
        <v>28</v>
      </c>
      <c r="G388" s="3" t="s">
        <v>28</v>
      </c>
      <c r="H388" s="3" t="s">
        <v>28</v>
      </c>
      <c r="I388" s="3">
        <v>3</v>
      </c>
      <c r="J388" s="3" cm="1">
        <f t="array" ref="J388">-INDEX(PWR_Lab!$F$2:$M$168,AX388,AY388)</f>
        <v>-1.5480000000000001E-2</v>
      </c>
      <c r="K388" s="3" t="s">
        <v>27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  <c r="S388" s="3" t="s">
        <v>27</v>
      </c>
      <c r="T388" s="3" t="s">
        <v>27</v>
      </c>
      <c r="U388" s="3" t="s">
        <v>27</v>
      </c>
      <c r="V388" s="3" t="s">
        <v>27</v>
      </c>
      <c r="W388" s="3" t="s">
        <v>27</v>
      </c>
      <c r="X388" s="3" t="s">
        <v>27</v>
      </c>
      <c r="Y388" s="3" t="s">
        <v>27</v>
      </c>
      <c r="Z388" s="3" t="s">
        <v>27</v>
      </c>
      <c r="AA388" s="3" t="s">
        <v>27</v>
      </c>
      <c r="AB388" s="3" t="s">
        <v>27</v>
      </c>
      <c r="AC388" s="3" t="s">
        <v>27</v>
      </c>
      <c r="AD388" s="3" t="s">
        <v>27</v>
      </c>
      <c r="AE388" s="3" t="s">
        <v>27</v>
      </c>
      <c r="AF388" s="3" t="s">
        <v>27</v>
      </c>
      <c r="AG388" s="3" t="s">
        <v>27</v>
      </c>
      <c r="AH388" s="3" t="s">
        <v>27</v>
      </c>
      <c r="AI388" s="3" t="s">
        <v>27</v>
      </c>
      <c r="AJ388" s="3" t="s">
        <v>27</v>
      </c>
      <c r="AK388" s="3" t="s">
        <v>27</v>
      </c>
      <c r="AL388" s="3" t="s">
        <v>27</v>
      </c>
      <c r="AM388" s="3" t="s">
        <v>27</v>
      </c>
      <c r="AN388" s="3" t="s">
        <v>27</v>
      </c>
      <c r="AO388" s="3" t="s">
        <v>27</v>
      </c>
      <c r="AP388" s="3" t="s">
        <v>27</v>
      </c>
      <c r="AX388" s="3">
        <f t="shared" si="16"/>
        <v>46</v>
      </c>
      <c r="AY388" s="3">
        <f t="shared" si="17"/>
        <v>3</v>
      </c>
    </row>
    <row r="389" spans="2:51" x14ac:dyDescent="0.25">
      <c r="B389" s="3" t="s">
        <v>30</v>
      </c>
      <c r="C389" s="3" t="str">
        <f t="shared" si="18"/>
        <v>UCPWR_FLAB-RT</v>
      </c>
      <c r="D389" s="3" t="s">
        <v>29</v>
      </c>
      <c r="E389" s="3" t="str" cm="1">
        <f t="array" ref="E389">INDEX(PWR_Lab!$A$2:$A$168,AX389)</f>
        <v>GHBATC00</v>
      </c>
      <c r="F389" s="3" t="s">
        <v>28</v>
      </c>
      <c r="G389" s="3" t="s">
        <v>28</v>
      </c>
      <c r="H389" s="3" t="s">
        <v>28</v>
      </c>
      <c r="I389" s="3">
        <v>3</v>
      </c>
      <c r="J389" s="3" cm="1">
        <f t="array" ref="J389">-INDEX(PWR_Lab!$F$2:$M$168,AX389,AY389)</f>
        <v>0</v>
      </c>
      <c r="K389" s="3" t="s">
        <v>27</v>
      </c>
      <c r="L389" s="3" t="s">
        <v>27</v>
      </c>
      <c r="M389" s="3" t="s">
        <v>27</v>
      </c>
      <c r="N389" s="3" t="s">
        <v>27</v>
      </c>
      <c r="O389" s="3" t="s">
        <v>27</v>
      </c>
      <c r="P389" s="3" t="s">
        <v>27</v>
      </c>
      <c r="Q389" s="3" t="s">
        <v>27</v>
      </c>
      <c r="R389" s="3" t="s">
        <v>27</v>
      </c>
      <c r="S389" s="3" t="s">
        <v>27</v>
      </c>
      <c r="T389" s="3" t="s">
        <v>27</v>
      </c>
      <c r="U389" s="3" t="s">
        <v>27</v>
      </c>
      <c r="V389" s="3" t="s">
        <v>27</v>
      </c>
      <c r="W389" s="3" t="s">
        <v>27</v>
      </c>
      <c r="X389" s="3" t="s">
        <v>27</v>
      </c>
      <c r="Y389" s="3" t="s">
        <v>27</v>
      </c>
      <c r="Z389" s="3" t="s">
        <v>27</v>
      </c>
      <c r="AA389" s="3" t="s">
        <v>27</v>
      </c>
      <c r="AB389" s="3" t="s">
        <v>27</v>
      </c>
      <c r="AC389" s="3" t="s">
        <v>27</v>
      </c>
      <c r="AD389" s="3" t="s">
        <v>27</v>
      </c>
      <c r="AE389" s="3" t="s">
        <v>27</v>
      </c>
      <c r="AF389" s="3" t="s">
        <v>27</v>
      </c>
      <c r="AG389" s="3" t="s">
        <v>27</v>
      </c>
      <c r="AH389" s="3" t="s">
        <v>27</v>
      </c>
      <c r="AI389" s="3" t="s">
        <v>27</v>
      </c>
      <c r="AJ389" s="3" t="s">
        <v>27</v>
      </c>
      <c r="AK389" s="3" t="s">
        <v>27</v>
      </c>
      <c r="AL389" s="3" t="s">
        <v>27</v>
      </c>
      <c r="AM389" s="3" t="s">
        <v>27</v>
      </c>
      <c r="AN389" s="3" t="s">
        <v>27</v>
      </c>
      <c r="AO389" s="3" t="s">
        <v>27</v>
      </c>
      <c r="AP389" s="3" t="s">
        <v>27</v>
      </c>
      <c r="AX389" s="3">
        <f t="shared" si="16"/>
        <v>46</v>
      </c>
      <c r="AY389" s="3">
        <f t="shared" si="17"/>
        <v>4</v>
      </c>
    </row>
    <row r="390" spans="2:51" x14ac:dyDescent="0.25">
      <c r="B390" s="3" t="s">
        <v>30</v>
      </c>
      <c r="C390" s="3" t="str">
        <f t="shared" si="18"/>
        <v>UCPWR_FLAB-UN</v>
      </c>
      <c r="D390" s="3" t="s">
        <v>29</v>
      </c>
      <c r="E390" s="3" t="str" cm="1">
        <f t="array" ref="E390">INDEX(PWR_Lab!$A$2:$A$168,AX390)</f>
        <v>GHBATC00</v>
      </c>
      <c r="F390" s="3" t="s">
        <v>28</v>
      </c>
      <c r="G390" s="3" t="s">
        <v>28</v>
      </c>
      <c r="H390" s="3" t="s">
        <v>28</v>
      </c>
      <c r="I390" s="3">
        <v>3</v>
      </c>
      <c r="J390" s="3" cm="1">
        <f t="array" ref="J390">-INDEX(PWR_Lab!$F$2:$M$168,AX390,AY390)</f>
        <v>-0.10833</v>
      </c>
      <c r="K390" s="3" t="s">
        <v>27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  <c r="S390" s="3" t="s">
        <v>27</v>
      </c>
      <c r="T390" s="3" t="s">
        <v>27</v>
      </c>
      <c r="U390" s="3" t="s">
        <v>27</v>
      </c>
      <c r="V390" s="3" t="s">
        <v>27</v>
      </c>
      <c r="W390" s="3" t="s">
        <v>27</v>
      </c>
      <c r="X390" s="3" t="s">
        <v>27</v>
      </c>
      <c r="Y390" s="3" t="s">
        <v>27</v>
      </c>
      <c r="Z390" s="3" t="s">
        <v>27</v>
      </c>
      <c r="AA390" s="3" t="s">
        <v>27</v>
      </c>
      <c r="AB390" s="3" t="s">
        <v>27</v>
      </c>
      <c r="AC390" s="3" t="s">
        <v>27</v>
      </c>
      <c r="AD390" s="3" t="s">
        <v>27</v>
      </c>
      <c r="AE390" s="3" t="s">
        <v>27</v>
      </c>
      <c r="AF390" s="3" t="s">
        <v>27</v>
      </c>
      <c r="AG390" s="3" t="s">
        <v>27</v>
      </c>
      <c r="AH390" s="3" t="s">
        <v>27</v>
      </c>
      <c r="AI390" s="3" t="s">
        <v>27</v>
      </c>
      <c r="AJ390" s="3" t="s">
        <v>27</v>
      </c>
      <c r="AK390" s="3" t="s">
        <v>27</v>
      </c>
      <c r="AL390" s="3" t="s">
        <v>27</v>
      </c>
      <c r="AM390" s="3" t="s">
        <v>27</v>
      </c>
      <c r="AN390" s="3" t="s">
        <v>27</v>
      </c>
      <c r="AO390" s="3" t="s">
        <v>27</v>
      </c>
      <c r="AP390" s="3" t="s">
        <v>27</v>
      </c>
      <c r="AX390" s="3">
        <f t="shared" si="16"/>
        <v>46</v>
      </c>
      <c r="AY390" s="3">
        <f t="shared" si="17"/>
        <v>5</v>
      </c>
    </row>
    <row r="391" spans="2:51" x14ac:dyDescent="0.25">
      <c r="B391" s="3" t="s">
        <v>30</v>
      </c>
      <c r="C391" s="3" t="str">
        <f t="shared" si="18"/>
        <v>UCPWR_FLAB-UP</v>
      </c>
      <c r="D391" s="3" t="s">
        <v>29</v>
      </c>
      <c r="E391" s="3" t="str" cm="1">
        <f t="array" ref="E391">INDEX(PWR_Lab!$A$2:$A$168,AX391)</f>
        <v>GHBATC00</v>
      </c>
      <c r="F391" s="3" t="s">
        <v>28</v>
      </c>
      <c r="G391" s="3" t="s">
        <v>28</v>
      </c>
      <c r="H391" s="3" t="s">
        <v>28</v>
      </c>
      <c r="I391" s="3">
        <v>3</v>
      </c>
      <c r="J391" s="3" cm="1">
        <f t="array" ref="J391">-INDEX(PWR_Lab!$F$2:$M$168,AX391,AY391)</f>
        <v>-0.39967000000000003</v>
      </c>
      <c r="K391" s="3" t="s">
        <v>27</v>
      </c>
      <c r="L391" s="3" t="s">
        <v>27</v>
      </c>
      <c r="M391" s="3" t="s">
        <v>27</v>
      </c>
      <c r="N391" s="3" t="s">
        <v>27</v>
      </c>
      <c r="O391" s="3" t="s">
        <v>27</v>
      </c>
      <c r="P391" s="3" t="s">
        <v>27</v>
      </c>
      <c r="Q391" s="3" t="s">
        <v>27</v>
      </c>
      <c r="R391" s="3" t="s">
        <v>27</v>
      </c>
      <c r="S391" s="3" t="s">
        <v>27</v>
      </c>
      <c r="T391" s="3" t="s">
        <v>27</v>
      </c>
      <c r="U391" s="3" t="s">
        <v>27</v>
      </c>
      <c r="V391" s="3" t="s">
        <v>27</v>
      </c>
      <c r="W391" s="3" t="s">
        <v>27</v>
      </c>
      <c r="X391" s="3" t="s">
        <v>27</v>
      </c>
      <c r="Y391" s="3" t="s">
        <v>27</v>
      </c>
      <c r="Z391" s="3" t="s">
        <v>27</v>
      </c>
      <c r="AA391" s="3" t="s">
        <v>27</v>
      </c>
      <c r="AB391" s="3" t="s">
        <v>27</v>
      </c>
      <c r="AC391" s="3" t="s">
        <v>27</v>
      </c>
      <c r="AD391" s="3" t="s">
        <v>27</v>
      </c>
      <c r="AE391" s="3" t="s">
        <v>27</v>
      </c>
      <c r="AF391" s="3" t="s">
        <v>27</v>
      </c>
      <c r="AG391" s="3" t="s">
        <v>27</v>
      </c>
      <c r="AH391" s="3" t="s">
        <v>27</v>
      </c>
      <c r="AI391" s="3" t="s">
        <v>27</v>
      </c>
      <c r="AJ391" s="3" t="s">
        <v>27</v>
      </c>
      <c r="AK391" s="3" t="s">
        <v>27</v>
      </c>
      <c r="AL391" s="3" t="s">
        <v>27</v>
      </c>
      <c r="AM391" s="3" t="s">
        <v>27</v>
      </c>
      <c r="AN391" s="3" t="s">
        <v>27</v>
      </c>
      <c r="AO391" s="3" t="s">
        <v>27</v>
      </c>
      <c r="AP391" s="3" t="s">
        <v>27</v>
      </c>
      <c r="AX391" s="3">
        <f t="shared" si="16"/>
        <v>46</v>
      </c>
      <c r="AY391" s="3">
        <f t="shared" si="17"/>
        <v>6</v>
      </c>
    </row>
    <row r="392" spans="2:51" x14ac:dyDescent="0.25">
      <c r="B392" s="3" t="s">
        <v>30</v>
      </c>
      <c r="C392" s="3" t="str">
        <f t="shared" si="18"/>
        <v>UCPWR_FLAB-US</v>
      </c>
      <c r="D392" s="3" t="s">
        <v>29</v>
      </c>
      <c r="E392" s="3" t="str" cm="1">
        <f t="array" ref="E392">INDEX(PWR_Lab!$A$2:$A$168,AX392)</f>
        <v>GHBATC00</v>
      </c>
      <c r="F392" s="3" t="s">
        <v>28</v>
      </c>
      <c r="G392" s="3" t="s">
        <v>28</v>
      </c>
      <c r="H392" s="3" t="s">
        <v>28</v>
      </c>
      <c r="I392" s="3">
        <v>3</v>
      </c>
      <c r="J392" s="3" cm="1">
        <f t="array" ref="J392">-INDEX(PWR_Lab!$F$2:$M$168,AX392,AY392)</f>
        <v>-7.2669999999999998E-2</v>
      </c>
      <c r="K392" s="3" t="s">
        <v>27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27</v>
      </c>
      <c r="R392" s="3" t="s">
        <v>27</v>
      </c>
      <c r="S392" s="3" t="s">
        <v>27</v>
      </c>
      <c r="T392" s="3" t="s">
        <v>27</v>
      </c>
      <c r="U392" s="3" t="s">
        <v>27</v>
      </c>
      <c r="V392" s="3" t="s">
        <v>27</v>
      </c>
      <c r="W392" s="3" t="s">
        <v>27</v>
      </c>
      <c r="X392" s="3" t="s">
        <v>27</v>
      </c>
      <c r="Y392" s="3" t="s">
        <v>27</v>
      </c>
      <c r="Z392" s="3" t="s">
        <v>27</v>
      </c>
      <c r="AA392" s="3" t="s">
        <v>27</v>
      </c>
      <c r="AB392" s="3" t="s">
        <v>27</v>
      </c>
      <c r="AC392" s="3" t="s">
        <v>27</v>
      </c>
      <c r="AD392" s="3" t="s">
        <v>27</v>
      </c>
      <c r="AE392" s="3" t="s">
        <v>27</v>
      </c>
      <c r="AF392" s="3" t="s">
        <v>27</v>
      </c>
      <c r="AG392" s="3" t="s">
        <v>27</v>
      </c>
      <c r="AH392" s="3" t="s">
        <v>27</v>
      </c>
      <c r="AI392" s="3" t="s">
        <v>27</v>
      </c>
      <c r="AJ392" s="3" t="s">
        <v>27</v>
      </c>
      <c r="AK392" s="3" t="s">
        <v>27</v>
      </c>
      <c r="AL392" s="3" t="s">
        <v>27</v>
      </c>
      <c r="AM392" s="3" t="s">
        <v>27</v>
      </c>
      <c r="AN392" s="3" t="s">
        <v>27</v>
      </c>
      <c r="AO392" s="3" t="s">
        <v>27</v>
      </c>
      <c r="AP392" s="3" t="s">
        <v>27</v>
      </c>
      <c r="AX392" s="3">
        <f t="shared" si="16"/>
        <v>46</v>
      </c>
      <c r="AY392" s="3">
        <f t="shared" si="17"/>
        <v>7</v>
      </c>
    </row>
    <row r="393" spans="2:51" x14ac:dyDescent="0.25">
      <c r="B393" s="3" t="s">
        <v>30</v>
      </c>
      <c r="C393" s="3" t="str">
        <f t="shared" si="18"/>
        <v>UCPWR_FLAB-UT</v>
      </c>
      <c r="D393" s="3" t="s">
        <v>29</v>
      </c>
      <c r="E393" s="3" t="str" cm="1">
        <f t="array" ref="E393">INDEX(PWR_Lab!$A$2:$A$168,AX393)</f>
        <v>GHBATC00</v>
      </c>
      <c r="F393" s="3" t="s">
        <v>28</v>
      </c>
      <c r="G393" s="3" t="s">
        <v>28</v>
      </c>
      <c r="H393" s="3" t="s">
        <v>28</v>
      </c>
      <c r="I393" s="3">
        <v>3</v>
      </c>
      <c r="J393" s="3" cm="1">
        <f t="array" ref="J393">-INDEX(PWR_Lab!$F$2:$M$168,AX393,AY393)</f>
        <v>-0.88546000000000002</v>
      </c>
      <c r="K393" s="3" t="s">
        <v>27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  <c r="S393" s="3" t="s">
        <v>27</v>
      </c>
      <c r="T393" s="3" t="s">
        <v>27</v>
      </c>
      <c r="U393" s="3" t="s">
        <v>27</v>
      </c>
      <c r="V393" s="3" t="s">
        <v>27</v>
      </c>
      <c r="W393" s="3" t="s">
        <v>27</v>
      </c>
      <c r="X393" s="3" t="s">
        <v>27</v>
      </c>
      <c r="Y393" s="3" t="s">
        <v>27</v>
      </c>
      <c r="Z393" s="3" t="s">
        <v>27</v>
      </c>
      <c r="AA393" s="3" t="s">
        <v>27</v>
      </c>
      <c r="AB393" s="3" t="s">
        <v>27</v>
      </c>
      <c r="AC393" s="3" t="s">
        <v>27</v>
      </c>
      <c r="AD393" s="3" t="s">
        <v>27</v>
      </c>
      <c r="AE393" s="3" t="s">
        <v>27</v>
      </c>
      <c r="AF393" s="3" t="s">
        <v>27</v>
      </c>
      <c r="AG393" s="3" t="s">
        <v>27</v>
      </c>
      <c r="AH393" s="3" t="s">
        <v>27</v>
      </c>
      <c r="AI393" s="3" t="s">
        <v>27</v>
      </c>
      <c r="AJ393" s="3" t="s">
        <v>27</v>
      </c>
      <c r="AK393" s="3" t="s">
        <v>27</v>
      </c>
      <c r="AL393" s="3" t="s">
        <v>27</v>
      </c>
      <c r="AM393" s="3" t="s">
        <v>27</v>
      </c>
      <c r="AN393" s="3" t="s">
        <v>27</v>
      </c>
      <c r="AO393" s="3" t="s">
        <v>27</v>
      </c>
      <c r="AP393" s="3" t="s">
        <v>27</v>
      </c>
      <c r="AX393" s="3">
        <f t="shared" si="16"/>
        <v>46</v>
      </c>
      <c r="AY393" s="3">
        <f t="shared" si="17"/>
        <v>8</v>
      </c>
    </row>
    <row r="394" spans="2:51" x14ac:dyDescent="0.25">
      <c r="B394" s="3" t="s">
        <v>30</v>
      </c>
      <c r="C394" s="3" t="str">
        <f t="shared" si="18"/>
        <v>UCPWR_FLAB-RN</v>
      </c>
      <c r="D394" s="3" t="s">
        <v>29</v>
      </c>
      <c r="E394" s="3" t="str" cm="1">
        <f t="array" ref="E394">INDEX(PWR_Lab!$A$2:$A$168,AX394)</f>
        <v>GHCOSC00</v>
      </c>
      <c r="F394" s="3" t="s">
        <v>28</v>
      </c>
      <c r="G394" s="3" t="s">
        <v>28</v>
      </c>
      <c r="H394" s="3" t="s">
        <v>28</v>
      </c>
      <c r="I394" s="3">
        <v>3</v>
      </c>
      <c r="J394" s="3" cm="1">
        <f t="array" ref="J394">-INDEX(PWR_Lab!$F$2:$M$168,AX394,AY394)</f>
        <v>-1.413E-2</v>
      </c>
      <c r="K394" s="3" t="s">
        <v>27</v>
      </c>
      <c r="L394" s="3" t="s">
        <v>27</v>
      </c>
      <c r="M394" s="3" t="s">
        <v>27</v>
      </c>
      <c r="N394" s="3" t="s">
        <v>27</v>
      </c>
      <c r="O394" s="3" t="s">
        <v>27</v>
      </c>
      <c r="P394" s="3" t="s">
        <v>27</v>
      </c>
      <c r="Q394" s="3" t="s">
        <v>27</v>
      </c>
      <c r="R394" s="3" t="s">
        <v>27</v>
      </c>
      <c r="S394" s="3" t="s">
        <v>27</v>
      </c>
      <c r="T394" s="3" t="s">
        <v>27</v>
      </c>
      <c r="U394" s="3" t="s">
        <v>27</v>
      </c>
      <c r="V394" s="3" t="s">
        <v>27</v>
      </c>
      <c r="W394" s="3" t="s">
        <v>27</v>
      </c>
      <c r="X394" s="3" t="s">
        <v>27</v>
      </c>
      <c r="Y394" s="3" t="s">
        <v>27</v>
      </c>
      <c r="Z394" s="3" t="s">
        <v>27</v>
      </c>
      <c r="AA394" s="3" t="s">
        <v>27</v>
      </c>
      <c r="AB394" s="3" t="s">
        <v>27</v>
      </c>
      <c r="AC394" s="3" t="s">
        <v>27</v>
      </c>
      <c r="AD394" s="3" t="s">
        <v>27</v>
      </c>
      <c r="AE394" s="3" t="s">
        <v>27</v>
      </c>
      <c r="AF394" s="3" t="s">
        <v>27</v>
      </c>
      <c r="AG394" s="3" t="s">
        <v>27</v>
      </c>
      <c r="AH394" s="3" t="s">
        <v>27</v>
      </c>
      <c r="AI394" s="3" t="s">
        <v>27</v>
      </c>
      <c r="AJ394" s="3" t="s">
        <v>27</v>
      </c>
      <c r="AK394" s="3" t="s">
        <v>27</v>
      </c>
      <c r="AL394" s="3" t="s">
        <v>27</v>
      </c>
      <c r="AM394" s="3" t="s">
        <v>27</v>
      </c>
      <c r="AN394" s="3" t="s">
        <v>27</v>
      </c>
      <c r="AO394" s="3" t="s">
        <v>27</v>
      </c>
      <c r="AP394" s="3" t="s">
        <v>27</v>
      </c>
      <c r="AX394" s="3">
        <f t="shared" ref="AX394:AX457" si="19">IF(AY393=$AY$11,AX393+1,AX393)</f>
        <v>47</v>
      </c>
      <c r="AY394" s="3">
        <f t="shared" ref="AY394:AY457" si="20">IF(AY393=$AY$11,1,AY393+1)</f>
        <v>1</v>
      </c>
    </row>
    <row r="395" spans="2:51" x14ac:dyDescent="0.25">
      <c r="B395" s="3" t="s">
        <v>30</v>
      </c>
      <c r="C395" s="3" t="str">
        <f t="shared" si="18"/>
        <v>UCPWR_FLAB-RP</v>
      </c>
      <c r="D395" s="3" t="s">
        <v>29</v>
      </c>
      <c r="E395" s="3" t="str" cm="1">
        <f t="array" ref="E395">INDEX(PWR_Lab!$A$2:$A$168,AX395)</f>
        <v>GHCOSC00</v>
      </c>
      <c r="F395" s="3" t="s">
        <v>28</v>
      </c>
      <c r="G395" s="3" t="s">
        <v>28</v>
      </c>
      <c r="H395" s="3" t="s">
        <v>28</v>
      </c>
      <c r="I395" s="3">
        <v>3</v>
      </c>
      <c r="J395" s="3" cm="1">
        <f t="array" ref="J395">-INDEX(PWR_Lab!$F$2:$M$168,AX395,AY395)</f>
        <v>-1.1440000000000001E-2</v>
      </c>
      <c r="K395" s="3" t="s">
        <v>27</v>
      </c>
      <c r="L395" s="3" t="s">
        <v>27</v>
      </c>
      <c r="M395" s="3" t="s">
        <v>27</v>
      </c>
      <c r="N395" s="3" t="s">
        <v>27</v>
      </c>
      <c r="O395" s="3" t="s">
        <v>27</v>
      </c>
      <c r="P395" s="3" t="s">
        <v>27</v>
      </c>
      <c r="Q395" s="3" t="s">
        <v>27</v>
      </c>
      <c r="R395" s="3" t="s">
        <v>27</v>
      </c>
      <c r="S395" s="3" t="s">
        <v>27</v>
      </c>
      <c r="T395" s="3" t="s">
        <v>27</v>
      </c>
      <c r="U395" s="3" t="s">
        <v>27</v>
      </c>
      <c r="V395" s="3" t="s">
        <v>27</v>
      </c>
      <c r="W395" s="3" t="s">
        <v>27</v>
      </c>
      <c r="X395" s="3" t="s">
        <v>27</v>
      </c>
      <c r="Y395" s="3" t="s">
        <v>27</v>
      </c>
      <c r="Z395" s="3" t="s">
        <v>27</v>
      </c>
      <c r="AA395" s="3" t="s">
        <v>27</v>
      </c>
      <c r="AB395" s="3" t="s">
        <v>27</v>
      </c>
      <c r="AC395" s="3" t="s">
        <v>27</v>
      </c>
      <c r="AD395" s="3" t="s">
        <v>27</v>
      </c>
      <c r="AE395" s="3" t="s">
        <v>27</v>
      </c>
      <c r="AF395" s="3" t="s">
        <v>27</v>
      </c>
      <c r="AG395" s="3" t="s">
        <v>27</v>
      </c>
      <c r="AH395" s="3" t="s">
        <v>27</v>
      </c>
      <c r="AI395" s="3" t="s">
        <v>27</v>
      </c>
      <c r="AJ395" s="3" t="s">
        <v>27</v>
      </c>
      <c r="AK395" s="3" t="s">
        <v>27</v>
      </c>
      <c r="AL395" s="3" t="s">
        <v>27</v>
      </c>
      <c r="AM395" s="3" t="s">
        <v>27</v>
      </c>
      <c r="AN395" s="3" t="s">
        <v>27</v>
      </c>
      <c r="AO395" s="3" t="s">
        <v>27</v>
      </c>
      <c r="AP395" s="3" t="s">
        <v>27</v>
      </c>
      <c r="AX395" s="3">
        <f t="shared" si="19"/>
        <v>47</v>
      </c>
      <c r="AY395" s="3">
        <f t="shared" si="20"/>
        <v>2</v>
      </c>
    </row>
    <row r="396" spans="2:51" x14ac:dyDescent="0.25">
      <c r="B396" s="3" t="s">
        <v>30</v>
      </c>
      <c r="C396" s="3" t="str">
        <f t="shared" si="18"/>
        <v>UCPWR_FLAB-RS</v>
      </c>
      <c r="D396" s="3" t="s">
        <v>29</v>
      </c>
      <c r="E396" s="3" t="str" cm="1">
        <f t="array" ref="E396">INDEX(PWR_Lab!$A$2:$A$168,AX396)</f>
        <v>GHCOSC00</v>
      </c>
      <c r="F396" s="3" t="s">
        <v>28</v>
      </c>
      <c r="G396" s="3" t="s">
        <v>28</v>
      </c>
      <c r="H396" s="3" t="s">
        <v>28</v>
      </c>
      <c r="I396" s="3">
        <v>3</v>
      </c>
      <c r="J396" s="3" cm="1">
        <f t="array" ref="J396">-INDEX(PWR_Lab!$F$2:$M$168,AX396,AY396)</f>
        <v>-1.5480000000000001E-2</v>
      </c>
      <c r="K396" s="3" t="s">
        <v>27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  <c r="S396" s="3" t="s">
        <v>27</v>
      </c>
      <c r="T396" s="3" t="s">
        <v>27</v>
      </c>
      <c r="U396" s="3" t="s">
        <v>27</v>
      </c>
      <c r="V396" s="3" t="s">
        <v>27</v>
      </c>
      <c r="W396" s="3" t="s">
        <v>27</v>
      </c>
      <c r="X396" s="3" t="s">
        <v>27</v>
      </c>
      <c r="Y396" s="3" t="s">
        <v>27</v>
      </c>
      <c r="Z396" s="3" t="s">
        <v>27</v>
      </c>
      <c r="AA396" s="3" t="s">
        <v>27</v>
      </c>
      <c r="AB396" s="3" t="s">
        <v>27</v>
      </c>
      <c r="AC396" s="3" t="s">
        <v>27</v>
      </c>
      <c r="AD396" s="3" t="s">
        <v>27</v>
      </c>
      <c r="AE396" s="3" t="s">
        <v>27</v>
      </c>
      <c r="AF396" s="3" t="s">
        <v>27</v>
      </c>
      <c r="AG396" s="3" t="s">
        <v>27</v>
      </c>
      <c r="AH396" s="3" t="s">
        <v>27</v>
      </c>
      <c r="AI396" s="3" t="s">
        <v>27</v>
      </c>
      <c r="AJ396" s="3" t="s">
        <v>27</v>
      </c>
      <c r="AK396" s="3" t="s">
        <v>27</v>
      </c>
      <c r="AL396" s="3" t="s">
        <v>27</v>
      </c>
      <c r="AM396" s="3" t="s">
        <v>27</v>
      </c>
      <c r="AN396" s="3" t="s">
        <v>27</v>
      </c>
      <c r="AO396" s="3" t="s">
        <v>27</v>
      </c>
      <c r="AP396" s="3" t="s">
        <v>27</v>
      </c>
      <c r="AX396" s="3">
        <f t="shared" si="19"/>
        <v>47</v>
      </c>
      <c r="AY396" s="3">
        <f t="shared" si="20"/>
        <v>3</v>
      </c>
    </row>
    <row r="397" spans="2:51" x14ac:dyDescent="0.25">
      <c r="B397" s="3" t="s">
        <v>30</v>
      </c>
      <c r="C397" s="3" t="str">
        <f t="shared" si="18"/>
        <v>UCPWR_FLAB-RT</v>
      </c>
      <c r="D397" s="3" t="s">
        <v>29</v>
      </c>
      <c r="E397" s="3" t="str" cm="1">
        <f t="array" ref="E397">INDEX(PWR_Lab!$A$2:$A$168,AX397)</f>
        <v>GHCOSC00</v>
      </c>
      <c r="F397" s="3" t="s">
        <v>28</v>
      </c>
      <c r="G397" s="3" t="s">
        <v>28</v>
      </c>
      <c r="H397" s="3" t="s">
        <v>28</v>
      </c>
      <c r="I397" s="3">
        <v>3</v>
      </c>
      <c r="J397" s="3" cm="1">
        <f t="array" ref="J397">-INDEX(PWR_Lab!$F$2:$M$168,AX397,AY397)</f>
        <v>0</v>
      </c>
      <c r="K397" s="3" t="s">
        <v>27</v>
      </c>
      <c r="L397" s="3" t="s">
        <v>27</v>
      </c>
      <c r="M397" s="3" t="s">
        <v>27</v>
      </c>
      <c r="N397" s="3" t="s">
        <v>27</v>
      </c>
      <c r="O397" s="3" t="s">
        <v>27</v>
      </c>
      <c r="P397" s="3" t="s">
        <v>27</v>
      </c>
      <c r="Q397" s="3" t="s">
        <v>27</v>
      </c>
      <c r="R397" s="3" t="s">
        <v>27</v>
      </c>
      <c r="S397" s="3" t="s">
        <v>27</v>
      </c>
      <c r="T397" s="3" t="s">
        <v>27</v>
      </c>
      <c r="U397" s="3" t="s">
        <v>27</v>
      </c>
      <c r="V397" s="3" t="s">
        <v>27</v>
      </c>
      <c r="W397" s="3" t="s">
        <v>27</v>
      </c>
      <c r="X397" s="3" t="s">
        <v>27</v>
      </c>
      <c r="Y397" s="3" t="s">
        <v>27</v>
      </c>
      <c r="Z397" s="3" t="s">
        <v>27</v>
      </c>
      <c r="AA397" s="3" t="s">
        <v>27</v>
      </c>
      <c r="AB397" s="3" t="s">
        <v>27</v>
      </c>
      <c r="AC397" s="3" t="s">
        <v>27</v>
      </c>
      <c r="AD397" s="3" t="s">
        <v>27</v>
      </c>
      <c r="AE397" s="3" t="s">
        <v>27</v>
      </c>
      <c r="AF397" s="3" t="s">
        <v>27</v>
      </c>
      <c r="AG397" s="3" t="s">
        <v>27</v>
      </c>
      <c r="AH397" s="3" t="s">
        <v>27</v>
      </c>
      <c r="AI397" s="3" t="s">
        <v>27</v>
      </c>
      <c r="AJ397" s="3" t="s">
        <v>27</v>
      </c>
      <c r="AK397" s="3" t="s">
        <v>27</v>
      </c>
      <c r="AL397" s="3" t="s">
        <v>27</v>
      </c>
      <c r="AM397" s="3" t="s">
        <v>27</v>
      </c>
      <c r="AN397" s="3" t="s">
        <v>27</v>
      </c>
      <c r="AO397" s="3" t="s">
        <v>27</v>
      </c>
      <c r="AP397" s="3" t="s">
        <v>27</v>
      </c>
      <c r="AX397" s="3">
        <f t="shared" si="19"/>
        <v>47</v>
      </c>
      <c r="AY397" s="3">
        <f t="shared" si="20"/>
        <v>4</v>
      </c>
    </row>
    <row r="398" spans="2:51" x14ac:dyDescent="0.25">
      <c r="B398" s="3" t="s">
        <v>30</v>
      </c>
      <c r="C398" s="3" t="str">
        <f t="shared" si="18"/>
        <v>UCPWR_FLAB-UN</v>
      </c>
      <c r="D398" s="3" t="s">
        <v>29</v>
      </c>
      <c r="E398" s="3" t="str" cm="1">
        <f t="array" ref="E398">INDEX(PWR_Lab!$A$2:$A$168,AX398)</f>
        <v>GHCOSC00</v>
      </c>
      <c r="F398" s="3" t="s">
        <v>28</v>
      </c>
      <c r="G398" s="3" t="s">
        <v>28</v>
      </c>
      <c r="H398" s="3" t="s">
        <v>28</v>
      </c>
      <c r="I398" s="3">
        <v>3</v>
      </c>
      <c r="J398" s="3" cm="1">
        <f t="array" ref="J398">-INDEX(PWR_Lab!$F$2:$M$168,AX398,AY398)</f>
        <v>-0.10833</v>
      </c>
      <c r="K398" s="3" t="s">
        <v>27</v>
      </c>
      <c r="L398" s="3" t="s">
        <v>27</v>
      </c>
      <c r="M398" s="3" t="s">
        <v>27</v>
      </c>
      <c r="N398" s="3" t="s">
        <v>27</v>
      </c>
      <c r="O398" s="3" t="s">
        <v>27</v>
      </c>
      <c r="P398" s="3" t="s">
        <v>27</v>
      </c>
      <c r="Q398" s="3" t="s">
        <v>27</v>
      </c>
      <c r="R398" s="3" t="s">
        <v>27</v>
      </c>
      <c r="S398" s="3" t="s">
        <v>27</v>
      </c>
      <c r="T398" s="3" t="s">
        <v>27</v>
      </c>
      <c r="U398" s="3" t="s">
        <v>27</v>
      </c>
      <c r="V398" s="3" t="s">
        <v>27</v>
      </c>
      <c r="W398" s="3" t="s">
        <v>27</v>
      </c>
      <c r="X398" s="3" t="s">
        <v>27</v>
      </c>
      <c r="Y398" s="3" t="s">
        <v>27</v>
      </c>
      <c r="Z398" s="3" t="s">
        <v>27</v>
      </c>
      <c r="AA398" s="3" t="s">
        <v>27</v>
      </c>
      <c r="AB398" s="3" t="s">
        <v>27</v>
      </c>
      <c r="AC398" s="3" t="s">
        <v>27</v>
      </c>
      <c r="AD398" s="3" t="s">
        <v>27</v>
      </c>
      <c r="AE398" s="3" t="s">
        <v>27</v>
      </c>
      <c r="AF398" s="3" t="s">
        <v>27</v>
      </c>
      <c r="AG398" s="3" t="s">
        <v>27</v>
      </c>
      <c r="AH398" s="3" t="s">
        <v>27</v>
      </c>
      <c r="AI398" s="3" t="s">
        <v>27</v>
      </c>
      <c r="AJ398" s="3" t="s">
        <v>27</v>
      </c>
      <c r="AK398" s="3" t="s">
        <v>27</v>
      </c>
      <c r="AL398" s="3" t="s">
        <v>27</v>
      </c>
      <c r="AM398" s="3" t="s">
        <v>27</v>
      </c>
      <c r="AN398" s="3" t="s">
        <v>27</v>
      </c>
      <c r="AO398" s="3" t="s">
        <v>27</v>
      </c>
      <c r="AP398" s="3" t="s">
        <v>27</v>
      </c>
      <c r="AX398" s="3">
        <f t="shared" si="19"/>
        <v>47</v>
      </c>
      <c r="AY398" s="3">
        <f t="shared" si="20"/>
        <v>5</v>
      </c>
    </row>
    <row r="399" spans="2:51" x14ac:dyDescent="0.25">
      <c r="B399" s="3" t="s">
        <v>30</v>
      </c>
      <c r="C399" s="3" t="str">
        <f t="shared" si="18"/>
        <v>UCPWR_FLAB-UP</v>
      </c>
      <c r="D399" s="3" t="s">
        <v>29</v>
      </c>
      <c r="E399" s="3" t="str" cm="1">
        <f t="array" ref="E399">INDEX(PWR_Lab!$A$2:$A$168,AX399)</f>
        <v>GHCOSC00</v>
      </c>
      <c r="F399" s="3" t="s">
        <v>28</v>
      </c>
      <c r="G399" s="3" t="s">
        <v>28</v>
      </c>
      <c r="H399" s="3" t="s">
        <v>28</v>
      </c>
      <c r="I399" s="3">
        <v>3</v>
      </c>
      <c r="J399" s="3" cm="1">
        <f t="array" ref="J399">-INDEX(PWR_Lab!$F$2:$M$168,AX399,AY399)</f>
        <v>-0.39967000000000003</v>
      </c>
      <c r="K399" s="3" t="s">
        <v>27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27</v>
      </c>
      <c r="R399" s="3" t="s">
        <v>27</v>
      </c>
      <c r="S399" s="3" t="s">
        <v>27</v>
      </c>
      <c r="T399" s="3" t="s">
        <v>27</v>
      </c>
      <c r="U399" s="3" t="s">
        <v>27</v>
      </c>
      <c r="V399" s="3" t="s">
        <v>27</v>
      </c>
      <c r="W399" s="3" t="s">
        <v>27</v>
      </c>
      <c r="X399" s="3" t="s">
        <v>27</v>
      </c>
      <c r="Y399" s="3" t="s">
        <v>27</v>
      </c>
      <c r="Z399" s="3" t="s">
        <v>27</v>
      </c>
      <c r="AA399" s="3" t="s">
        <v>27</v>
      </c>
      <c r="AB399" s="3" t="s">
        <v>27</v>
      </c>
      <c r="AC399" s="3" t="s">
        <v>27</v>
      </c>
      <c r="AD399" s="3" t="s">
        <v>27</v>
      </c>
      <c r="AE399" s="3" t="s">
        <v>27</v>
      </c>
      <c r="AF399" s="3" t="s">
        <v>27</v>
      </c>
      <c r="AG399" s="3" t="s">
        <v>27</v>
      </c>
      <c r="AH399" s="3" t="s">
        <v>27</v>
      </c>
      <c r="AI399" s="3" t="s">
        <v>27</v>
      </c>
      <c r="AJ399" s="3" t="s">
        <v>27</v>
      </c>
      <c r="AK399" s="3" t="s">
        <v>27</v>
      </c>
      <c r="AL399" s="3" t="s">
        <v>27</v>
      </c>
      <c r="AM399" s="3" t="s">
        <v>27</v>
      </c>
      <c r="AN399" s="3" t="s">
        <v>27</v>
      </c>
      <c r="AO399" s="3" t="s">
        <v>27</v>
      </c>
      <c r="AP399" s="3" t="s">
        <v>27</v>
      </c>
      <c r="AX399" s="3">
        <f t="shared" si="19"/>
        <v>47</v>
      </c>
      <c r="AY399" s="3">
        <f t="shared" si="20"/>
        <v>6</v>
      </c>
    </row>
    <row r="400" spans="2:51" x14ac:dyDescent="0.25">
      <c r="B400" s="3" t="s">
        <v>30</v>
      </c>
      <c r="C400" s="3" t="str">
        <f t="shared" si="18"/>
        <v>UCPWR_FLAB-US</v>
      </c>
      <c r="D400" s="3" t="s">
        <v>29</v>
      </c>
      <c r="E400" s="3" t="str" cm="1">
        <f t="array" ref="E400">INDEX(PWR_Lab!$A$2:$A$168,AX400)</f>
        <v>GHCOSC00</v>
      </c>
      <c r="F400" s="3" t="s">
        <v>28</v>
      </c>
      <c r="G400" s="3" t="s">
        <v>28</v>
      </c>
      <c r="H400" s="3" t="s">
        <v>28</v>
      </c>
      <c r="I400" s="3">
        <v>3</v>
      </c>
      <c r="J400" s="3" cm="1">
        <f t="array" ref="J400">-INDEX(PWR_Lab!$F$2:$M$168,AX400,AY400)</f>
        <v>-7.2669999999999998E-2</v>
      </c>
      <c r="K400" s="3" t="s">
        <v>27</v>
      </c>
      <c r="L400" s="3" t="s">
        <v>27</v>
      </c>
      <c r="M400" s="3" t="s">
        <v>27</v>
      </c>
      <c r="N400" s="3" t="s">
        <v>27</v>
      </c>
      <c r="O400" s="3" t="s">
        <v>27</v>
      </c>
      <c r="P400" s="3" t="s">
        <v>27</v>
      </c>
      <c r="Q400" s="3" t="s">
        <v>27</v>
      </c>
      <c r="R400" s="3" t="s">
        <v>27</v>
      </c>
      <c r="S400" s="3" t="s">
        <v>27</v>
      </c>
      <c r="T400" s="3" t="s">
        <v>27</v>
      </c>
      <c r="U400" s="3" t="s">
        <v>27</v>
      </c>
      <c r="V400" s="3" t="s">
        <v>27</v>
      </c>
      <c r="W400" s="3" t="s">
        <v>27</v>
      </c>
      <c r="X400" s="3" t="s">
        <v>27</v>
      </c>
      <c r="Y400" s="3" t="s">
        <v>27</v>
      </c>
      <c r="Z400" s="3" t="s">
        <v>27</v>
      </c>
      <c r="AA400" s="3" t="s">
        <v>27</v>
      </c>
      <c r="AB400" s="3" t="s">
        <v>27</v>
      </c>
      <c r="AC400" s="3" t="s">
        <v>27</v>
      </c>
      <c r="AD400" s="3" t="s">
        <v>27</v>
      </c>
      <c r="AE400" s="3" t="s">
        <v>27</v>
      </c>
      <c r="AF400" s="3" t="s">
        <v>27</v>
      </c>
      <c r="AG400" s="3" t="s">
        <v>27</v>
      </c>
      <c r="AH400" s="3" t="s">
        <v>27</v>
      </c>
      <c r="AI400" s="3" t="s">
        <v>27</v>
      </c>
      <c r="AJ400" s="3" t="s">
        <v>27</v>
      </c>
      <c r="AK400" s="3" t="s">
        <v>27</v>
      </c>
      <c r="AL400" s="3" t="s">
        <v>27</v>
      </c>
      <c r="AM400" s="3" t="s">
        <v>27</v>
      </c>
      <c r="AN400" s="3" t="s">
        <v>27</v>
      </c>
      <c r="AO400" s="3" t="s">
        <v>27</v>
      </c>
      <c r="AP400" s="3" t="s">
        <v>27</v>
      </c>
      <c r="AX400" s="3">
        <f t="shared" si="19"/>
        <v>47</v>
      </c>
      <c r="AY400" s="3">
        <f t="shared" si="20"/>
        <v>7</v>
      </c>
    </row>
    <row r="401" spans="2:51" x14ac:dyDescent="0.25">
      <c r="B401" s="3" t="s">
        <v>30</v>
      </c>
      <c r="C401" s="3" t="str">
        <f t="shared" si="18"/>
        <v>UCPWR_FLAB-UT</v>
      </c>
      <c r="D401" s="3" t="s">
        <v>29</v>
      </c>
      <c r="E401" s="3" t="str" cm="1">
        <f t="array" ref="E401">INDEX(PWR_Lab!$A$2:$A$168,AX401)</f>
        <v>GHCOSC00</v>
      </c>
      <c r="F401" s="3" t="s">
        <v>28</v>
      </c>
      <c r="G401" s="3" t="s">
        <v>28</v>
      </c>
      <c r="H401" s="3" t="s">
        <v>28</v>
      </c>
      <c r="I401" s="3">
        <v>3</v>
      </c>
      <c r="J401" s="3" cm="1">
        <f t="array" ref="J401">-INDEX(PWR_Lab!$F$2:$M$168,AX401,AY401)</f>
        <v>-0.88546000000000002</v>
      </c>
      <c r="K401" s="3" t="s">
        <v>27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  <c r="S401" s="3" t="s">
        <v>27</v>
      </c>
      <c r="T401" s="3" t="s">
        <v>27</v>
      </c>
      <c r="U401" s="3" t="s">
        <v>27</v>
      </c>
      <c r="V401" s="3" t="s">
        <v>27</v>
      </c>
      <c r="W401" s="3" t="s">
        <v>27</v>
      </c>
      <c r="X401" s="3" t="s">
        <v>27</v>
      </c>
      <c r="Y401" s="3" t="s">
        <v>27</v>
      </c>
      <c r="Z401" s="3" t="s">
        <v>27</v>
      </c>
      <c r="AA401" s="3" t="s">
        <v>27</v>
      </c>
      <c r="AB401" s="3" t="s">
        <v>27</v>
      </c>
      <c r="AC401" s="3" t="s">
        <v>27</v>
      </c>
      <c r="AD401" s="3" t="s">
        <v>27</v>
      </c>
      <c r="AE401" s="3" t="s">
        <v>27</v>
      </c>
      <c r="AF401" s="3" t="s">
        <v>27</v>
      </c>
      <c r="AG401" s="3" t="s">
        <v>27</v>
      </c>
      <c r="AH401" s="3" t="s">
        <v>27</v>
      </c>
      <c r="AI401" s="3" t="s">
        <v>27</v>
      </c>
      <c r="AJ401" s="3" t="s">
        <v>27</v>
      </c>
      <c r="AK401" s="3" t="s">
        <v>27</v>
      </c>
      <c r="AL401" s="3" t="s">
        <v>27</v>
      </c>
      <c r="AM401" s="3" t="s">
        <v>27</v>
      </c>
      <c r="AN401" s="3" t="s">
        <v>27</v>
      </c>
      <c r="AO401" s="3" t="s">
        <v>27</v>
      </c>
      <c r="AP401" s="3" t="s">
        <v>27</v>
      </c>
      <c r="AX401" s="3">
        <f t="shared" si="19"/>
        <v>47</v>
      </c>
      <c r="AY401" s="3">
        <f t="shared" si="20"/>
        <v>8</v>
      </c>
    </row>
    <row r="402" spans="2:51" x14ac:dyDescent="0.25">
      <c r="B402" s="3" t="s">
        <v>30</v>
      </c>
      <c r="C402" s="3" t="str">
        <f t="shared" si="18"/>
        <v>UCPWR_FLAB-RN</v>
      </c>
      <c r="D402" s="3" t="s">
        <v>29</v>
      </c>
      <c r="E402" s="3" t="str" cm="1">
        <f t="array" ref="E402">INDEX(PWR_Lab!$A$2:$A$168,AX402)</f>
        <v>GHCOCS00</v>
      </c>
      <c r="F402" s="3" t="s">
        <v>28</v>
      </c>
      <c r="G402" s="3" t="s">
        <v>28</v>
      </c>
      <c r="H402" s="3" t="s">
        <v>28</v>
      </c>
      <c r="I402" s="3">
        <v>3</v>
      </c>
      <c r="J402" s="3" cm="1">
        <f t="array" ref="J402">-INDEX(PWR_Lab!$F$2:$M$168,AX402,AY402)</f>
        <v>-1.413E-2</v>
      </c>
      <c r="K402" s="3" t="s">
        <v>27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  <c r="S402" s="3" t="s">
        <v>27</v>
      </c>
      <c r="T402" s="3" t="s">
        <v>27</v>
      </c>
      <c r="U402" s="3" t="s">
        <v>27</v>
      </c>
      <c r="V402" s="3" t="s">
        <v>27</v>
      </c>
      <c r="W402" s="3" t="s">
        <v>27</v>
      </c>
      <c r="X402" s="3" t="s">
        <v>27</v>
      </c>
      <c r="Y402" s="3" t="s">
        <v>27</v>
      </c>
      <c r="Z402" s="3" t="s">
        <v>27</v>
      </c>
      <c r="AA402" s="3" t="s">
        <v>27</v>
      </c>
      <c r="AB402" s="3" t="s">
        <v>27</v>
      </c>
      <c r="AC402" s="3" t="s">
        <v>27</v>
      </c>
      <c r="AD402" s="3" t="s">
        <v>27</v>
      </c>
      <c r="AE402" s="3" t="s">
        <v>27</v>
      </c>
      <c r="AF402" s="3" t="s">
        <v>27</v>
      </c>
      <c r="AG402" s="3" t="s">
        <v>27</v>
      </c>
      <c r="AH402" s="3" t="s">
        <v>27</v>
      </c>
      <c r="AI402" s="3" t="s">
        <v>27</v>
      </c>
      <c r="AJ402" s="3" t="s">
        <v>27</v>
      </c>
      <c r="AK402" s="3" t="s">
        <v>27</v>
      </c>
      <c r="AL402" s="3" t="s">
        <v>27</v>
      </c>
      <c r="AM402" s="3" t="s">
        <v>27</v>
      </c>
      <c r="AN402" s="3" t="s">
        <v>27</v>
      </c>
      <c r="AO402" s="3" t="s">
        <v>27</v>
      </c>
      <c r="AP402" s="3" t="s">
        <v>27</v>
      </c>
      <c r="AX402" s="3">
        <f t="shared" si="19"/>
        <v>48</v>
      </c>
      <c r="AY402" s="3">
        <f t="shared" si="20"/>
        <v>1</v>
      </c>
    </row>
    <row r="403" spans="2:51" x14ac:dyDescent="0.25">
      <c r="B403" s="3" t="s">
        <v>30</v>
      </c>
      <c r="C403" s="3" t="str">
        <f t="shared" si="18"/>
        <v>UCPWR_FLAB-RP</v>
      </c>
      <c r="D403" s="3" t="s">
        <v>29</v>
      </c>
      <c r="E403" s="3" t="str" cm="1">
        <f t="array" ref="E403">INDEX(PWR_Lab!$A$2:$A$168,AX403)</f>
        <v>GHCOCS00</v>
      </c>
      <c r="F403" s="3" t="s">
        <v>28</v>
      </c>
      <c r="G403" s="3" t="s">
        <v>28</v>
      </c>
      <c r="H403" s="3" t="s">
        <v>28</v>
      </c>
      <c r="I403" s="3">
        <v>3</v>
      </c>
      <c r="J403" s="3" cm="1">
        <f t="array" ref="J403">-INDEX(PWR_Lab!$F$2:$M$168,AX403,AY403)</f>
        <v>-1.1440000000000001E-2</v>
      </c>
      <c r="K403" s="3" t="s">
        <v>27</v>
      </c>
      <c r="L403" s="3" t="s">
        <v>27</v>
      </c>
      <c r="M403" s="3" t="s">
        <v>27</v>
      </c>
      <c r="N403" s="3" t="s">
        <v>27</v>
      </c>
      <c r="O403" s="3" t="s">
        <v>27</v>
      </c>
      <c r="P403" s="3" t="s">
        <v>27</v>
      </c>
      <c r="Q403" s="3" t="s">
        <v>27</v>
      </c>
      <c r="R403" s="3" t="s">
        <v>27</v>
      </c>
      <c r="S403" s="3" t="s">
        <v>27</v>
      </c>
      <c r="T403" s="3" t="s">
        <v>27</v>
      </c>
      <c r="U403" s="3" t="s">
        <v>27</v>
      </c>
      <c r="V403" s="3" t="s">
        <v>27</v>
      </c>
      <c r="W403" s="3" t="s">
        <v>27</v>
      </c>
      <c r="X403" s="3" t="s">
        <v>27</v>
      </c>
      <c r="Y403" s="3" t="s">
        <v>27</v>
      </c>
      <c r="Z403" s="3" t="s">
        <v>27</v>
      </c>
      <c r="AA403" s="3" t="s">
        <v>27</v>
      </c>
      <c r="AB403" s="3" t="s">
        <v>27</v>
      </c>
      <c r="AC403" s="3" t="s">
        <v>27</v>
      </c>
      <c r="AD403" s="3" t="s">
        <v>27</v>
      </c>
      <c r="AE403" s="3" t="s">
        <v>27</v>
      </c>
      <c r="AF403" s="3" t="s">
        <v>27</v>
      </c>
      <c r="AG403" s="3" t="s">
        <v>27</v>
      </c>
      <c r="AH403" s="3" t="s">
        <v>27</v>
      </c>
      <c r="AI403" s="3" t="s">
        <v>27</v>
      </c>
      <c r="AJ403" s="3" t="s">
        <v>27</v>
      </c>
      <c r="AK403" s="3" t="s">
        <v>27</v>
      </c>
      <c r="AL403" s="3" t="s">
        <v>27</v>
      </c>
      <c r="AM403" s="3" t="s">
        <v>27</v>
      </c>
      <c r="AN403" s="3" t="s">
        <v>27</v>
      </c>
      <c r="AO403" s="3" t="s">
        <v>27</v>
      </c>
      <c r="AP403" s="3" t="s">
        <v>27</v>
      </c>
      <c r="AX403" s="3">
        <f t="shared" si="19"/>
        <v>48</v>
      </c>
      <c r="AY403" s="3">
        <f t="shared" si="20"/>
        <v>2</v>
      </c>
    </row>
    <row r="404" spans="2:51" x14ac:dyDescent="0.25">
      <c r="B404" s="3" t="s">
        <v>30</v>
      </c>
      <c r="C404" s="3" t="str">
        <f t="shared" si="18"/>
        <v>UCPWR_FLAB-RS</v>
      </c>
      <c r="D404" s="3" t="s">
        <v>29</v>
      </c>
      <c r="E404" s="3" t="str" cm="1">
        <f t="array" ref="E404">INDEX(PWR_Lab!$A$2:$A$168,AX404)</f>
        <v>GHCOCS00</v>
      </c>
      <c r="F404" s="3" t="s">
        <v>28</v>
      </c>
      <c r="G404" s="3" t="s">
        <v>28</v>
      </c>
      <c r="H404" s="3" t="s">
        <v>28</v>
      </c>
      <c r="I404" s="3">
        <v>3</v>
      </c>
      <c r="J404" s="3" cm="1">
        <f t="array" ref="J404">-INDEX(PWR_Lab!$F$2:$M$168,AX404,AY404)</f>
        <v>-1.5480000000000001E-2</v>
      </c>
      <c r="K404" s="3" t="s">
        <v>27</v>
      </c>
      <c r="L404" s="3" t="s">
        <v>27</v>
      </c>
      <c r="M404" s="3" t="s">
        <v>27</v>
      </c>
      <c r="N404" s="3" t="s">
        <v>27</v>
      </c>
      <c r="O404" s="3" t="s">
        <v>27</v>
      </c>
      <c r="P404" s="3" t="s">
        <v>27</v>
      </c>
      <c r="Q404" s="3" t="s">
        <v>27</v>
      </c>
      <c r="R404" s="3" t="s">
        <v>27</v>
      </c>
      <c r="S404" s="3" t="s">
        <v>27</v>
      </c>
      <c r="T404" s="3" t="s">
        <v>27</v>
      </c>
      <c r="U404" s="3" t="s">
        <v>27</v>
      </c>
      <c r="V404" s="3" t="s">
        <v>27</v>
      </c>
      <c r="W404" s="3" t="s">
        <v>27</v>
      </c>
      <c r="X404" s="3" t="s">
        <v>27</v>
      </c>
      <c r="Y404" s="3" t="s">
        <v>27</v>
      </c>
      <c r="Z404" s="3" t="s">
        <v>27</v>
      </c>
      <c r="AA404" s="3" t="s">
        <v>27</v>
      </c>
      <c r="AB404" s="3" t="s">
        <v>27</v>
      </c>
      <c r="AC404" s="3" t="s">
        <v>27</v>
      </c>
      <c r="AD404" s="3" t="s">
        <v>27</v>
      </c>
      <c r="AE404" s="3" t="s">
        <v>27</v>
      </c>
      <c r="AF404" s="3" t="s">
        <v>27</v>
      </c>
      <c r="AG404" s="3" t="s">
        <v>27</v>
      </c>
      <c r="AH404" s="3" t="s">
        <v>27</v>
      </c>
      <c r="AI404" s="3" t="s">
        <v>27</v>
      </c>
      <c r="AJ404" s="3" t="s">
        <v>27</v>
      </c>
      <c r="AK404" s="3" t="s">
        <v>27</v>
      </c>
      <c r="AL404" s="3" t="s">
        <v>27</v>
      </c>
      <c r="AM404" s="3" t="s">
        <v>27</v>
      </c>
      <c r="AN404" s="3" t="s">
        <v>27</v>
      </c>
      <c r="AO404" s="3" t="s">
        <v>27</v>
      </c>
      <c r="AP404" s="3" t="s">
        <v>27</v>
      </c>
      <c r="AX404" s="3">
        <f t="shared" si="19"/>
        <v>48</v>
      </c>
      <c r="AY404" s="3">
        <f t="shared" si="20"/>
        <v>3</v>
      </c>
    </row>
    <row r="405" spans="2:51" x14ac:dyDescent="0.25">
      <c r="B405" s="3" t="s">
        <v>30</v>
      </c>
      <c r="C405" s="3" t="str">
        <f t="shared" si="18"/>
        <v>UCPWR_FLAB-RT</v>
      </c>
      <c r="D405" s="3" t="s">
        <v>29</v>
      </c>
      <c r="E405" s="3" t="str" cm="1">
        <f t="array" ref="E405">INDEX(PWR_Lab!$A$2:$A$168,AX405)</f>
        <v>GHCOCS00</v>
      </c>
      <c r="F405" s="3" t="s">
        <v>28</v>
      </c>
      <c r="G405" s="3" t="s">
        <v>28</v>
      </c>
      <c r="H405" s="3" t="s">
        <v>28</v>
      </c>
      <c r="I405" s="3">
        <v>3</v>
      </c>
      <c r="J405" s="3" cm="1">
        <f t="array" ref="J405">-INDEX(PWR_Lab!$F$2:$M$168,AX405,AY405)</f>
        <v>0</v>
      </c>
      <c r="K405" s="3" t="s">
        <v>27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  <c r="S405" s="3" t="s">
        <v>27</v>
      </c>
      <c r="T405" s="3" t="s">
        <v>27</v>
      </c>
      <c r="U405" s="3" t="s">
        <v>27</v>
      </c>
      <c r="V405" s="3" t="s">
        <v>27</v>
      </c>
      <c r="W405" s="3" t="s">
        <v>27</v>
      </c>
      <c r="X405" s="3" t="s">
        <v>27</v>
      </c>
      <c r="Y405" s="3" t="s">
        <v>27</v>
      </c>
      <c r="Z405" s="3" t="s">
        <v>27</v>
      </c>
      <c r="AA405" s="3" t="s">
        <v>27</v>
      </c>
      <c r="AB405" s="3" t="s">
        <v>27</v>
      </c>
      <c r="AC405" s="3" t="s">
        <v>27</v>
      </c>
      <c r="AD405" s="3" t="s">
        <v>27</v>
      </c>
      <c r="AE405" s="3" t="s">
        <v>27</v>
      </c>
      <c r="AF405" s="3" t="s">
        <v>27</v>
      </c>
      <c r="AG405" s="3" t="s">
        <v>27</v>
      </c>
      <c r="AH405" s="3" t="s">
        <v>27</v>
      </c>
      <c r="AI405" s="3" t="s">
        <v>27</v>
      </c>
      <c r="AJ405" s="3" t="s">
        <v>27</v>
      </c>
      <c r="AK405" s="3" t="s">
        <v>27</v>
      </c>
      <c r="AL405" s="3" t="s">
        <v>27</v>
      </c>
      <c r="AM405" s="3" t="s">
        <v>27</v>
      </c>
      <c r="AN405" s="3" t="s">
        <v>27</v>
      </c>
      <c r="AO405" s="3" t="s">
        <v>27</v>
      </c>
      <c r="AP405" s="3" t="s">
        <v>27</v>
      </c>
      <c r="AX405" s="3">
        <f t="shared" si="19"/>
        <v>48</v>
      </c>
      <c r="AY405" s="3">
        <f t="shared" si="20"/>
        <v>4</v>
      </c>
    </row>
    <row r="406" spans="2:51" x14ac:dyDescent="0.25">
      <c r="B406" s="3" t="s">
        <v>30</v>
      </c>
      <c r="C406" s="3" t="str">
        <f t="shared" si="18"/>
        <v>UCPWR_FLAB-UN</v>
      </c>
      <c r="D406" s="3" t="s">
        <v>29</v>
      </c>
      <c r="E406" s="3" t="str" cm="1">
        <f t="array" ref="E406">INDEX(PWR_Lab!$A$2:$A$168,AX406)</f>
        <v>GHCOCS00</v>
      </c>
      <c r="F406" s="3" t="s">
        <v>28</v>
      </c>
      <c r="G406" s="3" t="s">
        <v>28</v>
      </c>
      <c r="H406" s="3" t="s">
        <v>28</v>
      </c>
      <c r="I406" s="3">
        <v>3</v>
      </c>
      <c r="J406" s="3" cm="1">
        <f t="array" ref="J406">-INDEX(PWR_Lab!$F$2:$M$168,AX406,AY406)</f>
        <v>-0.10833</v>
      </c>
      <c r="K406" s="3" t="s">
        <v>27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  <c r="S406" s="3" t="s">
        <v>27</v>
      </c>
      <c r="T406" s="3" t="s">
        <v>27</v>
      </c>
      <c r="U406" s="3" t="s">
        <v>27</v>
      </c>
      <c r="V406" s="3" t="s">
        <v>27</v>
      </c>
      <c r="W406" s="3" t="s">
        <v>27</v>
      </c>
      <c r="X406" s="3" t="s">
        <v>27</v>
      </c>
      <c r="Y406" s="3" t="s">
        <v>27</v>
      </c>
      <c r="Z406" s="3" t="s">
        <v>27</v>
      </c>
      <c r="AA406" s="3" t="s">
        <v>27</v>
      </c>
      <c r="AB406" s="3" t="s">
        <v>27</v>
      </c>
      <c r="AC406" s="3" t="s">
        <v>27</v>
      </c>
      <c r="AD406" s="3" t="s">
        <v>27</v>
      </c>
      <c r="AE406" s="3" t="s">
        <v>27</v>
      </c>
      <c r="AF406" s="3" t="s">
        <v>27</v>
      </c>
      <c r="AG406" s="3" t="s">
        <v>27</v>
      </c>
      <c r="AH406" s="3" t="s">
        <v>27</v>
      </c>
      <c r="AI406" s="3" t="s">
        <v>27</v>
      </c>
      <c r="AJ406" s="3" t="s">
        <v>27</v>
      </c>
      <c r="AK406" s="3" t="s">
        <v>27</v>
      </c>
      <c r="AL406" s="3" t="s">
        <v>27</v>
      </c>
      <c r="AM406" s="3" t="s">
        <v>27</v>
      </c>
      <c r="AN406" s="3" t="s">
        <v>27</v>
      </c>
      <c r="AO406" s="3" t="s">
        <v>27</v>
      </c>
      <c r="AP406" s="3" t="s">
        <v>27</v>
      </c>
      <c r="AX406" s="3">
        <f t="shared" si="19"/>
        <v>48</v>
      </c>
      <c r="AY406" s="3">
        <f t="shared" si="20"/>
        <v>5</v>
      </c>
    </row>
    <row r="407" spans="2:51" x14ac:dyDescent="0.25">
      <c r="B407" s="3" t="s">
        <v>30</v>
      </c>
      <c r="C407" s="3" t="str">
        <f t="shared" si="18"/>
        <v>UCPWR_FLAB-UP</v>
      </c>
      <c r="D407" s="3" t="s">
        <v>29</v>
      </c>
      <c r="E407" s="3" t="str" cm="1">
        <f t="array" ref="E407">INDEX(PWR_Lab!$A$2:$A$168,AX407)</f>
        <v>GHCOCS00</v>
      </c>
      <c r="F407" s="3" t="s">
        <v>28</v>
      </c>
      <c r="G407" s="3" t="s">
        <v>28</v>
      </c>
      <c r="H407" s="3" t="s">
        <v>28</v>
      </c>
      <c r="I407" s="3">
        <v>3</v>
      </c>
      <c r="J407" s="3" cm="1">
        <f t="array" ref="J407">-INDEX(PWR_Lab!$F$2:$M$168,AX407,AY407)</f>
        <v>-0.39967000000000003</v>
      </c>
      <c r="K407" s="3" t="s">
        <v>27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27</v>
      </c>
      <c r="R407" s="3" t="s">
        <v>27</v>
      </c>
      <c r="S407" s="3" t="s">
        <v>27</v>
      </c>
      <c r="T407" s="3" t="s">
        <v>27</v>
      </c>
      <c r="U407" s="3" t="s">
        <v>27</v>
      </c>
      <c r="V407" s="3" t="s">
        <v>27</v>
      </c>
      <c r="W407" s="3" t="s">
        <v>27</v>
      </c>
      <c r="X407" s="3" t="s">
        <v>27</v>
      </c>
      <c r="Y407" s="3" t="s">
        <v>27</v>
      </c>
      <c r="Z407" s="3" t="s">
        <v>27</v>
      </c>
      <c r="AA407" s="3" t="s">
        <v>27</v>
      </c>
      <c r="AB407" s="3" t="s">
        <v>27</v>
      </c>
      <c r="AC407" s="3" t="s">
        <v>27</v>
      </c>
      <c r="AD407" s="3" t="s">
        <v>27</v>
      </c>
      <c r="AE407" s="3" t="s">
        <v>27</v>
      </c>
      <c r="AF407" s="3" t="s">
        <v>27</v>
      </c>
      <c r="AG407" s="3" t="s">
        <v>27</v>
      </c>
      <c r="AH407" s="3" t="s">
        <v>27</v>
      </c>
      <c r="AI407" s="3" t="s">
        <v>27</v>
      </c>
      <c r="AJ407" s="3" t="s">
        <v>27</v>
      </c>
      <c r="AK407" s="3" t="s">
        <v>27</v>
      </c>
      <c r="AL407" s="3" t="s">
        <v>27</v>
      </c>
      <c r="AM407" s="3" t="s">
        <v>27</v>
      </c>
      <c r="AN407" s="3" t="s">
        <v>27</v>
      </c>
      <c r="AO407" s="3" t="s">
        <v>27</v>
      </c>
      <c r="AP407" s="3" t="s">
        <v>27</v>
      </c>
      <c r="AX407" s="3">
        <f t="shared" si="19"/>
        <v>48</v>
      </c>
      <c r="AY407" s="3">
        <f t="shared" si="20"/>
        <v>6</v>
      </c>
    </row>
    <row r="408" spans="2:51" x14ac:dyDescent="0.25">
      <c r="B408" s="3" t="s">
        <v>30</v>
      </c>
      <c r="C408" s="3" t="str">
        <f t="shared" si="18"/>
        <v>UCPWR_FLAB-US</v>
      </c>
      <c r="D408" s="3" t="s">
        <v>29</v>
      </c>
      <c r="E408" s="3" t="str" cm="1">
        <f t="array" ref="E408">INDEX(PWR_Lab!$A$2:$A$168,AX408)</f>
        <v>GHCOCS00</v>
      </c>
      <c r="F408" s="3" t="s">
        <v>28</v>
      </c>
      <c r="G408" s="3" t="s">
        <v>28</v>
      </c>
      <c r="H408" s="3" t="s">
        <v>28</v>
      </c>
      <c r="I408" s="3">
        <v>3</v>
      </c>
      <c r="J408" s="3" cm="1">
        <f t="array" ref="J408">-INDEX(PWR_Lab!$F$2:$M$168,AX408,AY408)</f>
        <v>-7.2669999999999998E-2</v>
      </c>
      <c r="K408" s="3" t="s">
        <v>27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  <c r="S408" s="3" t="s">
        <v>27</v>
      </c>
      <c r="T408" s="3" t="s">
        <v>27</v>
      </c>
      <c r="U408" s="3" t="s">
        <v>27</v>
      </c>
      <c r="V408" s="3" t="s">
        <v>27</v>
      </c>
      <c r="W408" s="3" t="s">
        <v>27</v>
      </c>
      <c r="X408" s="3" t="s">
        <v>27</v>
      </c>
      <c r="Y408" s="3" t="s">
        <v>27</v>
      </c>
      <c r="Z408" s="3" t="s">
        <v>27</v>
      </c>
      <c r="AA408" s="3" t="s">
        <v>27</v>
      </c>
      <c r="AB408" s="3" t="s">
        <v>27</v>
      </c>
      <c r="AC408" s="3" t="s">
        <v>27</v>
      </c>
      <c r="AD408" s="3" t="s">
        <v>27</v>
      </c>
      <c r="AE408" s="3" t="s">
        <v>27</v>
      </c>
      <c r="AF408" s="3" t="s">
        <v>27</v>
      </c>
      <c r="AG408" s="3" t="s">
        <v>27</v>
      </c>
      <c r="AH408" s="3" t="s">
        <v>27</v>
      </c>
      <c r="AI408" s="3" t="s">
        <v>27</v>
      </c>
      <c r="AJ408" s="3" t="s">
        <v>27</v>
      </c>
      <c r="AK408" s="3" t="s">
        <v>27</v>
      </c>
      <c r="AL408" s="3" t="s">
        <v>27</v>
      </c>
      <c r="AM408" s="3" t="s">
        <v>27</v>
      </c>
      <c r="AN408" s="3" t="s">
        <v>27</v>
      </c>
      <c r="AO408" s="3" t="s">
        <v>27</v>
      </c>
      <c r="AP408" s="3" t="s">
        <v>27</v>
      </c>
      <c r="AX408" s="3">
        <f t="shared" si="19"/>
        <v>48</v>
      </c>
      <c r="AY408" s="3">
        <f t="shared" si="20"/>
        <v>7</v>
      </c>
    </row>
    <row r="409" spans="2:51" x14ac:dyDescent="0.25">
      <c r="B409" s="3" t="s">
        <v>30</v>
      </c>
      <c r="C409" s="3" t="str">
        <f t="shared" si="18"/>
        <v>UCPWR_FLAB-UT</v>
      </c>
      <c r="D409" s="3" t="s">
        <v>29</v>
      </c>
      <c r="E409" s="3" t="str" cm="1">
        <f t="array" ref="E409">INDEX(PWR_Lab!$A$2:$A$168,AX409)</f>
        <v>GHCOCS00</v>
      </c>
      <c r="F409" s="3" t="s">
        <v>28</v>
      </c>
      <c r="G409" s="3" t="s">
        <v>28</v>
      </c>
      <c r="H409" s="3" t="s">
        <v>28</v>
      </c>
      <c r="I409" s="3">
        <v>3</v>
      </c>
      <c r="J409" s="3" cm="1">
        <f t="array" ref="J409">-INDEX(PWR_Lab!$F$2:$M$168,AX409,AY409)</f>
        <v>-0.88546000000000002</v>
      </c>
      <c r="K409" s="3" t="s">
        <v>27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27</v>
      </c>
      <c r="R409" s="3" t="s">
        <v>27</v>
      </c>
      <c r="S409" s="3" t="s">
        <v>27</v>
      </c>
      <c r="T409" s="3" t="s">
        <v>27</v>
      </c>
      <c r="U409" s="3" t="s">
        <v>27</v>
      </c>
      <c r="V409" s="3" t="s">
        <v>27</v>
      </c>
      <c r="W409" s="3" t="s">
        <v>27</v>
      </c>
      <c r="X409" s="3" t="s">
        <v>27</v>
      </c>
      <c r="Y409" s="3" t="s">
        <v>27</v>
      </c>
      <c r="Z409" s="3" t="s">
        <v>27</v>
      </c>
      <c r="AA409" s="3" t="s">
        <v>27</v>
      </c>
      <c r="AB409" s="3" t="s">
        <v>27</v>
      </c>
      <c r="AC409" s="3" t="s">
        <v>27</v>
      </c>
      <c r="AD409" s="3" t="s">
        <v>27</v>
      </c>
      <c r="AE409" s="3" t="s">
        <v>27</v>
      </c>
      <c r="AF409" s="3" t="s">
        <v>27</v>
      </c>
      <c r="AG409" s="3" t="s">
        <v>27</v>
      </c>
      <c r="AH409" s="3" t="s">
        <v>27</v>
      </c>
      <c r="AI409" s="3" t="s">
        <v>27</v>
      </c>
      <c r="AJ409" s="3" t="s">
        <v>27</v>
      </c>
      <c r="AK409" s="3" t="s">
        <v>27</v>
      </c>
      <c r="AL409" s="3" t="s">
        <v>27</v>
      </c>
      <c r="AM409" s="3" t="s">
        <v>27</v>
      </c>
      <c r="AN409" s="3" t="s">
        <v>27</v>
      </c>
      <c r="AO409" s="3" t="s">
        <v>27</v>
      </c>
      <c r="AP409" s="3" t="s">
        <v>27</v>
      </c>
      <c r="AX409" s="3">
        <f t="shared" si="19"/>
        <v>48</v>
      </c>
      <c r="AY409" s="3">
        <f t="shared" si="20"/>
        <v>8</v>
      </c>
    </row>
    <row r="410" spans="2:51" x14ac:dyDescent="0.25">
      <c r="B410" s="3" t="s">
        <v>30</v>
      </c>
      <c r="C410" s="3" t="str">
        <f t="shared" si="18"/>
        <v>UCPWR_FLAB-RN</v>
      </c>
      <c r="D410" s="3" t="s">
        <v>29</v>
      </c>
      <c r="E410" s="3" t="str" cm="1">
        <f t="array" ref="E410">INDEX(PWR_Lab!$A$2:$A$168,AX410)</f>
        <v>GHNGCC00</v>
      </c>
      <c r="F410" s="3" t="s">
        <v>28</v>
      </c>
      <c r="G410" s="3" t="s">
        <v>28</v>
      </c>
      <c r="H410" s="3" t="s">
        <v>28</v>
      </c>
      <c r="I410" s="3">
        <v>3</v>
      </c>
      <c r="J410" s="3" cm="1">
        <f t="array" ref="J410">-INDEX(PWR_Lab!$F$2:$M$168,AX410,AY410)</f>
        <v>-1.413E-2</v>
      </c>
      <c r="K410" s="3" t="s">
        <v>27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  <c r="S410" s="3" t="s">
        <v>27</v>
      </c>
      <c r="T410" s="3" t="s">
        <v>27</v>
      </c>
      <c r="U410" s="3" t="s">
        <v>27</v>
      </c>
      <c r="V410" s="3" t="s">
        <v>27</v>
      </c>
      <c r="W410" s="3" t="s">
        <v>27</v>
      </c>
      <c r="X410" s="3" t="s">
        <v>27</v>
      </c>
      <c r="Y410" s="3" t="s">
        <v>27</v>
      </c>
      <c r="Z410" s="3" t="s">
        <v>27</v>
      </c>
      <c r="AA410" s="3" t="s">
        <v>27</v>
      </c>
      <c r="AB410" s="3" t="s">
        <v>27</v>
      </c>
      <c r="AC410" s="3" t="s">
        <v>27</v>
      </c>
      <c r="AD410" s="3" t="s">
        <v>27</v>
      </c>
      <c r="AE410" s="3" t="s">
        <v>27</v>
      </c>
      <c r="AF410" s="3" t="s">
        <v>27</v>
      </c>
      <c r="AG410" s="3" t="s">
        <v>27</v>
      </c>
      <c r="AH410" s="3" t="s">
        <v>27</v>
      </c>
      <c r="AI410" s="3" t="s">
        <v>27</v>
      </c>
      <c r="AJ410" s="3" t="s">
        <v>27</v>
      </c>
      <c r="AK410" s="3" t="s">
        <v>27</v>
      </c>
      <c r="AL410" s="3" t="s">
        <v>27</v>
      </c>
      <c r="AM410" s="3" t="s">
        <v>27</v>
      </c>
      <c r="AN410" s="3" t="s">
        <v>27</v>
      </c>
      <c r="AO410" s="3" t="s">
        <v>27</v>
      </c>
      <c r="AP410" s="3" t="s">
        <v>27</v>
      </c>
      <c r="AX410" s="3">
        <f t="shared" si="19"/>
        <v>49</v>
      </c>
      <c r="AY410" s="3">
        <f t="shared" si="20"/>
        <v>1</v>
      </c>
    </row>
    <row r="411" spans="2:51" x14ac:dyDescent="0.25">
      <c r="B411" s="3" t="s">
        <v>30</v>
      </c>
      <c r="C411" s="3" t="str">
        <f t="shared" ref="C411:C474" si="21">C403</f>
        <v>UCPWR_FLAB-RP</v>
      </c>
      <c r="D411" s="3" t="s">
        <v>29</v>
      </c>
      <c r="E411" s="3" t="str" cm="1">
        <f t="array" ref="E411">INDEX(PWR_Lab!$A$2:$A$168,AX411)</f>
        <v>GHNGCC00</v>
      </c>
      <c r="F411" s="3" t="s">
        <v>28</v>
      </c>
      <c r="G411" s="3" t="s">
        <v>28</v>
      </c>
      <c r="H411" s="3" t="s">
        <v>28</v>
      </c>
      <c r="I411" s="3">
        <v>3</v>
      </c>
      <c r="J411" s="3" cm="1">
        <f t="array" ref="J411">-INDEX(PWR_Lab!$F$2:$M$168,AX411,AY411)</f>
        <v>-1.1440000000000001E-2</v>
      </c>
      <c r="K411" s="3" t="s">
        <v>27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  <c r="S411" s="3" t="s">
        <v>27</v>
      </c>
      <c r="T411" s="3" t="s">
        <v>27</v>
      </c>
      <c r="U411" s="3" t="s">
        <v>27</v>
      </c>
      <c r="V411" s="3" t="s">
        <v>27</v>
      </c>
      <c r="W411" s="3" t="s">
        <v>27</v>
      </c>
      <c r="X411" s="3" t="s">
        <v>27</v>
      </c>
      <c r="Y411" s="3" t="s">
        <v>27</v>
      </c>
      <c r="Z411" s="3" t="s">
        <v>27</v>
      </c>
      <c r="AA411" s="3" t="s">
        <v>27</v>
      </c>
      <c r="AB411" s="3" t="s">
        <v>27</v>
      </c>
      <c r="AC411" s="3" t="s">
        <v>27</v>
      </c>
      <c r="AD411" s="3" t="s">
        <v>27</v>
      </c>
      <c r="AE411" s="3" t="s">
        <v>27</v>
      </c>
      <c r="AF411" s="3" t="s">
        <v>27</v>
      </c>
      <c r="AG411" s="3" t="s">
        <v>27</v>
      </c>
      <c r="AH411" s="3" t="s">
        <v>27</v>
      </c>
      <c r="AI411" s="3" t="s">
        <v>27</v>
      </c>
      <c r="AJ411" s="3" t="s">
        <v>27</v>
      </c>
      <c r="AK411" s="3" t="s">
        <v>27</v>
      </c>
      <c r="AL411" s="3" t="s">
        <v>27</v>
      </c>
      <c r="AM411" s="3" t="s">
        <v>27</v>
      </c>
      <c r="AN411" s="3" t="s">
        <v>27</v>
      </c>
      <c r="AO411" s="3" t="s">
        <v>27</v>
      </c>
      <c r="AP411" s="3" t="s">
        <v>27</v>
      </c>
      <c r="AX411" s="3">
        <f t="shared" si="19"/>
        <v>49</v>
      </c>
      <c r="AY411" s="3">
        <f t="shared" si="20"/>
        <v>2</v>
      </c>
    </row>
    <row r="412" spans="2:51" x14ac:dyDescent="0.25">
      <c r="B412" s="3" t="s">
        <v>30</v>
      </c>
      <c r="C412" s="3" t="str">
        <f t="shared" si="21"/>
        <v>UCPWR_FLAB-RS</v>
      </c>
      <c r="D412" s="3" t="s">
        <v>29</v>
      </c>
      <c r="E412" s="3" t="str" cm="1">
        <f t="array" ref="E412">INDEX(PWR_Lab!$A$2:$A$168,AX412)</f>
        <v>GHNGCC00</v>
      </c>
      <c r="F412" s="3" t="s">
        <v>28</v>
      </c>
      <c r="G412" s="3" t="s">
        <v>28</v>
      </c>
      <c r="H412" s="3" t="s">
        <v>28</v>
      </c>
      <c r="I412" s="3">
        <v>3</v>
      </c>
      <c r="J412" s="3" cm="1">
        <f t="array" ref="J412">-INDEX(PWR_Lab!$F$2:$M$168,AX412,AY412)</f>
        <v>-1.5480000000000001E-2</v>
      </c>
      <c r="K412" s="3" t="s">
        <v>27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  <c r="S412" s="3" t="s">
        <v>27</v>
      </c>
      <c r="T412" s="3" t="s">
        <v>27</v>
      </c>
      <c r="U412" s="3" t="s">
        <v>27</v>
      </c>
      <c r="V412" s="3" t="s">
        <v>27</v>
      </c>
      <c r="W412" s="3" t="s">
        <v>27</v>
      </c>
      <c r="X412" s="3" t="s">
        <v>27</v>
      </c>
      <c r="Y412" s="3" t="s">
        <v>27</v>
      </c>
      <c r="Z412" s="3" t="s">
        <v>27</v>
      </c>
      <c r="AA412" s="3" t="s">
        <v>27</v>
      </c>
      <c r="AB412" s="3" t="s">
        <v>27</v>
      </c>
      <c r="AC412" s="3" t="s">
        <v>27</v>
      </c>
      <c r="AD412" s="3" t="s">
        <v>27</v>
      </c>
      <c r="AE412" s="3" t="s">
        <v>27</v>
      </c>
      <c r="AF412" s="3" t="s">
        <v>27</v>
      </c>
      <c r="AG412" s="3" t="s">
        <v>27</v>
      </c>
      <c r="AH412" s="3" t="s">
        <v>27</v>
      </c>
      <c r="AI412" s="3" t="s">
        <v>27</v>
      </c>
      <c r="AJ412" s="3" t="s">
        <v>27</v>
      </c>
      <c r="AK412" s="3" t="s">
        <v>27</v>
      </c>
      <c r="AL412" s="3" t="s">
        <v>27</v>
      </c>
      <c r="AM412" s="3" t="s">
        <v>27</v>
      </c>
      <c r="AN412" s="3" t="s">
        <v>27</v>
      </c>
      <c r="AO412" s="3" t="s">
        <v>27</v>
      </c>
      <c r="AP412" s="3" t="s">
        <v>27</v>
      </c>
      <c r="AX412" s="3">
        <f t="shared" si="19"/>
        <v>49</v>
      </c>
      <c r="AY412" s="3">
        <f t="shared" si="20"/>
        <v>3</v>
      </c>
    </row>
    <row r="413" spans="2:51" x14ac:dyDescent="0.25">
      <c r="B413" s="3" t="s">
        <v>30</v>
      </c>
      <c r="C413" s="3" t="str">
        <f t="shared" si="21"/>
        <v>UCPWR_FLAB-RT</v>
      </c>
      <c r="D413" s="3" t="s">
        <v>29</v>
      </c>
      <c r="E413" s="3" t="str" cm="1">
        <f t="array" ref="E413">INDEX(PWR_Lab!$A$2:$A$168,AX413)</f>
        <v>GHNGCC00</v>
      </c>
      <c r="F413" s="3" t="s">
        <v>28</v>
      </c>
      <c r="G413" s="3" t="s">
        <v>28</v>
      </c>
      <c r="H413" s="3" t="s">
        <v>28</v>
      </c>
      <c r="I413" s="3">
        <v>3</v>
      </c>
      <c r="J413" s="3" cm="1">
        <f t="array" ref="J413">-INDEX(PWR_Lab!$F$2:$M$168,AX413,AY413)</f>
        <v>0</v>
      </c>
      <c r="K413" s="3" t="s">
        <v>27</v>
      </c>
      <c r="L413" s="3" t="s">
        <v>27</v>
      </c>
      <c r="M413" s="3" t="s">
        <v>27</v>
      </c>
      <c r="N413" s="3" t="s">
        <v>27</v>
      </c>
      <c r="O413" s="3" t="s">
        <v>27</v>
      </c>
      <c r="P413" s="3" t="s">
        <v>27</v>
      </c>
      <c r="Q413" s="3" t="s">
        <v>27</v>
      </c>
      <c r="R413" s="3" t="s">
        <v>27</v>
      </c>
      <c r="S413" s="3" t="s">
        <v>27</v>
      </c>
      <c r="T413" s="3" t="s">
        <v>27</v>
      </c>
      <c r="U413" s="3" t="s">
        <v>27</v>
      </c>
      <c r="V413" s="3" t="s">
        <v>27</v>
      </c>
      <c r="W413" s="3" t="s">
        <v>27</v>
      </c>
      <c r="X413" s="3" t="s">
        <v>27</v>
      </c>
      <c r="Y413" s="3" t="s">
        <v>27</v>
      </c>
      <c r="Z413" s="3" t="s">
        <v>27</v>
      </c>
      <c r="AA413" s="3" t="s">
        <v>27</v>
      </c>
      <c r="AB413" s="3" t="s">
        <v>27</v>
      </c>
      <c r="AC413" s="3" t="s">
        <v>27</v>
      </c>
      <c r="AD413" s="3" t="s">
        <v>27</v>
      </c>
      <c r="AE413" s="3" t="s">
        <v>27</v>
      </c>
      <c r="AF413" s="3" t="s">
        <v>27</v>
      </c>
      <c r="AG413" s="3" t="s">
        <v>27</v>
      </c>
      <c r="AH413" s="3" t="s">
        <v>27</v>
      </c>
      <c r="AI413" s="3" t="s">
        <v>27</v>
      </c>
      <c r="AJ413" s="3" t="s">
        <v>27</v>
      </c>
      <c r="AK413" s="3" t="s">
        <v>27</v>
      </c>
      <c r="AL413" s="3" t="s">
        <v>27</v>
      </c>
      <c r="AM413" s="3" t="s">
        <v>27</v>
      </c>
      <c r="AN413" s="3" t="s">
        <v>27</v>
      </c>
      <c r="AO413" s="3" t="s">
        <v>27</v>
      </c>
      <c r="AP413" s="3" t="s">
        <v>27</v>
      </c>
      <c r="AX413" s="3">
        <f t="shared" si="19"/>
        <v>49</v>
      </c>
      <c r="AY413" s="3">
        <f t="shared" si="20"/>
        <v>4</v>
      </c>
    </row>
    <row r="414" spans="2:51" x14ac:dyDescent="0.25">
      <c r="B414" s="3" t="s">
        <v>30</v>
      </c>
      <c r="C414" s="3" t="str">
        <f t="shared" si="21"/>
        <v>UCPWR_FLAB-UN</v>
      </c>
      <c r="D414" s="3" t="s">
        <v>29</v>
      </c>
      <c r="E414" s="3" t="str" cm="1">
        <f t="array" ref="E414">INDEX(PWR_Lab!$A$2:$A$168,AX414)</f>
        <v>GHNGCC00</v>
      </c>
      <c r="F414" s="3" t="s">
        <v>28</v>
      </c>
      <c r="G414" s="3" t="s">
        <v>28</v>
      </c>
      <c r="H414" s="3" t="s">
        <v>28</v>
      </c>
      <c r="I414" s="3">
        <v>3</v>
      </c>
      <c r="J414" s="3" cm="1">
        <f t="array" ref="J414">-INDEX(PWR_Lab!$F$2:$M$168,AX414,AY414)</f>
        <v>-0.10833</v>
      </c>
      <c r="K414" s="3" t="s">
        <v>27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  <c r="S414" s="3" t="s">
        <v>27</v>
      </c>
      <c r="T414" s="3" t="s">
        <v>27</v>
      </c>
      <c r="U414" s="3" t="s">
        <v>27</v>
      </c>
      <c r="V414" s="3" t="s">
        <v>27</v>
      </c>
      <c r="W414" s="3" t="s">
        <v>27</v>
      </c>
      <c r="X414" s="3" t="s">
        <v>27</v>
      </c>
      <c r="Y414" s="3" t="s">
        <v>27</v>
      </c>
      <c r="Z414" s="3" t="s">
        <v>27</v>
      </c>
      <c r="AA414" s="3" t="s">
        <v>27</v>
      </c>
      <c r="AB414" s="3" t="s">
        <v>27</v>
      </c>
      <c r="AC414" s="3" t="s">
        <v>27</v>
      </c>
      <c r="AD414" s="3" t="s">
        <v>27</v>
      </c>
      <c r="AE414" s="3" t="s">
        <v>27</v>
      </c>
      <c r="AF414" s="3" t="s">
        <v>27</v>
      </c>
      <c r="AG414" s="3" t="s">
        <v>27</v>
      </c>
      <c r="AH414" s="3" t="s">
        <v>27</v>
      </c>
      <c r="AI414" s="3" t="s">
        <v>27</v>
      </c>
      <c r="AJ414" s="3" t="s">
        <v>27</v>
      </c>
      <c r="AK414" s="3" t="s">
        <v>27</v>
      </c>
      <c r="AL414" s="3" t="s">
        <v>27</v>
      </c>
      <c r="AM414" s="3" t="s">
        <v>27</v>
      </c>
      <c r="AN414" s="3" t="s">
        <v>27</v>
      </c>
      <c r="AO414" s="3" t="s">
        <v>27</v>
      </c>
      <c r="AP414" s="3" t="s">
        <v>27</v>
      </c>
      <c r="AX414" s="3">
        <f t="shared" si="19"/>
        <v>49</v>
      </c>
      <c r="AY414" s="3">
        <f t="shared" si="20"/>
        <v>5</v>
      </c>
    </row>
    <row r="415" spans="2:51" x14ac:dyDescent="0.25">
      <c r="B415" s="3" t="s">
        <v>30</v>
      </c>
      <c r="C415" s="3" t="str">
        <f t="shared" si="21"/>
        <v>UCPWR_FLAB-UP</v>
      </c>
      <c r="D415" s="3" t="s">
        <v>29</v>
      </c>
      <c r="E415" s="3" t="str" cm="1">
        <f t="array" ref="E415">INDEX(PWR_Lab!$A$2:$A$168,AX415)</f>
        <v>GHNGCC00</v>
      </c>
      <c r="F415" s="3" t="s">
        <v>28</v>
      </c>
      <c r="G415" s="3" t="s">
        <v>28</v>
      </c>
      <c r="H415" s="3" t="s">
        <v>28</v>
      </c>
      <c r="I415" s="3">
        <v>3</v>
      </c>
      <c r="J415" s="3" cm="1">
        <f t="array" ref="J415">-INDEX(PWR_Lab!$F$2:$M$168,AX415,AY415)</f>
        <v>-0.39967000000000003</v>
      </c>
      <c r="K415" s="3" t="s">
        <v>27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  <c r="S415" s="3" t="s">
        <v>27</v>
      </c>
      <c r="T415" s="3" t="s">
        <v>27</v>
      </c>
      <c r="U415" s="3" t="s">
        <v>27</v>
      </c>
      <c r="V415" s="3" t="s">
        <v>27</v>
      </c>
      <c r="W415" s="3" t="s">
        <v>27</v>
      </c>
      <c r="X415" s="3" t="s">
        <v>27</v>
      </c>
      <c r="Y415" s="3" t="s">
        <v>27</v>
      </c>
      <c r="Z415" s="3" t="s">
        <v>27</v>
      </c>
      <c r="AA415" s="3" t="s">
        <v>27</v>
      </c>
      <c r="AB415" s="3" t="s">
        <v>27</v>
      </c>
      <c r="AC415" s="3" t="s">
        <v>27</v>
      </c>
      <c r="AD415" s="3" t="s">
        <v>27</v>
      </c>
      <c r="AE415" s="3" t="s">
        <v>27</v>
      </c>
      <c r="AF415" s="3" t="s">
        <v>27</v>
      </c>
      <c r="AG415" s="3" t="s">
        <v>27</v>
      </c>
      <c r="AH415" s="3" t="s">
        <v>27</v>
      </c>
      <c r="AI415" s="3" t="s">
        <v>27</v>
      </c>
      <c r="AJ415" s="3" t="s">
        <v>27</v>
      </c>
      <c r="AK415" s="3" t="s">
        <v>27</v>
      </c>
      <c r="AL415" s="3" t="s">
        <v>27</v>
      </c>
      <c r="AM415" s="3" t="s">
        <v>27</v>
      </c>
      <c r="AN415" s="3" t="s">
        <v>27</v>
      </c>
      <c r="AO415" s="3" t="s">
        <v>27</v>
      </c>
      <c r="AP415" s="3" t="s">
        <v>27</v>
      </c>
      <c r="AX415" s="3">
        <f t="shared" si="19"/>
        <v>49</v>
      </c>
      <c r="AY415" s="3">
        <f t="shared" si="20"/>
        <v>6</v>
      </c>
    </row>
    <row r="416" spans="2:51" x14ac:dyDescent="0.25">
      <c r="B416" s="3" t="s">
        <v>30</v>
      </c>
      <c r="C416" s="3" t="str">
        <f t="shared" si="21"/>
        <v>UCPWR_FLAB-US</v>
      </c>
      <c r="D416" s="3" t="s">
        <v>29</v>
      </c>
      <c r="E416" s="3" t="str" cm="1">
        <f t="array" ref="E416">INDEX(PWR_Lab!$A$2:$A$168,AX416)</f>
        <v>GHNGCC00</v>
      </c>
      <c r="F416" s="3" t="s">
        <v>28</v>
      </c>
      <c r="G416" s="3" t="s">
        <v>28</v>
      </c>
      <c r="H416" s="3" t="s">
        <v>28</v>
      </c>
      <c r="I416" s="3">
        <v>3</v>
      </c>
      <c r="J416" s="3" cm="1">
        <f t="array" ref="J416">-INDEX(PWR_Lab!$F$2:$M$168,AX416,AY416)</f>
        <v>-7.2669999999999998E-2</v>
      </c>
      <c r="K416" s="3" t="s">
        <v>27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  <c r="S416" s="3" t="s">
        <v>27</v>
      </c>
      <c r="T416" s="3" t="s">
        <v>27</v>
      </c>
      <c r="U416" s="3" t="s">
        <v>27</v>
      </c>
      <c r="V416" s="3" t="s">
        <v>27</v>
      </c>
      <c r="W416" s="3" t="s">
        <v>27</v>
      </c>
      <c r="X416" s="3" t="s">
        <v>27</v>
      </c>
      <c r="Y416" s="3" t="s">
        <v>27</v>
      </c>
      <c r="Z416" s="3" t="s">
        <v>27</v>
      </c>
      <c r="AA416" s="3" t="s">
        <v>27</v>
      </c>
      <c r="AB416" s="3" t="s">
        <v>27</v>
      </c>
      <c r="AC416" s="3" t="s">
        <v>27</v>
      </c>
      <c r="AD416" s="3" t="s">
        <v>27</v>
      </c>
      <c r="AE416" s="3" t="s">
        <v>27</v>
      </c>
      <c r="AF416" s="3" t="s">
        <v>27</v>
      </c>
      <c r="AG416" s="3" t="s">
        <v>27</v>
      </c>
      <c r="AH416" s="3" t="s">
        <v>27</v>
      </c>
      <c r="AI416" s="3" t="s">
        <v>27</v>
      </c>
      <c r="AJ416" s="3" t="s">
        <v>27</v>
      </c>
      <c r="AK416" s="3" t="s">
        <v>27</v>
      </c>
      <c r="AL416" s="3" t="s">
        <v>27</v>
      </c>
      <c r="AM416" s="3" t="s">
        <v>27</v>
      </c>
      <c r="AN416" s="3" t="s">
        <v>27</v>
      </c>
      <c r="AO416" s="3" t="s">
        <v>27</v>
      </c>
      <c r="AP416" s="3" t="s">
        <v>27</v>
      </c>
      <c r="AX416" s="3">
        <f t="shared" si="19"/>
        <v>49</v>
      </c>
      <c r="AY416" s="3">
        <f t="shared" si="20"/>
        <v>7</v>
      </c>
    </row>
    <row r="417" spans="2:51" x14ac:dyDescent="0.25">
      <c r="B417" s="3" t="s">
        <v>30</v>
      </c>
      <c r="C417" s="3" t="str">
        <f t="shared" si="21"/>
        <v>UCPWR_FLAB-UT</v>
      </c>
      <c r="D417" s="3" t="s">
        <v>29</v>
      </c>
      <c r="E417" s="3" t="str" cm="1">
        <f t="array" ref="E417">INDEX(PWR_Lab!$A$2:$A$168,AX417)</f>
        <v>GHNGCC00</v>
      </c>
      <c r="F417" s="3" t="s">
        <v>28</v>
      </c>
      <c r="G417" s="3" t="s">
        <v>28</v>
      </c>
      <c r="H417" s="3" t="s">
        <v>28</v>
      </c>
      <c r="I417" s="3">
        <v>3</v>
      </c>
      <c r="J417" s="3" cm="1">
        <f t="array" ref="J417">-INDEX(PWR_Lab!$F$2:$M$168,AX417,AY417)</f>
        <v>-0.88546000000000002</v>
      </c>
      <c r="K417" s="3" t="s">
        <v>27</v>
      </c>
      <c r="L417" s="3" t="s">
        <v>27</v>
      </c>
      <c r="M417" s="3" t="s">
        <v>27</v>
      </c>
      <c r="N417" s="3" t="s">
        <v>27</v>
      </c>
      <c r="O417" s="3" t="s">
        <v>27</v>
      </c>
      <c r="P417" s="3" t="s">
        <v>27</v>
      </c>
      <c r="Q417" s="3" t="s">
        <v>27</v>
      </c>
      <c r="R417" s="3" t="s">
        <v>27</v>
      </c>
      <c r="S417" s="3" t="s">
        <v>27</v>
      </c>
      <c r="T417" s="3" t="s">
        <v>27</v>
      </c>
      <c r="U417" s="3" t="s">
        <v>27</v>
      </c>
      <c r="V417" s="3" t="s">
        <v>27</v>
      </c>
      <c r="W417" s="3" t="s">
        <v>27</v>
      </c>
      <c r="X417" s="3" t="s">
        <v>27</v>
      </c>
      <c r="Y417" s="3" t="s">
        <v>27</v>
      </c>
      <c r="Z417" s="3" t="s">
        <v>27</v>
      </c>
      <c r="AA417" s="3" t="s">
        <v>27</v>
      </c>
      <c r="AB417" s="3" t="s">
        <v>27</v>
      </c>
      <c r="AC417" s="3" t="s">
        <v>27</v>
      </c>
      <c r="AD417" s="3" t="s">
        <v>27</v>
      </c>
      <c r="AE417" s="3" t="s">
        <v>27</v>
      </c>
      <c r="AF417" s="3" t="s">
        <v>27</v>
      </c>
      <c r="AG417" s="3" t="s">
        <v>27</v>
      </c>
      <c r="AH417" s="3" t="s">
        <v>27</v>
      </c>
      <c r="AI417" s="3" t="s">
        <v>27</v>
      </c>
      <c r="AJ417" s="3" t="s">
        <v>27</v>
      </c>
      <c r="AK417" s="3" t="s">
        <v>27</v>
      </c>
      <c r="AL417" s="3" t="s">
        <v>27</v>
      </c>
      <c r="AM417" s="3" t="s">
        <v>27</v>
      </c>
      <c r="AN417" s="3" t="s">
        <v>27</v>
      </c>
      <c r="AO417" s="3" t="s">
        <v>27</v>
      </c>
      <c r="AP417" s="3" t="s">
        <v>27</v>
      </c>
      <c r="AX417" s="3">
        <f t="shared" si="19"/>
        <v>49</v>
      </c>
      <c r="AY417" s="3">
        <f t="shared" si="20"/>
        <v>8</v>
      </c>
    </row>
    <row r="418" spans="2:51" x14ac:dyDescent="0.25">
      <c r="B418" s="3" t="s">
        <v>30</v>
      </c>
      <c r="C418" s="3" t="str">
        <f t="shared" si="21"/>
        <v>UCPWR_FLAB-RN</v>
      </c>
      <c r="D418" s="3" t="s">
        <v>29</v>
      </c>
      <c r="E418" s="3" t="str" cm="1">
        <f t="array" ref="E418">INDEX(PWR_Lab!$A$2:$A$168,AX418)</f>
        <v>GHNGSC00</v>
      </c>
      <c r="F418" s="3" t="s">
        <v>28</v>
      </c>
      <c r="G418" s="3" t="s">
        <v>28</v>
      </c>
      <c r="H418" s="3" t="s">
        <v>28</v>
      </c>
      <c r="I418" s="3">
        <v>3</v>
      </c>
      <c r="J418" s="3" cm="1">
        <f t="array" ref="J418">-INDEX(PWR_Lab!$F$2:$M$168,AX418,AY418)</f>
        <v>-1.413E-2</v>
      </c>
      <c r="K418" s="3" t="s">
        <v>27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  <c r="S418" s="3" t="s">
        <v>27</v>
      </c>
      <c r="T418" s="3" t="s">
        <v>27</v>
      </c>
      <c r="U418" s="3" t="s">
        <v>27</v>
      </c>
      <c r="V418" s="3" t="s">
        <v>27</v>
      </c>
      <c r="W418" s="3" t="s">
        <v>27</v>
      </c>
      <c r="X418" s="3" t="s">
        <v>27</v>
      </c>
      <c r="Y418" s="3" t="s">
        <v>27</v>
      </c>
      <c r="Z418" s="3" t="s">
        <v>27</v>
      </c>
      <c r="AA418" s="3" t="s">
        <v>27</v>
      </c>
      <c r="AB418" s="3" t="s">
        <v>27</v>
      </c>
      <c r="AC418" s="3" t="s">
        <v>27</v>
      </c>
      <c r="AD418" s="3" t="s">
        <v>27</v>
      </c>
      <c r="AE418" s="3" t="s">
        <v>27</v>
      </c>
      <c r="AF418" s="3" t="s">
        <v>27</v>
      </c>
      <c r="AG418" s="3" t="s">
        <v>27</v>
      </c>
      <c r="AH418" s="3" t="s">
        <v>27</v>
      </c>
      <c r="AI418" s="3" t="s">
        <v>27</v>
      </c>
      <c r="AJ418" s="3" t="s">
        <v>27</v>
      </c>
      <c r="AK418" s="3" t="s">
        <v>27</v>
      </c>
      <c r="AL418" s="3" t="s">
        <v>27</v>
      </c>
      <c r="AM418" s="3" t="s">
        <v>27</v>
      </c>
      <c r="AN418" s="3" t="s">
        <v>27</v>
      </c>
      <c r="AO418" s="3" t="s">
        <v>27</v>
      </c>
      <c r="AP418" s="3" t="s">
        <v>27</v>
      </c>
      <c r="AX418" s="3">
        <f t="shared" si="19"/>
        <v>50</v>
      </c>
      <c r="AY418" s="3">
        <f t="shared" si="20"/>
        <v>1</v>
      </c>
    </row>
    <row r="419" spans="2:51" x14ac:dyDescent="0.25">
      <c r="B419" s="3" t="s">
        <v>30</v>
      </c>
      <c r="C419" s="3" t="str">
        <f t="shared" si="21"/>
        <v>UCPWR_FLAB-RP</v>
      </c>
      <c r="D419" s="3" t="s">
        <v>29</v>
      </c>
      <c r="E419" s="3" t="str" cm="1">
        <f t="array" ref="E419">INDEX(PWR_Lab!$A$2:$A$168,AX419)</f>
        <v>GHNGSC00</v>
      </c>
      <c r="F419" s="3" t="s">
        <v>28</v>
      </c>
      <c r="G419" s="3" t="s">
        <v>28</v>
      </c>
      <c r="H419" s="3" t="s">
        <v>28</v>
      </c>
      <c r="I419" s="3">
        <v>3</v>
      </c>
      <c r="J419" s="3" cm="1">
        <f t="array" ref="J419">-INDEX(PWR_Lab!$F$2:$M$168,AX419,AY419)</f>
        <v>-1.1440000000000001E-2</v>
      </c>
      <c r="K419" s="3" t="s">
        <v>27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  <c r="S419" s="3" t="s">
        <v>27</v>
      </c>
      <c r="T419" s="3" t="s">
        <v>27</v>
      </c>
      <c r="U419" s="3" t="s">
        <v>27</v>
      </c>
      <c r="V419" s="3" t="s">
        <v>27</v>
      </c>
      <c r="W419" s="3" t="s">
        <v>27</v>
      </c>
      <c r="X419" s="3" t="s">
        <v>27</v>
      </c>
      <c r="Y419" s="3" t="s">
        <v>27</v>
      </c>
      <c r="Z419" s="3" t="s">
        <v>27</v>
      </c>
      <c r="AA419" s="3" t="s">
        <v>27</v>
      </c>
      <c r="AB419" s="3" t="s">
        <v>27</v>
      </c>
      <c r="AC419" s="3" t="s">
        <v>27</v>
      </c>
      <c r="AD419" s="3" t="s">
        <v>27</v>
      </c>
      <c r="AE419" s="3" t="s">
        <v>27</v>
      </c>
      <c r="AF419" s="3" t="s">
        <v>27</v>
      </c>
      <c r="AG419" s="3" t="s">
        <v>27</v>
      </c>
      <c r="AH419" s="3" t="s">
        <v>27</v>
      </c>
      <c r="AI419" s="3" t="s">
        <v>27</v>
      </c>
      <c r="AJ419" s="3" t="s">
        <v>27</v>
      </c>
      <c r="AK419" s="3" t="s">
        <v>27</v>
      </c>
      <c r="AL419" s="3" t="s">
        <v>27</v>
      </c>
      <c r="AM419" s="3" t="s">
        <v>27</v>
      </c>
      <c r="AN419" s="3" t="s">
        <v>27</v>
      </c>
      <c r="AO419" s="3" t="s">
        <v>27</v>
      </c>
      <c r="AP419" s="3" t="s">
        <v>27</v>
      </c>
      <c r="AX419" s="3">
        <f t="shared" si="19"/>
        <v>50</v>
      </c>
      <c r="AY419" s="3">
        <f t="shared" si="20"/>
        <v>2</v>
      </c>
    </row>
    <row r="420" spans="2:51" x14ac:dyDescent="0.25">
      <c r="B420" s="3" t="s">
        <v>30</v>
      </c>
      <c r="C420" s="3" t="str">
        <f t="shared" si="21"/>
        <v>UCPWR_FLAB-RS</v>
      </c>
      <c r="D420" s="3" t="s">
        <v>29</v>
      </c>
      <c r="E420" s="3" t="str" cm="1">
        <f t="array" ref="E420">INDEX(PWR_Lab!$A$2:$A$168,AX420)</f>
        <v>GHNGSC00</v>
      </c>
      <c r="F420" s="3" t="s">
        <v>28</v>
      </c>
      <c r="G420" s="3" t="s">
        <v>28</v>
      </c>
      <c r="H420" s="3" t="s">
        <v>28</v>
      </c>
      <c r="I420" s="3">
        <v>3</v>
      </c>
      <c r="J420" s="3" cm="1">
        <f t="array" ref="J420">-INDEX(PWR_Lab!$F$2:$M$168,AX420,AY420)</f>
        <v>-1.5480000000000001E-2</v>
      </c>
      <c r="K420" s="3" t="s">
        <v>27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  <c r="S420" s="3" t="s">
        <v>27</v>
      </c>
      <c r="T420" s="3" t="s">
        <v>27</v>
      </c>
      <c r="U420" s="3" t="s">
        <v>27</v>
      </c>
      <c r="V420" s="3" t="s">
        <v>27</v>
      </c>
      <c r="W420" s="3" t="s">
        <v>27</v>
      </c>
      <c r="X420" s="3" t="s">
        <v>27</v>
      </c>
      <c r="Y420" s="3" t="s">
        <v>27</v>
      </c>
      <c r="Z420" s="3" t="s">
        <v>27</v>
      </c>
      <c r="AA420" s="3" t="s">
        <v>27</v>
      </c>
      <c r="AB420" s="3" t="s">
        <v>27</v>
      </c>
      <c r="AC420" s="3" t="s">
        <v>27</v>
      </c>
      <c r="AD420" s="3" t="s">
        <v>27</v>
      </c>
      <c r="AE420" s="3" t="s">
        <v>27</v>
      </c>
      <c r="AF420" s="3" t="s">
        <v>27</v>
      </c>
      <c r="AG420" s="3" t="s">
        <v>27</v>
      </c>
      <c r="AH420" s="3" t="s">
        <v>27</v>
      </c>
      <c r="AI420" s="3" t="s">
        <v>27</v>
      </c>
      <c r="AJ420" s="3" t="s">
        <v>27</v>
      </c>
      <c r="AK420" s="3" t="s">
        <v>27</v>
      </c>
      <c r="AL420" s="3" t="s">
        <v>27</v>
      </c>
      <c r="AM420" s="3" t="s">
        <v>27</v>
      </c>
      <c r="AN420" s="3" t="s">
        <v>27</v>
      </c>
      <c r="AO420" s="3" t="s">
        <v>27</v>
      </c>
      <c r="AP420" s="3" t="s">
        <v>27</v>
      </c>
      <c r="AX420" s="3">
        <f t="shared" si="19"/>
        <v>50</v>
      </c>
      <c r="AY420" s="3">
        <f t="shared" si="20"/>
        <v>3</v>
      </c>
    </row>
    <row r="421" spans="2:51" x14ac:dyDescent="0.25">
      <c r="B421" s="3" t="s">
        <v>30</v>
      </c>
      <c r="C421" s="3" t="str">
        <f t="shared" si="21"/>
        <v>UCPWR_FLAB-RT</v>
      </c>
      <c r="D421" s="3" t="s">
        <v>29</v>
      </c>
      <c r="E421" s="3" t="str" cm="1">
        <f t="array" ref="E421">INDEX(PWR_Lab!$A$2:$A$168,AX421)</f>
        <v>GHNGSC00</v>
      </c>
      <c r="F421" s="3" t="s">
        <v>28</v>
      </c>
      <c r="G421" s="3" t="s">
        <v>28</v>
      </c>
      <c r="H421" s="3" t="s">
        <v>28</v>
      </c>
      <c r="I421" s="3">
        <v>3</v>
      </c>
      <c r="J421" s="3" cm="1">
        <f t="array" ref="J421">-INDEX(PWR_Lab!$F$2:$M$168,AX421,AY421)</f>
        <v>0</v>
      </c>
      <c r="K421" s="3" t="s">
        <v>27</v>
      </c>
      <c r="L421" s="3" t="s">
        <v>27</v>
      </c>
      <c r="M421" s="3" t="s">
        <v>27</v>
      </c>
      <c r="N421" s="3" t="s">
        <v>27</v>
      </c>
      <c r="O421" s="3" t="s">
        <v>27</v>
      </c>
      <c r="P421" s="3" t="s">
        <v>27</v>
      </c>
      <c r="Q421" s="3" t="s">
        <v>27</v>
      </c>
      <c r="R421" s="3" t="s">
        <v>27</v>
      </c>
      <c r="S421" s="3" t="s">
        <v>27</v>
      </c>
      <c r="T421" s="3" t="s">
        <v>27</v>
      </c>
      <c r="U421" s="3" t="s">
        <v>27</v>
      </c>
      <c r="V421" s="3" t="s">
        <v>27</v>
      </c>
      <c r="W421" s="3" t="s">
        <v>27</v>
      </c>
      <c r="X421" s="3" t="s">
        <v>27</v>
      </c>
      <c r="Y421" s="3" t="s">
        <v>27</v>
      </c>
      <c r="Z421" s="3" t="s">
        <v>27</v>
      </c>
      <c r="AA421" s="3" t="s">
        <v>27</v>
      </c>
      <c r="AB421" s="3" t="s">
        <v>27</v>
      </c>
      <c r="AC421" s="3" t="s">
        <v>27</v>
      </c>
      <c r="AD421" s="3" t="s">
        <v>27</v>
      </c>
      <c r="AE421" s="3" t="s">
        <v>27</v>
      </c>
      <c r="AF421" s="3" t="s">
        <v>27</v>
      </c>
      <c r="AG421" s="3" t="s">
        <v>27</v>
      </c>
      <c r="AH421" s="3" t="s">
        <v>27</v>
      </c>
      <c r="AI421" s="3" t="s">
        <v>27</v>
      </c>
      <c r="AJ421" s="3" t="s">
        <v>27</v>
      </c>
      <c r="AK421" s="3" t="s">
        <v>27</v>
      </c>
      <c r="AL421" s="3" t="s">
        <v>27</v>
      </c>
      <c r="AM421" s="3" t="s">
        <v>27</v>
      </c>
      <c r="AN421" s="3" t="s">
        <v>27</v>
      </c>
      <c r="AO421" s="3" t="s">
        <v>27</v>
      </c>
      <c r="AP421" s="3" t="s">
        <v>27</v>
      </c>
      <c r="AX421" s="3">
        <f t="shared" si="19"/>
        <v>50</v>
      </c>
      <c r="AY421" s="3">
        <f t="shared" si="20"/>
        <v>4</v>
      </c>
    </row>
    <row r="422" spans="2:51" x14ac:dyDescent="0.25">
      <c r="B422" s="3" t="s">
        <v>30</v>
      </c>
      <c r="C422" s="3" t="str">
        <f t="shared" si="21"/>
        <v>UCPWR_FLAB-UN</v>
      </c>
      <c r="D422" s="3" t="s">
        <v>29</v>
      </c>
      <c r="E422" s="3" t="str" cm="1">
        <f t="array" ref="E422">INDEX(PWR_Lab!$A$2:$A$168,AX422)</f>
        <v>GHNGSC00</v>
      </c>
      <c r="F422" s="3" t="s">
        <v>28</v>
      </c>
      <c r="G422" s="3" t="s">
        <v>28</v>
      </c>
      <c r="H422" s="3" t="s">
        <v>28</v>
      </c>
      <c r="I422" s="3">
        <v>3</v>
      </c>
      <c r="J422" s="3" cm="1">
        <f t="array" ref="J422">-INDEX(PWR_Lab!$F$2:$M$168,AX422,AY422)</f>
        <v>-0.10833</v>
      </c>
      <c r="K422" s="3" t="s">
        <v>27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  <c r="S422" s="3" t="s">
        <v>27</v>
      </c>
      <c r="T422" s="3" t="s">
        <v>27</v>
      </c>
      <c r="U422" s="3" t="s">
        <v>27</v>
      </c>
      <c r="V422" s="3" t="s">
        <v>27</v>
      </c>
      <c r="W422" s="3" t="s">
        <v>27</v>
      </c>
      <c r="X422" s="3" t="s">
        <v>27</v>
      </c>
      <c r="Y422" s="3" t="s">
        <v>27</v>
      </c>
      <c r="Z422" s="3" t="s">
        <v>27</v>
      </c>
      <c r="AA422" s="3" t="s">
        <v>27</v>
      </c>
      <c r="AB422" s="3" t="s">
        <v>27</v>
      </c>
      <c r="AC422" s="3" t="s">
        <v>27</v>
      </c>
      <c r="AD422" s="3" t="s">
        <v>27</v>
      </c>
      <c r="AE422" s="3" t="s">
        <v>27</v>
      </c>
      <c r="AF422" s="3" t="s">
        <v>27</v>
      </c>
      <c r="AG422" s="3" t="s">
        <v>27</v>
      </c>
      <c r="AH422" s="3" t="s">
        <v>27</v>
      </c>
      <c r="AI422" s="3" t="s">
        <v>27</v>
      </c>
      <c r="AJ422" s="3" t="s">
        <v>27</v>
      </c>
      <c r="AK422" s="3" t="s">
        <v>27</v>
      </c>
      <c r="AL422" s="3" t="s">
        <v>27</v>
      </c>
      <c r="AM422" s="3" t="s">
        <v>27</v>
      </c>
      <c r="AN422" s="3" t="s">
        <v>27</v>
      </c>
      <c r="AO422" s="3" t="s">
        <v>27</v>
      </c>
      <c r="AP422" s="3" t="s">
        <v>27</v>
      </c>
      <c r="AX422" s="3">
        <f t="shared" si="19"/>
        <v>50</v>
      </c>
      <c r="AY422" s="3">
        <f t="shared" si="20"/>
        <v>5</v>
      </c>
    </row>
    <row r="423" spans="2:51" x14ac:dyDescent="0.25">
      <c r="B423" s="3" t="s">
        <v>30</v>
      </c>
      <c r="C423" s="3" t="str">
        <f t="shared" si="21"/>
        <v>UCPWR_FLAB-UP</v>
      </c>
      <c r="D423" s="3" t="s">
        <v>29</v>
      </c>
      <c r="E423" s="3" t="str" cm="1">
        <f t="array" ref="E423">INDEX(PWR_Lab!$A$2:$A$168,AX423)</f>
        <v>GHNGSC00</v>
      </c>
      <c r="F423" s="3" t="s">
        <v>28</v>
      </c>
      <c r="G423" s="3" t="s">
        <v>28</v>
      </c>
      <c r="H423" s="3" t="s">
        <v>28</v>
      </c>
      <c r="I423" s="3">
        <v>3</v>
      </c>
      <c r="J423" s="3" cm="1">
        <f t="array" ref="J423">-INDEX(PWR_Lab!$F$2:$M$168,AX423,AY423)</f>
        <v>-0.39967000000000003</v>
      </c>
      <c r="K423" s="3" t="s">
        <v>27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  <c r="S423" s="3" t="s">
        <v>27</v>
      </c>
      <c r="T423" s="3" t="s">
        <v>27</v>
      </c>
      <c r="U423" s="3" t="s">
        <v>27</v>
      </c>
      <c r="V423" s="3" t="s">
        <v>27</v>
      </c>
      <c r="W423" s="3" t="s">
        <v>27</v>
      </c>
      <c r="X423" s="3" t="s">
        <v>27</v>
      </c>
      <c r="Y423" s="3" t="s">
        <v>27</v>
      </c>
      <c r="Z423" s="3" t="s">
        <v>27</v>
      </c>
      <c r="AA423" s="3" t="s">
        <v>27</v>
      </c>
      <c r="AB423" s="3" t="s">
        <v>27</v>
      </c>
      <c r="AC423" s="3" t="s">
        <v>27</v>
      </c>
      <c r="AD423" s="3" t="s">
        <v>27</v>
      </c>
      <c r="AE423" s="3" t="s">
        <v>27</v>
      </c>
      <c r="AF423" s="3" t="s">
        <v>27</v>
      </c>
      <c r="AG423" s="3" t="s">
        <v>27</v>
      </c>
      <c r="AH423" s="3" t="s">
        <v>27</v>
      </c>
      <c r="AI423" s="3" t="s">
        <v>27</v>
      </c>
      <c r="AJ423" s="3" t="s">
        <v>27</v>
      </c>
      <c r="AK423" s="3" t="s">
        <v>27</v>
      </c>
      <c r="AL423" s="3" t="s">
        <v>27</v>
      </c>
      <c r="AM423" s="3" t="s">
        <v>27</v>
      </c>
      <c r="AN423" s="3" t="s">
        <v>27</v>
      </c>
      <c r="AO423" s="3" t="s">
        <v>27</v>
      </c>
      <c r="AP423" s="3" t="s">
        <v>27</v>
      </c>
      <c r="AX423" s="3">
        <f t="shared" si="19"/>
        <v>50</v>
      </c>
      <c r="AY423" s="3">
        <f t="shared" si="20"/>
        <v>6</v>
      </c>
    </row>
    <row r="424" spans="2:51" x14ac:dyDescent="0.25">
      <c r="B424" s="3" t="s">
        <v>30</v>
      </c>
      <c r="C424" s="3" t="str">
        <f t="shared" si="21"/>
        <v>UCPWR_FLAB-US</v>
      </c>
      <c r="D424" s="3" t="s">
        <v>29</v>
      </c>
      <c r="E424" s="3" t="str" cm="1">
        <f t="array" ref="E424">INDEX(PWR_Lab!$A$2:$A$168,AX424)</f>
        <v>GHNGSC00</v>
      </c>
      <c r="F424" s="3" t="s">
        <v>28</v>
      </c>
      <c r="G424" s="3" t="s">
        <v>28</v>
      </c>
      <c r="H424" s="3" t="s">
        <v>28</v>
      </c>
      <c r="I424" s="3">
        <v>3</v>
      </c>
      <c r="J424" s="3" cm="1">
        <f t="array" ref="J424">-INDEX(PWR_Lab!$F$2:$M$168,AX424,AY424)</f>
        <v>-7.2669999999999998E-2</v>
      </c>
      <c r="K424" s="3" t="s">
        <v>27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  <c r="S424" s="3" t="s">
        <v>27</v>
      </c>
      <c r="T424" s="3" t="s">
        <v>27</v>
      </c>
      <c r="U424" s="3" t="s">
        <v>27</v>
      </c>
      <c r="V424" s="3" t="s">
        <v>27</v>
      </c>
      <c r="W424" s="3" t="s">
        <v>27</v>
      </c>
      <c r="X424" s="3" t="s">
        <v>27</v>
      </c>
      <c r="Y424" s="3" t="s">
        <v>27</v>
      </c>
      <c r="Z424" s="3" t="s">
        <v>27</v>
      </c>
      <c r="AA424" s="3" t="s">
        <v>27</v>
      </c>
      <c r="AB424" s="3" t="s">
        <v>27</v>
      </c>
      <c r="AC424" s="3" t="s">
        <v>27</v>
      </c>
      <c r="AD424" s="3" t="s">
        <v>27</v>
      </c>
      <c r="AE424" s="3" t="s">
        <v>27</v>
      </c>
      <c r="AF424" s="3" t="s">
        <v>27</v>
      </c>
      <c r="AG424" s="3" t="s">
        <v>27</v>
      </c>
      <c r="AH424" s="3" t="s">
        <v>27</v>
      </c>
      <c r="AI424" s="3" t="s">
        <v>27</v>
      </c>
      <c r="AJ424" s="3" t="s">
        <v>27</v>
      </c>
      <c r="AK424" s="3" t="s">
        <v>27</v>
      </c>
      <c r="AL424" s="3" t="s">
        <v>27</v>
      </c>
      <c r="AM424" s="3" t="s">
        <v>27</v>
      </c>
      <c r="AN424" s="3" t="s">
        <v>27</v>
      </c>
      <c r="AO424" s="3" t="s">
        <v>27</v>
      </c>
      <c r="AP424" s="3" t="s">
        <v>27</v>
      </c>
      <c r="AX424" s="3">
        <f t="shared" si="19"/>
        <v>50</v>
      </c>
      <c r="AY424" s="3">
        <f t="shared" si="20"/>
        <v>7</v>
      </c>
    </row>
    <row r="425" spans="2:51" x14ac:dyDescent="0.25">
      <c r="B425" s="3" t="s">
        <v>30</v>
      </c>
      <c r="C425" s="3" t="str">
        <f t="shared" si="21"/>
        <v>UCPWR_FLAB-UT</v>
      </c>
      <c r="D425" s="3" t="s">
        <v>29</v>
      </c>
      <c r="E425" s="3" t="str" cm="1">
        <f t="array" ref="E425">INDEX(PWR_Lab!$A$2:$A$168,AX425)</f>
        <v>GHNGSC00</v>
      </c>
      <c r="F425" s="3" t="s">
        <v>28</v>
      </c>
      <c r="G425" s="3" t="s">
        <v>28</v>
      </c>
      <c r="H425" s="3" t="s">
        <v>28</v>
      </c>
      <c r="I425" s="3">
        <v>3</v>
      </c>
      <c r="J425" s="3" cm="1">
        <f t="array" ref="J425">-INDEX(PWR_Lab!$F$2:$M$168,AX425,AY425)</f>
        <v>-0.88546000000000002</v>
      </c>
      <c r="K425" s="3" t="s">
        <v>27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  <c r="S425" s="3" t="s">
        <v>27</v>
      </c>
      <c r="T425" s="3" t="s">
        <v>27</v>
      </c>
      <c r="U425" s="3" t="s">
        <v>27</v>
      </c>
      <c r="V425" s="3" t="s">
        <v>27</v>
      </c>
      <c r="W425" s="3" t="s">
        <v>27</v>
      </c>
      <c r="X425" s="3" t="s">
        <v>27</v>
      </c>
      <c r="Y425" s="3" t="s">
        <v>27</v>
      </c>
      <c r="Z425" s="3" t="s">
        <v>27</v>
      </c>
      <c r="AA425" s="3" t="s">
        <v>27</v>
      </c>
      <c r="AB425" s="3" t="s">
        <v>27</v>
      </c>
      <c r="AC425" s="3" t="s">
        <v>27</v>
      </c>
      <c r="AD425" s="3" t="s">
        <v>27</v>
      </c>
      <c r="AE425" s="3" t="s">
        <v>27</v>
      </c>
      <c r="AF425" s="3" t="s">
        <v>27</v>
      </c>
      <c r="AG425" s="3" t="s">
        <v>27</v>
      </c>
      <c r="AH425" s="3" t="s">
        <v>27</v>
      </c>
      <c r="AI425" s="3" t="s">
        <v>27</v>
      </c>
      <c r="AJ425" s="3" t="s">
        <v>27</v>
      </c>
      <c r="AK425" s="3" t="s">
        <v>27</v>
      </c>
      <c r="AL425" s="3" t="s">
        <v>27</v>
      </c>
      <c r="AM425" s="3" t="s">
        <v>27</v>
      </c>
      <c r="AN425" s="3" t="s">
        <v>27</v>
      </c>
      <c r="AO425" s="3" t="s">
        <v>27</v>
      </c>
      <c r="AP425" s="3" t="s">
        <v>27</v>
      </c>
      <c r="AX425" s="3">
        <f t="shared" si="19"/>
        <v>50</v>
      </c>
      <c r="AY425" s="3">
        <f t="shared" si="20"/>
        <v>8</v>
      </c>
    </row>
    <row r="426" spans="2:51" x14ac:dyDescent="0.25">
      <c r="B426" s="3" t="s">
        <v>30</v>
      </c>
      <c r="C426" s="3" t="str">
        <f t="shared" si="21"/>
        <v>UCPWR_FLAB-RN</v>
      </c>
      <c r="D426" s="3" t="s">
        <v>29</v>
      </c>
      <c r="E426" s="3" t="str" cm="1">
        <f t="array" ref="E426">INDEX(PWR_Lab!$A$2:$A$168,AX426)</f>
        <v>GHNGSC01</v>
      </c>
      <c r="F426" s="3" t="s">
        <v>28</v>
      </c>
      <c r="G426" s="3" t="s">
        <v>28</v>
      </c>
      <c r="H426" s="3" t="s">
        <v>28</v>
      </c>
      <c r="I426" s="3">
        <v>3</v>
      </c>
      <c r="J426" s="3" cm="1">
        <f t="array" ref="J426">-INDEX(PWR_Lab!$F$2:$M$168,AX426,AY426)</f>
        <v>-1.413E-2</v>
      </c>
      <c r="K426" s="3" t="s">
        <v>27</v>
      </c>
      <c r="L426" s="3" t="s">
        <v>27</v>
      </c>
      <c r="M426" s="3" t="s">
        <v>27</v>
      </c>
      <c r="N426" s="3" t="s">
        <v>27</v>
      </c>
      <c r="O426" s="3" t="s">
        <v>27</v>
      </c>
      <c r="P426" s="3" t="s">
        <v>27</v>
      </c>
      <c r="Q426" s="3" t="s">
        <v>27</v>
      </c>
      <c r="R426" s="3" t="s">
        <v>27</v>
      </c>
      <c r="S426" s="3" t="s">
        <v>27</v>
      </c>
      <c r="T426" s="3" t="s">
        <v>27</v>
      </c>
      <c r="U426" s="3" t="s">
        <v>27</v>
      </c>
      <c r="V426" s="3" t="s">
        <v>27</v>
      </c>
      <c r="W426" s="3" t="s">
        <v>27</v>
      </c>
      <c r="X426" s="3" t="s">
        <v>27</v>
      </c>
      <c r="Y426" s="3" t="s">
        <v>27</v>
      </c>
      <c r="Z426" s="3" t="s">
        <v>27</v>
      </c>
      <c r="AA426" s="3" t="s">
        <v>27</v>
      </c>
      <c r="AB426" s="3" t="s">
        <v>27</v>
      </c>
      <c r="AC426" s="3" t="s">
        <v>27</v>
      </c>
      <c r="AD426" s="3" t="s">
        <v>27</v>
      </c>
      <c r="AE426" s="3" t="s">
        <v>27</v>
      </c>
      <c r="AF426" s="3" t="s">
        <v>27</v>
      </c>
      <c r="AG426" s="3" t="s">
        <v>27</v>
      </c>
      <c r="AH426" s="3" t="s">
        <v>27</v>
      </c>
      <c r="AI426" s="3" t="s">
        <v>27</v>
      </c>
      <c r="AJ426" s="3" t="s">
        <v>27</v>
      </c>
      <c r="AK426" s="3" t="s">
        <v>27</v>
      </c>
      <c r="AL426" s="3" t="s">
        <v>27</v>
      </c>
      <c r="AM426" s="3" t="s">
        <v>27</v>
      </c>
      <c r="AN426" s="3" t="s">
        <v>27</v>
      </c>
      <c r="AO426" s="3" t="s">
        <v>27</v>
      </c>
      <c r="AP426" s="3" t="s">
        <v>27</v>
      </c>
      <c r="AX426" s="3">
        <f t="shared" si="19"/>
        <v>51</v>
      </c>
      <c r="AY426" s="3">
        <f t="shared" si="20"/>
        <v>1</v>
      </c>
    </row>
    <row r="427" spans="2:51" x14ac:dyDescent="0.25">
      <c r="B427" s="3" t="s">
        <v>30</v>
      </c>
      <c r="C427" s="3" t="str">
        <f t="shared" si="21"/>
        <v>UCPWR_FLAB-RP</v>
      </c>
      <c r="D427" s="3" t="s">
        <v>29</v>
      </c>
      <c r="E427" s="3" t="str" cm="1">
        <f t="array" ref="E427">INDEX(PWR_Lab!$A$2:$A$168,AX427)</f>
        <v>GHNGSC01</v>
      </c>
      <c r="F427" s="3" t="s">
        <v>28</v>
      </c>
      <c r="G427" s="3" t="s">
        <v>28</v>
      </c>
      <c r="H427" s="3" t="s">
        <v>28</v>
      </c>
      <c r="I427" s="3">
        <v>3</v>
      </c>
      <c r="J427" s="3" cm="1">
        <f t="array" ref="J427">-INDEX(PWR_Lab!$F$2:$M$168,AX427,AY427)</f>
        <v>-1.1440000000000001E-2</v>
      </c>
      <c r="K427" s="3" t="s">
        <v>27</v>
      </c>
      <c r="L427" s="3" t="s">
        <v>27</v>
      </c>
      <c r="M427" s="3" t="s">
        <v>27</v>
      </c>
      <c r="N427" s="3" t="s">
        <v>27</v>
      </c>
      <c r="O427" s="3" t="s">
        <v>27</v>
      </c>
      <c r="P427" s="3" t="s">
        <v>27</v>
      </c>
      <c r="Q427" s="3" t="s">
        <v>27</v>
      </c>
      <c r="R427" s="3" t="s">
        <v>27</v>
      </c>
      <c r="S427" s="3" t="s">
        <v>27</v>
      </c>
      <c r="T427" s="3" t="s">
        <v>27</v>
      </c>
      <c r="U427" s="3" t="s">
        <v>27</v>
      </c>
      <c r="V427" s="3" t="s">
        <v>27</v>
      </c>
      <c r="W427" s="3" t="s">
        <v>27</v>
      </c>
      <c r="X427" s="3" t="s">
        <v>27</v>
      </c>
      <c r="Y427" s="3" t="s">
        <v>27</v>
      </c>
      <c r="Z427" s="3" t="s">
        <v>27</v>
      </c>
      <c r="AA427" s="3" t="s">
        <v>27</v>
      </c>
      <c r="AB427" s="3" t="s">
        <v>27</v>
      </c>
      <c r="AC427" s="3" t="s">
        <v>27</v>
      </c>
      <c r="AD427" s="3" t="s">
        <v>27</v>
      </c>
      <c r="AE427" s="3" t="s">
        <v>27</v>
      </c>
      <c r="AF427" s="3" t="s">
        <v>27</v>
      </c>
      <c r="AG427" s="3" t="s">
        <v>27</v>
      </c>
      <c r="AH427" s="3" t="s">
        <v>27</v>
      </c>
      <c r="AI427" s="3" t="s">
        <v>27</v>
      </c>
      <c r="AJ427" s="3" t="s">
        <v>27</v>
      </c>
      <c r="AK427" s="3" t="s">
        <v>27</v>
      </c>
      <c r="AL427" s="3" t="s">
        <v>27</v>
      </c>
      <c r="AM427" s="3" t="s">
        <v>27</v>
      </c>
      <c r="AN427" s="3" t="s">
        <v>27</v>
      </c>
      <c r="AO427" s="3" t="s">
        <v>27</v>
      </c>
      <c r="AP427" s="3" t="s">
        <v>27</v>
      </c>
      <c r="AX427" s="3">
        <f t="shared" si="19"/>
        <v>51</v>
      </c>
      <c r="AY427" s="3">
        <f t="shared" si="20"/>
        <v>2</v>
      </c>
    </row>
    <row r="428" spans="2:51" x14ac:dyDescent="0.25">
      <c r="B428" s="3" t="s">
        <v>30</v>
      </c>
      <c r="C428" s="3" t="str">
        <f t="shared" si="21"/>
        <v>UCPWR_FLAB-RS</v>
      </c>
      <c r="D428" s="3" t="s">
        <v>29</v>
      </c>
      <c r="E428" s="3" t="str" cm="1">
        <f t="array" ref="E428">INDEX(PWR_Lab!$A$2:$A$168,AX428)</f>
        <v>GHNGSC01</v>
      </c>
      <c r="F428" s="3" t="s">
        <v>28</v>
      </c>
      <c r="G428" s="3" t="s">
        <v>28</v>
      </c>
      <c r="H428" s="3" t="s">
        <v>28</v>
      </c>
      <c r="I428" s="3">
        <v>3</v>
      </c>
      <c r="J428" s="3" cm="1">
        <f t="array" ref="J428">-INDEX(PWR_Lab!$F$2:$M$168,AX428,AY428)</f>
        <v>-1.5480000000000001E-2</v>
      </c>
      <c r="K428" s="3" t="s">
        <v>27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  <c r="S428" s="3" t="s">
        <v>27</v>
      </c>
      <c r="T428" s="3" t="s">
        <v>27</v>
      </c>
      <c r="U428" s="3" t="s">
        <v>27</v>
      </c>
      <c r="V428" s="3" t="s">
        <v>27</v>
      </c>
      <c r="W428" s="3" t="s">
        <v>27</v>
      </c>
      <c r="X428" s="3" t="s">
        <v>27</v>
      </c>
      <c r="Y428" s="3" t="s">
        <v>27</v>
      </c>
      <c r="Z428" s="3" t="s">
        <v>27</v>
      </c>
      <c r="AA428" s="3" t="s">
        <v>27</v>
      </c>
      <c r="AB428" s="3" t="s">
        <v>27</v>
      </c>
      <c r="AC428" s="3" t="s">
        <v>27</v>
      </c>
      <c r="AD428" s="3" t="s">
        <v>27</v>
      </c>
      <c r="AE428" s="3" t="s">
        <v>27</v>
      </c>
      <c r="AF428" s="3" t="s">
        <v>27</v>
      </c>
      <c r="AG428" s="3" t="s">
        <v>27</v>
      </c>
      <c r="AH428" s="3" t="s">
        <v>27</v>
      </c>
      <c r="AI428" s="3" t="s">
        <v>27</v>
      </c>
      <c r="AJ428" s="3" t="s">
        <v>27</v>
      </c>
      <c r="AK428" s="3" t="s">
        <v>27</v>
      </c>
      <c r="AL428" s="3" t="s">
        <v>27</v>
      </c>
      <c r="AM428" s="3" t="s">
        <v>27</v>
      </c>
      <c r="AN428" s="3" t="s">
        <v>27</v>
      </c>
      <c r="AO428" s="3" t="s">
        <v>27</v>
      </c>
      <c r="AP428" s="3" t="s">
        <v>27</v>
      </c>
      <c r="AX428" s="3">
        <f t="shared" si="19"/>
        <v>51</v>
      </c>
      <c r="AY428" s="3">
        <f t="shared" si="20"/>
        <v>3</v>
      </c>
    </row>
    <row r="429" spans="2:51" x14ac:dyDescent="0.25">
      <c r="B429" s="3" t="s">
        <v>30</v>
      </c>
      <c r="C429" s="3" t="str">
        <f t="shared" si="21"/>
        <v>UCPWR_FLAB-RT</v>
      </c>
      <c r="D429" s="3" t="s">
        <v>29</v>
      </c>
      <c r="E429" s="3" t="str" cm="1">
        <f t="array" ref="E429">INDEX(PWR_Lab!$A$2:$A$168,AX429)</f>
        <v>GHNGSC01</v>
      </c>
      <c r="F429" s="3" t="s">
        <v>28</v>
      </c>
      <c r="G429" s="3" t="s">
        <v>28</v>
      </c>
      <c r="H429" s="3" t="s">
        <v>28</v>
      </c>
      <c r="I429" s="3">
        <v>3</v>
      </c>
      <c r="J429" s="3" cm="1">
        <f t="array" ref="J429">-INDEX(PWR_Lab!$F$2:$M$168,AX429,AY429)</f>
        <v>0</v>
      </c>
      <c r="K429" s="3" t="s">
        <v>27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27</v>
      </c>
      <c r="R429" s="3" t="s">
        <v>27</v>
      </c>
      <c r="S429" s="3" t="s">
        <v>27</v>
      </c>
      <c r="T429" s="3" t="s">
        <v>27</v>
      </c>
      <c r="U429" s="3" t="s">
        <v>27</v>
      </c>
      <c r="V429" s="3" t="s">
        <v>27</v>
      </c>
      <c r="W429" s="3" t="s">
        <v>27</v>
      </c>
      <c r="X429" s="3" t="s">
        <v>27</v>
      </c>
      <c r="Y429" s="3" t="s">
        <v>27</v>
      </c>
      <c r="Z429" s="3" t="s">
        <v>27</v>
      </c>
      <c r="AA429" s="3" t="s">
        <v>27</v>
      </c>
      <c r="AB429" s="3" t="s">
        <v>27</v>
      </c>
      <c r="AC429" s="3" t="s">
        <v>27</v>
      </c>
      <c r="AD429" s="3" t="s">
        <v>27</v>
      </c>
      <c r="AE429" s="3" t="s">
        <v>27</v>
      </c>
      <c r="AF429" s="3" t="s">
        <v>27</v>
      </c>
      <c r="AG429" s="3" t="s">
        <v>27</v>
      </c>
      <c r="AH429" s="3" t="s">
        <v>27</v>
      </c>
      <c r="AI429" s="3" t="s">
        <v>27</v>
      </c>
      <c r="AJ429" s="3" t="s">
        <v>27</v>
      </c>
      <c r="AK429" s="3" t="s">
        <v>27</v>
      </c>
      <c r="AL429" s="3" t="s">
        <v>27</v>
      </c>
      <c r="AM429" s="3" t="s">
        <v>27</v>
      </c>
      <c r="AN429" s="3" t="s">
        <v>27</v>
      </c>
      <c r="AO429" s="3" t="s">
        <v>27</v>
      </c>
      <c r="AP429" s="3" t="s">
        <v>27</v>
      </c>
      <c r="AX429" s="3">
        <f t="shared" si="19"/>
        <v>51</v>
      </c>
      <c r="AY429" s="3">
        <f t="shared" si="20"/>
        <v>4</v>
      </c>
    </row>
    <row r="430" spans="2:51" x14ac:dyDescent="0.25">
      <c r="B430" s="3" t="s">
        <v>30</v>
      </c>
      <c r="C430" s="3" t="str">
        <f t="shared" si="21"/>
        <v>UCPWR_FLAB-UN</v>
      </c>
      <c r="D430" s="3" t="s">
        <v>29</v>
      </c>
      <c r="E430" s="3" t="str" cm="1">
        <f t="array" ref="E430">INDEX(PWR_Lab!$A$2:$A$168,AX430)</f>
        <v>GHNGSC01</v>
      </c>
      <c r="F430" s="3" t="s">
        <v>28</v>
      </c>
      <c r="G430" s="3" t="s">
        <v>28</v>
      </c>
      <c r="H430" s="3" t="s">
        <v>28</v>
      </c>
      <c r="I430" s="3">
        <v>3</v>
      </c>
      <c r="J430" s="3" cm="1">
        <f t="array" ref="J430">-INDEX(PWR_Lab!$F$2:$M$168,AX430,AY430)</f>
        <v>-0.10833</v>
      </c>
      <c r="K430" s="3" t="s">
        <v>27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  <c r="S430" s="3" t="s">
        <v>27</v>
      </c>
      <c r="T430" s="3" t="s">
        <v>27</v>
      </c>
      <c r="U430" s="3" t="s">
        <v>27</v>
      </c>
      <c r="V430" s="3" t="s">
        <v>27</v>
      </c>
      <c r="W430" s="3" t="s">
        <v>27</v>
      </c>
      <c r="X430" s="3" t="s">
        <v>27</v>
      </c>
      <c r="Y430" s="3" t="s">
        <v>27</v>
      </c>
      <c r="Z430" s="3" t="s">
        <v>27</v>
      </c>
      <c r="AA430" s="3" t="s">
        <v>27</v>
      </c>
      <c r="AB430" s="3" t="s">
        <v>27</v>
      </c>
      <c r="AC430" s="3" t="s">
        <v>27</v>
      </c>
      <c r="AD430" s="3" t="s">
        <v>27</v>
      </c>
      <c r="AE430" s="3" t="s">
        <v>27</v>
      </c>
      <c r="AF430" s="3" t="s">
        <v>27</v>
      </c>
      <c r="AG430" s="3" t="s">
        <v>27</v>
      </c>
      <c r="AH430" s="3" t="s">
        <v>27</v>
      </c>
      <c r="AI430" s="3" t="s">
        <v>27</v>
      </c>
      <c r="AJ430" s="3" t="s">
        <v>27</v>
      </c>
      <c r="AK430" s="3" t="s">
        <v>27</v>
      </c>
      <c r="AL430" s="3" t="s">
        <v>27</v>
      </c>
      <c r="AM430" s="3" t="s">
        <v>27</v>
      </c>
      <c r="AN430" s="3" t="s">
        <v>27</v>
      </c>
      <c r="AO430" s="3" t="s">
        <v>27</v>
      </c>
      <c r="AP430" s="3" t="s">
        <v>27</v>
      </c>
      <c r="AX430" s="3">
        <f t="shared" si="19"/>
        <v>51</v>
      </c>
      <c r="AY430" s="3">
        <f t="shared" si="20"/>
        <v>5</v>
      </c>
    </row>
    <row r="431" spans="2:51" x14ac:dyDescent="0.25">
      <c r="B431" s="3" t="s">
        <v>30</v>
      </c>
      <c r="C431" s="3" t="str">
        <f t="shared" si="21"/>
        <v>UCPWR_FLAB-UP</v>
      </c>
      <c r="D431" s="3" t="s">
        <v>29</v>
      </c>
      <c r="E431" s="3" t="str" cm="1">
        <f t="array" ref="E431">INDEX(PWR_Lab!$A$2:$A$168,AX431)</f>
        <v>GHNGSC01</v>
      </c>
      <c r="F431" s="3" t="s">
        <v>28</v>
      </c>
      <c r="G431" s="3" t="s">
        <v>28</v>
      </c>
      <c r="H431" s="3" t="s">
        <v>28</v>
      </c>
      <c r="I431" s="3">
        <v>3</v>
      </c>
      <c r="J431" s="3" cm="1">
        <f t="array" ref="J431">-INDEX(PWR_Lab!$F$2:$M$168,AX431,AY431)</f>
        <v>-0.39967000000000003</v>
      </c>
      <c r="K431" s="3" t="s">
        <v>27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  <c r="S431" s="3" t="s">
        <v>27</v>
      </c>
      <c r="T431" s="3" t="s">
        <v>27</v>
      </c>
      <c r="U431" s="3" t="s">
        <v>27</v>
      </c>
      <c r="V431" s="3" t="s">
        <v>27</v>
      </c>
      <c r="W431" s="3" t="s">
        <v>27</v>
      </c>
      <c r="X431" s="3" t="s">
        <v>27</v>
      </c>
      <c r="Y431" s="3" t="s">
        <v>27</v>
      </c>
      <c r="Z431" s="3" t="s">
        <v>27</v>
      </c>
      <c r="AA431" s="3" t="s">
        <v>27</v>
      </c>
      <c r="AB431" s="3" t="s">
        <v>27</v>
      </c>
      <c r="AC431" s="3" t="s">
        <v>27</v>
      </c>
      <c r="AD431" s="3" t="s">
        <v>27</v>
      </c>
      <c r="AE431" s="3" t="s">
        <v>27</v>
      </c>
      <c r="AF431" s="3" t="s">
        <v>27</v>
      </c>
      <c r="AG431" s="3" t="s">
        <v>27</v>
      </c>
      <c r="AH431" s="3" t="s">
        <v>27</v>
      </c>
      <c r="AI431" s="3" t="s">
        <v>27</v>
      </c>
      <c r="AJ431" s="3" t="s">
        <v>27</v>
      </c>
      <c r="AK431" s="3" t="s">
        <v>27</v>
      </c>
      <c r="AL431" s="3" t="s">
        <v>27</v>
      </c>
      <c r="AM431" s="3" t="s">
        <v>27</v>
      </c>
      <c r="AN431" s="3" t="s">
        <v>27</v>
      </c>
      <c r="AO431" s="3" t="s">
        <v>27</v>
      </c>
      <c r="AP431" s="3" t="s">
        <v>27</v>
      </c>
      <c r="AX431" s="3">
        <f t="shared" si="19"/>
        <v>51</v>
      </c>
      <c r="AY431" s="3">
        <f t="shared" si="20"/>
        <v>6</v>
      </c>
    </row>
    <row r="432" spans="2:51" x14ac:dyDescent="0.25">
      <c r="B432" s="3" t="s">
        <v>30</v>
      </c>
      <c r="C432" s="3" t="str">
        <f t="shared" si="21"/>
        <v>UCPWR_FLAB-US</v>
      </c>
      <c r="D432" s="3" t="s">
        <v>29</v>
      </c>
      <c r="E432" s="3" t="str" cm="1">
        <f t="array" ref="E432">INDEX(PWR_Lab!$A$2:$A$168,AX432)</f>
        <v>GHNGSC01</v>
      </c>
      <c r="F432" s="3" t="s">
        <v>28</v>
      </c>
      <c r="G432" s="3" t="s">
        <v>28</v>
      </c>
      <c r="H432" s="3" t="s">
        <v>28</v>
      </c>
      <c r="I432" s="3">
        <v>3</v>
      </c>
      <c r="J432" s="3" cm="1">
        <f t="array" ref="J432">-INDEX(PWR_Lab!$F$2:$M$168,AX432,AY432)</f>
        <v>-7.2669999999999998E-2</v>
      </c>
      <c r="K432" s="3" t="s">
        <v>27</v>
      </c>
      <c r="L432" s="3" t="s">
        <v>27</v>
      </c>
      <c r="M432" s="3" t="s">
        <v>27</v>
      </c>
      <c r="N432" s="3" t="s">
        <v>27</v>
      </c>
      <c r="O432" s="3" t="s">
        <v>27</v>
      </c>
      <c r="P432" s="3" t="s">
        <v>27</v>
      </c>
      <c r="Q432" s="3" t="s">
        <v>27</v>
      </c>
      <c r="R432" s="3" t="s">
        <v>27</v>
      </c>
      <c r="S432" s="3" t="s">
        <v>27</v>
      </c>
      <c r="T432" s="3" t="s">
        <v>27</v>
      </c>
      <c r="U432" s="3" t="s">
        <v>27</v>
      </c>
      <c r="V432" s="3" t="s">
        <v>27</v>
      </c>
      <c r="W432" s="3" t="s">
        <v>27</v>
      </c>
      <c r="X432" s="3" t="s">
        <v>27</v>
      </c>
      <c r="Y432" s="3" t="s">
        <v>27</v>
      </c>
      <c r="Z432" s="3" t="s">
        <v>27</v>
      </c>
      <c r="AA432" s="3" t="s">
        <v>27</v>
      </c>
      <c r="AB432" s="3" t="s">
        <v>27</v>
      </c>
      <c r="AC432" s="3" t="s">
        <v>27</v>
      </c>
      <c r="AD432" s="3" t="s">
        <v>27</v>
      </c>
      <c r="AE432" s="3" t="s">
        <v>27</v>
      </c>
      <c r="AF432" s="3" t="s">
        <v>27</v>
      </c>
      <c r="AG432" s="3" t="s">
        <v>27</v>
      </c>
      <c r="AH432" s="3" t="s">
        <v>27</v>
      </c>
      <c r="AI432" s="3" t="s">
        <v>27</v>
      </c>
      <c r="AJ432" s="3" t="s">
        <v>27</v>
      </c>
      <c r="AK432" s="3" t="s">
        <v>27</v>
      </c>
      <c r="AL432" s="3" t="s">
        <v>27</v>
      </c>
      <c r="AM432" s="3" t="s">
        <v>27</v>
      </c>
      <c r="AN432" s="3" t="s">
        <v>27</v>
      </c>
      <c r="AO432" s="3" t="s">
        <v>27</v>
      </c>
      <c r="AP432" s="3" t="s">
        <v>27</v>
      </c>
      <c r="AX432" s="3">
        <f t="shared" si="19"/>
        <v>51</v>
      </c>
      <c r="AY432" s="3">
        <f t="shared" si="20"/>
        <v>7</v>
      </c>
    </row>
    <row r="433" spans="2:51" x14ac:dyDescent="0.25">
      <c r="B433" s="3" t="s">
        <v>30</v>
      </c>
      <c r="C433" s="3" t="str">
        <f t="shared" si="21"/>
        <v>UCPWR_FLAB-UT</v>
      </c>
      <c r="D433" s="3" t="s">
        <v>29</v>
      </c>
      <c r="E433" s="3" t="str" cm="1">
        <f t="array" ref="E433">INDEX(PWR_Lab!$A$2:$A$168,AX433)</f>
        <v>GHNGSC01</v>
      </c>
      <c r="F433" s="3" t="s">
        <v>28</v>
      </c>
      <c r="G433" s="3" t="s">
        <v>28</v>
      </c>
      <c r="H433" s="3" t="s">
        <v>28</v>
      </c>
      <c r="I433" s="3">
        <v>3</v>
      </c>
      <c r="J433" s="3" cm="1">
        <f t="array" ref="J433">-INDEX(PWR_Lab!$F$2:$M$168,AX433,AY433)</f>
        <v>-0.88546000000000002</v>
      </c>
      <c r="K433" s="3" t="s">
        <v>27</v>
      </c>
      <c r="L433" s="3" t="s">
        <v>27</v>
      </c>
      <c r="M433" s="3" t="s">
        <v>27</v>
      </c>
      <c r="N433" s="3" t="s">
        <v>27</v>
      </c>
      <c r="O433" s="3" t="s">
        <v>27</v>
      </c>
      <c r="P433" s="3" t="s">
        <v>27</v>
      </c>
      <c r="Q433" s="3" t="s">
        <v>27</v>
      </c>
      <c r="R433" s="3" t="s">
        <v>27</v>
      </c>
      <c r="S433" s="3" t="s">
        <v>27</v>
      </c>
      <c r="T433" s="3" t="s">
        <v>27</v>
      </c>
      <c r="U433" s="3" t="s">
        <v>27</v>
      </c>
      <c r="V433" s="3" t="s">
        <v>27</v>
      </c>
      <c r="W433" s="3" t="s">
        <v>27</v>
      </c>
      <c r="X433" s="3" t="s">
        <v>27</v>
      </c>
      <c r="Y433" s="3" t="s">
        <v>27</v>
      </c>
      <c r="Z433" s="3" t="s">
        <v>27</v>
      </c>
      <c r="AA433" s="3" t="s">
        <v>27</v>
      </c>
      <c r="AB433" s="3" t="s">
        <v>27</v>
      </c>
      <c r="AC433" s="3" t="s">
        <v>27</v>
      </c>
      <c r="AD433" s="3" t="s">
        <v>27</v>
      </c>
      <c r="AE433" s="3" t="s">
        <v>27</v>
      </c>
      <c r="AF433" s="3" t="s">
        <v>27</v>
      </c>
      <c r="AG433" s="3" t="s">
        <v>27</v>
      </c>
      <c r="AH433" s="3" t="s">
        <v>27</v>
      </c>
      <c r="AI433" s="3" t="s">
        <v>27</v>
      </c>
      <c r="AJ433" s="3" t="s">
        <v>27</v>
      </c>
      <c r="AK433" s="3" t="s">
        <v>27</v>
      </c>
      <c r="AL433" s="3" t="s">
        <v>27</v>
      </c>
      <c r="AM433" s="3" t="s">
        <v>27</v>
      </c>
      <c r="AN433" s="3" t="s">
        <v>27</v>
      </c>
      <c r="AO433" s="3" t="s">
        <v>27</v>
      </c>
      <c r="AP433" s="3" t="s">
        <v>27</v>
      </c>
      <c r="AX433" s="3">
        <f t="shared" si="19"/>
        <v>51</v>
      </c>
      <c r="AY433" s="3">
        <f t="shared" si="20"/>
        <v>8</v>
      </c>
    </row>
    <row r="434" spans="2:51" x14ac:dyDescent="0.25">
      <c r="B434" s="3" t="s">
        <v>30</v>
      </c>
      <c r="C434" s="3" t="str">
        <f t="shared" si="21"/>
        <v>UCPWR_FLAB-RN</v>
      </c>
      <c r="D434" s="3" t="s">
        <v>29</v>
      </c>
      <c r="E434" s="3" t="str" cm="1">
        <f t="array" ref="E434">INDEX(PWR_Lab!$A$2:$A$168,AX434)</f>
        <v>GHNGSC02</v>
      </c>
      <c r="F434" s="3" t="s">
        <v>28</v>
      </c>
      <c r="G434" s="3" t="s">
        <v>28</v>
      </c>
      <c r="H434" s="3" t="s">
        <v>28</v>
      </c>
      <c r="I434" s="3">
        <v>3</v>
      </c>
      <c r="J434" s="3" cm="1">
        <f t="array" ref="J434">-INDEX(PWR_Lab!$F$2:$M$168,AX434,AY434)</f>
        <v>-1.413E-2</v>
      </c>
      <c r="K434" s="3" t="s">
        <v>27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27</v>
      </c>
      <c r="R434" s="3" t="s">
        <v>27</v>
      </c>
      <c r="S434" s="3" t="s">
        <v>27</v>
      </c>
      <c r="T434" s="3" t="s">
        <v>27</v>
      </c>
      <c r="U434" s="3" t="s">
        <v>27</v>
      </c>
      <c r="V434" s="3" t="s">
        <v>27</v>
      </c>
      <c r="W434" s="3" t="s">
        <v>27</v>
      </c>
      <c r="X434" s="3" t="s">
        <v>27</v>
      </c>
      <c r="Y434" s="3" t="s">
        <v>27</v>
      </c>
      <c r="Z434" s="3" t="s">
        <v>27</v>
      </c>
      <c r="AA434" s="3" t="s">
        <v>27</v>
      </c>
      <c r="AB434" s="3" t="s">
        <v>27</v>
      </c>
      <c r="AC434" s="3" t="s">
        <v>27</v>
      </c>
      <c r="AD434" s="3" t="s">
        <v>27</v>
      </c>
      <c r="AE434" s="3" t="s">
        <v>27</v>
      </c>
      <c r="AF434" s="3" t="s">
        <v>27</v>
      </c>
      <c r="AG434" s="3" t="s">
        <v>27</v>
      </c>
      <c r="AH434" s="3" t="s">
        <v>27</v>
      </c>
      <c r="AI434" s="3" t="s">
        <v>27</v>
      </c>
      <c r="AJ434" s="3" t="s">
        <v>27</v>
      </c>
      <c r="AK434" s="3" t="s">
        <v>27</v>
      </c>
      <c r="AL434" s="3" t="s">
        <v>27</v>
      </c>
      <c r="AM434" s="3" t="s">
        <v>27</v>
      </c>
      <c r="AN434" s="3" t="s">
        <v>27</v>
      </c>
      <c r="AO434" s="3" t="s">
        <v>27</v>
      </c>
      <c r="AP434" s="3" t="s">
        <v>27</v>
      </c>
      <c r="AX434" s="3">
        <f t="shared" si="19"/>
        <v>52</v>
      </c>
      <c r="AY434" s="3">
        <f t="shared" si="20"/>
        <v>1</v>
      </c>
    </row>
    <row r="435" spans="2:51" x14ac:dyDescent="0.25">
      <c r="B435" s="3" t="s">
        <v>30</v>
      </c>
      <c r="C435" s="3" t="str">
        <f t="shared" si="21"/>
        <v>UCPWR_FLAB-RP</v>
      </c>
      <c r="D435" s="3" t="s">
        <v>29</v>
      </c>
      <c r="E435" s="3" t="str" cm="1">
        <f t="array" ref="E435">INDEX(PWR_Lab!$A$2:$A$168,AX435)</f>
        <v>GHNGSC02</v>
      </c>
      <c r="F435" s="3" t="s">
        <v>28</v>
      </c>
      <c r="G435" s="3" t="s">
        <v>28</v>
      </c>
      <c r="H435" s="3" t="s">
        <v>28</v>
      </c>
      <c r="I435" s="3">
        <v>3</v>
      </c>
      <c r="J435" s="3" cm="1">
        <f t="array" ref="J435">-INDEX(PWR_Lab!$F$2:$M$168,AX435,AY435)</f>
        <v>-1.1440000000000001E-2</v>
      </c>
      <c r="K435" s="3" t="s">
        <v>27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  <c r="S435" s="3" t="s">
        <v>27</v>
      </c>
      <c r="T435" s="3" t="s">
        <v>27</v>
      </c>
      <c r="U435" s="3" t="s">
        <v>27</v>
      </c>
      <c r="V435" s="3" t="s">
        <v>27</v>
      </c>
      <c r="W435" s="3" t="s">
        <v>27</v>
      </c>
      <c r="X435" s="3" t="s">
        <v>27</v>
      </c>
      <c r="Y435" s="3" t="s">
        <v>27</v>
      </c>
      <c r="Z435" s="3" t="s">
        <v>27</v>
      </c>
      <c r="AA435" s="3" t="s">
        <v>27</v>
      </c>
      <c r="AB435" s="3" t="s">
        <v>27</v>
      </c>
      <c r="AC435" s="3" t="s">
        <v>27</v>
      </c>
      <c r="AD435" s="3" t="s">
        <v>27</v>
      </c>
      <c r="AE435" s="3" t="s">
        <v>27</v>
      </c>
      <c r="AF435" s="3" t="s">
        <v>27</v>
      </c>
      <c r="AG435" s="3" t="s">
        <v>27</v>
      </c>
      <c r="AH435" s="3" t="s">
        <v>27</v>
      </c>
      <c r="AI435" s="3" t="s">
        <v>27</v>
      </c>
      <c r="AJ435" s="3" t="s">
        <v>27</v>
      </c>
      <c r="AK435" s="3" t="s">
        <v>27</v>
      </c>
      <c r="AL435" s="3" t="s">
        <v>27</v>
      </c>
      <c r="AM435" s="3" t="s">
        <v>27</v>
      </c>
      <c r="AN435" s="3" t="s">
        <v>27</v>
      </c>
      <c r="AO435" s="3" t="s">
        <v>27</v>
      </c>
      <c r="AP435" s="3" t="s">
        <v>27</v>
      </c>
      <c r="AX435" s="3">
        <f t="shared" si="19"/>
        <v>52</v>
      </c>
      <c r="AY435" s="3">
        <f t="shared" si="20"/>
        <v>2</v>
      </c>
    </row>
    <row r="436" spans="2:51" x14ac:dyDescent="0.25">
      <c r="B436" s="3" t="s">
        <v>30</v>
      </c>
      <c r="C436" s="3" t="str">
        <f t="shared" si="21"/>
        <v>UCPWR_FLAB-RS</v>
      </c>
      <c r="D436" s="3" t="s">
        <v>29</v>
      </c>
      <c r="E436" s="3" t="str" cm="1">
        <f t="array" ref="E436">INDEX(PWR_Lab!$A$2:$A$168,AX436)</f>
        <v>GHNGSC02</v>
      </c>
      <c r="F436" s="3" t="s">
        <v>28</v>
      </c>
      <c r="G436" s="3" t="s">
        <v>28</v>
      </c>
      <c r="H436" s="3" t="s">
        <v>28</v>
      </c>
      <c r="I436" s="3">
        <v>3</v>
      </c>
      <c r="J436" s="3" cm="1">
        <f t="array" ref="J436">-INDEX(PWR_Lab!$F$2:$M$168,AX436,AY436)</f>
        <v>-1.5480000000000001E-2</v>
      </c>
      <c r="K436" s="3" t="s">
        <v>27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  <c r="S436" s="3" t="s">
        <v>27</v>
      </c>
      <c r="T436" s="3" t="s">
        <v>27</v>
      </c>
      <c r="U436" s="3" t="s">
        <v>27</v>
      </c>
      <c r="V436" s="3" t="s">
        <v>27</v>
      </c>
      <c r="W436" s="3" t="s">
        <v>27</v>
      </c>
      <c r="X436" s="3" t="s">
        <v>27</v>
      </c>
      <c r="Y436" s="3" t="s">
        <v>27</v>
      </c>
      <c r="Z436" s="3" t="s">
        <v>27</v>
      </c>
      <c r="AA436" s="3" t="s">
        <v>27</v>
      </c>
      <c r="AB436" s="3" t="s">
        <v>27</v>
      </c>
      <c r="AC436" s="3" t="s">
        <v>27</v>
      </c>
      <c r="AD436" s="3" t="s">
        <v>27</v>
      </c>
      <c r="AE436" s="3" t="s">
        <v>27</v>
      </c>
      <c r="AF436" s="3" t="s">
        <v>27</v>
      </c>
      <c r="AG436" s="3" t="s">
        <v>27</v>
      </c>
      <c r="AH436" s="3" t="s">
        <v>27</v>
      </c>
      <c r="AI436" s="3" t="s">
        <v>27</v>
      </c>
      <c r="AJ436" s="3" t="s">
        <v>27</v>
      </c>
      <c r="AK436" s="3" t="s">
        <v>27</v>
      </c>
      <c r="AL436" s="3" t="s">
        <v>27</v>
      </c>
      <c r="AM436" s="3" t="s">
        <v>27</v>
      </c>
      <c r="AN436" s="3" t="s">
        <v>27</v>
      </c>
      <c r="AO436" s="3" t="s">
        <v>27</v>
      </c>
      <c r="AP436" s="3" t="s">
        <v>27</v>
      </c>
      <c r="AX436" s="3">
        <f t="shared" si="19"/>
        <v>52</v>
      </c>
      <c r="AY436" s="3">
        <f t="shared" si="20"/>
        <v>3</v>
      </c>
    </row>
    <row r="437" spans="2:51" x14ac:dyDescent="0.25">
      <c r="B437" s="3" t="s">
        <v>30</v>
      </c>
      <c r="C437" s="3" t="str">
        <f t="shared" si="21"/>
        <v>UCPWR_FLAB-RT</v>
      </c>
      <c r="D437" s="3" t="s">
        <v>29</v>
      </c>
      <c r="E437" s="3" t="str" cm="1">
        <f t="array" ref="E437">INDEX(PWR_Lab!$A$2:$A$168,AX437)</f>
        <v>GHNGSC02</v>
      </c>
      <c r="F437" s="3" t="s">
        <v>28</v>
      </c>
      <c r="G437" s="3" t="s">
        <v>28</v>
      </c>
      <c r="H437" s="3" t="s">
        <v>28</v>
      </c>
      <c r="I437" s="3">
        <v>3</v>
      </c>
      <c r="J437" s="3" cm="1">
        <f t="array" ref="J437">-INDEX(PWR_Lab!$F$2:$M$168,AX437,AY437)</f>
        <v>0</v>
      </c>
      <c r="K437" s="3" t="s">
        <v>27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  <c r="S437" s="3" t="s">
        <v>27</v>
      </c>
      <c r="T437" s="3" t="s">
        <v>27</v>
      </c>
      <c r="U437" s="3" t="s">
        <v>27</v>
      </c>
      <c r="V437" s="3" t="s">
        <v>27</v>
      </c>
      <c r="W437" s="3" t="s">
        <v>27</v>
      </c>
      <c r="X437" s="3" t="s">
        <v>27</v>
      </c>
      <c r="Y437" s="3" t="s">
        <v>27</v>
      </c>
      <c r="Z437" s="3" t="s">
        <v>27</v>
      </c>
      <c r="AA437" s="3" t="s">
        <v>27</v>
      </c>
      <c r="AB437" s="3" t="s">
        <v>27</v>
      </c>
      <c r="AC437" s="3" t="s">
        <v>27</v>
      </c>
      <c r="AD437" s="3" t="s">
        <v>27</v>
      </c>
      <c r="AE437" s="3" t="s">
        <v>27</v>
      </c>
      <c r="AF437" s="3" t="s">
        <v>27</v>
      </c>
      <c r="AG437" s="3" t="s">
        <v>27</v>
      </c>
      <c r="AH437" s="3" t="s">
        <v>27</v>
      </c>
      <c r="AI437" s="3" t="s">
        <v>27</v>
      </c>
      <c r="AJ437" s="3" t="s">
        <v>27</v>
      </c>
      <c r="AK437" s="3" t="s">
        <v>27</v>
      </c>
      <c r="AL437" s="3" t="s">
        <v>27</v>
      </c>
      <c r="AM437" s="3" t="s">
        <v>27</v>
      </c>
      <c r="AN437" s="3" t="s">
        <v>27</v>
      </c>
      <c r="AO437" s="3" t="s">
        <v>27</v>
      </c>
      <c r="AP437" s="3" t="s">
        <v>27</v>
      </c>
      <c r="AX437" s="3">
        <f t="shared" si="19"/>
        <v>52</v>
      </c>
      <c r="AY437" s="3">
        <f t="shared" si="20"/>
        <v>4</v>
      </c>
    </row>
    <row r="438" spans="2:51" x14ac:dyDescent="0.25">
      <c r="B438" s="3" t="s">
        <v>30</v>
      </c>
      <c r="C438" s="3" t="str">
        <f t="shared" si="21"/>
        <v>UCPWR_FLAB-UN</v>
      </c>
      <c r="D438" s="3" t="s">
        <v>29</v>
      </c>
      <c r="E438" s="3" t="str" cm="1">
        <f t="array" ref="E438">INDEX(PWR_Lab!$A$2:$A$168,AX438)</f>
        <v>GHNGSC02</v>
      </c>
      <c r="F438" s="3" t="s">
        <v>28</v>
      </c>
      <c r="G438" s="3" t="s">
        <v>28</v>
      </c>
      <c r="H438" s="3" t="s">
        <v>28</v>
      </c>
      <c r="I438" s="3">
        <v>3</v>
      </c>
      <c r="J438" s="3" cm="1">
        <f t="array" ref="J438">-INDEX(PWR_Lab!$F$2:$M$168,AX438,AY438)</f>
        <v>-0.10833</v>
      </c>
      <c r="K438" s="3" t="s">
        <v>27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  <c r="S438" s="3" t="s">
        <v>27</v>
      </c>
      <c r="T438" s="3" t="s">
        <v>27</v>
      </c>
      <c r="U438" s="3" t="s">
        <v>27</v>
      </c>
      <c r="V438" s="3" t="s">
        <v>27</v>
      </c>
      <c r="W438" s="3" t="s">
        <v>27</v>
      </c>
      <c r="X438" s="3" t="s">
        <v>27</v>
      </c>
      <c r="Y438" s="3" t="s">
        <v>27</v>
      </c>
      <c r="Z438" s="3" t="s">
        <v>27</v>
      </c>
      <c r="AA438" s="3" t="s">
        <v>27</v>
      </c>
      <c r="AB438" s="3" t="s">
        <v>27</v>
      </c>
      <c r="AC438" s="3" t="s">
        <v>27</v>
      </c>
      <c r="AD438" s="3" t="s">
        <v>27</v>
      </c>
      <c r="AE438" s="3" t="s">
        <v>27</v>
      </c>
      <c r="AF438" s="3" t="s">
        <v>27</v>
      </c>
      <c r="AG438" s="3" t="s">
        <v>27</v>
      </c>
      <c r="AH438" s="3" t="s">
        <v>27</v>
      </c>
      <c r="AI438" s="3" t="s">
        <v>27</v>
      </c>
      <c r="AJ438" s="3" t="s">
        <v>27</v>
      </c>
      <c r="AK438" s="3" t="s">
        <v>27</v>
      </c>
      <c r="AL438" s="3" t="s">
        <v>27</v>
      </c>
      <c r="AM438" s="3" t="s">
        <v>27</v>
      </c>
      <c r="AN438" s="3" t="s">
        <v>27</v>
      </c>
      <c r="AO438" s="3" t="s">
        <v>27</v>
      </c>
      <c r="AP438" s="3" t="s">
        <v>27</v>
      </c>
      <c r="AX438" s="3">
        <f t="shared" si="19"/>
        <v>52</v>
      </c>
      <c r="AY438" s="3">
        <f t="shared" si="20"/>
        <v>5</v>
      </c>
    </row>
    <row r="439" spans="2:51" x14ac:dyDescent="0.25">
      <c r="B439" s="3" t="s">
        <v>30</v>
      </c>
      <c r="C439" s="3" t="str">
        <f t="shared" si="21"/>
        <v>UCPWR_FLAB-UP</v>
      </c>
      <c r="D439" s="3" t="s">
        <v>29</v>
      </c>
      <c r="E439" s="3" t="str" cm="1">
        <f t="array" ref="E439">INDEX(PWR_Lab!$A$2:$A$168,AX439)</f>
        <v>GHNGSC02</v>
      </c>
      <c r="F439" s="3" t="s">
        <v>28</v>
      </c>
      <c r="G439" s="3" t="s">
        <v>28</v>
      </c>
      <c r="H439" s="3" t="s">
        <v>28</v>
      </c>
      <c r="I439" s="3">
        <v>3</v>
      </c>
      <c r="J439" s="3" cm="1">
        <f t="array" ref="J439">-INDEX(PWR_Lab!$F$2:$M$168,AX439,AY439)</f>
        <v>-0.39967000000000003</v>
      </c>
      <c r="K439" s="3" t="s">
        <v>27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  <c r="S439" s="3" t="s">
        <v>27</v>
      </c>
      <c r="T439" s="3" t="s">
        <v>27</v>
      </c>
      <c r="U439" s="3" t="s">
        <v>27</v>
      </c>
      <c r="V439" s="3" t="s">
        <v>27</v>
      </c>
      <c r="W439" s="3" t="s">
        <v>27</v>
      </c>
      <c r="X439" s="3" t="s">
        <v>27</v>
      </c>
      <c r="Y439" s="3" t="s">
        <v>27</v>
      </c>
      <c r="Z439" s="3" t="s">
        <v>27</v>
      </c>
      <c r="AA439" s="3" t="s">
        <v>27</v>
      </c>
      <c r="AB439" s="3" t="s">
        <v>27</v>
      </c>
      <c r="AC439" s="3" t="s">
        <v>27</v>
      </c>
      <c r="AD439" s="3" t="s">
        <v>27</v>
      </c>
      <c r="AE439" s="3" t="s">
        <v>27</v>
      </c>
      <c r="AF439" s="3" t="s">
        <v>27</v>
      </c>
      <c r="AG439" s="3" t="s">
        <v>27</v>
      </c>
      <c r="AH439" s="3" t="s">
        <v>27</v>
      </c>
      <c r="AI439" s="3" t="s">
        <v>27</v>
      </c>
      <c r="AJ439" s="3" t="s">
        <v>27</v>
      </c>
      <c r="AK439" s="3" t="s">
        <v>27</v>
      </c>
      <c r="AL439" s="3" t="s">
        <v>27</v>
      </c>
      <c r="AM439" s="3" t="s">
        <v>27</v>
      </c>
      <c r="AN439" s="3" t="s">
        <v>27</v>
      </c>
      <c r="AO439" s="3" t="s">
        <v>27</v>
      </c>
      <c r="AP439" s="3" t="s">
        <v>27</v>
      </c>
      <c r="AX439" s="3">
        <f t="shared" si="19"/>
        <v>52</v>
      </c>
      <c r="AY439" s="3">
        <f t="shared" si="20"/>
        <v>6</v>
      </c>
    </row>
    <row r="440" spans="2:51" x14ac:dyDescent="0.25">
      <c r="B440" s="3" t="s">
        <v>30</v>
      </c>
      <c r="C440" s="3" t="str">
        <f t="shared" si="21"/>
        <v>UCPWR_FLAB-US</v>
      </c>
      <c r="D440" s="3" t="s">
        <v>29</v>
      </c>
      <c r="E440" s="3" t="str" cm="1">
        <f t="array" ref="E440">INDEX(PWR_Lab!$A$2:$A$168,AX440)</f>
        <v>GHNGSC02</v>
      </c>
      <c r="F440" s="3" t="s">
        <v>28</v>
      </c>
      <c r="G440" s="3" t="s">
        <v>28</v>
      </c>
      <c r="H440" s="3" t="s">
        <v>28</v>
      </c>
      <c r="I440" s="3">
        <v>3</v>
      </c>
      <c r="J440" s="3" cm="1">
        <f t="array" ref="J440">-INDEX(PWR_Lab!$F$2:$M$168,AX440,AY440)</f>
        <v>-7.2669999999999998E-2</v>
      </c>
      <c r="K440" s="3" t="s">
        <v>27</v>
      </c>
      <c r="L440" s="3" t="s">
        <v>27</v>
      </c>
      <c r="M440" s="3" t="s">
        <v>27</v>
      </c>
      <c r="N440" s="3" t="s">
        <v>27</v>
      </c>
      <c r="O440" s="3" t="s">
        <v>27</v>
      </c>
      <c r="P440" s="3" t="s">
        <v>27</v>
      </c>
      <c r="Q440" s="3" t="s">
        <v>27</v>
      </c>
      <c r="R440" s="3" t="s">
        <v>27</v>
      </c>
      <c r="S440" s="3" t="s">
        <v>27</v>
      </c>
      <c r="T440" s="3" t="s">
        <v>27</v>
      </c>
      <c r="U440" s="3" t="s">
        <v>27</v>
      </c>
      <c r="V440" s="3" t="s">
        <v>27</v>
      </c>
      <c r="W440" s="3" t="s">
        <v>27</v>
      </c>
      <c r="X440" s="3" t="s">
        <v>27</v>
      </c>
      <c r="Y440" s="3" t="s">
        <v>27</v>
      </c>
      <c r="Z440" s="3" t="s">
        <v>27</v>
      </c>
      <c r="AA440" s="3" t="s">
        <v>27</v>
      </c>
      <c r="AB440" s="3" t="s">
        <v>27</v>
      </c>
      <c r="AC440" s="3" t="s">
        <v>27</v>
      </c>
      <c r="AD440" s="3" t="s">
        <v>27</v>
      </c>
      <c r="AE440" s="3" t="s">
        <v>27</v>
      </c>
      <c r="AF440" s="3" t="s">
        <v>27</v>
      </c>
      <c r="AG440" s="3" t="s">
        <v>27</v>
      </c>
      <c r="AH440" s="3" t="s">
        <v>27</v>
      </c>
      <c r="AI440" s="3" t="s">
        <v>27</v>
      </c>
      <c r="AJ440" s="3" t="s">
        <v>27</v>
      </c>
      <c r="AK440" s="3" t="s">
        <v>27</v>
      </c>
      <c r="AL440" s="3" t="s">
        <v>27</v>
      </c>
      <c r="AM440" s="3" t="s">
        <v>27</v>
      </c>
      <c r="AN440" s="3" t="s">
        <v>27</v>
      </c>
      <c r="AO440" s="3" t="s">
        <v>27</v>
      </c>
      <c r="AP440" s="3" t="s">
        <v>27</v>
      </c>
      <c r="AX440" s="3">
        <f t="shared" si="19"/>
        <v>52</v>
      </c>
      <c r="AY440" s="3">
        <f t="shared" si="20"/>
        <v>7</v>
      </c>
    </row>
    <row r="441" spans="2:51" x14ac:dyDescent="0.25">
      <c r="B441" s="3" t="s">
        <v>30</v>
      </c>
      <c r="C441" s="3" t="str">
        <f t="shared" si="21"/>
        <v>UCPWR_FLAB-UT</v>
      </c>
      <c r="D441" s="3" t="s">
        <v>29</v>
      </c>
      <c r="E441" s="3" t="str" cm="1">
        <f t="array" ref="E441">INDEX(PWR_Lab!$A$2:$A$168,AX441)</f>
        <v>GHNGSC02</v>
      </c>
      <c r="F441" s="3" t="s">
        <v>28</v>
      </c>
      <c r="G441" s="3" t="s">
        <v>28</v>
      </c>
      <c r="H441" s="3" t="s">
        <v>28</v>
      </c>
      <c r="I441" s="3">
        <v>3</v>
      </c>
      <c r="J441" s="3" cm="1">
        <f t="array" ref="J441">-INDEX(PWR_Lab!$F$2:$M$168,AX441,AY441)</f>
        <v>-0.88546000000000002</v>
      </c>
      <c r="K441" s="3" t="s">
        <v>27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  <c r="S441" s="3" t="s">
        <v>27</v>
      </c>
      <c r="T441" s="3" t="s">
        <v>27</v>
      </c>
      <c r="U441" s="3" t="s">
        <v>27</v>
      </c>
      <c r="V441" s="3" t="s">
        <v>27</v>
      </c>
      <c r="W441" s="3" t="s">
        <v>27</v>
      </c>
      <c r="X441" s="3" t="s">
        <v>27</v>
      </c>
      <c r="Y441" s="3" t="s">
        <v>27</v>
      </c>
      <c r="Z441" s="3" t="s">
        <v>27</v>
      </c>
      <c r="AA441" s="3" t="s">
        <v>27</v>
      </c>
      <c r="AB441" s="3" t="s">
        <v>27</v>
      </c>
      <c r="AC441" s="3" t="s">
        <v>27</v>
      </c>
      <c r="AD441" s="3" t="s">
        <v>27</v>
      </c>
      <c r="AE441" s="3" t="s">
        <v>27</v>
      </c>
      <c r="AF441" s="3" t="s">
        <v>27</v>
      </c>
      <c r="AG441" s="3" t="s">
        <v>27</v>
      </c>
      <c r="AH441" s="3" t="s">
        <v>27</v>
      </c>
      <c r="AI441" s="3" t="s">
        <v>27</v>
      </c>
      <c r="AJ441" s="3" t="s">
        <v>27</v>
      </c>
      <c r="AK441" s="3" t="s">
        <v>27</v>
      </c>
      <c r="AL441" s="3" t="s">
        <v>27</v>
      </c>
      <c r="AM441" s="3" t="s">
        <v>27</v>
      </c>
      <c r="AN441" s="3" t="s">
        <v>27</v>
      </c>
      <c r="AO441" s="3" t="s">
        <v>27</v>
      </c>
      <c r="AP441" s="3" t="s">
        <v>27</v>
      </c>
      <c r="AX441" s="3">
        <f t="shared" si="19"/>
        <v>52</v>
      </c>
      <c r="AY441" s="3">
        <f t="shared" si="20"/>
        <v>8</v>
      </c>
    </row>
    <row r="442" spans="2:51" x14ac:dyDescent="0.25">
      <c r="B442" s="3" t="s">
        <v>30</v>
      </c>
      <c r="C442" s="3" t="str">
        <f t="shared" si="21"/>
        <v>UCPWR_FLAB-RN</v>
      </c>
      <c r="D442" s="3" t="s">
        <v>29</v>
      </c>
      <c r="E442" s="3" t="str" cm="1">
        <f t="array" ref="E442">INDEX(PWR_Lab!$A$2:$A$168,AX442)</f>
        <v>GHNGSC04</v>
      </c>
      <c r="F442" s="3" t="s">
        <v>28</v>
      </c>
      <c r="G442" s="3" t="s">
        <v>28</v>
      </c>
      <c r="H442" s="3" t="s">
        <v>28</v>
      </c>
      <c r="I442" s="3">
        <v>3</v>
      </c>
      <c r="J442" s="3" cm="1">
        <f t="array" ref="J442">-INDEX(PWR_Lab!$F$2:$M$168,AX442,AY442)</f>
        <v>-1.413E-2</v>
      </c>
      <c r="K442" s="3" t="s">
        <v>27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  <c r="S442" s="3" t="s">
        <v>27</v>
      </c>
      <c r="T442" s="3" t="s">
        <v>27</v>
      </c>
      <c r="U442" s="3" t="s">
        <v>27</v>
      </c>
      <c r="V442" s="3" t="s">
        <v>27</v>
      </c>
      <c r="W442" s="3" t="s">
        <v>27</v>
      </c>
      <c r="X442" s="3" t="s">
        <v>27</v>
      </c>
      <c r="Y442" s="3" t="s">
        <v>27</v>
      </c>
      <c r="Z442" s="3" t="s">
        <v>27</v>
      </c>
      <c r="AA442" s="3" t="s">
        <v>27</v>
      </c>
      <c r="AB442" s="3" t="s">
        <v>27</v>
      </c>
      <c r="AC442" s="3" t="s">
        <v>27</v>
      </c>
      <c r="AD442" s="3" t="s">
        <v>27</v>
      </c>
      <c r="AE442" s="3" t="s">
        <v>27</v>
      </c>
      <c r="AF442" s="3" t="s">
        <v>27</v>
      </c>
      <c r="AG442" s="3" t="s">
        <v>27</v>
      </c>
      <c r="AH442" s="3" t="s">
        <v>27</v>
      </c>
      <c r="AI442" s="3" t="s">
        <v>27</v>
      </c>
      <c r="AJ442" s="3" t="s">
        <v>27</v>
      </c>
      <c r="AK442" s="3" t="s">
        <v>27</v>
      </c>
      <c r="AL442" s="3" t="s">
        <v>27</v>
      </c>
      <c r="AM442" s="3" t="s">
        <v>27</v>
      </c>
      <c r="AN442" s="3" t="s">
        <v>27</v>
      </c>
      <c r="AO442" s="3" t="s">
        <v>27</v>
      </c>
      <c r="AP442" s="3" t="s">
        <v>27</v>
      </c>
      <c r="AX442" s="3">
        <f t="shared" si="19"/>
        <v>53</v>
      </c>
      <c r="AY442" s="3">
        <f t="shared" si="20"/>
        <v>1</v>
      </c>
    </row>
    <row r="443" spans="2:51" x14ac:dyDescent="0.25">
      <c r="B443" s="3" t="s">
        <v>30</v>
      </c>
      <c r="C443" s="3" t="str">
        <f t="shared" si="21"/>
        <v>UCPWR_FLAB-RP</v>
      </c>
      <c r="D443" s="3" t="s">
        <v>29</v>
      </c>
      <c r="E443" s="3" t="str" cm="1">
        <f t="array" ref="E443">INDEX(PWR_Lab!$A$2:$A$168,AX443)</f>
        <v>GHNGSC04</v>
      </c>
      <c r="F443" s="3" t="s">
        <v>28</v>
      </c>
      <c r="G443" s="3" t="s">
        <v>28</v>
      </c>
      <c r="H443" s="3" t="s">
        <v>28</v>
      </c>
      <c r="I443" s="3">
        <v>3</v>
      </c>
      <c r="J443" s="3" cm="1">
        <f t="array" ref="J443">-INDEX(PWR_Lab!$F$2:$M$168,AX443,AY443)</f>
        <v>-1.1440000000000001E-2</v>
      </c>
      <c r="K443" s="3" t="s">
        <v>27</v>
      </c>
      <c r="L443" s="3" t="s">
        <v>27</v>
      </c>
      <c r="M443" s="3" t="s">
        <v>27</v>
      </c>
      <c r="N443" s="3" t="s">
        <v>27</v>
      </c>
      <c r="O443" s="3" t="s">
        <v>27</v>
      </c>
      <c r="P443" s="3" t="s">
        <v>27</v>
      </c>
      <c r="Q443" s="3" t="s">
        <v>27</v>
      </c>
      <c r="R443" s="3" t="s">
        <v>27</v>
      </c>
      <c r="S443" s="3" t="s">
        <v>27</v>
      </c>
      <c r="T443" s="3" t="s">
        <v>27</v>
      </c>
      <c r="U443" s="3" t="s">
        <v>27</v>
      </c>
      <c r="V443" s="3" t="s">
        <v>27</v>
      </c>
      <c r="W443" s="3" t="s">
        <v>27</v>
      </c>
      <c r="X443" s="3" t="s">
        <v>27</v>
      </c>
      <c r="Y443" s="3" t="s">
        <v>27</v>
      </c>
      <c r="Z443" s="3" t="s">
        <v>27</v>
      </c>
      <c r="AA443" s="3" t="s">
        <v>27</v>
      </c>
      <c r="AB443" s="3" t="s">
        <v>27</v>
      </c>
      <c r="AC443" s="3" t="s">
        <v>27</v>
      </c>
      <c r="AD443" s="3" t="s">
        <v>27</v>
      </c>
      <c r="AE443" s="3" t="s">
        <v>27</v>
      </c>
      <c r="AF443" s="3" t="s">
        <v>27</v>
      </c>
      <c r="AG443" s="3" t="s">
        <v>27</v>
      </c>
      <c r="AH443" s="3" t="s">
        <v>27</v>
      </c>
      <c r="AI443" s="3" t="s">
        <v>27</v>
      </c>
      <c r="AJ443" s="3" t="s">
        <v>27</v>
      </c>
      <c r="AK443" s="3" t="s">
        <v>27</v>
      </c>
      <c r="AL443" s="3" t="s">
        <v>27</v>
      </c>
      <c r="AM443" s="3" t="s">
        <v>27</v>
      </c>
      <c r="AN443" s="3" t="s">
        <v>27</v>
      </c>
      <c r="AO443" s="3" t="s">
        <v>27</v>
      </c>
      <c r="AP443" s="3" t="s">
        <v>27</v>
      </c>
      <c r="AX443" s="3">
        <f t="shared" si="19"/>
        <v>53</v>
      </c>
      <c r="AY443" s="3">
        <f t="shared" si="20"/>
        <v>2</v>
      </c>
    </row>
    <row r="444" spans="2:51" x14ac:dyDescent="0.25">
      <c r="B444" s="3" t="s">
        <v>30</v>
      </c>
      <c r="C444" s="3" t="str">
        <f t="shared" si="21"/>
        <v>UCPWR_FLAB-RS</v>
      </c>
      <c r="D444" s="3" t="s">
        <v>29</v>
      </c>
      <c r="E444" s="3" t="str" cm="1">
        <f t="array" ref="E444">INDEX(PWR_Lab!$A$2:$A$168,AX444)</f>
        <v>GHNGSC04</v>
      </c>
      <c r="F444" s="3" t="s">
        <v>28</v>
      </c>
      <c r="G444" s="3" t="s">
        <v>28</v>
      </c>
      <c r="H444" s="3" t="s">
        <v>28</v>
      </c>
      <c r="I444" s="3">
        <v>3</v>
      </c>
      <c r="J444" s="3" cm="1">
        <f t="array" ref="J444">-INDEX(PWR_Lab!$F$2:$M$168,AX444,AY444)</f>
        <v>-1.5480000000000001E-2</v>
      </c>
      <c r="K444" s="3" t="s">
        <v>27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  <c r="S444" s="3" t="s">
        <v>27</v>
      </c>
      <c r="T444" s="3" t="s">
        <v>27</v>
      </c>
      <c r="U444" s="3" t="s">
        <v>27</v>
      </c>
      <c r="V444" s="3" t="s">
        <v>27</v>
      </c>
      <c r="W444" s="3" t="s">
        <v>27</v>
      </c>
      <c r="X444" s="3" t="s">
        <v>27</v>
      </c>
      <c r="Y444" s="3" t="s">
        <v>27</v>
      </c>
      <c r="Z444" s="3" t="s">
        <v>27</v>
      </c>
      <c r="AA444" s="3" t="s">
        <v>27</v>
      </c>
      <c r="AB444" s="3" t="s">
        <v>27</v>
      </c>
      <c r="AC444" s="3" t="s">
        <v>27</v>
      </c>
      <c r="AD444" s="3" t="s">
        <v>27</v>
      </c>
      <c r="AE444" s="3" t="s">
        <v>27</v>
      </c>
      <c r="AF444" s="3" t="s">
        <v>27</v>
      </c>
      <c r="AG444" s="3" t="s">
        <v>27</v>
      </c>
      <c r="AH444" s="3" t="s">
        <v>27</v>
      </c>
      <c r="AI444" s="3" t="s">
        <v>27</v>
      </c>
      <c r="AJ444" s="3" t="s">
        <v>27</v>
      </c>
      <c r="AK444" s="3" t="s">
        <v>27</v>
      </c>
      <c r="AL444" s="3" t="s">
        <v>27</v>
      </c>
      <c r="AM444" s="3" t="s">
        <v>27</v>
      </c>
      <c r="AN444" s="3" t="s">
        <v>27</v>
      </c>
      <c r="AO444" s="3" t="s">
        <v>27</v>
      </c>
      <c r="AP444" s="3" t="s">
        <v>27</v>
      </c>
      <c r="AX444" s="3">
        <f t="shared" si="19"/>
        <v>53</v>
      </c>
      <c r="AY444" s="3">
        <f t="shared" si="20"/>
        <v>3</v>
      </c>
    </row>
    <row r="445" spans="2:51" x14ac:dyDescent="0.25">
      <c r="B445" s="3" t="s">
        <v>30</v>
      </c>
      <c r="C445" s="3" t="str">
        <f t="shared" si="21"/>
        <v>UCPWR_FLAB-RT</v>
      </c>
      <c r="D445" s="3" t="s">
        <v>29</v>
      </c>
      <c r="E445" s="3" t="str" cm="1">
        <f t="array" ref="E445">INDEX(PWR_Lab!$A$2:$A$168,AX445)</f>
        <v>GHNGSC04</v>
      </c>
      <c r="F445" s="3" t="s">
        <v>28</v>
      </c>
      <c r="G445" s="3" t="s">
        <v>28</v>
      </c>
      <c r="H445" s="3" t="s">
        <v>28</v>
      </c>
      <c r="I445" s="3">
        <v>3</v>
      </c>
      <c r="J445" s="3" cm="1">
        <f t="array" ref="J445">-INDEX(PWR_Lab!$F$2:$M$168,AX445,AY445)</f>
        <v>0</v>
      </c>
      <c r="K445" s="3" t="s">
        <v>27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  <c r="S445" s="3" t="s">
        <v>27</v>
      </c>
      <c r="T445" s="3" t="s">
        <v>27</v>
      </c>
      <c r="U445" s="3" t="s">
        <v>27</v>
      </c>
      <c r="V445" s="3" t="s">
        <v>27</v>
      </c>
      <c r="W445" s="3" t="s">
        <v>27</v>
      </c>
      <c r="X445" s="3" t="s">
        <v>27</v>
      </c>
      <c r="Y445" s="3" t="s">
        <v>27</v>
      </c>
      <c r="Z445" s="3" t="s">
        <v>27</v>
      </c>
      <c r="AA445" s="3" t="s">
        <v>27</v>
      </c>
      <c r="AB445" s="3" t="s">
        <v>27</v>
      </c>
      <c r="AC445" s="3" t="s">
        <v>27</v>
      </c>
      <c r="AD445" s="3" t="s">
        <v>27</v>
      </c>
      <c r="AE445" s="3" t="s">
        <v>27</v>
      </c>
      <c r="AF445" s="3" t="s">
        <v>27</v>
      </c>
      <c r="AG445" s="3" t="s">
        <v>27</v>
      </c>
      <c r="AH445" s="3" t="s">
        <v>27</v>
      </c>
      <c r="AI445" s="3" t="s">
        <v>27</v>
      </c>
      <c r="AJ445" s="3" t="s">
        <v>27</v>
      </c>
      <c r="AK445" s="3" t="s">
        <v>27</v>
      </c>
      <c r="AL445" s="3" t="s">
        <v>27</v>
      </c>
      <c r="AM445" s="3" t="s">
        <v>27</v>
      </c>
      <c r="AN445" s="3" t="s">
        <v>27</v>
      </c>
      <c r="AO445" s="3" t="s">
        <v>27</v>
      </c>
      <c r="AP445" s="3" t="s">
        <v>27</v>
      </c>
      <c r="AX445" s="3">
        <f t="shared" si="19"/>
        <v>53</v>
      </c>
      <c r="AY445" s="3">
        <f t="shared" si="20"/>
        <v>4</v>
      </c>
    </row>
    <row r="446" spans="2:51" x14ac:dyDescent="0.25">
      <c r="B446" s="3" t="s">
        <v>30</v>
      </c>
      <c r="C446" s="3" t="str">
        <f t="shared" si="21"/>
        <v>UCPWR_FLAB-UN</v>
      </c>
      <c r="D446" s="3" t="s">
        <v>29</v>
      </c>
      <c r="E446" s="3" t="str" cm="1">
        <f t="array" ref="E446">INDEX(PWR_Lab!$A$2:$A$168,AX446)</f>
        <v>GHNGSC04</v>
      </c>
      <c r="F446" s="3" t="s">
        <v>28</v>
      </c>
      <c r="G446" s="3" t="s">
        <v>28</v>
      </c>
      <c r="H446" s="3" t="s">
        <v>28</v>
      </c>
      <c r="I446" s="3">
        <v>3</v>
      </c>
      <c r="J446" s="3" cm="1">
        <f t="array" ref="J446">-INDEX(PWR_Lab!$F$2:$M$168,AX446,AY446)</f>
        <v>-0.10833</v>
      </c>
      <c r="K446" s="3" t="s">
        <v>27</v>
      </c>
      <c r="L446" s="3" t="s">
        <v>27</v>
      </c>
      <c r="M446" s="3" t="s">
        <v>27</v>
      </c>
      <c r="N446" s="3" t="s">
        <v>27</v>
      </c>
      <c r="O446" s="3" t="s">
        <v>27</v>
      </c>
      <c r="P446" s="3" t="s">
        <v>27</v>
      </c>
      <c r="Q446" s="3" t="s">
        <v>27</v>
      </c>
      <c r="R446" s="3" t="s">
        <v>27</v>
      </c>
      <c r="S446" s="3" t="s">
        <v>27</v>
      </c>
      <c r="T446" s="3" t="s">
        <v>27</v>
      </c>
      <c r="U446" s="3" t="s">
        <v>27</v>
      </c>
      <c r="V446" s="3" t="s">
        <v>27</v>
      </c>
      <c r="W446" s="3" t="s">
        <v>27</v>
      </c>
      <c r="X446" s="3" t="s">
        <v>27</v>
      </c>
      <c r="Y446" s="3" t="s">
        <v>27</v>
      </c>
      <c r="Z446" s="3" t="s">
        <v>27</v>
      </c>
      <c r="AA446" s="3" t="s">
        <v>27</v>
      </c>
      <c r="AB446" s="3" t="s">
        <v>27</v>
      </c>
      <c r="AC446" s="3" t="s">
        <v>27</v>
      </c>
      <c r="AD446" s="3" t="s">
        <v>27</v>
      </c>
      <c r="AE446" s="3" t="s">
        <v>27</v>
      </c>
      <c r="AF446" s="3" t="s">
        <v>27</v>
      </c>
      <c r="AG446" s="3" t="s">
        <v>27</v>
      </c>
      <c r="AH446" s="3" t="s">
        <v>27</v>
      </c>
      <c r="AI446" s="3" t="s">
        <v>27</v>
      </c>
      <c r="AJ446" s="3" t="s">
        <v>27</v>
      </c>
      <c r="AK446" s="3" t="s">
        <v>27</v>
      </c>
      <c r="AL446" s="3" t="s">
        <v>27</v>
      </c>
      <c r="AM446" s="3" t="s">
        <v>27</v>
      </c>
      <c r="AN446" s="3" t="s">
        <v>27</v>
      </c>
      <c r="AO446" s="3" t="s">
        <v>27</v>
      </c>
      <c r="AP446" s="3" t="s">
        <v>27</v>
      </c>
      <c r="AX446" s="3">
        <f t="shared" si="19"/>
        <v>53</v>
      </c>
      <c r="AY446" s="3">
        <f t="shared" si="20"/>
        <v>5</v>
      </c>
    </row>
    <row r="447" spans="2:51" x14ac:dyDescent="0.25">
      <c r="B447" s="3" t="s">
        <v>30</v>
      </c>
      <c r="C447" s="3" t="str">
        <f t="shared" si="21"/>
        <v>UCPWR_FLAB-UP</v>
      </c>
      <c r="D447" s="3" t="s">
        <v>29</v>
      </c>
      <c r="E447" s="3" t="str" cm="1">
        <f t="array" ref="E447">INDEX(PWR_Lab!$A$2:$A$168,AX447)</f>
        <v>GHNGSC04</v>
      </c>
      <c r="F447" s="3" t="s">
        <v>28</v>
      </c>
      <c r="G447" s="3" t="s">
        <v>28</v>
      </c>
      <c r="H447" s="3" t="s">
        <v>28</v>
      </c>
      <c r="I447" s="3">
        <v>3</v>
      </c>
      <c r="J447" s="3" cm="1">
        <f t="array" ref="J447">-INDEX(PWR_Lab!$F$2:$M$168,AX447,AY447)</f>
        <v>-0.39967000000000003</v>
      </c>
      <c r="K447" s="3" t="s">
        <v>27</v>
      </c>
      <c r="L447" s="3" t="s">
        <v>27</v>
      </c>
      <c r="M447" s="3" t="s">
        <v>27</v>
      </c>
      <c r="N447" s="3" t="s">
        <v>27</v>
      </c>
      <c r="O447" s="3" t="s">
        <v>27</v>
      </c>
      <c r="P447" s="3" t="s">
        <v>27</v>
      </c>
      <c r="Q447" s="3" t="s">
        <v>27</v>
      </c>
      <c r="R447" s="3" t="s">
        <v>27</v>
      </c>
      <c r="S447" s="3" t="s">
        <v>27</v>
      </c>
      <c r="T447" s="3" t="s">
        <v>27</v>
      </c>
      <c r="U447" s="3" t="s">
        <v>27</v>
      </c>
      <c r="V447" s="3" t="s">
        <v>27</v>
      </c>
      <c r="W447" s="3" t="s">
        <v>27</v>
      </c>
      <c r="X447" s="3" t="s">
        <v>27</v>
      </c>
      <c r="Y447" s="3" t="s">
        <v>27</v>
      </c>
      <c r="Z447" s="3" t="s">
        <v>27</v>
      </c>
      <c r="AA447" s="3" t="s">
        <v>27</v>
      </c>
      <c r="AB447" s="3" t="s">
        <v>27</v>
      </c>
      <c r="AC447" s="3" t="s">
        <v>27</v>
      </c>
      <c r="AD447" s="3" t="s">
        <v>27</v>
      </c>
      <c r="AE447" s="3" t="s">
        <v>27</v>
      </c>
      <c r="AF447" s="3" t="s">
        <v>27</v>
      </c>
      <c r="AG447" s="3" t="s">
        <v>27</v>
      </c>
      <c r="AH447" s="3" t="s">
        <v>27</v>
      </c>
      <c r="AI447" s="3" t="s">
        <v>27</v>
      </c>
      <c r="AJ447" s="3" t="s">
        <v>27</v>
      </c>
      <c r="AK447" s="3" t="s">
        <v>27</v>
      </c>
      <c r="AL447" s="3" t="s">
        <v>27</v>
      </c>
      <c r="AM447" s="3" t="s">
        <v>27</v>
      </c>
      <c r="AN447" s="3" t="s">
        <v>27</v>
      </c>
      <c r="AO447" s="3" t="s">
        <v>27</v>
      </c>
      <c r="AP447" s="3" t="s">
        <v>27</v>
      </c>
      <c r="AX447" s="3">
        <f t="shared" si="19"/>
        <v>53</v>
      </c>
      <c r="AY447" s="3">
        <f t="shared" si="20"/>
        <v>6</v>
      </c>
    </row>
    <row r="448" spans="2:51" x14ac:dyDescent="0.25">
      <c r="B448" s="3" t="s">
        <v>30</v>
      </c>
      <c r="C448" s="3" t="str">
        <f t="shared" si="21"/>
        <v>UCPWR_FLAB-US</v>
      </c>
      <c r="D448" s="3" t="s">
        <v>29</v>
      </c>
      <c r="E448" s="3" t="str" cm="1">
        <f t="array" ref="E448">INDEX(PWR_Lab!$A$2:$A$168,AX448)</f>
        <v>GHNGSC04</v>
      </c>
      <c r="F448" s="3" t="s">
        <v>28</v>
      </c>
      <c r="G448" s="3" t="s">
        <v>28</v>
      </c>
      <c r="H448" s="3" t="s">
        <v>28</v>
      </c>
      <c r="I448" s="3">
        <v>3</v>
      </c>
      <c r="J448" s="3" cm="1">
        <f t="array" ref="J448">-INDEX(PWR_Lab!$F$2:$M$168,AX448,AY448)</f>
        <v>-7.2669999999999998E-2</v>
      </c>
      <c r="K448" s="3" t="s">
        <v>27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27</v>
      </c>
      <c r="Q448" s="3" t="s">
        <v>27</v>
      </c>
      <c r="R448" s="3" t="s">
        <v>27</v>
      </c>
      <c r="S448" s="3" t="s">
        <v>27</v>
      </c>
      <c r="T448" s="3" t="s">
        <v>27</v>
      </c>
      <c r="U448" s="3" t="s">
        <v>27</v>
      </c>
      <c r="V448" s="3" t="s">
        <v>27</v>
      </c>
      <c r="W448" s="3" t="s">
        <v>27</v>
      </c>
      <c r="X448" s="3" t="s">
        <v>27</v>
      </c>
      <c r="Y448" s="3" t="s">
        <v>27</v>
      </c>
      <c r="Z448" s="3" t="s">
        <v>27</v>
      </c>
      <c r="AA448" s="3" t="s">
        <v>27</v>
      </c>
      <c r="AB448" s="3" t="s">
        <v>27</v>
      </c>
      <c r="AC448" s="3" t="s">
        <v>27</v>
      </c>
      <c r="AD448" s="3" t="s">
        <v>27</v>
      </c>
      <c r="AE448" s="3" t="s">
        <v>27</v>
      </c>
      <c r="AF448" s="3" t="s">
        <v>27</v>
      </c>
      <c r="AG448" s="3" t="s">
        <v>27</v>
      </c>
      <c r="AH448" s="3" t="s">
        <v>27</v>
      </c>
      <c r="AI448" s="3" t="s">
        <v>27</v>
      </c>
      <c r="AJ448" s="3" t="s">
        <v>27</v>
      </c>
      <c r="AK448" s="3" t="s">
        <v>27</v>
      </c>
      <c r="AL448" s="3" t="s">
        <v>27</v>
      </c>
      <c r="AM448" s="3" t="s">
        <v>27</v>
      </c>
      <c r="AN448" s="3" t="s">
        <v>27</v>
      </c>
      <c r="AO448" s="3" t="s">
        <v>27</v>
      </c>
      <c r="AP448" s="3" t="s">
        <v>27</v>
      </c>
      <c r="AX448" s="3">
        <f t="shared" si="19"/>
        <v>53</v>
      </c>
      <c r="AY448" s="3">
        <f t="shared" si="20"/>
        <v>7</v>
      </c>
    </row>
    <row r="449" spans="2:51" x14ac:dyDescent="0.25">
      <c r="B449" s="3" t="s">
        <v>30</v>
      </c>
      <c r="C449" s="3" t="str">
        <f t="shared" si="21"/>
        <v>UCPWR_FLAB-UT</v>
      </c>
      <c r="D449" s="3" t="s">
        <v>29</v>
      </c>
      <c r="E449" s="3" t="str" cm="1">
        <f t="array" ref="E449">INDEX(PWR_Lab!$A$2:$A$168,AX449)</f>
        <v>GHNGSC04</v>
      </c>
      <c r="F449" s="3" t="s">
        <v>28</v>
      </c>
      <c r="G449" s="3" t="s">
        <v>28</v>
      </c>
      <c r="H449" s="3" t="s">
        <v>28</v>
      </c>
      <c r="I449" s="3">
        <v>3</v>
      </c>
      <c r="J449" s="3" cm="1">
        <f t="array" ref="J449">-INDEX(PWR_Lab!$F$2:$M$168,AX449,AY449)</f>
        <v>-0.88546000000000002</v>
      </c>
      <c r="K449" s="3" t="s">
        <v>27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27</v>
      </c>
      <c r="R449" s="3" t="s">
        <v>27</v>
      </c>
      <c r="S449" s="3" t="s">
        <v>27</v>
      </c>
      <c r="T449" s="3" t="s">
        <v>27</v>
      </c>
      <c r="U449" s="3" t="s">
        <v>27</v>
      </c>
      <c r="V449" s="3" t="s">
        <v>27</v>
      </c>
      <c r="W449" s="3" t="s">
        <v>27</v>
      </c>
      <c r="X449" s="3" t="s">
        <v>27</v>
      </c>
      <c r="Y449" s="3" t="s">
        <v>27</v>
      </c>
      <c r="Z449" s="3" t="s">
        <v>27</v>
      </c>
      <c r="AA449" s="3" t="s">
        <v>27</v>
      </c>
      <c r="AB449" s="3" t="s">
        <v>27</v>
      </c>
      <c r="AC449" s="3" t="s">
        <v>27</v>
      </c>
      <c r="AD449" s="3" t="s">
        <v>27</v>
      </c>
      <c r="AE449" s="3" t="s">
        <v>27</v>
      </c>
      <c r="AF449" s="3" t="s">
        <v>27</v>
      </c>
      <c r="AG449" s="3" t="s">
        <v>27</v>
      </c>
      <c r="AH449" s="3" t="s">
        <v>27</v>
      </c>
      <c r="AI449" s="3" t="s">
        <v>27</v>
      </c>
      <c r="AJ449" s="3" t="s">
        <v>27</v>
      </c>
      <c r="AK449" s="3" t="s">
        <v>27</v>
      </c>
      <c r="AL449" s="3" t="s">
        <v>27</v>
      </c>
      <c r="AM449" s="3" t="s">
        <v>27</v>
      </c>
      <c r="AN449" s="3" t="s">
        <v>27</v>
      </c>
      <c r="AO449" s="3" t="s">
        <v>27</v>
      </c>
      <c r="AP449" s="3" t="s">
        <v>27</v>
      </c>
      <c r="AX449" s="3">
        <f t="shared" si="19"/>
        <v>53</v>
      </c>
      <c r="AY449" s="3">
        <f t="shared" si="20"/>
        <v>8</v>
      </c>
    </row>
    <row r="450" spans="2:51" x14ac:dyDescent="0.25">
      <c r="B450" s="3" t="s">
        <v>30</v>
      </c>
      <c r="C450" s="3" t="str">
        <f t="shared" si="21"/>
        <v>UCPWR_FLAB-RN</v>
      </c>
      <c r="D450" s="3" t="s">
        <v>29</v>
      </c>
      <c r="E450" s="3" t="str" cm="1">
        <f t="array" ref="E450">INDEX(PWR_Lab!$A$2:$A$168,AX450)</f>
        <v>GHEL00I00</v>
      </c>
      <c r="F450" s="3" t="s">
        <v>28</v>
      </c>
      <c r="G450" s="3" t="s">
        <v>28</v>
      </c>
      <c r="H450" s="3" t="s">
        <v>28</v>
      </c>
      <c r="I450" s="3">
        <v>3</v>
      </c>
      <c r="J450" s="3" cm="1">
        <f t="array" ref="J450">-INDEX(PWR_Lab!$F$2:$M$168,AX450,AY450)</f>
        <v>0</v>
      </c>
      <c r="K450" s="3" t="s">
        <v>27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  <c r="S450" s="3" t="s">
        <v>27</v>
      </c>
      <c r="T450" s="3" t="s">
        <v>27</v>
      </c>
      <c r="U450" s="3" t="s">
        <v>27</v>
      </c>
      <c r="V450" s="3" t="s">
        <v>27</v>
      </c>
      <c r="W450" s="3" t="s">
        <v>27</v>
      </c>
      <c r="X450" s="3" t="s">
        <v>27</v>
      </c>
      <c r="Y450" s="3" t="s">
        <v>27</v>
      </c>
      <c r="Z450" s="3" t="s">
        <v>27</v>
      </c>
      <c r="AA450" s="3" t="s">
        <v>27</v>
      </c>
      <c r="AB450" s="3" t="s">
        <v>27</v>
      </c>
      <c r="AC450" s="3" t="s">
        <v>27</v>
      </c>
      <c r="AD450" s="3" t="s">
        <v>27</v>
      </c>
      <c r="AE450" s="3" t="s">
        <v>27</v>
      </c>
      <c r="AF450" s="3" t="s">
        <v>27</v>
      </c>
      <c r="AG450" s="3" t="s">
        <v>27</v>
      </c>
      <c r="AH450" s="3" t="s">
        <v>27</v>
      </c>
      <c r="AI450" s="3" t="s">
        <v>27</v>
      </c>
      <c r="AJ450" s="3" t="s">
        <v>27</v>
      </c>
      <c r="AK450" s="3" t="s">
        <v>27</v>
      </c>
      <c r="AL450" s="3" t="s">
        <v>27</v>
      </c>
      <c r="AM450" s="3" t="s">
        <v>27</v>
      </c>
      <c r="AN450" s="3" t="s">
        <v>27</v>
      </c>
      <c r="AO450" s="3" t="s">
        <v>27</v>
      </c>
      <c r="AP450" s="3" t="s">
        <v>27</v>
      </c>
      <c r="AX450" s="3">
        <f t="shared" si="19"/>
        <v>54</v>
      </c>
      <c r="AY450" s="3">
        <f t="shared" si="20"/>
        <v>1</v>
      </c>
    </row>
    <row r="451" spans="2:51" x14ac:dyDescent="0.25">
      <c r="B451" s="3" t="s">
        <v>30</v>
      </c>
      <c r="C451" s="3" t="str">
        <f t="shared" si="21"/>
        <v>UCPWR_FLAB-RP</v>
      </c>
      <c r="D451" s="3" t="s">
        <v>29</v>
      </c>
      <c r="E451" s="3" t="str" cm="1">
        <f t="array" ref="E451">INDEX(PWR_Lab!$A$2:$A$168,AX451)</f>
        <v>GHEL00I00</v>
      </c>
      <c r="F451" s="3" t="s">
        <v>28</v>
      </c>
      <c r="G451" s="3" t="s">
        <v>28</v>
      </c>
      <c r="H451" s="3" t="s">
        <v>28</v>
      </c>
      <c r="I451" s="3">
        <v>3</v>
      </c>
      <c r="J451" s="3" cm="1">
        <f t="array" ref="J451">-INDEX(PWR_Lab!$F$2:$M$168,AX451,AY451)</f>
        <v>0</v>
      </c>
      <c r="K451" s="3" t="s">
        <v>27</v>
      </c>
      <c r="L451" s="3" t="s">
        <v>27</v>
      </c>
      <c r="M451" s="3" t="s">
        <v>27</v>
      </c>
      <c r="N451" s="3" t="s">
        <v>27</v>
      </c>
      <c r="O451" s="3" t="s">
        <v>27</v>
      </c>
      <c r="P451" s="3" t="s">
        <v>27</v>
      </c>
      <c r="Q451" s="3" t="s">
        <v>27</v>
      </c>
      <c r="R451" s="3" t="s">
        <v>27</v>
      </c>
      <c r="S451" s="3" t="s">
        <v>27</v>
      </c>
      <c r="T451" s="3" t="s">
        <v>27</v>
      </c>
      <c r="U451" s="3" t="s">
        <v>27</v>
      </c>
      <c r="V451" s="3" t="s">
        <v>27</v>
      </c>
      <c r="W451" s="3" t="s">
        <v>27</v>
      </c>
      <c r="X451" s="3" t="s">
        <v>27</v>
      </c>
      <c r="Y451" s="3" t="s">
        <v>27</v>
      </c>
      <c r="Z451" s="3" t="s">
        <v>27</v>
      </c>
      <c r="AA451" s="3" t="s">
        <v>27</v>
      </c>
      <c r="AB451" s="3" t="s">
        <v>27</v>
      </c>
      <c r="AC451" s="3" t="s">
        <v>27</v>
      </c>
      <c r="AD451" s="3" t="s">
        <v>27</v>
      </c>
      <c r="AE451" s="3" t="s">
        <v>27</v>
      </c>
      <c r="AF451" s="3" t="s">
        <v>27</v>
      </c>
      <c r="AG451" s="3" t="s">
        <v>27</v>
      </c>
      <c r="AH451" s="3" t="s">
        <v>27</v>
      </c>
      <c r="AI451" s="3" t="s">
        <v>27</v>
      </c>
      <c r="AJ451" s="3" t="s">
        <v>27</v>
      </c>
      <c r="AK451" s="3" t="s">
        <v>27</v>
      </c>
      <c r="AL451" s="3" t="s">
        <v>27</v>
      </c>
      <c r="AM451" s="3" t="s">
        <v>27</v>
      </c>
      <c r="AN451" s="3" t="s">
        <v>27</v>
      </c>
      <c r="AO451" s="3" t="s">
        <v>27</v>
      </c>
      <c r="AP451" s="3" t="s">
        <v>27</v>
      </c>
      <c r="AX451" s="3">
        <f t="shared" si="19"/>
        <v>54</v>
      </c>
      <c r="AY451" s="3">
        <f t="shared" si="20"/>
        <v>2</v>
      </c>
    </row>
    <row r="452" spans="2:51" x14ac:dyDescent="0.25">
      <c r="B452" s="3" t="s">
        <v>30</v>
      </c>
      <c r="C452" s="3" t="str">
        <f t="shared" si="21"/>
        <v>UCPWR_FLAB-RS</v>
      </c>
      <c r="D452" s="3" t="s">
        <v>29</v>
      </c>
      <c r="E452" s="3" t="str" cm="1">
        <f t="array" ref="E452">INDEX(PWR_Lab!$A$2:$A$168,AX452)</f>
        <v>GHEL00I00</v>
      </c>
      <c r="F452" s="3" t="s">
        <v>28</v>
      </c>
      <c r="G452" s="3" t="s">
        <v>28</v>
      </c>
      <c r="H452" s="3" t="s">
        <v>28</v>
      </c>
      <c r="I452" s="3">
        <v>3</v>
      </c>
      <c r="J452" s="3" cm="1">
        <f t="array" ref="J452">-INDEX(PWR_Lab!$F$2:$M$168,AX452,AY452)</f>
        <v>0</v>
      </c>
      <c r="K452" s="3" t="s">
        <v>27</v>
      </c>
      <c r="L452" s="3" t="s">
        <v>27</v>
      </c>
      <c r="M452" s="3" t="s">
        <v>27</v>
      </c>
      <c r="N452" s="3" t="s">
        <v>27</v>
      </c>
      <c r="O452" s="3" t="s">
        <v>27</v>
      </c>
      <c r="P452" s="3" t="s">
        <v>27</v>
      </c>
      <c r="Q452" s="3" t="s">
        <v>27</v>
      </c>
      <c r="R452" s="3" t="s">
        <v>27</v>
      </c>
      <c r="S452" s="3" t="s">
        <v>27</v>
      </c>
      <c r="T452" s="3" t="s">
        <v>27</v>
      </c>
      <c r="U452" s="3" t="s">
        <v>27</v>
      </c>
      <c r="V452" s="3" t="s">
        <v>27</v>
      </c>
      <c r="W452" s="3" t="s">
        <v>27</v>
      </c>
      <c r="X452" s="3" t="s">
        <v>27</v>
      </c>
      <c r="Y452" s="3" t="s">
        <v>27</v>
      </c>
      <c r="Z452" s="3" t="s">
        <v>27</v>
      </c>
      <c r="AA452" s="3" t="s">
        <v>27</v>
      </c>
      <c r="AB452" s="3" t="s">
        <v>27</v>
      </c>
      <c r="AC452" s="3" t="s">
        <v>27</v>
      </c>
      <c r="AD452" s="3" t="s">
        <v>27</v>
      </c>
      <c r="AE452" s="3" t="s">
        <v>27</v>
      </c>
      <c r="AF452" s="3" t="s">
        <v>27</v>
      </c>
      <c r="AG452" s="3" t="s">
        <v>27</v>
      </c>
      <c r="AH452" s="3" t="s">
        <v>27</v>
      </c>
      <c r="AI452" s="3" t="s">
        <v>27</v>
      </c>
      <c r="AJ452" s="3" t="s">
        <v>27</v>
      </c>
      <c r="AK452" s="3" t="s">
        <v>27</v>
      </c>
      <c r="AL452" s="3" t="s">
        <v>27</v>
      </c>
      <c r="AM452" s="3" t="s">
        <v>27</v>
      </c>
      <c r="AN452" s="3" t="s">
        <v>27</v>
      </c>
      <c r="AO452" s="3" t="s">
        <v>27</v>
      </c>
      <c r="AP452" s="3" t="s">
        <v>27</v>
      </c>
      <c r="AX452" s="3">
        <f t="shared" si="19"/>
        <v>54</v>
      </c>
      <c r="AY452" s="3">
        <f t="shared" si="20"/>
        <v>3</v>
      </c>
    </row>
    <row r="453" spans="2:51" x14ac:dyDescent="0.25">
      <c r="B453" s="3" t="s">
        <v>30</v>
      </c>
      <c r="C453" s="3" t="str">
        <f t="shared" si="21"/>
        <v>UCPWR_FLAB-RT</v>
      </c>
      <c r="D453" s="3" t="s">
        <v>29</v>
      </c>
      <c r="E453" s="3" t="str" cm="1">
        <f t="array" ref="E453">INDEX(PWR_Lab!$A$2:$A$168,AX453)</f>
        <v>GHEL00I00</v>
      </c>
      <c r="F453" s="3" t="s">
        <v>28</v>
      </c>
      <c r="G453" s="3" t="s">
        <v>28</v>
      </c>
      <c r="H453" s="3" t="s">
        <v>28</v>
      </c>
      <c r="I453" s="3">
        <v>3</v>
      </c>
      <c r="J453" s="3" cm="1">
        <f t="array" ref="J453">-INDEX(PWR_Lab!$F$2:$M$168,AX453,AY453)</f>
        <v>0</v>
      </c>
      <c r="K453" s="3" t="s">
        <v>27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  <c r="S453" s="3" t="s">
        <v>27</v>
      </c>
      <c r="T453" s="3" t="s">
        <v>27</v>
      </c>
      <c r="U453" s="3" t="s">
        <v>27</v>
      </c>
      <c r="V453" s="3" t="s">
        <v>27</v>
      </c>
      <c r="W453" s="3" t="s">
        <v>27</v>
      </c>
      <c r="X453" s="3" t="s">
        <v>27</v>
      </c>
      <c r="Y453" s="3" t="s">
        <v>27</v>
      </c>
      <c r="Z453" s="3" t="s">
        <v>27</v>
      </c>
      <c r="AA453" s="3" t="s">
        <v>27</v>
      </c>
      <c r="AB453" s="3" t="s">
        <v>27</v>
      </c>
      <c r="AC453" s="3" t="s">
        <v>27</v>
      </c>
      <c r="AD453" s="3" t="s">
        <v>27</v>
      </c>
      <c r="AE453" s="3" t="s">
        <v>27</v>
      </c>
      <c r="AF453" s="3" t="s">
        <v>27</v>
      </c>
      <c r="AG453" s="3" t="s">
        <v>27</v>
      </c>
      <c r="AH453" s="3" t="s">
        <v>27</v>
      </c>
      <c r="AI453" s="3" t="s">
        <v>27</v>
      </c>
      <c r="AJ453" s="3" t="s">
        <v>27</v>
      </c>
      <c r="AK453" s="3" t="s">
        <v>27</v>
      </c>
      <c r="AL453" s="3" t="s">
        <v>27</v>
      </c>
      <c r="AM453" s="3" t="s">
        <v>27</v>
      </c>
      <c r="AN453" s="3" t="s">
        <v>27</v>
      </c>
      <c r="AO453" s="3" t="s">
        <v>27</v>
      </c>
      <c r="AP453" s="3" t="s">
        <v>27</v>
      </c>
      <c r="AX453" s="3">
        <f t="shared" si="19"/>
        <v>54</v>
      </c>
      <c r="AY453" s="3">
        <f t="shared" si="20"/>
        <v>4</v>
      </c>
    </row>
    <row r="454" spans="2:51" x14ac:dyDescent="0.25">
      <c r="B454" s="3" t="s">
        <v>30</v>
      </c>
      <c r="C454" s="3" t="str">
        <f t="shared" si="21"/>
        <v>UCPWR_FLAB-UN</v>
      </c>
      <c r="D454" s="3" t="s">
        <v>29</v>
      </c>
      <c r="E454" s="3" t="str" cm="1">
        <f t="array" ref="E454">INDEX(PWR_Lab!$A$2:$A$168,AX454)</f>
        <v>GHEL00I00</v>
      </c>
      <c r="F454" s="3" t="s">
        <v>28</v>
      </c>
      <c r="G454" s="3" t="s">
        <v>28</v>
      </c>
      <c r="H454" s="3" t="s">
        <v>28</v>
      </c>
      <c r="I454" s="3">
        <v>3</v>
      </c>
      <c r="J454" s="3" cm="1">
        <f t="array" ref="J454">-INDEX(PWR_Lab!$F$2:$M$168,AX454,AY454)</f>
        <v>0</v>
      </c>
      <c r="K454" s="3" t="s">
        <v>27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  <c r="S454" s="3" t="s">
        <v>27</v>
      </c>
      <c r="T454" s="3" t="s">
        <v>27</v>
      </c>
      <c r="U454" s="3" t="s">
        <v>27</v>
      </c>
      <c r="V454" s="3" t="s">
        <v>27</v>
      </c>
      <c r="W454" s="3" t="s">
        <v>27</v>
      </c>
      <c r="X454" s="3" t="s">
        <v>27</v>
      </c>
      <c r="Y454" s="3" t="s">
        <v>27</v>
      </c>
      <c r="Z454" s="3" t="s">
        <v>27</v>
      </c>
      <c r="AA454" s="3" t="s">
        <v>27</v>
      </c>
      <c r="AB454" s="3" t="s">
        <v>27</v>
      </c>
      <c r="AC454" s="3" t="s">
        <v>27</v>
      </c>
      <c r="AD454" s="3" t="s">
        <v>27</v>
      </c>
      <c r="AE454" s="3" t="s">
        <v>27</v>
      </c>
      <c r="AF454" s="3" t="s">
        <v>27</v>
      </c>
      <c r="AG454" s="3" t="s">
        <v>27</v>
      </c>
      <c r="AH454" s="3" t="s">
        <v>27</v>
      </c>
      <c r="AI454" s="3" t="s">
        <v>27</v>
      </c>
      <c r="AJ454" s="3" t="s">
        <v>27</v>
      </c>
      <c r="AK454" s="3" t="s">
        <v>27</v>
      </c>
      <c r="AL454" s="3" t="s">
        <v>27</v>
      </c>
      <c r="AM454" s="3" t="s">
        <v>27</v>
      </c>
      <c r="AN454" s="3" t="s">
        <v>27</v>
      </c>
      <c r="AO454" s="3" t="s">
        <v>27</v>
      </c>
      <c r="AP454" s="3" t="s">
        <v>27</v>
      </c>
      <c r="AX454" s="3">
        <f t="shared" si="19"/>
        <v>54</v>
      </c>
      <c r="AY454" s="3">
        <f t="shared" si="20"/>
        <v>5</v>
      </c>
    </row>
    <row r="455" spans="2:51" x14ac:dyDescent="0.25">
      <c r="B455" s="3" t="s">
        <v>30</v>
      </c>
      <c r="C455" s="3" t="str">
        <f t="shared" si="21"/>
        <v>UCPWR_FLAB-UP</v>
      </c>
      <c r="D455" s="3" t="s">
        <v>29</v>
      </c>
      <c r="E455" s="3" t="str" cm="1">
        <f t="array" ref="E455">INDEX(PWR_Lab!$A$2:$A$168,AX455)</f>
        <v>GHEL00I00</v>
      </c>
      <c r="F455" s="3" t="s">
        <v>28</v>
      </c>
      <c r="G455" s="3" t="s">
        <v>28</v>
      </c>
      <c r="H455" s="3" t="s">
        <v>28</v>
      </c>
      <c r="I455" s="3">
        <v>3</v>
      </c>
      <c r="J455" s="3" cm="1">
        <f t="array" ref="J455">-INDEX(PWR_Lab!$F$2:$M$168,AX455,AY455)</f>
        <v>0</v>
      </c>
      <c r="K455" s="3" t="s">
        <v>27</v>
      </c>
      <c r="L455" s="3" t="s">
        <v>27</v>
      </c>
      <c r="M455" s="3" t="s">
        <v>27</v>
      </c>
      <c r="N455" s="3" t="s">
        <v>27</v>
      </c>
      <c r="O455" s="3" t="s">
        <v>27</v>
      </c>
      <c r="P455" s="3" t="s">
        <v>27</v>
      </c>
      <c r="Q455" s="3" t="s">
        <v>27</v>
      </c>
      <c r="R455" s="3" t="s">
        <v>27</v>
      </c>
      <c r="S455" s="3" t="s">
        <v>27</v>
      </c>
      <c r="T455" s="3" t="s">
        <v>27</v>
      </c>
      <c r="U455" s="3" t="s">
        <v>27</v>
      </c>
      <c r="V455" s="3" t="s">
        <v>27</v>
      </c>
      <c r="W455" s="3" t="s">
        <v>27</v>
      </c>
      <c r="X455" s="3" t="s">
        <v>27</v>
      </c>
      <c r="Y455" s="3" t="s">
        <v>27</v>
      </c>
      <c r="Z455" s="3" t="s">
        <v>27</v>
      </c>
      <c r="AA455" s="3" t="s">
        <v>27</v>
      </c>
      <c r="AB455" s="3" t="s">
        <v>27</v>
      </c>
      <c r="AC455" s="3" t="s">
        <v>27</v>
      </c>
      <c r="AD455" s="3" t="s">
        <v>27</v>
      </c>
      <c r="AE455" s="3" t="s">
        <v>27</v>
      </c>
      <c r="AF455" s="3" t="s">
        <v>27</v>
      </c>
      <c r="AG455" s="3" t="s">
        <v>27</v>
      </c>
      <c r="AH455" s="3" t="s">
        <v>27</v>
      </c>
      <c r="AI455" s="3" t="s">
        <v>27</v>
      </c>
      <c r="AJ455" s="3" t="s">
        <v>27</v>
      </c>
      <c r="AK455" s="3" t="s">
        <v>27</v>
      </c>
      <c r="AL455" s="3" t="s">
        <v>27</v>
      </c>
      <c r="AM455" s="3" t="s">
        <v>27</v>
      </c>
      <c r="AN455" s="3" t="s">
        <v>27</v>
      </c>
      <c r="AO455" s="3" t="s">
        <v>27</v>
      </c>
      <c r="AP455" s="3" t="s">
        <v>27</v>
      </c>
      <c r="AX455" s="3">
        <f t="shared" si="19"/>
        <v>54</v>
      </c>
      <c r="AY455" s="3">
        <f t="shared" si="20"/>
        <v>6</v>
      </c>
    </row>
    <row r="456" spans="2:51" x14ac:dyDescent="0.25">
      <c r="B456" s="3" t="s">
        <v>30</v>
      </c>
      <c r="C456" s="3" t="str">
        <f t="shared" si="21"/>
        <v>UCPWR_FLAB-US</v>
      </c>
      <c r="D456" s="3" t="s">
        <v>29</v>
      </c>
      <c r="E456" s="3" t="str" cm="1">
        <f t="array" ref="E456">INDEX(PWR_Lab!$A$2:$A$168,AX456)</f>
        <v>GHEL00I00</v>
      </c>
      <c r="F456" s="3" t="s">
        <v>28</v>
      </c>
      <c r="G456" s="3" t="s">
        <v>28</v>
      </c>
      <c r="H456" s="3" t="s">
        <v>28</v>
      </c>
      <c r="I456" s="3">
        <v>3</v>
      </c>
      <c r="J456" s="3" cm="1">
        <f t="array" ref="J456">-INDEX(PWR_Lab!$F$2:$M$168,AX456,AY456)</f>
        <v>0</v>
      </c>
      <c r="K456" s="3" t="s">
        <v>27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27</v>
      </c>
      <c r="R456" s="3" t="s">
        <v>27</v>
      </c>
      <c r="S456" s="3" t="s">
        <v>27</v>
      </c>
      <c r="T456" s="3" t="s">
        <v>27</v>
      </c>
      <c r="U456" s="3" t="s">
        <v>27</v>
      </c>
      <c r="V456" s="3" t="s">
        <v>27</v>
      </c>
      <c r="W456" s="3" t="s">
        <v>27</v>
      </c>
      <c r="X456" s="3" t="s">
        <v>27</v>
      </c>
      <c r="Y456" s="3" t="s">
        <v>27</v>
      </c>
      <c r="Z456" s="3" t="s">
        <v>27</v>
      </c>
      <c r="AA456" s="3" t="s">
        <v>27</v>
      </c>
      <c r="AB456" s="3" t="s">
        <v>27</v>
      </c>
      <c r="AC456" s="3" t="s">
        <v>27</v>
      </c>
      <c r="AD456" s="3" t="s">
        <v>27</v>
      </c>
      <c r="AE456" s="3" t="s">
        <v>27</v>
      </c>
      <c r="AF456" s="3" t="s">
        <v>27</v>
      </c>
      <c r="AG456" s="3" t="s">
        <v>27</v>
      </c>
      <c r="AH456" s="3" t="s">
        <v>27</v>
      </c>
      <c r="AI456" s="3" t="s">
        <v>27</v>
      </c>
      <c r="AJ456" s="3" t="s">
        <v>27</v>
      </c>
      <c r="AK456" s="3" t="s">
        <v>27</v>
      </c>
      <c r="AL456" s="3" t="s">
        <v>27</v>
      </c>
      <c r="AM456" s="3" t="s">
        <v>27</v>
      </c>
      <c r="AN456" s="3" t="s">
        <v>27</v>
      </c>
      <c r="AO456" s="3" t="s">
        <v>27</v>
      </c>
      <c r="AP456" s="3" t="s">
        <v>27</v>
      </c>
      <c r="AX456" s="3">
        <f t="shared" si="19"/>
        <v>54</v>
      </c>
      <c r="AY456" s="3">
        <f t="shared" si="20"/>
        <v>7</v>
      </c>
    </row>
    <row r="457" spans="2:51" x14ac:dyDescent="0.25">
      <c r="B457" s="3" t="s">
        <v>30</v>
      </c>
      <c r="C457" s="3" t="str">
        <f t="shared" si="21"/>
        <v>UCPWR_FLAB-UT</v>
      </c>
      <c r="D457" s="3" t="s">
        <v>29</v>
      </c>
      <c r="E457" s="3" t="str" cm="1">
        <f t="array" ref="E457">INDEX(PWR_Lab!$A$2:$A$168,AX457)</f>
        <v>GHEL00I00</v>
      </c>
      <c r="F457" s="3" t="s">
        <v>28</v>
      </c>
      <c r="G457" s="3" t="s">
        <v>28</v>
      </c>
      <c r="H457" s="3" t="s">
        <v>28</v>
      </c>
      <c r="I457" s="3">
        <v>3</v>
      </c>
      <c r="J457" s="3" cm="1">
        <f t="array" ref="J457">-INDEX(PWR_Lab!$F$2:$M$168,AX457,AY457)</f>
        <v>0</v>
      </c>
      <c r="K457" s="3" t="s">
        <v>27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27</v>
      </c>
      <c r="R457" s="3" t="s">
        <v>27</v>
      </c>
      <c r="S457" s="3" t="s">
        <v>27</v>
      </c>
      <c r="T457" s="3" t="s">
        <v>27</v>
      </c>
      <c r="U457" s="3" t="s">
        <v>27</v>
      </c>
      <c r="V457" s="3" t="s">
        <v>27</v>
      </c>
      <c r="W457" s="3" t="s">
        <v>27</v>
      </c>
      <c r="X457" s="3" t="s">
        <v>27</v>
      </c>
      <c r="Y457" s="3" t="s">
        <v>27</v>
      </c>
      <c r="Z457" s="3" t="s">
        <v>27</v>
      </c>
      <c r="AA457" s="3" t="s">
        <v>27</v>
      </c>
      <c r="AB457" s="3" t="s">
        <v>27</v>
      </c>
      <c r="AC457" s="3" t="s">
        <v>27</v>
      </c>
      <c r="AD457" s="3" t="s">
        <v>27</v>
      </c>
      <c r="AE457" s="3" t="s">
        <v>27</v>
      </c>
      <c r="AF457" s="3" t="s">
        <v>27</v>
      </c>
      <c r="AG457" s="3" t="s">
        <v>27</v>
      </c>
      <c r="AH457" s="3" t="s">
        <v>27</v>
      </c>
      <c r="AI457" s="3" t="s">
        <v>27</v>
      </c>
      <c r="AJ457" s="3" t="s">
        <v>27</v>
      </c>
      <c r="AK457" s="3" t="s">
        <v>27</v>
      </c>
      <c r="AL457" s="3" t="s">
        <v>27</v>
      </c>
      <c r="AM457" s="3" t="s">
        <v>27</v>
      </c>
      <c r="AN457" s="3" t="s">
        <v>27</v>
      </c>
      <c r="AO457" s="3" t="s">
        <v>27</v>
      </c>
      <c r="AP457" s="3" t="s">
        <v>27</v>
      </c>
      <c r="AX457" s="3">
        <f t="shared" si="19"/>
        <v>54</v>
      </c>
      <c r="AY457" s="3">
        <f t="shared" si="20"/>
        <v>8</v>
      </c>
    </row>
    <row r="458" spans="2:51" x14ac:dyDescent="0.25">
      <c r="B458" s="3" t="s">
        <v>30</v>
      </c>
      <c r="C458" s="3" t="str">
        <f t="shared" si="21"/>
        <v>UCPWR_FLAB-RN</v>
      </c>
      <c r="D458" s="3" t="s">
        <v>29</v>
      </c>
      <c r="E458" s="3" t="str" cm="1">
        <f t="array" ref="E458">INDEX(PWR_Lab!$A$2:$A$168,AX458)</f>
        <v>GHHFRC00</v>
      </c>
      <c r="F458" s="3" t="s">
        <v>28</v>
      </c>
      <c r="G458" s="3" t="s">
        <v>28</v>
      </c>
      <c r="H458" s="3" t="s">
        <v>28</v>
      </c>
      <c r="I458" s="3">
        <v>3</v>
      </c>
      <c r="J458" s="3" cm="1">
        <f t="array" ref="J458">-INDEX(PWR_Lab!$F$2:$M$168,AX458,AY458)</f>
        <v>-1.413E-2</v>
      </c>
      <c r="K458" s="3" t="s">
        <v>27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  <c r="S458" s="3" t="s">
        <v>27</v>
      </c>
      <c r="T458" s="3" t="s">
        <v>27</v>
      </c>
      <c r="U458" s="3" t="s">
        <v>27</v>
      </c>
      <c r="V458" s="3" t="s">
        <v>27</v>
      </c>
      <c r="W458" s="3" t="s">
        <v>27</v>
      </c>
      <c r="X458" s="3" t="s">
        <v>27</v>
      </c>
      <c r="Y458" s="3" t="s">
        <v>27</v>
      </c>
      <c r="Z458" s="3" t="s">
        <v>27</v>
      </c>
      <c r="AA458" s="3" t="s">
        <v>27</v>
      </c>
      <c r="AB458" s="3" t="s">
        <v>27</v>
      </c>
      <c r="AC458" s="3" t="s">
        <v>27</v>
      </c>
      <c r="AD458" s="3" t="s">
        <v>27</v>
      </c>
      <c r="AE458" s="3" t="s">
        <v>27</v>
      </c>
      <c r="AF458" s="3" t="s">
        <v>27</v>
      </c>
      <c r="AG458" s="3" t="s">
        <v>27</v>
      </c>
      <c r="AH458" s="3" t="s">
        <v>27</v>
      </c>
      <c r="AI458" s="3" t="s">
        <v>27</v>
      </c>
      <c r="AJ458" s="3" t="s">
        <v>27</v>
      </c>
      <c r="AK458" s="3" t="s">
        <v>27</v>
      </c>
      <c r="AL458" s="3" t="s">
        <v>27</v>
      </c>
      <c r="AM458" s="3" t="s">
        <v>27</v>
      </c>
      <c r="AN458" s="3" t="s">
        <v>27</v>
      </c>
      <c r="AO458" s="3" t="s">
        <v>27</v>
      </c>
      <c r="AP458" s="3" t="s">
        <v>27</v>
      </c>
      <c r="AX458" s="3">
        <f t="shared" ref="AX458:AX521" si="22">IF(AY457=$AY$11,AX457+1,AX457)</f>
        <v>55</v>
      </c>
      <c r="AY458" s="3">
        <f t="shared" ref="AY458:AY521" si="23">IF(AY457=$AY$11,1,AY457+1)</f>
        <v>1</v>
      </c>
    </row>
    <row r="459" spans="2:51" x14ac:dyDescent="0.25">
      <c r="B459" s="3" t="s">
        <v>30</v>
      </c>
      <c r="C459" s="3" t="str">
        <f t="shared" si="21"/>
        <v>UCPWR_FLAB-RP</v>
      </c>
      <c r="D459" s="3" t="s">
        <v>29</v>
      </c>
      <c r="E459" s="3" t="str" cm="1">
        <f t="array" ref="E459">INDEX(PWR_Lab!$A$2:$A$168,AX459)</f>
        <v>GHHFRC00</v>
      </c>
      <c r="F459" s="3" t="s">
        <v>28</v>
      </c>
      <c r="G459" s="3" t="s">
        <v>28</v>
      </c>
      <c r="H459" s="3" t="s">
        <v>28</v>
      </c>
      <c r="I459" s="3">
        <v>3</v>
      </c>
      <c r="J459" s="3" cm="1">
        <f t="array" ref="J459">-INDEX(PWR_Lab!$F$2:$M$168,AX459,AY459)</f>
        <v>-1.1440000000000001E-2</v>
      </c>
      <c r="K459" s="3" t="s">
        <v>27</v>
      </c>
      <c r="L459" s="3" t="s">
        <v>27</v>
      </c>
      <c r="M459" s="3" t="s">
        <v>27</v>
      </c>
      <c r="N459" s="3" t="s">
        <v>27</v>
      </c>
      <c r="O459" s="3" t="s">
        <v>27</v>
      </c>
      <c r="P459" s="3" t="s">
        <v>27</v>
      </c>
      <c r="Q459" s="3" t="s">
        <v>27</v>
      </c>
      <c r="R459" s="3" t="s">
        <v>27</v>
      </c>
      <c r="S459" s="3" t="s">
        <v>27</v>
      </c>
      <c r="T459" s="3" t="s">
        <v>27</v>
      </c>
      <c r="U459" s="3" t="s">
        <v>27</v>
      </c>
      <c r="V459" s="3" t="s">
        <v>27</v>
      </c>
      <c r="W459" s="3" t="s">
        <v>27</v>
      </c>
      <c r="X459" s="3" t="s">
        <v>27</v>
      </c>
      <c r="Y459" s="3" t="s">
        <v>27</v>
      </c>
      <c r="Z459" s="3" t="s">
        <v>27</v>
      </c>
      <c r="AA459" s="3" t="s">
        <v>27</v>
      </c>
      <c r="AB459" s="3" t="s">
        <v>27</v>
      </c>
      <c r="AC459" s="3" t="s">
        <v>27</v>
      </c>
      <c r="AD459" s="3" t="s">
        <v>27</v>
      </c>
      <c r="AE459" s="3" t="s">
        <v>27</v>
      </c>
      <c r="AF459" s="3" t="s">
        <v>27</v>
      </c>
      <c r="AG459" s="3" t="s">
        <v>27</v>
      </c>
      <c r="AH459" s="3" t="s">
        <v>27</v>
      </c>
      <c r="AI459" s="3" t="s">
        <v>27</v>
      </c>
      <c r="AJ459" s="3" t="s">
        <v>27</v>
      </c>
      <c r="AK459" s="3" t="s">
        <v>27</v>
      </c>
      <c r="AL459" s="3" t="s">
        <v>27</v>
      </c>
      <c r="AM459" s="3" t="s">
        <v>27</v>
      </c>
      <c r="AN459" s="3" t="s">
        <v>27</v>
      </c>
      <c r="AO459" s="3" t="s">
        <v>27</v>
      </c>
      <c r="AP459" s="3" t="s">
        <v>27</v>
      </c>
      <c r="AX459" s="3">
        <f t="shared" si="22"/>
        <v>55</v>
      </c>
      <c r="AY459" s="3">
        <f t="shared" si="23"/>
        <v>2</v>
      </c>
    </row>
    <row r="460" spans="2:51" x14ac:dyDescent="0.25">
      <c r="B460" s="3" t="s">
        <v>30</v>
      </c>
      <c r="C460" s="3" t="str">
        <f t="shared" si="21"/>
        <v>UCPWR_FLAB-RS</v>
      </c>
      <c r="D460" s="3" t="s">
        <v>29</v>
      </c>
      <c r="E460" s="3" t="str" cm="1">
        <f t="array" ref="E460">INDEX(PWR_Lab!$A$2:$A$168,AX460)</f>
        <v>GHHFRC00</v>
      </c>
      <c r="F460" s="3" t="s">
        <v>28</v>
      </c>
      <c r="G460" s="3" t="s">
        <v>28</v>
      </c>
      <c r="H460" s="3" t="s">
        <v>28</v>
      </c>
      <c r="I460" s="3">
        <v>3</v>
      </c>
      <c r="J460" s="3" cm="1">
        <f t="array" ref="J460">-INDEX(PWR_Lab!$F$2:$M$168,AX460,AY460)</f>
        <v>-1.5480000000000001E-2</v>
      </c>
      <c r="K460" s="3" t="s">
        <v>27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  <c r="S460" s="3" t="s">
        <v>27</v>
      </c>
      <c r="T460" s="3" t="s">
        <v>27</v>
      </c>
      <c r="U460" s="3" t="s">
        <v>27</v>
      </c>
      <c r="V460" s="3" t="s">
        <v>27</v>
      </c>
      <c r="W460" s="3" t="s">
        <v>27</v>
      </c>
      <c r="X460" s="3" t="s">
        <v>27</v>
      </c>
      <c r="Y460" s="3" t="s">
        <v>27</v>
      </c>
      <c r="Z460" s="3" t="s">
        <v>27</v>
      </c>
      <c r="AA460" s="3" t="s">
        <v>27</v>
      </c>
      <c r="AB460" s="3" t="s">
        <v>27</v>
      </c>
      <c r="AC460" s="3" t="s">
        <v>27</v>
      </c>
      <c r="AD460" s="3" t="s">
        <v>27</v>
      </c>
      <c r="AE460" s="3" t="s">
        <v>27</v>
      </c>
      <c r="AF460" s="3" t="s">
        <v>27</v>
      </c>
      <c r="AG460" s="3" t="s">
        <v>27</v>
      </c>
      <c r="AH460" s="3" t="s">
        <v>27</v>
      </c>
      <c r="AI460" s="3" t="s">
        <v>27</v>
      </c>
      <c r="AJ460" s="3" t="s">
        <v>27</v>
      </c>
      <c r="AK460" s="3" t="s">
        <v>27</v>
      </c>
      <c r="AL460" s="3" t="s">
        <v>27</v>
      </c>
      <c r="AM460" s="3" t="s">
        <v>27</v>
      </c>
      <c r="AN460" s="3" t="s">
        <v>27</v>
      </c>
      <c r="AO460" s="3" t="s">
        <v>27</v>
      </c>
      <c r="AP460" s="3" t="s">
        <v>27</v>
      </c>
      <c r="AX460" s="3">
        <f t="shared" si="22"/>
        <v>55</v>
      </c>
      <c r="AY460" s="3">
        <f t="shared" si="23"/>
        <v>3</v>
      </c>
    </row>
    <row r="461" spans="2:51" x14ac:dyDescent="0.25">
      <c r="B461" s="3" t="s">
        <v>30</v>
      </c>
      <c r="C461" s="3" t="str">
        <f t="shared" si="21"/>
        <v>UCPWR_FLAB-RT</v>
      </c>
      <c r="D461" s="3" t="s">
        <v>29</v>
      </c>
      <c r="E461" s="3" t="str" cm="1">
        <f t="array" ref="E461">INDEX(PWR_Lab!$A$2:$A$168,AX461)</f>
        <v>GHHFRC00</v>
      </c>
      <c r="F461" s="3" t="s">
        <v>28</v>
      </c>
      <c r="G461" s="3" t="s">
        <v>28</v>
      </c>
      <c r="H461" s="3" t="s">
        <v>28</v>
      </c>
      <c r="I461" s="3">
        <v>3</v>
      </c>
      <c r="J461" s="3" cm="1">
        <f t="array" ref="J461">-INDEX(PWR_Lab!$F$2:$M$168,AX461,AY461)</f>
        <v>0</v>
      </c>
      <c r="K461" s="3" t="s">
        <v>27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  <c r="S461" s="3" t="s">
        <v>27</v>
      </c>
      <c r="T461" s="3" t="s">
        <v>27</v>
      </c>
      <c r="U461" s="3" t="s">
        <v>27</v>
      </c>
      <c r="V461" s="3" t="s">
        <v>27</v>
      </c>
      <c r="W461" s="3" t="s">
        <v>27</v>
      </c>
      <c r="X461" s="3" t="s">
        <v>27</v>
      </c>
      <c r="Y461" s="3" t="s">
        <v>27</v>
      </c>
      <c r="Z461" s="3" t="s">
        <v>27</v>
      </c>
      <c r="AA461" s="3" t="s">
        <v>27</v>
      </c>
      <c r="AB461" s="3" t="s">
        <v>27</v>
      </c>
      <c r="AC461" s="3" t="s">
        <v>27</v>
      </c>
      <c r="AD461" s="3" t="s">
        <v>27</v>
      </c>
      <c r="AE461" s="3" t="s">
        <v>27</v>
      </c>
      <c r="AF461" s="3" t="s">
        <v>27</v>
      </c>
      <c r="AG461" s="3" t="s">
        <v>27</v>
      </c>
      <c r="AH461" s="3" t="s">
        <v>27</v>
      </c>
      <c r="AI461" s="3" t="s">
        <v>27</v>
      </c>
      <c r="AJ461" s="3" t="s">
        <v>27</v>
      </c>
      <c r="AK461" s="3" t="s">
        <v>27</v>
      </c>
      <c r="AL461" s="3" t="s">
        <v>27</v>
      </c>
      <c r="AM461" s="3" t="s">
        <v>27</v>
      </c>
      <c r="AN461" s="3" t="s">
        <v>27</v>
      </c>
      <c r="AO461" s="3" t="s">
        <v>27</v>
      </c>
      <c r="AP461" s="3" t="s">
        <v>27</v>
      </c>
      <c r="AX461" s="3">
        <f t="shared" si="22"/>
        <v>55</v>
      </c>
      <c r="AY461" s="3">
        <f t="shared" si="23"/>
        <v>4</v>
      </c>
    </row>
    <row r="462" spans="2:51" x14ac:dyDescent="0.25">
      <c r="B462" s="3" t="s">
        <v>30</v>
      </c>
      <c r="C462" s="3" t="str">
        <f t="shared" si="21"/>
        <v>UCPWR_FLAB-UN</v>
      </c>
      <c r="D462" s="3" t="s">
        <v>29</v>
      </c>
      <c r="E462" s="3" t="str" cm="1">
        <f t="array" ref="E462">INDEX(PWR_Lab!$A$2:$A$168,AX462)</f>
        <v>GHHFRC00</v>
      </c>
      <c r="F462" s="3" t="s">
        <v>28</v>
      </c>
      <c r="G462" s="3" t="s">
        <v>28</v>
      </c>
      <c r="H462" s="3" t="s">
        <v>28</v>
      </c>
      <c r="I462" s="3">
        <v>3</v>
      </c>
      <c r="J462" s="3" cm="1">
        <f t="array" ref="J462">-INDEX(PWR_Lab!$F$2:$M$168,AX462,AY462)</f>
        <v>-0.10833</v>
      </c>
      <c r="K462" s="3" t="s">
        <v>27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  <c r="S462" s="3" t="s">
        <v>27</v>
      </c>
      <c r="T462" s="3" t="s">
        <v>27</v>
      </c>
      <c r="U462" s="3" t="s">
        <v>27</v>
      </c>
      <c r="V462" s="3" t="s">
        <v>27</v>
      </c>
      <c r="W462" s="3" t="s">
        <v>27</v>
      </c>
      <c r="X462" s="3" t="s">
        <v>27</v>
      </c>
      <c r="Y462" s="3" t="s">
        <v>27</v>
      </c>
      <c r="Z462" s="3" t="s">
        <v>27</v>
      </c>
      <c r="AA462" s="3" t="s">
        <v>27</v>
      </c>
      <c r="AB462" s="3" t="s">
        <v>27</v>
      </c>
      <c r="AC462" s="3" t="s">
        <v>27</v>
      </c>
      <c r="AD462" s="3" t="s">
        <v>27</v>
      </c>
      <c r="AE462" s="3" t="s">
        <v>27</v>
      </c>
      <c r="AF462" s="3" t="s">
        <v>27</v>
      </c>
      <c r="AG462" s="3" t="s">
        <v>27</v>
      </c>
      <c r="AH462" s="3" t="s">
        <v>27</v>
      </c>
      <c r="AI462" s="3" t="s">
        <v>27</v>
      </c>
      <c r="AJ462" s="3" t="s">
        <v>27</v>
      </c>
      <c r="AK462" s="3" t="s">
        <v>27</v>
      </c>
      <c r="AL462" s="3" t="s">
        <v>27</v>
      </c>
      <c r="AM462" s="3" t="s">
        <v>27</v>
      </c>
      <c r="AN462" s="3" t="s">
        <v>27</v>
      </c>
      <c r="AO462" s="3" t="s">
        <v>27</v>
      </c>
      <c r="AP462" s="3" t="s">
        <v>27</v>
      </c>
      <c r="AX462" s="3">
        <f t="shared" si="22"/>
        <v>55</v>
      </c>
      <c r="AY462" s="3">
        <f t="shared" si="23"/>
        <v>5</v>
      </c>
    </row>
    <row r="463" spans="2:51" x14ac:dyDescent="0.25">
      <c r="B463" s="3" t="s">
        <v>30</v>
      </c>
      <c r="C463" s="3" t="str">
        <f t="shared" si="21"/>
        <v>UCPWR_FLAB-UP</v>
      </c>
      <c r="D463" s="3" t="s">
        <v>29</v>
      </c>
      <c r="E463" s="3" t="str" cm="1">
        <f t="array" ref="E463">INDEX(PWR_Lab!$A$2:$A$168,AX463)</f>
        <v>GHHFRC00</v>
      </c>
      <c r="F463" s="3" t="s">
        <v>28</v>
      </c>
      <c r="G463" s="3" t="s">
        <v>28</v>
      </c>
      <c r="H463" s="3" t="s">
        <v>28</v>
      </c>
      <c r="I463" s="3">
        <v>3</v>
      </c>
      <c r="J463" s="3" cm="1">
        <f t="array" ref="J463">-INDEX(PWR_Lab!$F$2:$M$168,AX463,AY463)</f>
        <v>-0.39967000000000003</v>
      </c>
      <c r="K463" s="3" t="s">
        <v>27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  <c r="S463" s="3" t="s">
        <v>27</v>
      </c>
      <c r="T463" s="3" t="s">
        <v>27</v>
      </c>
      <c r="U463" s="3" t="s">
        <v>27</v>
      </c>
      <c r="V463" s="3" t="s">
        <v>27</v>
      </c>
      <c r="W463" s="3" t="s">
        <v>27</v>
      </c>
      <c r="X463" s="3" t="s">
        <v>27</v>
      </c>
      <c r="Y463" s="3" t="s">
        <v>27</v>
      </c>
      <c r="Z463" s="3" t="s">
        <v>27</v>
      </c>
      <c r="AA463" s="3" t="s">
        <v>27</v>
      </c>
      <c r="AB463" s="3" t="s">
        <v>27</v>
      </c>
      <c r="AC463" s="3" t="s">
        <v>27</v>
      </c>
      <c r="AD463" s="3" t="s">
        <v>27</v>
      </c>
      <c r="AE463" s="3" t="s">
        <v>27</v>
      </c>
      <c r="AF463" s="3" t="s">
        <v>27</v>
      </c>
      <c r="AG463" s="3" t="s">
        <v>27</v>
      </c>
      <c r="AH463" s="3" t="s">
        <v>27</v>
      </c>
      <c r="AI463" s="3" t="s">
        <v>27</v>
      </c>
      <c r="AJ463" s="3" t="s">
        <v>27</v>
      </c>
      <c r="AK463" s="3" t="s">
        <v>27</v>
      </c>
      <c r="AL463" s="3" t="s">
        <v>27</v>
      </c>
      <c r="AM463" s="3" t="s">
        <v>27</v>
      </c>
      <c r="AN463" s="3" t="s">
        <v>27</v>
      </c>
      <c r="AO463" s="3" t="s">
        <v>27</v>
      </c>
      <c r="AP463" s="3" t="s">
        <v>27</v>
      </c>
      <c r="AX463" s="3">
        <f t="shared" si="22"/>
        <v>55</v>
      </c>
      <c r="AY463" s="3">
        <f t="shared" si="23"/>
        <v>6</v>
      </c>
    </row>
    <row r="464" spans="2:51" x14ac:dyDescent="0.25">
      <c r="B464" s="3" t="s">
        <v>30</v>
      </c>
      <c r="C464" s="3" t="str">
        <f t="shared" si="21"/>
        <v>UCPWR_FLAB-US</v>
      </c>
      <c r="D464" s="3" t="s">
        <v>29</v>
      </c>
      <c r="E464" s="3" t="str" cm="1">
        <f t="array" ref="E464">INDEX(PWR_Lab!$A$2:$A$168,AX464)</f>
        <v>GHHFRC00</v>
      </c>
      <c r="F464" s="3" t="s">
        <v>28</v>
      </c>
      <c r="G464" s="3" t="s">
        <v>28</v>
      </c>
      <c r="H464" s="3" t="s">
        <v>28</v>
      </c>
      <c r="I464" s="3">
        <v>3</v>
      </c>
      <c r="J464" s="3" cm="1">
        <f t="array" ref="J464">-INDEX(PWR_Lab!$F$2:$M$168,AX464,AY464)</f>
        <v>-7.2669999999999998E-2</v>
      </c>
      <c r="K464" s="3" t="s">
        <v>27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  <c r="S464" s="3" t="s">
        <v>27</v>
      </c>
      <c r="T464" s="3" t="s">
        <v>27</v>
      </c>
      <c r="U464" s="3" t="s">
        <v>27</v>
      </c>
      <c r="V464" s="3" t="s">
        <v>27</v>
      </c>
      <c r="W464" s="3" t="s">
        <v>27</v>
      </c>
      <c r="X464" s="3" t="s">
        <v>27</v>
      </c>
      <c r="Y464" s="3" t="s">
        <v>27</v>
      </c>
      <c r="Z464" s="3" t="s">
        <v>27</v>
      </c>
      <c r="AA464" s="3" t="s">
        <v>27</v>
      </c>
      <c r="AB464" s="3" t="s">
        <v>27</v>
      </c>
      <c r="AC464" s="3" t="s">
        <v>27</v>
      </c>
      <c r="AD464" s="3" t="s">
        <v>27</v>
      </c>
      <c r="AE464" s="3" t="s">
        <v>27</v>
      </c>
      <c r="AF464" s="3" t="s">
        <v>27</v>
      </c>
      <c r="AG464" s="3" t="s">
        <v>27</v>
      </c>
      <c r="AH464" s="3" t="s">
        <v>27</v>
      </c>
      <c r="AI464" s="3" t="s">
        <v>27</v>
      </c>
      <c r="AJ464" s="3" t="s">
        <v>27</v>
      </c>
      <c r="AK464" s="3" t="s">
        <v>27</v>
      </c>
      <c r="AL464" s="3" t="s">
        <v>27</v>
      </c>
      <c r="AM464" s="3" t="s">
        <v>27</v>
      </c>
      <c r="AN464" s="3" t="s">
        <v>27</v>
      </c>
      <c r="AO464" s="3" t="s">
        <v>27</v>
      </c>
      <c r="AP464" s="3" t="s">
        <v>27</v>
      </c>
      <c r="AX464" s="3">
        <f t="shared" si="22"/>
        <v>55</v>
      </c>
      <c r="AY464" s="3">
        <f t="shared" si="23"/>
        <v>7</v>
      </c>
    </row>
    <row r="465" spans="2:51" x14ac:dyDescent="0.25">
      <c r="B465" s="3" t="s">
        <v>30</v>
      </c>
      <c r="C465" s="3" t="str">
        <f t="shared" si="21"/>
        <v>UCPWR_FLAB-UT</v>
      </c>
      <c r="D465" s="3" t="s">
        <v>29</v>
      </c>
      <c r="E465" s="3" t="str" cm="1">
        <f t="array" ref="E465">INDEX(PWR_Lab!$A$2:$A$168,AX465)</f>
        <v>GHHFRC00</v>
      </c>
      <c r="F465" s="3" t="s">
        <v>28</v>
      </c>
      <c r="G465" s="3" t="s">
        <v>28</v>
      </c>
      <c r="H465" s="3" t="s">
        <v>28</v>
      </c>
      <c r="I465" s="3">
        <v>3</v>
      </c>
      <c r="J465" s="3" cm="1">
        <f t="array" ref="J465">-INDEX(PWR_Lab!$F$2:$M$168,AX465,AY465)</f>
        <v>-0.88546000000000002</v>
      </c>
      <c r="K465" s="3" t="s">
        <v>27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  <c r="S465" s="3" t="s">
        <v>27</v>
      </c>
      <c r="T465" s="3" t="s">
        <v>27</v>
      </c>
      <c r="U465" s="3" t="s">
        <v>27</v>
      </c>
      <c r="V465" s="3" t="s">
        <v>27</v>
      </c>
      <c r="W465" s="3" t="s">
        <v>27</v>
      </c>
      <c r="X465" s="3" t="s">
        <v>27</v>
      </c>
      <c r="Y465" s="3" t="s">
        <v>27</v>
      </c>
      <c r="Z465" s="3" t="s">
        <v>27</v>
      </c>
      <c r="AA465" s="3" t="s">
        <v>27</v>
      </c>
      <c r="AB465" s="3" t="s">
        <v>27</v>
      </c>
      <c r="AC465" s="3" t="s">
        <v>27</v>
      </c>
      <c r="AD465" s="3" t="s">
        <v>27</v>
      </c>
      <c r="AE465" s="3" t="s">
        <v>27</v>
      </c>
      <c r="AF465" s="3" t="s">
        <v>27</v>
      </c>
      <c r="AG465" s="3" t="s">
        <v>27</v>
      </c>
      <c r="AH465" s="3" t="s">
        <v>27</v>
      </c>
      <c r="AI465" s="3" t="s">
        <v>27</v>
      </c>
      <c r="AJ465" s="3" t="s">
        <v>27</v>
      </c>
      <c r="AK465" s="3" t="s">
        <v>27</v>
      </c>
      <c r="AL465" s="3" t="s">
        <v>27</v>
      </c>
      <c r="AM465" s="3" t="s">
        <v>27</v>
      </c>
      <c r="AN465" s="3" t="s">
        <v>27</v>
      </c>
      <c r="AO465" s="3" t="s">
        <v>27</v>
      </c>
      <c r="AP465" s="3" t="s">
        <v>27</v>
      </c>
      <c r="AX465" s="3">
        <f t="shared" si="22"/>
        <v>55</v>
      </c>
      <c r="AY465" s="3">
        <f t="shared" si="23"/>
        <v>8</v>
      </c>
    </row>
    <row r="466" spans="2:51" x14ac:dyDescent="0.25">
      <c r="B466" s="3" t="s">
        <v>30</v>
      </c>
      <c r="C466" s="3" t="str">
        <f t="shared" si="21"/>
        <v>UCPWR_FLAB-RN</v>
      </c>
      <c r="D466" s="3" t="s">
        <v>29</v>
      </c>
      <c r="E466" s="3" t="str" cm="1">
        <f t="array" ref="E466">INDEX(PWR_Lab!$A$2:$A$168,AX466)</f>
        <v>GHDSRB00</v>
      </c>
      <c r="F466" s="3" t="s">
        <v>28</v>
      </c>
      <c r="G466" s="3" t="s">
        <v>28</v>
      </c>
      <c r="H466" s="3" t="s">
        <v>28</v>
      </c>
      <c r="I466" s="3">
        <v>3</v>
      </c>
      <c r="J466" s="3" cm="1">
        <f t="array" ref="J466">-INDEX(PWR_Lab!$F$2:$M$168,AX466,AY466)</f>
        <v>-1.413E-2</v>
      </c>
      <c r="K466" s="3" t="s">
        <v>27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27</v>
      </c>
      <c r="R466" s="3" t="s">
        <v>27</v>
      </c>
      <c r="S466" s="3" t="s">
        <v>27</v>
      </c>
      <c r="T466" s="3" t="s">
        <v>27</v>
      </c>
      <c r="U466" s="3" t="s">
        <v>27</v>
      </c>
      <c r="V466" s="3" t="s">
        <v>27</v>
      </c>
      <c r="W466" s="3" t="s">
        <v>27</v>
      </c>
      <c r="X466" s="3" t="s">
        <v>27</v>
      </c>
      <c r="Y466" s="3" t="s">
        <v>27</v>
      </c>
      <c r="Z466" s="3" t="s">
        <v>27</v>
      </c>
      <c r="AA466" s="3" t="s">
        <v>27</v>
      </c>
      <c r="AB466" s="3" t="s">
        <v>27</v>
      </c>
      <c r="AC466" s="3" t="s">
        <v>27</v>
      </c>
      <c r="AD466" s="3" t="s">
        <v>27</v>
      </c>
      <c r="AE466" s="3" t="s">
        <v>27</v>
      </c>
      <c r="AF466" s="3" t="s">
        <v>27</v>
      </c>
      <c r="AG466" s="3" t="s">
        <v>27</v>
      </c>
      <c r="AH466" s="3" t="s">
        <v>27</v>
      </c>
      <c r="AI466" s="3" t="s">
        <v>27</v>
      </c>
      <c r="AJ466" s="3" t="s">
        <v>27</v>
      </c>
      <c r="AK466" s="3" t="s">
        <v>27</v>
      </c>
      <c r="AL466" s="3" t="s">
        <v>27</v>
      </c>
      <c r="AM466" s="3" t="s">
        <v>27</v>
      </c>
      <c r="AN466" s="3" t="s">
        <v>27</v>
      </c>
      <c r="AO466" s="3" t="s">
        <v>27</v>
      </c>
      <c r="AP466" s="3" t="s">
        <v>27</v>
      </c>
      <c r="AX466" s="3">
        <f t="shared" si="22"/>
        <v>56</v>
      </c>
      <c r="AY466" s="3">
        <f t="shared" si="23"/>
        <v>1</v>
      </c>
    </row>
    <row r="467" spans="2:51" x14ac:dyDescent="0.25">
      <c r="B467" s="3" t="s">
        <v>30</v>
      </c>
      <c r="C467" s="3" t="str">
        <f t="shared" si="21"/>
        <v>UCPWR_FLAB-RP</v>
      </c>
      <c r="D467" s="3" t="s">
        <v>29</v>
      </c>
      <c r="E467" s="3" t="str" cm="1">
        <f t="array" ref="E467">INDEX(PWR_Lab!$A$2:$A$168,AX467)</f>
        <v>GHDSRB00</v>
      </c>
      <c r="F467" s="3" t="s">
        <v>28</v>
      </c>
      <c r="G467" s="3" t="s">
        <v>28</v>
      </c>
      <c r="H467" s="3" t="s">
        <v>28</v>
      </c>
      <c r="I467" s="3">
        <v>3</v>
      </c>
      <c r="J467" s="3" cm="1">
        <f t="array" ref="J467">-INDEX(PWR_Lab!$F$2:$M$168,AX467,AY467)</f>
        <v>-1.1440000000000001E-2</v>
      </c>
      <c r="K467" s="3" t="s">
        <v>27</v>
      </c>
      <c r="L467" s="3" t="s">
        <v>27</v>
      </c>
      <c r="M467" s="3" t="s">
        <v>27</v>
      </c>
      <c r="N467" s="3" t="s">
        <v>27</v>
      </c>
      <c r="O467" s="3" t="s">
        <v>27</v>
      </c>
      <c r="P467" s="3" t="s">
        <v>27</v>
      </c>
      <c r="Q467" s="3" t="s">
        <v>27</v>
      </c>
      <c r="R467" s="3" t="s">
        <v>27</v>
      </c>
      <c r="S467" s="3" t="s">
        <v>27</v>
      </c>
      <c r="T467" s="3" t="s">
        <v>27</v>
      </c>
      <c r="U467" s="3" t="s">
        <v>27</v>
      </c>
      <c r="V467" s="3" t="s">
        <v>27</v>
      </c>
      <c r="W467" s="3" t="s">
        <v>27</v>
      </c>
      <c r="X467" s="3" t="s">
        <v>27</v>
      </c>
      <c r="Y467" s="3" t="s">
        <v>27</v>
      </c>
      <c r="Z467" s="3" t="s">
        <v>27</v>
      </c>
      <c r="AA467" s="3" t="s">
        <v>27</v>
      </c>
      <c r="AB467" s="3" t="s">
        <v>27</v>
      </c>
      <c r="AC467" s="3" t="s">
        <v>27</v>
      </c>
      <c r="AD467" s="3" t="s">
        <v>27</v>
      </c>
      <c r="AE467" s="3" t="s">
        <v>27</v>
      </c>
      <c r="AF467" s="3" t="s">
        <v>27</v>
      </c>
      <c r="AG467" s="3" t="s">
        <v>27</v>
      </c>
      <c r="AH467" s="3" t="s">
        <v>27</v>
      </c>
      <c r="AI467" s="3" t="s">
        <v>27</v>
      </c>
      <c r="AJ467" s="3" t="s">
        <v>27</v>
      </c>
      <c r="AK467" s="3" t="s">
        <v>27</v>
      </c>
      <c r="AL467" s="3" t="s">
        <v>27</v>
      </c>
      <c r="AM467" s="3" t="s">
        <v>27</v>
      </c>
      <c r="AN467" s="3" t="s">
        <v>27</v>
      </c>
      <c r="AO467" s="3" t="s">
        <v>27</v>
      </c>
      <c r="AP467" s="3" t="s">
        <v>27</v>
      </c>
      <c r="AX467" s="3">
        <f t="shared" si="22"/>
        <v>56</v>
      </c>
      <c r="AY467" s="3">
        <f t="shared" si="23"/>
        <v>2</v>
      </c>
    </row>
    <row r="468" spans="2:51" x14ac:dyDescent="0.25">
      <c r="B468" s="3" t="s">
        <v>30</v>
      </c>
      <c r="C468" s="3" t="str">
        <f t="shared" si="21"/>
        <v>UCPWR_FLAB-RS</v>
      </c>
      <c r="D468" s="3" t="s">
        <v>29</v>
      </c>
      <c r="E468" s="3" t="str" cm="1">
        <f t="array" ref="E468">INDEX(PWR_Lab!$A$2:$A$168,AX468)</f>
        <v>GHDSRB00</v>
      </c>
      <c r="F468" s="3" t="s">
        <v>28</v>
      </c>
      <c r="G468" s="3" t="s">
        <v>28</v>
      </c>
      <c r="H468" s="3" t="s">
        <v>28</v>
      </c>
      <c r="I468" s="3">
        <v>3</v>
      </c>
      <c r="J468" s="3" cm="1">
        <f t="array" ref="J468">-INDEX(PWR_Lab!$F$2:$M$168,AX468,AY468)</f>
        <v>-1.5480000000000001E-2</v>
      </c>
      <c r="K468" s="3" t="s">
        <v>27</v>
      </c>
      <c r="L468" s="3" t="s">
        <v>27</v>
      </c>
      <c r="M468" s="3" t="s">
        <v>27</v>
      </c>
      <c r="N468" s="3" t="s">
        <v>27</v>
      </c>
      <c r="O468" s="3" t="s">
        <v>27</v>
      </c>
      <c r="P468" s="3" t="s">
        <v>27</v>
      </c>
      <c r="Q468" s="3" t="s">
        <v>27</v>
      </c>
      <c r="R468" s="3" t="s">
        <v>27</v>
      </c>
      <c r="S468" s="3" t="s">
        <v>27</v>
      </c>
      <c r="T468" s="3" t="s">
        <v>27</v>
      </c>
      <c r="U468" s="3" t="s">
        <v>27</v>
      </c>
      <c r="V468" s="3" t="s">
        <v>27</v>
      </c>
      <c r="W468" s="3" t="s">
        <v>27</v>
      </c>
      <c r="X468" s="3" t="s">
        <v>27</v>
      </c>
      <c r="Y468" s="3" t="s">
        <v>27</v>
      </c>
      <c r="Z468" s="3" t="s">
        <v>27</v>
      </c>
      <c r="AA468" s="3" t="s">
        <v>27</v>
      </c>
      <c r="AB468" s="3" t="s">
        <v>27</v>
      </c>
      <c r="AC468" s="3" t="s">
        <v>27</v>
      </c>
      <c r="AD468" s="3" t="s">
        <v>27</v>
      </c>
      <c r="AE468" s="3" t="s">
        <v>27</v>
      </c>
      <c r="AF468" s="3" t="s">
        <v>27</v>
      </c>
      <c r="AG468" s="3" t="s">
        <v>27</v>
      </c>
      <c r="AH468" s="3" t="s">
        <v>27</v>
      </c>
      <c r="AI468" s="3" t="s">
        <v>27</v>
      </c>
      <c r="AJ468" s="3" t="s">
        <v>27</v>
      </c>
      <c r="AK468" s="3" t="s">
        <v>27</v>
      </c>
      <c r="AL468" s="3" t="s">
        <v>27</v>
      </c>
      <c r="AM468" s="3" t="s">
        <v>27</v>
      </c>
      <c r="AN468" s="3" t="s">
        <v>27</v>
      </c>
      <c r="AO468" s="3" t="s">
        <v>27</v>
      </c>
      <c r="AP468" s="3" t="s">
        <v>27</v>
      </c>
      <c r="AX468" s="3">
        <f t="shared" si="22"/>
        <v>56</v>
      </c>
      <c r="AY468" s="3">
        <f t="shared" si="23"/>
        <v>3</v>
      </c>
    </row>
    <row r="469" spans="2:51" x14ac:dyDescent="0.25">
      <c r="B469" s="3" t="s">
        <v>30</v>
      </c>
      <c r="C469" s="3" t="str">
        <f t="shared" si="21"/>
        <v>UCPWR_FLAB-RT</v>
      </c>
      <c r="D469" s="3" t="s">
        <v>29</v>
      </c>
      <c r="E469" s="3" t="str" cm="1">
        <f t="array" ref="E469">INDEX(PWR_Lab!$A$2:$A$168,AX469)</f>
        <v>GHDSRB00</v>
      </c>
      <c r="F469" s="3" t="s">
        <v>28</v>
      </c>
      <c r="G469" s="3" t="s">
        <v>28</v>
      </c>
      <c r="H469" s="3" t="s">
        <v>28</v>
      </c>
      <c r="I469" s="3">
        <v>3</v>
      </c>
      <c r="J469" s="3" cm="1">
        <f t="array" ref="J469">-INDEX(PWR_Lab!$F$2:$M$168,AX469,AY469)</f>
        <v>0</v>
      </c>
      <c r="K469" s="3" t="s">
        <v>27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3" t="s">
        <v>27</v>
      </c>
      <c r="R469" s="3" t="s">
        <v>27</v>
      </c>
      <c r="S469" s="3" t="s">
        <v>27</v>
      </c>
      <c r="T469" s="3" t="s">
        <v>27</v>
      </c>
      <c r="U469" s="3" t="s">
        <v>27</v>
      </c>
      <c r="V469" s="3" t="s">
        <v>27</v>
      </c>
      <c r="W469" s="3" t="s">
        <v>27</v>
      </c>
      <c r="X469" s="3" t="s">
        <v>27</v>
      </c>
      <c r="Y469" s="3" t="s">
        <v>27</v>
      </c>
      <c r="Z469" s="3" t="s">
        <v>27</v>
      </c>
      <c r="AA469" s="3" t="s">
        <v>27</v>
      </c>
      <c r="AB469" s="3" t="s">
        <v>27</v>
      </c>
      <c r="AC469" s="3" t="s">
        <v>27</v>
      </c>
      <c r="AD469" s="3" t="s">
        <v>27</v>
      </c>
      <c r="AE469" s="3" t="s">
        <v>27</v>
      </c>
      <c r="AF469" s="3" t="s">
        <v>27</v>
      </c>
      <c r="AG469" s="3" t="s">
        <v>27</v>
      </c>
      <c r="AH469" s="3" t="s">
        <v>27</v>
      </c>
      <c r="AI469" s="3" t="s">
        <v>27</v>
      </c>
      <c r="AJ469" s="3" t="s">
        <v>27</v>
      </c>
      <c r="AK469" s="3" t="s">
        <v>27</v>
      </c>
      <c r="AL469" s="3" t="s">
        <v>27</v>
      </c>
      <c r="AM469" s="3" t="s">
        <v>27</v>
      </c>
      <c r="AN469" s="3" t="s">
        <v>27</v>
      </c>
      <c r="AO469" s="3" t="s">
        <v>27</v>
      </c>
      <c r="AP469" s="3" t="s">
        <v>27</v>
      </c>
      <c r="AX469" s="3">
        <f t="shared" si="22"/>
        <v>56</v>
      </c>
      <c r="AY469" s="3">
        <f t="shared" si="23"/>
        <v>4</v>
      </c>
    </row>
    <row r="470" spans="2:51" x14ac:dyDescent="0.25">
      <c r="B470" s="3" t="s">
        <v>30</v>
      </c>
      <c r="C470" s="3" t="str">
        <f t="shared" si="21"/>
        <v>UCPWR_FLAB-UN</v>
      </c>
      <c r="D470" s="3" t="s">
        <v>29</v>
      </c>
      <c r="E470" s="3" t="str" cm="1">
        <f t="array" ref="E470">INDEX(PWR_Lab!$A$2:$A$168,AX470)</f>
        <v>GHDSRB00</v>
      </c>
      <c r="F470" s="3" t="s">
        <v>28</v>
      </c>
      <c r="G470" s="3" t="s">
        <v>28</v>
      </c>
      <c r="H470" s="3" t="s">
        <v>28</v>
      </c>
      <c r="I470" s="3">
        <v>3</v>
      </c>
      <c r="J470" s="3" cm="1">
        <f t="array" ref="J470">-INDEX(PWR_Lab!$F$2:$M$168,AX470,AY470)</f>
        <v>-0.10833</v>
      </c>
      <c r="K470" s="3" t="s">
        <v>27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27</v>
      </c>
      <c r="Q470" s="3" t="s">
        <v>27</v>
      </c>
      <c r="R470" s="3" t="s">
        <v>27</v>
      </c>
      <c r="S470" s="3" t="s">
        <v>27</v>
      </c>
      <c r="T470" s="3" t="s">
        <v>27</v>
      </c>
      <c r="U470" s="3" t="s">
        <v>27</v>
      </c>
      <c r="V470" s="3" t="s">
        <v>27</v>
      </c>
      <c r="W470" s="3" t="s">
        <v>27</v>
      </c>
      <c r="X470" s="3" t="s">
        <v>27</v>
      </c>
      <c r="Y470" s="3" t="s">
        <v>27</v>
      </c>
      <c r="Z470" s="3" t="s">
        <v>27</v>
      </c>
      <c r="AA470" s="3" t="s">
        <v>27</v>
      </c>
      <c r="AB470" s="3" t="s">
        <v>27</v>
      </c>
      <c r="AC470" s="3" t="s">
        <v>27</v>
      </c>
      <c r="AD470" s="3" t="s">
        <v>27</v>
      </c>
      <c r="AE470" s="3" t="s">
        <v>27</v>
      </c>
      <c r="AF470" s="3" t="s">
        <v>27</v>
      </c>
      <c r="AG470" s="3" t="s">
        <v>27</v>
      </c>
      <c r="AH470" s="3" t="s">
        <v>27</v>
      </c>
      <c r="AI470" s="3" t="s">
        <v>27</v>
      </c>
      <c r="AJ470" s="3" t="s">
        <v>27</v>
      </c>
      <c r="AK470" s="3" t="s">
        <v>27</v>
      </c>
      <c r="AL470" s="3" t="s">
        <v>27</v>
      </c>
      <c r="AM470" s="3" t="s">
        <v>27</v>
      </c>
      <c r="AN470" s="3" t="s">
        <v>27</v>
      </c>
      <c r="AO470" s="3" t="s">
        <v>27</v>
      </c>
      <c r="AP470" s="3" t="s">
        <v>27</v>
      </c>
      <c r="AX470" s="3">
        <f t="shared" si="22"/>
        <v>56</v>
      </c>
      <c r="AY470" s="3">
        <f t="shared" si="23"/>
        <v>5</v>
      </c>
    </row>
    <row r="471" spans="2:51" x14ac:dyDescent="0.25">
      <c r="B471" s="3" t="s">
        <v>30</v>
      </c>
      <c r="C471" s="3" t="str">
        <f t="shared" si="21"/>
        <v>UCPWR_FLAB-UP</v>
      </c>
      <c r="D471" s="3" t="s">
        <v>29</v>
      </c>
      <c r="E471" s="3" t="str" cm="1">
        <f t="array" ref="E471">INDEX(PWR_Lab!$A$2:$A$168,AX471)</f>
        <v>GHDSRB00</v>
      </c>
      <c r="F471" s="3" t="s">
        <v>28</v>
      </c>
      <c r="G471" s="3" t="s">
        <v>28</v>
      </c>
      <c r="H471" s="3" t="s">
        <v>28</v>
      </c>
      <c r="I471" s="3">
        <v>3</v>
      </c>
      <c r="J471" s="3" cm="1">
        <f t="array" ref="J471">-INDEX(PWR_Lab!$F$2:$M$168,AX471,AY471)</f>
        <v>-0.39967000000000003</v>
      </c>
      <c r="K471" s="3" t="s">
        <v>27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  <c r="S471" s="3" t="s">
        <v>27</v>
      </c>
      <c r="T471" s="3" t="s">
        <v>27</v>
      </c>
      <c r="U471" s="3" t="s">
        <v>27</v>
      </c>
      <c r="V471" s="3" t="s">
        <v>27</v>
      </c>
      <c r="W471" s="3" t="s">
        <v>27</v>
      </c>
      <c r="X471" s="3" t="s">
        <v>27</v>
      </c>
      <c r="Y471" s="3" t="s">
        <v>27</v>
      </c>
      <c r="Z471" s="3" t="s">
        <v>27</v>
      </c>
      <c r="AA471" s="3" t="s">
        <v>27</v>
      </c>
      <c r="AB471" s="3" t="s">
        <v>27</v>
      </c>
      <c r="AC471" s="3" t="s">
        <v>27</v>
      </c>
      <c r="AD471" s="3" t="s">
        <v>27</v>
      </c>
      <c r="AE471" s="3" t="s">
        <v>27</v>
      </c>
      <c r="AF471" s="3" t="s">
        <v>27</v>
      </c>
      <c r="AG471" s="3" t="s">
        <v>27</v>
      </c>
      <c r="AH471" s="3" t="s">
        <v>27</v>
      </c>
      <c r="AI471" s="3" t="s">
        <v>27</v>
      </c>
      <c r="AJ471" s="3" t="s">
        <v>27</v>
      </c>
      <c r="AK471" s="3" t="s">
        <v>27</v>
      </c>
      <c r="AL471" s="3" t="s">
        <v>27</v>
      </c>
      <c r="AM471" s="3" t="s">
        <v>27</v>
      </c>
      <c r="AN471" s="3" t="s">
        <v>27</v>
      </c>
      <c r="AO471" s="3" t="s">
        <v>27</v>
      </c>
      <c r="AP471" s="3" t="s">
        <v>27</v>
      </c>
      <c r="AX471" s="3">
        <f t="shared" si="22"/>
        <v>56</v>
      </c>
      <c r="AY471" s="3">
        <f t="shared" si="23"/>
        <v>6</v>
      </c>
    </row>
    <row r="472" spans="2:51" x14ac:dyDescent="0.25">
      <c r="B472" s="3" t="s">
        <v>30</v>
      </c>
      <c r="C472" s="3" t="str">
        <f t="shared" si="21"/>
        <v>UCPWR_FLAB-US</v>
      </c>
      <c r="D472" s="3" t="s">
        <v>29</v>
      </c>
      <c r="E472" s="3" t="str" cm="1">
        <f t="array" ref="E472">INDEX(PWR_Lab!$A$2:$A$168,AX472)</f>
        <v>GHDSRB00</v>
      </c>
      <c r="F472" s="3" t="s">
        <v>28</v>
      </c>
      <c r="G472" s="3" t="s">
        <v>28</v>
      </c>
      <c r="H472" s="3" t="s">
        <v>28</v>
      </c>
      <c r="I472" s="3">
        <v>3</v>
      </c>
      <c r="J472" s="3" cm="1">
        <f t="array" ref="J472">-INDEX(PWR_Lab!$F$2:$M$168,AX472,AY472)</f>
        <v>-7.2669999999999998E-2</v>
      </c>
      <c r="K472" s="3" t="s">
        <v>27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  <c r="S472" s="3" t="s">
        <v>27</v>
      </c>
      <c r="T472" s="3" t="s">
        <v>27</v>
      </c>
      <c r="U472" s="3" t="s">
        <v>27</v>
      </c>
      <c r="V472" s="3" t="s">
        <v>27</v>
      </c>
      <c r="W472" s="3" t="s">
        <v>27</v>
      </c>
      <c r="X472" s="3" t="s">
        <v>27</v>
      </c>
      <c r="Y472" s="3" t="s">
        <v>27</v>
      </c>
      <c r="Z472" s="3" t="s">
        <v>27</v>
      </c>
      <c r="AA472" s="3" t="s">
        <v>27</v>
      </c>
      <c r="AB472" s="3" t="s">
        <v>27</v>
      </c>
      <c r="AC472" s="3" t="s">
        <v>27</v>
      </c>
      <c r="AD472" s="3" t="s">
        <v>27</v>
      </c>
      <c r="AE472" s="3" t="s">
        <v>27</v>
      </c>
      <c r="AF472" s="3" t="s">
        <v>27</v>
      </c>
      <c r="AG472" s="3" t="s">
        <v>27</v>
      </c>
      <c r="AH472" s="3" t="s">
        <v>27</v>
      </c>
      <c r="AI472" s="3" t="s">
        <v>27</v>
      </c>
      <c r="AJ472" s="3" t="s">
        <v>27</v>
      </c>
      <c r="AK472" s="3" t="s">
        <v>27</v>
      </c>
      <c r="AL472" s="3" t="s">
        <v>27</v>
      </c>
      <c r="AM472" s="3" t="s">
        <v>27</v>
      </c>
      <c r="AN472" s="3" t="s">
        <v>27</v>
      </c>
      <c r="AO472" s="3" t="s">
        <v>27</v>
      </c>
      <c r="AP472" s="3" t="s">
        <v>27</v>
      </c>
      <c r="AX472" s="3">
        <f t="shared" si="22"/>
        <v>56</v>
      </c>
      <c r="AY472" s="3">
        <f t="shared" si="23"/>
        <v>7</v>
      </c>
    </row>
    <row r="473" spans="2:51" x14ac:dyDescent="0.25">
      <c r="B473" s="3" t="s">
        <v>30</v>
      </c>
      <c r="C473" s="3" t="str">
        <f t="shared" si="21"/>
        <v>UCPWR_FLAB-UT</v>
      </c>
      <c r="D473" s="3" t="s">
        <v>29</v>
      </c>
      <c r="E473" s="3" t="str" cm="1">
        <f t="array" ref="E473">INDEX(PWR_Lab!$A$2:$A$168,AX473)</f>
        <v>GHDSRB00</v>
      </c>
      <c r="F473" s="3" t="s">
        <v>28</v>
      </c>
      <c r="G473" s="3" t="s">
        <v>28</v>
      </c>
      <c r="H473" s="3" t="s">
        <v>28</v>
      </c>
      <c r="I473" s="3">
        <v>3</v>
      </c>
      <c r="J473" s="3" cm="1">
        <f t="array" ref="J473">-INDEX(PWR_Lab!$F$2:$M$168,AX473,AY473)</f>
        <v>-0.88546000000000002</v>
      </c>
      <c r="K473" s="3" t="s">
        <v>27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27</v>
      </c>
      <c r="R473" s="3" t="s">
        <v>27</v>
      </c>
      <c r="S473" s="3" t="s">
        <v>27</v>
      </c>
      <c r="T473" s="3" t="s">
        <v>27</v>
      </c>
      <c r="U473" s="3" t="s">
        <v>27</v>
      </c>
      <c r="V473" s="3" t="s">
        <v>27</v>
      </c>
      <c r="W473" s="3" t="s">
        <v>27</v>
      </c>
      <c r="X473" s="3" t="s">
        <v>27</v>
      </c>
      <c r="Y473" s="3" t="s">
        <v>27</v>
      </c>
      <c r="Z473" s="3" t="s">
        <v>27</v>
      </c>
      <c r="AA473" s="3" t="s">
        <v>27</v>
      </c>
      <c r="AB473" s="3" t="s">
        <v>27</v>
      </c>
      <c r="AC473" s="3" t="s">
        <v>27</v>
      </c>
      <c r="AD473" s="3" t="s">
        <v>27</v>
      </c>
      <c r="AE473" s="3" t="s">
        <v>27</v>
      </c>
      <c r="AF473" s="3" t="s">
        <v>27</v>
      </c>
      <c r="AG473" s="3" t="s">
        <v>27</v>
      </c>
      <c r="AH473" s="3" t="s">
        <v>27</v>
      </c>
      <c r="AI473" s="3" t="s">
        <v>27</v>
      </c>
      <c r="AJ473" s="3" t="s">
        <v>27</v>
      </c>
      <c r="AK473" s="3" t="s">
        <v>27</v>
      </c>
      <c r="AL473" s="3" t="s">
        <v>27</v>
      </c>
      <c r="AM473" s="3" t="s">
        <v>27</v>
      </c>
      <c r="AN473" s="3" t="s">
        <v>27</v>
      </c>
      <c r="AO473" s="3" t="s">
        <v>27</v>
      </c>
      <c r="AP473" s="3" t="s">
        <v>27</v>
      </c>
      <c r="AX473" s="3">
        <f t="shared" si="22"/>
        <v>56</v>
      </c>
      <c r="AY473" s="3">
        <f t="shared" si="23"/>
        <v>8</v>
      </c>
    </row>
    <row r="474" spans="2:51" x14ac:dyDescent="0.25">
      <c r="B474" s="3" t="s">
        <v>30</v>
      </c>
      <c r="C474" s="3" t="str">
        <f t="shared" si="21"/>
        <v>UCPWR_FLAB-RN</v>
      </c>
      <c r="D474" s="3" t="s">
        <v>29</v>
      </c>
      <c r="E474" s="3" t="str" cm="1">
        <f t="array" ref="E474">INDEX(PWR_Lab!$A$2:$A$168,AX474)</f>
        <v>GHDSRC00</v>
      </c>
      <c r="F474" s="3" t="s">
        <v>28</v>
      </c>
      <c r="G474" s="3" t="s">
        <v>28</v>
      </c>
      <c r="H474" s="3" t="s">
        <v>28</v>
      </c>
      <c r="I474" s="3">
        <v>3</v>
      </c>
      <c r="J474" s="3" cm="1">
        <f t="array" ref="J474">-INDEX(PWR_Lab!$F$2:$M$168,AX474,AY474)</f>
        <v>-1.413E-2</v>
      </c>
      <c r="K474" s="3" t="s">
        <v>27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  <c r="S474" s="3" t="s">
        <v>27</v>
      </c>
      <c r="T474" s="3" t="s">
        <v>27</v>
      </c>
      <c r="U474" s="3" t="s">
        <v>27</v>
      </c>
      <c r="V474" s="3" t="s">
        <v>27</v>
      </c>
      <c r="W474" s="3" t="s">
        <v>27</v>
      </c>
      <c r="X474" s="3" t="s">
        <v>27</v>
      </c>
      <c r="Y474" s="3" t="s">
        <v>27</v>
      </c>
      <c r="Z474" s="3" t="s">
        <v>27</v>
      </c>
      <c r="AA474" s="3" t="s">
        <v>27</v>
      </c>
      <c r="AB474" s="3" t="s">
        <v>27</v>
      </c>
      <c r="AC474" s="3" t="s">
        <v>27</v>
      </c>
      <c r="AD474" s="3" t="s">
        <v>27</v>
      </c>
      <c r="AE474" s="3" t="s">
        <v>27</v>
      </c>
      <c r="AF474" s="3" t="s">
        <v>27</v>
      </c>
      <c r="AG474" s="3" t="s">
        <v>27</v>
      </c>
      <c r="AH474" s="3" t="s">
        <v>27</v>
      </c>
      <c r="AI474" s="3" t="s">
        <v>27</v>
      </c>
      <c r="AJ474" s="3" t="s">
        <v>27</v>
      </c>
      <c r="AK474" s="3" t="s">
        <v>27</v>
      </c>
      <c r="AL474" s="3" t="s">
        <v>27</v>
      </c>
      <c r="AM474" s="3" t="s">
        <v>27</v>
      </c>
      <c r="AN474" s="3" t="s">
        <v>27</v>
      </c>
      <c r="AO474" s="3" t="s">
        <v>27</v>
      </c>
      <c r="AP474" s="3" t="s">
        <v>27</v>
      </c>
      <c r="AX474" s="3">
        <f t="shared" si="22"/>
        <v>57</v>
      </c>
      <c r="AY474" s="3">
        <f t="shared" si="23"/>
        <v>1</v>
      </c>
    </row>
    <row r="475" spans="2:51" x14ac:dyDescent="0.25">
      <c r="B475" s="3" t="s">
        <v>30</v>
      </c>
      <c r="C475" s="3" t="str">
        <f t="shared" ref="C475:C538" si="24">C467</f>
        <v>UCPWR_FLAB-RP</v>
      </c>
      <c r="D475" s="3" t="s">
        <v>29</v>
      </c>
      <c r="E475" s="3" t="str" cm="1">
        <f t="array" ref="E475">INDEX(PWR_Lab!$A$2:$A$168,AX475)</f>
        <v>GHDSRC00</v>
      </c>
      <c r="F475" s="3" t="s">
        <v>28</v>
      </c>
      <c r="G475" s="3" t="s">
        <v>28</v>
      </c>
      <c r="H475" s="3" t="s">
        <v>28</v>
      </c>
      <c r="I475" s="3">
        <v>3</v>
      </c>
      <c r="J475" s="3" cm="1">
        <f t="array" ref="J475">-INDEX(PWR_Lab!$F$2:$M$168,AX475,AY475)</f>
        <v>-1.1440000000000001E-2</v>
      </c>
      <c r="K475" s="3" t="s">
        <v>27</v>
      </c>
      <c r="L475" s="3" t="s">
        <v>27</v>
      </c>
      <c r="M475" s="3" t="s">
        <v>27</v>
      </c>
      <c r="N475" s="3" t="s">
        <v>27</v>
      </c>
      <c r="O475" s="3" t="s">
        <v>27</v>
      </c>
      <c r="P475" s="3" t="s">
        <v>27</v>
      </c>
      <c r="Q475" s="3" t="s">
        <v>27</v>
      </c>
      <c r="R475" s="3" t="s">
        <v>27</v>
      </c>
      <c r="S475" s="3" t="s">
        <v>27</v>
      </c>
      <c r="T475" s="3" t="s">
        <v>27</v>
      </c>
      <c r="U475" s="3" t="s">
        <v>27</v>
      </c>
      <c r="V475" s="3" t="s">
        <v>27</v>
      </c>
      <c r="W475" s="3" t="s">
        <v>27</v>
      </c>
      <c r="X475" s="3" t="s">
        <v>27</v>
      </c>
      <c r="Y475" s="3" t="s">
        <v>27</v>
      </c>
      <c r="Z475" s="3" t="s">
        <v>27</v>
      </c>
      <c r="AA475" s="3" t="s">
        <v>27</v>
      </c>
      <c r="AB475" s="3" t="s">
        <v>27</v>
      </c>
      <c r="AC475" s="3" t="s">
        <v>27</v>
      </c>
      <c r="AD475" s="3" t="s">
        <v>27</v>
      </c>
      <c r="AE475" s="3" t="s">
        <v>27</v>
      </c>
      <c r="AF475" s="3" t="s">
        <v>27</v>
      </c>
      <c r="AG475" s="3" t="s">
        <v>27</v>
      </c>
      <c r="AH475" s="3" t="s">
        <v>27</v>
      </c>
      <c r="AI475" s="3" t="s">
        <v>27</v>
      </c>
      <c r="AJ475" s="3" t="s">
        <v>27</v>
      </c>
      <c r="AK475" s="3" t="s">
        <v>27</v>
      </c>
      <c r="AL475" s="3" t="s">
        <v>27</v>
      </c>
      <c r="AM475" s="3" t="s">
        <v>27</v>
      </c>
      <c r="AN475" s="3" t="s">
        <v>27</v>
      </c>
      <c r="AO475" s="3" t="s">
        <v>27</v>
      </c>
      <c r="AP475" s="3" t="s">
        <v>27</v>
      </c>
      <c r="AX475" s="3">
        <f t="shared" si="22"/>
        <v>57</v>
      </c>
      <c r="AY475" s="3">
        <f t="shared" si="23"/>
        <v>2</v>
      </c>
    </row>
    <row r="476" spans="2:51" x14ac:dyDescent="0.25">
      <c r="B476" s="3" t="s">
        <v>30</v>
      </c>
      <c r="C476" s="3" t="str">
        <f t="shared" si="24"/>
        <v>UCPWR_FLAB-RS</v>
      </c>
      <c r="D476" s="3" t="s">
        <v>29</v>
      </c>
      <c r="E476" s="3" t="str" cm="1">
        <f t="array" ref="E476">INDEX(PWR_Lab!$A$2:$A$168,AX476)</f>
        <v>GHDSRC00</v>
      </c>
      <c r="F476" s="3" t="s">
        <v>28</v>
      </c>
      <c r="G476" s="3" t="s">
        <v>28</v>
      </c>
      <c r="H476" s="3" t="s">
        <v>28</v>
      </c>
      <c r="I476" s="3">
        <v>3</v>
      </c>
      <c r="J476" s="3" cm="1">
        <f t="array" ref="J476">-INDEX(PWR_Lab!$F$2:$M$168,AX476,AY476)</f>
        <v>-1.5480000000000001E-2</v>
      </c>
      <c r="K476" s="3" t="s">
        <v>27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3" t="s">
        <v>27</v>
      </c>
      <c r="R476" s="3" t="s">
        <v>27</v>
      </c>
      <c r="S476" s="3" t="s">
        <v>27</v>
      </c>
      <c r="T476" s="3" t="s">
        <v>27</v>
      </c>
      <c r="U476" s="3" t="s">
        <v>27</v>
      </c>
      <c r="V476" s="3" t="s">
        <v>27</v>
      </c>
      <c r="W476" s="3" t="s">
        <v>27</v>
      </c>
      <c r="X476" s="3" t="s">
        <v>27</v>
      </c>
      <c r="Y476" s="3" t="s">
        <v>27</v>
      </c>
      <c r="Z476" s="3" t="s">
        <v>27</v>
      </c>
      <c r="AA476" s="3" t="s">
        <v>27</v>
      </c>
      <c r="AB476" s="3" t="s">
        <v>27</v>
      </c>
      <c r="AC476" s="3" t="s">
        <v>27</v>
      </c>
      <c r="AD476" s="3" t="s">
        <v>27</v>
      </c>
      <c r="AE476" s="3" t="s">
        <v>27</v>
      </c>
      <c r="AF476" s="3" t="s">
        <v>27</v>
      </c>
      <c r="AG476" s="3" t="s">
        <v>27</v>
      </c>
      <c r="AH476" s="3" t="s">
        <v>27</v>
      </c>
      <c r="AI476" s="3" t="s">
        <v>27</v>
      </c>
      <c r="AJ476" s="3" t="s">
        <v>27</v>
      </c>
      <c r="AK476" s="3" t="s">
        <v>27</v>
      </c>
      <c r="AL476" s="3" t="s">
        <v>27</v>
      </c>
      <c r="AM476" s="3" t="s">
        <v>27</v>
      </c>
      <c r="AN476" s="3" t="s">
        <v>27</v>
      </c>
      <c r="AO476" s="3" t="s">
        <v>27</v>
      </c>
      <c r="AP476" s="3" t="s">
        <v>27</v>
      </c>
      <c r="AX476" s="3">
        <f t="shared" si="22"/>
        <v>57</v>
      </c>
      <c r="AY476" s="3">
        <f t="shared" si="23"/>
        <v>3</v>
      </c>
    </row>
    <row r="477" spans="2:51" x14ac:dyDescent="0.25">
      <c r="B477" s="3" t="s">
        <v>30</v>
      </c>
      <c r="C477" s="3" t="str">
        <f t="shared" si="24"/>
        <v>UCPWR_FLAB-RT</v>
      </c>
      <c r="D477" s="3" t="s">
        <v>29</v>
      </c>
      <c r="E477" s="3" t="str" cm="1">
        <f t="array" ref="E477">INDEX(PWR_Lab!$A$2:$A$168,AX477)</f>
        <v>GHDSRC00</v>
      </c>
      <c r="F477" s="3" t="s">
        <v>28</v>
      </c>
      <c r="G477" s="3" t="s">
        <v>28</v>
      </c>
      <c r="H477" s="3" t="s">
        <v>28</v>
      </c>
      <c r="I477" s="3">
        <v>3</v>
      </c>
      <c r="J477" s="3" cm="1">
        <f t="array" ref="J477">-INDEX(PWR_Lab!$F$2:$M$168,AX477,AY477)</f>
        <v>0</v>
      </c>
      <c r="K477" s="3" t="s">
        <v>27</v>
      </c>
      <c r="L477" s="3" t="s">
        <v>27</v>
      </c>
      <c r="M477" s="3" t="s">
        <v>27</v>
      </c>
      <c r="N477" s="3" t="s">
        <v>27</v>
      </c>
      <c r="O477" s="3" t="s">
        <v>27</v>
      </c>
      <c r="P477" s="3" t="s">
        <v>27</v>
      </c>
      <c r="Q477" s="3" t="s">
        <v>27</v>
      </c>
      <c r="R477" s="3" t="s">
        <v>27</v>
      </c>
      <c r="S477" s="3" t="s">
        <v>27</v>
      </c>
      <c r="T477" s="3" t="s">
        <v>27</v>
      </c>
      <c r="U477" s="3" t="s">
        <v>27</v>
      </c>
      <c r="V477" s="3" t="s">
        <v>27</v>
      </c>
      <c r="W477" s="3" t="s">
        <v>27</v>
      </c>
      <c r="X477" s="3" t="s">
        <v>27</v>
      </c>
      <c r="Y477" s="3" t="s">
        <v>27</v>
      </c>
      <c r="Z477" s="3" t="s">
        <v>27</v>
      </c>
      <c r="AA477" s="3" t="s">
        <v>27</v>
      </c>
      <c r="AB477" s="3" t="s">
        <v>27</v>
      </c>
      <c r="AC477" s="3" t="s">
        <v>27</v>
      </c>
      <c r="AD477" s="3" t="s">
        <v>27</v>
      </c>
      <c r="AE477" s="3" t="s">
        <v>27</v>
      </c>
      <c r="AF477" s="3" t="s">
        <v>27</v>
      </c>
      <c r="AG477" s="3" t="s">
        <v>27</v>
      </c>
      <c r="AH477" s="3" t="s">
        <v>27</v>
      </c>
      <c r="AI477" s="3" t="s">
        <v>27</v>
      </c>
      <c r="AJ477" s="3" t="s">
        <v>27</v>
      </c>
      <c r="AK477" s="3" t="s">
        <v>27</v>
      </c>
      <c r="AL477" s="3" t="s">
        <v>27</v>
      </c>
      <c r="AM477" s="3" t="s">
        <v>27</v>
      </c>
      <c r="AN477" s="3" t="s">
        <v>27</v>
      </c>
      <c r="AO477" s="3" t="s">
        <v>27</v>
      </c>
      <c r="AP477" s="3" t="s">
        <v>27</v>
      </c>
      <c r="AX477" s="3">
        <f t="shared" si="22"/>
        <v>57</v>
      </c>
      <c r="AY477" s="3">
        <f t="shared" si="23"/>
        <v>4</v>
      </c>
    </row>
    <row r="478" spans="2:51" x14ac:dyDescent="0.25">
      <c r="B478" s="3" t="s">
        <v>30</v>
      </c>
      <c r="C478" s="3" t="str">
        <f t="shared" si="24"/>
        <v>UCPWR_FLAB-UN</v>
      </c>
      <c r="D478" s="3" t="s">
        <v>29</v>
      </c>
      <c r="E478" s="3" t="str" cm="1">
        <f t="array" ref="E478">INDEX(PWR_Lab!$A$2:$A$168,AX478)</f>
        <v>GHDSRC00</v>
      </c>
      <c r="F478" s="3" t="s">
        <v>28</v>
      </c>
      <c r="G478" s="3" t="s">
        <v>28</v>
      </c>
      <c r="H478" s="3" t="s">
        <v>28</v>
      </c>
      <c r="I478" s="3">
        <v>3</v>
      </c>
      <c r="J478" s="3" cm="1">
        <f t="array" ref="J478">-INDEX(PWR_Lab!$F$2:$M$168,AX478,AY478)</f>
        <v>-0.10833</v>
      </c>
      <c r="K478" s="3" t="s">
        <v>27</v>
      </c>
      <c r="L478" s="3" t="s">
        <v>27</v>
      </c>
      <c r="M478" s="3" t="s">
        <v>27</v>
      </c>
      <c r="N478" s="3" t="s">
        <v>27</v>
      </c>
      <c r="O478" s="3" t="s">
        <v>27</v>
      </c>
      <c r="P478" s="3" t="s">
        <v>27</v>
      </c>
      <c r="Q478" s="3" t="s">
        <v>27</v>
      </c>
      <c r="R478" s="3" t="s">
        <v>27</v>
      </c>
      <c r="S478" s="3" t="s">
        <v>27</v>
      </c>
      <c r="T478" s="3" t="s">
        <v>27</v>
      </c>
      <c r="U478" s="3" t="s">
        <v>27</v>
      </c>
      <c r="V478" s="3" t="s">
        <v>27</v>
      </c>
      <c r="W478" s="3" t="s">
        <v>27</v>
      </c>
      <c r="X478" s="3" t="s">
        <v>27</v>
      </c>
      <c r="Y478" s="3" t="s">
        <v>27</v>
      </c>
      <c r="Z478" s="3" t="s">
        <v>27</v>
      </c>
      <c r="AA478" s="3" t="s">
        <v>27</v>
      </c>
      <c r="AB478" s="3" t="s">
        <v>27</v>
      </c>
      <c r="AC478" s="3" t="s">
        <v>27</v>
      </c>
      <c r="AD478" s="3" t="s">
        <v>27</v>
      </c>
      <c r="AE478" s="3" t="s">
        <v>27</v>
      </c>
      <c r="AF478" s="3" t="s">
        <v>27</v>
      </c>
      <c r="AG478" s="3" t="s">
        <v>27</v>
      </c>
      <c r="AH478" s="3" t="s">
        <v>27</v>
      </c>
      <c r="AI478" s="3" t="s">
        <v>27</v>
      </c>
      <c r="AJ478" s="3" t="s">
        <v>27</v>
      </c>
      <c r="AK478" s="3" t="s">
        <v>27</v>
      </c>
      <c r="AL478" s="3" t="s">
        <v>27</v>
      </c>
      <c r="AM478" s="3" t="s">
        <v>27</v>
      </c>
      <c r="AN478" s="3" t="s">
        <v>27</v>
      </c>
      <c r="AO478" s="3" t="s">
        <v>27</v>
      </c>
      <c r="AP478" s="3" t="s">
        <v>27</v>
      </c>
      <c r="AX478" s="3">
        <f t="shared" si="22"/>
        <v>57</v>
      </c>
      <c r="AY478" s="3">
        <f t="shared" si="23"/>
        <v>5</v>
      </c>
    </row>
    <row r="479" spans="2:51" x14ac:dyDescent="0.25">
      <c r="B479" s="3" t="s">
        <v>30</v>
      </c>
      <c r="C479" s="3" t="str">
        <f t="shared" si="24"/>
        <v>UCPWR_FLAB-UP</v>
      </c>
      <c r="D479" s="3" t="s">
        <v>29</v>
      </c>
      <c r="E479" s="3" t="str" cm="1">
        <f t="array" ref="E479">INDEX(PWR_Lab!$A$2:$A$168,AX479)</f>
        <v>GHDSRC00</v>
      </c>
      <c r="F479" s="3" t="s">
        <v>28</v>
      </c>
      <c r="G479" s="3" t="s">
        <v>28</v>
      </c>
      <c r="H479" s="3" t="s">
        <v>28</v>
      </c>
      <c r="I479" s="3">
        <v>3</v>
      </c>
      <c r="J479" s="3" cm="1">
        <f t="array" ref="J479">-INDEX(PWR_Lab!$F$2:$M$168,AX479,AY479)</f>
        <v>-0.39967000000000003</v>
      </c>
      <c r="K479" s="3" t="s">
        <v>27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  <c r="S479" s="3" t="s">
        <v>27</v>
      </c>
      <c r="T479" s="3" t="s">
        <v>27</v>
      </c>
      <c r="U479" s="3" t="s">
        <v>27</v>
      </c>
      <c r="V479" s="3" t="s">
        <v>27</v>
      </c>
      <c r="W479" s="3" t="s">
        <v>27</v>
      </c>
      <c r="X479" s="3" t="s">
        <v>27</v>
      </c>
      <c r="Y479" s="3" t="s">
        <v>27</v>
      </c>
      <c r="Z479" s="3" t="s">
        <v>27</v>
      </c>
      <c r="AA479" s="3" t="s">
        <v>27</v>
      </c>
      <c r="AB479" s="3" t="s">
        <v>27</v>
      </c>
      <c r="AC479" s="3" t="s">
        <v>27</v>
      </c>
      <c r="AD479" s="3" t="s">
        <v>27</v>
      </c>
      <c r="AE479" s="3" t="s">
        <v>27</v>
      </c>
      <c r="AF479" s="3" t="s">
        <v>27</v>
      </c>
      <c r="AG479" s="3" t="s">
        <v>27</v>
      </c>
      <c r="AH479" s="3" t="s">
        <v>27</v>
      </c>
      <c r="AI479" s="3" t="s">
        <v>27</v>
      </c>
      <c r="AJ479" s="3" t="s">
        <v>27</v>
      </c>
      <c r="AK479" s="3" t="s">
        <v>27</v>
      </c>
      <c r="AL479" s="3" t="s">
        <v>27</v>
      </c>
      <c r="AM479" s="3" t="s">
        <v>27</v>
      </c>
      <c r="AN479" s="3" t="s">
        <v>27</v>
      </c>
      <c r="AO479" s="3" t="s">
        <v>27</v>
      </c>
      <c r="AP479" s="3" t="s">
        <v>27</v>
      </c>
      <c r="AX479" s="3">
        <f t="shared" si="22"/>
        <v>57</v>
      </c>
      <c r="AY479" s="3">
        <f t="shared" si="23"/>
        <v>6</v>
      </c>
    </row>
    <row r="480" spans="2:51" x14ac:dyDescent="0.25">
      <c r="B480" s="3" t="s">
        <v>30</v>
      </c>
      <c r="C480" s="3" t="str">
        <f t="shared" si="24"/>
        <v>UCPWR_FLAB-US</v>
      </c>
      <c r="D480" s="3" t="s">
        <v>29</v>
      </c>
      <c r="E480" s="3" t="str" cm="1">
        <f t="array" ref="E480">INDEX(PWR_Lab!$A$2:$A$168,AX480)</f>
        <v>GHDSRC00</v>
      </c>
      <c r="F480" s="3" t="s">
        <v>28</v>
      </c>
      <c r="G480" s="3" t="s">
        <v>28</v>
      </c>
      <c r="H480" s="3" t="s">
        <v>28</v>
      </c>
      <c r="I480" s="3">
        <v>3</v>
      </c>
      <c r="J480" s="3" cm="1">
        <f t="array" ref="J480">-INDEX(PWR_Lab!$F$2:$M$168,AX480,AY480)</f>
        <v>-7.2669999999999998E-2</v>
      </c>
      <c r="K480" s="3" t="s">
        <v>27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  <c r="S480" s="3" t="s">
        <v>27</v>
      </c>
      <c r="T480" s="3" t="s">
        <v>27</v>
      </c>
      <c r="U480" s="3" t="s">
        <v>27</v>
      </c>
      <c r="V480" s="3" t="s">
        <v>27</v>
      </c>
      <c r="W480" s="3" t="s">
        <v>27</v>
      </c>
      <c r="X480" s="3" t="s">
        <v>27</v>
      </c>
      <c r="Y480" s="3" t="s">
        <v>27</v>
      </c>
      <c r="Z480" s="3" t="s">
        <v>27</v>
      </c>
      <c r="AA480" s="3" t="s">
        <v>27</v>
      </c>
      <c r="AB480" s="3" t="s">
        <v>27</v>
      </c>
      <c r="AC480" s="3" t="s">
        <v>27</v>
      </c>
      <c r="AD480" s="3" t="s">
        <v>27</v>
      </c>
      <c r="AE480" s="3" t="s">
        <v>27</v>
      </c>
      <c r="AF480" s="3" t="s">
        <v>27</v>
      </c>
      <c r="AG480" s="3" t="s">
        <v>27</v>
      </c>
      <c r="AH480" s="3" t="s">
        <v>27</v>
      </c>
      <c r="AI480" s="3" t="s">
        <v>27</v>
      </c>
      <c r="AJ480" s="3" t="s">
        <v>27</v>
      </c>
      <c r="AK480" s="3" t="s">
        <v>27</v>
      </c>
      <c r="AL480" s="3" t="s">
        <v>27</v>
      </c>
      <c r="AM480" s="3" t="s">
        <v>27</v>
      </c>
      <c r="AN480" s="3" t="s">
        <v>27</v>
      </c>
      <c r="AO480" s="3" t="s">
        <v>27</v>
      </c>
      <c r="AP480" s="3" t="s">
        <v>27</v>
      </c>
      <c r="AX480" s="3">
        <f t="shared" si="22"/>
        <v>57</v>
      </c>
      <c r="AY480" s="3">
        <f t="shared" si="23"/>
        <v>7</v>
      </c>
    </row>
    <row r="481" spans="2:51" x14ac:dyDescent="0.25">
      <c r="B481" s="3" t="s">
        <v>30</v>
      </c>
      <c r="C481" s="3" t="str">
        <f t="shared" si="24"/>
        <v>UCPWR_FLAB-UT</v>
      </c>
      <c r="D481" s="3" t="s">
        <v>29</v>
      </c>
      <c r="E481" s="3" t="str" cm="1">
        <f t="array" ref="E481">INDEX(PWR_Lab!$A$2:$A$168,AX481)</f>
        <v>GHDSRC00</v>
      </c>
      <c r="F481" s="3" t="s">
        <v>28</v>
      </c>
      <c r="G481" s="3" t="s">
        <v>28</v>
      </c>
      <c r="H481" s="3" t="s">
        <v>28</v>
      </c>
      <c r="I481" s="3">
        <v>3</v>
      </c>
      <c r="J481" s="3" cm="1">
        <f t="array" ref="J481">-INDEX(PWR_Lab!$F$2:$M$168,AX481,AY481)</f>
        <v>-0.88546000000000002</v>
      </c>
      <c r="K481" s="3" t="s">
        <v>27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  <c r="S481" s="3" t="s">
        <v>27</v>
      </c>
      <c r="T481" s="3" t="s">
        <v>27</v>
      </c>
      <c r="U481" s="3" t="s">
        <v>27</v>
      </c>
      <c r="V481" s="3" t="s">
        <v>27</v>
      </c>
      <c r="W481" s="3" t="s">
        <v>27</v>
      </c>
      <c r="X481" s="3" t="s">
        <v>27</v>
      </c>
      <c r="Y481" s="3" t="s">
        <v>27</v>
      </c>
      <c r="Z481" s="3" t="s">
        <v>27</v>
      </c>
      <c r="AA481" s="3" t="s">
        <v>27</v>
      </c>
      <c r="AB481" s="3" t="s">
        <v>27</v>
      </c>
      <c r="AC481" s="3" t="s">
        <v>27</v>
      </c>
      <c r="AD481" s="3" t="s">
        <v>27</v>
      </c>
      <c r="AE481" s="3" t="s">
        <v>27</v>
      </c>
      <c r="AF481" s="3" t="s">
        <v>27</v>
      </c>
      <c r="AG481" s="3" t="s">
        <v>27</v>
      </c>
      <c r="AH481" s="3" t="s">
        <v>27</v>
      </c>
      <c r="AI481" s="3" t="s">
        <v>27</v>
      </c>
      <c r="AJ481" s="3" t="s">
        <v>27</v>
      </c>
      <c r="AK481" s="3" t="s">
        <v>27</v>
      </c>
      <c r="AL481" s="3" t="s">
        <v>27</v>
      </c>
      <c r="AM481" s="3" t="s">
        <v>27</v>
      </c>
      <c r="AN481" s="3" t="s">
        <v>27</v>
      </c>
      <c r="AO481" s="3" t="s">
        <v>27</v>
      </c>
      <c r="AP481" s="3" t="s">
        <v>27</v>
      </c>
      <c r="AX481" s="3">
        <f t="shared" si="22"/>
        <v>57</v>
      </c>
      <c r="AY481" s="3">
        <f t="shared" si="23"/>
        <v>8</v>
      </c>
    </row>
    <row r="482" spans="2:51" x14ac:dyDescent="0.25">
      <c r="B482" s="3" t="s">
        <v>30</v>
      </c>
      <c r="C482" s="3" t="str">
        <f t="shared" si="24"/>
        <v>UCPWR_FLAB-RN</v>
      </c>
      <c r="D482" s="3" t="s">
        <v>29</v>
      </c>
      <c r="E482" s="3" t="str" cm="1">
        <f t="array" ref="E482">INDEX(PWR_Lab!$A$2:$A$168,AX482)</f>
        <v>GHDSRC01</v>
      </c>
      <c r="F482" s="3" t="s">
        <v>28</v>
      </c>
      <c r="G482" s="3" t="s">
        <v>28</v>
      </c>
      <c r="H482" s="3" t="s">
        <v>28</v>
      </c>
      <c r="I482" s="3">
        <v>3</v>
      </c>
      <c r="J482" s="3" cm="1">
        <f t="array" ref="J482">-INDEX(PWR_Lab!$F$2:$M$168,AX482,AY482)</f>
        <v>-1.413E-2</v>
      </c>
      <c r="K482" s="3" t="s">
        <v>27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  <c r="S482" s="3" t="s">
        <v>27</v>
      </c>
      <c r="T482" s="3" t="s">
        <v>27</v>
      </c>
      <c r="U482" s="3" t="s">
        <v>27</v>
      </c>
      <c r="V482" s="3" t="s">
        <v>27</v>
      </c>
      <c r="W482" s="3" t="s">
        <v>27</v>
      </c>
      <c r="X482" s="3" t="s">
        <v>27</v>
      </c>
      <c r="Y482" s="3" t="s">
        <v>27</v>
      </c>
      <c r="Z482" s="3" t="s">
        <v>27</v>
      </c>
      <c r="AA482" s="3" t="s">
        <v>27</v>
      </c>
      <c r="AB482" s="3" t="s">
        <v>27</v>
      </c>
      <c r="AC482" s="3" t="s">
        <v>27</v>
      </c>
      <c r="AD482" s="3" t="s">
        <v>27</v>
      </c>
      <c r="AE482" s="3" t="s">
        <v>27</v>
      </c>
      <c r="AF482" s="3" t="s">
        <v>27</v>
      </c>
      <c r="AG482" s="3" t="s">
        <v>27</v>
      </c>
      <c r="AH482" s="3" t="s">
        <v>27</v>
      </c>
      <c r="AI482" s="3" t="s">
        <v>27</v>
      </c>
      <c r="AJ482" s="3" t="s">
        <v>27</v>
      </c>
      <c r="AK482" s="3" t="s">
        <v>27</v>
      </c>
      <c r="AL482" s="3" t="s">
        <v>27</v>
      </c>
      <c r="AM482" s="3" t="s">
        <v>27</v>
      </c>
      <c r="AN482" s="3" t="s">
        <v>27</v>
      </c>
      <c r="AO482" s="3" t="s">
        <v>27</v>
      </c>
      <c r="AP482" s="3" t="s">
        <v>27</v>
      </c>
      <c r="AX482" s="3">
        <f t="shared" si="22"/>
        <v>58</v>
      </c>
      <c r="AY482" s="3">
        <f t="shared" si="23"/>
        <v>1</v>
      </c>
    </row>
    <row r="483" spans="2:51" x14ac:dyDescent="0.25">
      <c r="B483" s="3" t="s">
        <v>30</v>
      </c>
      <c r="C483" s="3" t="str">
        <f t="shared" si="24"/>
        <v>UCPWR_FLAB-RP</v>
      </c>
      <c r="D483" s="3" t="s">
        <v>29</v>
      </c>
      <c r="E483" s="3" t="str" cm="1">
        <f t="array" ref="E483">INDEX(PWR_Lab!$A$2:$A$168,AX483)</f>
        <v>GHDSRC01</v>
      </c>
      <c r="F483" s="3" t="s">
        <v>28</v>
      </c>
      <c r="G483" s="3" t="s">
        <v>28</v>
      </c>
      <c r="H483" s="3" t="s">
        <v>28</v>
      </c>
      <c r="I483" s="3">
        <v>3</v>
      </c>
      <c r="J483" s="3" cm="1">
        <f t="array" ref="J483">-INDEX(PWR_Lab!$F$2:$M$168,AX483,AY483)</f>
        <v>-1.1440000000000001E-2</v>
      </c>
      <c r="K483" s="3" t="s">
        <v>27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27</v>
      </c>
      <c r="R483" s="3" t="s">
        <v>27</v>
      </c>
      <c r="S483" s="3" t="s">
        <v>27</v>
      </c>
      <c r="T483" s="3" t="s">
        <v>27</v>
      </c>
      <c r="U483" s="3" t="s">
        <v>27</v>
      </c>
      <c r="V483" s="3" t="s">
        <v>27</v>
      </c>
      <c r="W483" s="3" t="s">
        <v>27</v>
      </c>
      <c r="X483" s="3" t="s">
        <v>27</v>
      </c>
      <c r="Y483" s="3" t="s">
        <v>27</v>
      </c>
      <c r="Z483" s="3" t="s">
        <v>27</v>
      </c>
      <c r="AA483" s="3" t="s">
        <v>27</v>
      </c>
      <c r="AB483" s="3" t="s">
        <v>27</v>
      </c>
      <c r="AC483" s="3" t="s">
        <v>27</v>
      </c>
      <c r="AD483" s="3" t="s">
        <v>27</v>
      </c>
      <c r="AE483" s="3" t="s">
        <v>27</v>
      </c>
      <c r="AF483" s="3" t="s">
        <v>27</v>
      </c>
      <c r="AG483" s="3" t="s">
        <v>27</v>
      </c>
      <c r="AH483" s="3" t="s">
        <v>27</v>
      </c>
      <c r="AI483" s="3" t="s">
        <v>27</v>
      </c>
      <c r="AJ483" s="3" t="s">
        <v>27</v>
      </c>
      <c r="AK483" s="3" t="s">
        <v>27</v>
      </c>
      <c r="AL483" s="3" t="s">
        <v>27</v>
      </c>
      <c r="AM483" s="3" t="s">
        <v>27</v>
      </c>
      <c r="AN483" s="3" t="s">
        <v>27</v>
      </c>
      <c r="AO483" s="3" t="s">
        <v>27</v>
      </c>
      <c r="AP483" s="3" t="s">
        <v>27</v>
      </c>
      <c r="AX483" s="3">
        <f t="shared" si="22"/>
        <v>58</v>
      </c>
      <c r="AY483" s="3">
        <f t="shared" si="23"/>
        <v>2</v>
      </c>
    </row>
    <row r="484" spans="2:51" x14ac:dyDescent="0.25">
      <c r="B484" s="3" t="s">
        <v>30</v>
      </c>
      <c r="C484" s="3" t="str">
        <f t="shared" si="24"/>
        <v>UCPWR_FLAB-RS</v>
      </c>
      <c r="D484" s="3" t="s">
        <v>29</v>
      </c>
      <c r="E484" s="3" t="str" cm="1">
        <f t="array" ref="E484">INDEX(PWR_Lab!$A$2:$A$168,AX484)</f>
        <v>GHDSRC01</v>
      </c>
      <c r="F484" s="3" t="s">
        <v>28</v>
      </c>
      <c r="G484" s="3" t="s">
        <v>28</v>
      </c>
      <c r="H484" s="3" t="s">
        <v>28</v>
      </c>
      <c r="I484" s="3">
        <v>3</v>
      </c>
      <c r="J484" s="3" cm="1">
        <f t="array" ref="J484">-INDEX(PWR_Lab!$F$2:$M$168,AX484,AY484)</f>
        <v>-1.5480000000000001E-2</v>
      </c>
      <c r="K484" s="3" t="s">
        <v>27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27</v>
      </c>
      <c r="R484" s="3" t="s">
        <v>27</v>
      </c>
      <c r="S484" s="3" t="s">
        <v>27</v>
      </c>
      <c r="T484" s="3" t="s">
        <v>27</v>
      </c>
      <c r="U484" s="3" t="s">
        <v>27</v>
      </c>
      <c r="V484" s="3" t="s">
        <v>27</v>
      </c>
      <c r="W484" s="3" t="s">
        <v>27</v>
      </c>
      <c r="X484" s="3" t="s">
        <v>27</v>
      </c>
      <c r="Y484" s="3" t="s">
        <v>27</v>
      </c>
      <c r="Z484" s="3" t="s">
        <v>27</v>
      </c>
      <c r="AA484" s="3" t="s">
        <v>27</v>
      </c>
      <c r="AB484" s="3" t="s">
        <v>27</v>
      </c>
      <c r="AC484" s="3" t="s">
        <v>27</v>
      </c>
      <c r="AD484" s="3" t="s">
        <v>27</v>
      </c>
      <c r="AE484" s="3" t="s">
        <v>27</v>
      </c>
      <c r="AF484" s="3" t="s">
        <v>27</v>
      </c>
      <c r="AG484" s="3" t="s">
        <v>27</v>
      </c>
      <c r="AH484" s="3" t="s">
        <v>27</v>
      </c>
      <c r="AI484" s="3" t="s">
        <v>27</v>
      </c>
      <c r="AJ484" s="3" t="s">
        <v>27</v>
      </c>
      <c r="AK484" s="3" t="s">
        <v>27</v>
      </c>
      <c r="AL484" s="3" t="s">
        <v>27</v>
      </c>
      <c r="AM484" s="3" t="s">
        <v>27</v>
      </c>
      <c r="AN484" s="3" t="s">
        <v>27</v>
      </c>
      <c r="AO484" s="3" t="s">
        <v>27</v>
      </c>
      <c r="AP484" s="3" t="s">
        <v>27</v>
      </c>
      <c r="AX484" s="3">
        <f t="shared" si="22"/>
        <v>58</v>
      </c>
      <c r="AY484" s="3">
        <f t="shared" si="23"/>
        <v>3</v>
      </c>
    </row>
    <row r="485" spans="2:51" x14ac:dyDescent="0.25">
      <c r="B485" s="3" t="s">
        <v>30</v>
      </c>
      <c r="C485" s="3" t="str">
        <f t="shared" si="24"/>
        <v>UCPWR_FLAB-RT</v>
      </c>
      <c r="D485" s="3" t="s">
        <v>29</v>
      </c>
      <c r="E485" s="3" t="str" cm="1">
        <f t="array" ref="E485">INDEX(PWR_Lab!$A$2:$A$168,AX485)</f>
        <v>GHDSRC01</v>
      </c>
      <c r="F485" s="3" t="s">
        <v>28</v>
      </c>
      <c r="G485" s="3" t="s">
        <v>28</v>
      </c>
      <c r="H485" s="3" t="s">
        <v>28</v>
      </c>
      <c r="I485" s="3">
        <v>3</v>
      </c>
      <c r="J485" s="3" cm="1">
        <f t="array" ref="J485">-INDEX(PWR_Lab!$F$2:$M$168,AX485,AY485)</f>
        <v>0</v>
      </c>
      <c r="K485" s="3" t="s">
        <v>27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  <c r="S485" s="3" t="s">
        <v>27</v>
      </c>
      <c r="T485" s="3" t="s">
        <v>27</v>
      </c>
      <c r="U485" s="3" t="s">
        <v>27</v>
      </c>
      <c r="V485" s="3" t="s">
        <v>27</v>
      </c>
      <c r="W485" s="3" t="s">
        <v>27</v>
      </c>
      <c r="X485" s="3" t="s">
        <v>27</v>
      </c>
      <c r="Y485" s="3" t="s">
        <v>27</v>
      </c>
      <c r="Z485" s="3" t="s">
        <v>27</v>
      </c>
      <c r="AA485" s="3" t="s">
        <v>27</v>
      </c>
      <c r="AB485" s="3" t="s">
        <v>27</v>
      </c>
      <c r="AC485" s="3" t="s">
        <v>27</v>
      </c>
      <c r="AD485" s="3" t="s">
        <v>27</v>
      </c>
      <c r="AE485" s="3" t="s">
        <v>27</v>
      </c>
      <c r="AF485" s="3" t="s">
        <v>27</v>
      </c>
      <c r="AG485" s="3" t="s">
        <v>27</v>
      </c>
      <c r="AH485" s="3" t="s">
        <v>27</v>
      </c>
      <c r="AI485" s="3" t="s">
        <v>27</v>
      </c>
      <c r="AJ485" s="3" t="s">
        <v>27</v>
      </c>
      <c r="AK485" s="3" t="s">
        <v>27</v>
      </c>
      <c r="AL485" s="3" t="s">
        <v>27</v>
      </c>
      <c r="AM485" s="3" t="s">
        <v>27</v>
      </c>
      <c r="AN485" s="3" t="s">
        <v>27</v>
      </c>
      <c r="AO485" s="3" t="s">
        <v>27</v>
      </c>
      <c r="AP485" s="3" t="s">
        <v>27</v>
      </c>
      <c r="AX485" s="3">
        <f t="shared" si="22"/>
        <v>58</v>
      </c>
      <c r="AY485" s="3">
        <f t="shared" si="23"/>
        <v>4</v>
      </c>
    </row>
    <row r="486" spans="2:51" x14ac:dyDescent="0.25">
      <c r="B486" s="3" t="s">
        <v>30</v>
      </c>
      <c r="C486" s="3" t="str">
        <f t="shared" si="24"/>
        <v>UCPWR_FLAB-UN</v>
      </c>
      <c r="D486" s="3" t="s">
        <v>29</v>
      </c>
      <c r="E486" s="3" t="str" cm="1">
        <f t="array" ref="E486">INDEX(PWR_Lab!$A$2:$A$168,AX486)</f>
        <v>GHDSRC01</v>
      </c>
      <c r="F486" s="3" t="s">
        <v>28</v>
      </c>
      <c r="G486" s="3" t="s">
        <v>28</v>
      </c>
      <c r="H486" s="3" t="s">
        <v>28</v>
      </c>
      <c r="I486" s="3">
        <v>3</v>
      </c>
      <c r="J486" s="3" cm="1">
        <f t="array" ref="J486">-INDEX(PWR_Lab!$F$2:$M$168,AX486,AY486)</f>
        <v>-0.10833</v>
      </c>
      <c r="K486" s="3" t="s">
        <v>27</v>
      </c>
      <c r="L486" s="3" t="s">
        <v>27</v>
      </c>
      <c r="M486" s="3" t="s">
        <v>27</v>
      </c>
      <c r="N486" s="3" t="s">
        <v>27</v>
      </c>
      <c r="O486" s="3" t="s">
        <v>27</v>
      </c>
      <c r="P486" s="3" t="s">
        <v>27</v>
      </c>
      <c r="Q486" s="3" t="s">
        <v>27</v>
      </c>
      <c r="R486" s="3" t="s">
        <v>27</v>
      </c>
      <c r="S486" s="3" t="s">
        <v>27</v>
      </c>
      <c r="T486" s="3" t="s">
        <v>27</v>
      </c>
      <c r="U486" s="3" t="s">
        <v>27</v>
      </c>
      <c r="V486" s="3" t="s">
        <v>27</v>
      </c>
      <c r="W486" s="3" t="s">
        <v>27</v>
      </c>
      <c r="X486" s="3" t="s">
        <v>27</v>
      </c>
      <c r="Y486" s="3" t="s">
        <v>27</v>
      </c>
      <c r="Z486" s="3" t="s">
        <v>27</v>
      </c>
      <c r="AA486" s="3" t="s">
        <v>27</v>
      </c>
      <c r="AB486" s="3" t="s">
        <v>27</v>
      </c>
      <c r="AC486" s="3" t="s">
        <v>27</v>
      </c>
      <c r="AD486" s="3" t="s">
        <v>27</v>
      </c>
      <c r="AE486" s="3" t="s">
        <v>27</v>
      </c>
      <c r="AF486" s="3" t="s">
        <v>27</v>
      </c>
      <c r="AG486" s="3" t="s">
        <v>27</v>
      </c>
      <c r="AH486" s="3" t="s">
        <v>27</v>
      </c>
      <c r="AI486" s="3" t="s">
        <v>27</v>
      </c>
      <c r="AJ486" s="3" t="s">
        <v>27</v>
      </c>
      <c r="AK486" s="3" t="s">
        <v>27</v>
      </c>
      <c r="AL486" s="3" t="s">
        <v>27</v>
      </c>
      <c r="AM486" s="3" t="s">
        <v>27</v>
      </c>
      <c r="AN486" s="3" t="s">
        <v>27</v>
      </c>
      <c r="AO486" s="3" t="s">
        <v>27</v>
      </c>
      <c r="AP486" s="3" t="s">
        <v>27</v>
      </c>
      <c r="AX486" s="3">
        <f t="shared" si="22"/>
        <v>58</v>
      </c>
      <c r="AY486" s="3">
        <f t="shared" si="23"/>
        <v>5</v>
      </c>
    </row>
    <row r="487" spans="2:51" x14ac:dyDescent="0.25">
      <c r="B487" s="3" t="s">
        <v>30</v>
      </c>
      <c r="C487" s="3" t="str">
        <f t="shared" si="24"/>
        <v>UCPWR_FLAB-UP</v>
      </c>
      <c r="D487" s="3" t="s">
        <v>29</v>
      </c>
      <c r="E487" s="3" t="str" cm="1">
        <f t="array" ref="E487">INDEX(PWR_Lab!$A$2:$A$168,AX487)</f>
        <v>GHDSRC01</v>
      </c>
      <c r="F487" s="3" t="s">
        <v>28</v>
      </c>
      <c r="G487" s="3" t="s">
        <v>28</v>
      </c>
      <c r="H487" s="3" t="s">
        <v>28</v>
      </c>
      <c r="I487" s="3">
        <v>3</v>
      </c>
      <c r="J487" s="3" cm="1">
        <f t="array" ref="J487">-INDEX(PWR_Lab!$F$2:$M$168,AX487,AY487)</f>
        <v>-0.39967000000000003</v>
      </c>
      <c r="K487" s="3" t="s">
        <v>27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  <c r="S487" s="3" t="s">
        <v>27</v>
      </c>
      <c r="T487" s="3" t="s">
        <v>27</v>
      </c>
      <c r="U487" s="3" t="s">
        <v>27</v>
      </c>
      <c r="V487" s="3" t="s">
        <v>27</v>
      </c>
      <c r="W487" s="3" t="s">
        <v>27</v>
      </c>
      <c r="X487" s="3" t="s">
        <v>27</v>
      </c>
      <c r="Y487" s="3" t="s">
        <v>27</v>
      </c>
      <c r="Z487" s="3" t="s">
        <v>27</v>
      </c>
      <c r="AA487" s="3" t="s">
        <v>27</v>
      </c>
      <c r="AB487" s="3" t="s">
        <v>27</v>
      </c>
      <c r="AC487" s="3" t="s">
        <v>27</v>
      </c>
      <c r="AD487" s="3" t="s">
        <v>27</v>
      </c>
      <c r="AE487" s="3" t="s">
        <v>27</v>
      </c>
      <c r="AF487" s="3" t="s">
        <v>27</v>
      </c>
      <c r="AG487" s="3" t="s">
        <v>27</v>
      </c>
      <c r="AH487" s="3" t="s">
        <v>27</v>
      </c>
      <c r="AI487" s="3" t="s">
        <v>27</v>
      </c>
      <c r="AJ487" s="3" t="s">
        <v>27</v>
      </c>
      <c r="AK487" s="3" t="s">
        <v>27</v>
      </c>
      <c r="AL487" s="3" t="s">
        <v>27</v>
      </c>
      <c r="AM487" s="3" t="s">
        <v>27</v>
      </c>
      <c r="AN487" s="3" t="s">
        <v>27</v>
      </c>
      <c r="AO487" s="3" t="s">
        <v>27</v>
      </c>
      <c r="AP487" s="3" t="s">
        <v>27</v>
      </c>
      <c r="AX487" s="3">
        <f t="shared" si="22"/>
        <v>58</v>
      </c>
      <c r="AY487" s="3">
        <f t="shared" si="23"/>
        <v>6</v>
      </c>
    </row>
    <row r="488" spans="2:51" x14ac:dyDescent="0.25">
      <c r="B488" s="3" t="s">
        <v>30</v>
      </c>
      <c r="C488" s="3" t="str">
        <f t="shared" si="24"/>
        <v>UCPWR_FLAB-US</v>
      </c>
      <c r="D488" s="3" t="s">
        <v>29</v>
      </c>
      <c r="E488" s="3" t="str" cm="1">
        <f t="array" ref="E488">INDEX(PWR_Lab!$A$2:$A$168,AX488)</f>
        <v>GHDSRC01</v>
      </c>
      <c r="F488" s="3" t="s">
        <v>28</v>
      </c>
      <c r="G488" s="3" t="s">
        <v>28</v>
      </c>
      <c r="H488" s="3" t="s">
        <v>28</v>
      </c>
      <c r="I488" s="3">
        <v>3</v>
      </c>
      <c r="J488" s="3" cm="1">
        <f t="array" ref="J488">-INDEX(PWR_Lab!$F$2:$M$168,AX488,AY488)</f>
        <v>-7.2669999999999998E-2</v>
      </c>
      <c r="K488" s="3" t="s">
        <v>27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  <c r="S488" s="3" t="s">
        <v>27</v>
      </c>
      <c r="T488" s="3" t="s">
        <v>27</v>
      </c>
      <c r="U488" s="3" t="s">
        <v>27</v>
      </c>
      <c r="V488" s="3" t="s">
        <v>27</v>
      </c>
      <c r="W488" s="3" t="s">
        <v>27</v>
      </c>
      <c r="X488" s="3" t="s">
        <v>27</v>
      </c>
      <c r="Y488" s="3" t="s">
        <v>27</v>
      </c>
      <c r="Z488" s="3" t="s">
        <v>27</v>
      </c>
      <c r="AA488" s="3" t="s">
        <v>27</v>
      </c>
      <c r="AB488" s="3" t="s">
        <v>27</v>
      </c>
      <c r="AC488" s="3" t="s">
        <v>27</v>
      </c>
      <c r="AD488" s="3" t="s">
        <v>27</v>
      </c>
      <c r="AE488" s="3" t="s">
        <v>27</v>
      </c>
      <c r="AF488" s="3" t="s">
        <v>27</v>
      </c>
      <c r="AG488" s="3" t="s">
        <v>27</v>
      </c>
      <c r="AH488" s="3" t="s">
        <v>27</v>
      </c>
      <c r="AI488" s="3" t="s">
        <v>27</v>
      </c>
      <c r="AJ488" s="3" t="s">
        <v>27</v>
      </c>
      <c r="AK488" s="3" t="s">
        <v>27</v>
      </c>
      <c r="AL488" s="3" t="s">
        <v>27</v>
      </c>
      <c r="AM488" s="3" t="s">
        <v>27</v>
      </c>
      <c r="AN488" s="3" t="s">
        <v>27</v>
      </c>
      <c r="AO488" s="3" t="s">
        <v>27</v>
      </c>
      <c r="AP488" s="3" t="s">
        <v>27</v>
      </c>
      <c r="AX488" s="3">
        <f t="shared" si="22"/>
        <v>58</v>
      </c>
      <c r="AY488" s="3">
        <f t="shared" si="23"/>
        <v>7</v>
      </c>
    </row>
    <row r="489" spans="2:51" x14ac:dyDescent="0.25">
      <c r="B489" s="3" t="s">
        <v>30</v>
      </c>
      <c r="C489" s="3" t="str">
        <f t="shared" si="24"/>
        <v>UCPWR_FLAB-UT</v>
      </c>
      <c r="D489" s="3" t="s">
        <v>29</v>
      </c>
      <c r="E489" s="3" t="str" cm="1">
        <f t="array" ref="E489">INDEX(PWR_Lab!$A$2:$A$168,AX489)</f>
        <v>GHDSRC01</v>
      </c>
      <c r="F489" s="3" t="s">
        <v>28</v>
      </c>
      <c r="G489" s="3" t="s">
        <v>28</v>
      </c>
      <c r="H489" s="3" t="s">
        <v>28</v>
      </c>
      <c r="I489" s="3">
        <v>3</v>
      </c>
      <c r="J489" s="3" cm="1">
        <f t="array" ref="J489">-INDEX(PWR_Lab!$F$2:$M$168,AX489,AY489)</f>
        <v>-0.88546000000000002</v>
      </c>
      <c r="K489" s="3" t="s">
        <v>27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  <c r="S489" s="3" t="s">
        <v>27</v>
      </c>
      <c r="T489" s="3" t="s">
        <v>27</v>
      </c>
      <c r="U489" s="3" t="s">
        <v>27</v>
      </c>
      <c r="V489" s="3" t="s">
        <v>27</v>
      </c>
      <c r="W489" s="3" t="s">
        <v>27</v>
      </c>
      <c r="X489" s="3" t="s">
        <v>27</v>
      </c>
      <c r="Y489" s="3" t="s">
        <v>27</v>
      </c>
      <c r="Z489" s="3" t="s">
        <v>27</v>
      </c>
      <c r="AA489" s="3" t="s">
        <v>27</v>
      </c>
      <c r="AB489" s="3" t="s">
        <v>27</v>
      </c>
      <c r="AC489" s="3" t="s">
        <v>27</v>
      </c>
      <c r="AD489" s="3" t="s">
        <v>27</v>
      </c>
      <c r="AE489" s="3" t="s">
        <v>27</v>
      </c>
      <c r="AF489" s="3" t="s">
        <v>27</v>
      </c>
      <c r="AG489" s="3" t="s">
        <v>27</v>
      </c>
      <c r="AH489" s="3" t="s">
        <v>27</v>
      </c>
      <c r="AI489" s="3" t="s">
        <v>27</v>
      </c>
      <c r="AJ489" s="3" t="s">
        <v>27</v>
      </c>
      <c r="AK489" s="3" t="s">
        <v>27</v>
      </c>
      <c r="AL489" s="3" t="s">
        <v>27</v>
      </c>
      <c r="AM489" s="3" t="s">
        <v>27</v>
      </c>
      <c r="AN489" s="3" t="s">
        <v>27</v>
      </c>
      <c r="AO489" s="3" t="s">
        <v>27</v>
      </c>
      <c r="AP489" s="3" t="s">
        <v>27</v>
      </c>
      <c r="AX489" s="3">
        <f t="shared" si="22"/>
        <v>58</v>
      </c>
      <c r="AY489" s="3">
        <f t="shared" si="23"/>
        <v>8</v>
      </c>
    </row>
    <row r="490" spans="2:51" x14ac:dyDescent="0.25">
      <c r="B490" s="3" t="s">
        <v>30</v>
      </c>
      <c r="C490" s="3" t="str">
        <f t="shared" si="24"/>
        <v>UCPWR_FLAB-RN</v>
      </c>
      <c r="D490" s="3" t="s">
        <v>29</v>
      </c>
      <c r="E490" s="3" t="str" cm="1">
        <f t="array" ref="E490">INDEX(PWR_Lab!$A$2:$A$168,AX490)</f>
        <v>GHDSRC02</v>
      </c>
      <c r="F490" s="3" t="s">
        <v>28</v>
      </c>
      <c r="G490" s="3" t="s">
        <v>28</v>
      </c>
      <c r="H490" s="3" t="s">
        <v>28</v>
      </c>
      <c r="I490" s="3">
        <v>3</v>
      </c>
      <c r="J490" s="3" cm="1">
        <f t="array" ref="J490">-INDEX(PWR_Lab!$F$2:$M$168,AX490,AY490)</f>
        <v>-1.413E-2</v>
      </c>
      <c r="K490" s="3" t="s">
        <v>27</v>
      </c>
      <c r="L490" s="3" t="s">
        <v>27</v>
      </c>
      <c r="M490" s="3" t="s">
        <v>27</v>
      </c>
      <c r="N490" s="3" t="s">
        <v>27</v>
      </c>
      <c r="O490" s="3" t="s">
        <v>27</v>
      </c>
      <c r="P490" s="3" t="s">
        <v>27</v>
      </c>
      <c r="Q490" s="3" t="s">
        <v>27</v>
      </c>
      <c r="R490" s="3" t="s">
        <v>27</v>
      </c>
      <c r="S490" s="3" t="s">
        <v>27</v>
      </c>
      <c r="T490" s="3" t="s">
        <v>27</v>
      </c>
      <c r="U490" s="3" t="s">
        <v>27</v>
      </c>
      <c r="V490" s="3" t="s">
        <v>27</v>
      </c>
      <c r="W490" s="3" t="s">
        <v>27</v>
      </c>
      <c r="X490" s="3" t="s">
        <v>27</v>
      </c>
      <c r="Y490" s="3" t="s">
        <v>27</v>
      </c>
      <c r="Z490" s="3" t="s">
        <v>27</v>
      </c>
      <c r="AA490" s="3" t="s">
        <v>27</v>
      </c>
      <c r="AB490" s="3" t="s">
        <v>27</v>
      </c>
      <c r="AC490" s="3" t="s">
        <v>27</v>
      </c>
      <c r="AD490" s="3" t="s">
        <v>27</v>
      </c>
      <c r="AE490" s="3" t="s">
        <v>27</v>
      </c>
      <c r="AF490" s="3" t="s">
        <v>27</v>
      </c>
      <c r="AG490" s="3" t="s">
        <v>27</v>
      </c>
      <c r="AH490" s="3" t="s">
        <v>27</v>
      </c>
      <c r="AI490" s="3" t="s">
        <v>27</v>
      </c>
      <c r="AJ490" s="3" t="s">
        <v>27</v>
      </c>
      <c r="AK490" s="3" t="s">
        <v>27</v>
      </c>
      <c r="AL490" s="3" t="s">
        <v>27</v>
      </c>
      <c r="AM490" s="3" t="s">
        <v>27</v>
      </c>
      <c r="AN490" s="3" t="s">
        <v>27</v>
      </c>
      <c r="AO490" s="3" t="s">
        <v>27</v>
      </c>
      <c r="AP490" s="3" t="s">
        <v>27</v>
      </c>
      <c r="AX490" s="3">
        <f t="shared" si="22"/>
        <v>59</v>
      </c>
      <c r="AY490" s="3">
        <f t="shared" si="23"/>
        <v>1</v>
      </c>
    </row>
    <row r="491" spans="2:51" x14ac:dyDescent="0.25">
      <c r="B491" s="3" t="s">
        <v>30</v>
      </c>
      <c r="C491" s="3" t="str">
        <f t="shared" si="24"/>
        <v>UCPWR_FLAB-RP</v>
      </c>
      <c r="D491" s="3" t="s">
        <v>29</v>
      </c>
      <c r="E491" s="3" t="str" cm="1">
        <f t="array" ref="E491">INDEX(PWR_Lab!$A$2:$A$168,AX491)</f>
        <v>GHDSRC02</v>
      </c>
      <c r="F491" s="3" t="s">
        <v>28</v>
      </c>
      <c r="G491" s="3" t="s">
        <v>28</v>
      </c>
      <c r="H491" s="3" t="s">
        <v>28</v>
      </c>
      <c r="I491" s="3">
        <v>3</v>
      </c>
      <c r="J491" s="3" cm="1">
        <f t="array" ref="J491">-INDEX(PWR_Lab!$F$2:$M$168,AX491,AY491)</f>
        <v>-1.1440000000000001E-2</v>
      </c>
      <c r="K491" s="3" t="s">
        <v>27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3" t="s">
        <v>27</v>
      </c>
      <c r="R491" s="3" t="s">
        <v>27</v>
      </c>
      <c r="S491" s="3" t="s">
        <v>27</v>
      </c>
      <c r="T491" s="3" t="s">
        <v>27</v>
      </c>
      <c r="U491" s="3" t="s">
        <v>27</v>
      </c>
      <c r="V491" s="3" t="s">
        <v>27</v>
      </c>
      <c r="W491" s="3" t="s">
        <v>27</v>
      </c>
      <c r="X491" s="3" t="s">
        <v>27</v>
      </c>
      <c r="Y491" s="3" t="s">
        <v>27</v>
      </c>
      <c r="Z491" s="3" t="s">
        <v>27</v>
      </c>
      <c r="AA491" s="3" t="s">
        <v>27</v>
      </c>
      <c r="AB491" s="3" t="s">
        <v>27</v>
      </c>
      <c r="AC491" s="3" t="s">
        <v>27</v>
      </c>
      <c r="AD491" s="3" t="s">
        <v>27</v>
      </c>
      <c r="AE491" s="3" t="s">
        <v>27</v>
      </c>
      <c r="AF491" s="3" t="s">
        <v>27</v>
      </c>
      <c r="AG491" s="3" t="s">
        <v>27</v>
      </c>
      <c r="AH491" s="3" t="s">
        <v>27</v>
      </c>
      <c r="AI491" s="3" t="s">
        <v>27</v>
      </c>
      <c r="AJ491" s="3" t="s">
        <v>27</v>
      </c>
      <c r="AK491" s="3" t="s">
        <v>27</v>
      </c>
      <c r="AL491" s="3" t="s">
        <v>27</v>
      </c>
      <c r="AM491" s="3" t="s">
        <v>27</v>
      </c>
      <c r="AN491" s="3" t="s">
        <v>27</v>
      </c>
      <c r="AO491" s="3" t="s">
        <v>27</v>
      </c>
      <c r="AP491" s="3" t="s">
        <v>27</v>
      </c>
      <c r="AX491" s="3">
        <f t="shared" si="22"/>
        <v>59</v>
      </c>
      <c r="AY491" s="3">
        <f t="shared" si="23"/>
        <v>2</v>
      </c>
    </row>
    <row r="492" spans="2:51" x14ac:dyDescent="0.25">
      <c r="B492" s="3" t="s">
        <v>30</v>
      </c>
      <c r="C492" s="3" t="str">
        <f t="shared" si="24"/>
        <v>UCPWR_FLAB-RS</v>
      </c>
      <c r="D492" s="3" t="s">
        <v>29</v>
      </c>
      <c r="E492" s="3" t="str" cm="1">
        <f t="array" ref="E492">INDEX(PWR_Lab!$A$2:$A$168,AX492)</f>
        <v>GHDSRC02</v>
      </c>
      <c r="F492" s="3" t="s">
        <v>28</v>
      </c>
      <c r="G492" s="3" t="s">
        <v>28</v>
      </c>
      <c r="H492" s="3" t="s">
        <v>28</v>
      </c>
      <c r="I492" s="3">
        <v>3</v>
      </c>
      <c r="J492" s="3" cm="1">
        <f t="array" ref="J492">-INDEX(PWR_Lab!$F$2:$M$168,AX492,AY492)</f>
        <v>-1.5480000000000001E-2</v>
      </c>
      <c r="K492" s="3" t="s">
        <v>27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27</v>
      </c>
      <c r="R492" s="3" t="s">
        <v>27</v>
      </c>
      <c r="S492" s="3" t="s">
        <v>27</v>
      </c>
      <c r="T492" s="3" t="s">
        <v>27</v>
      </c>
      <c r="U492" s="3" t="s">
        <v>27</v>
      </c>
      <c r="V492" s="3" t="s">
        <v>27</v>
      </c>
      <c r="W492" s="3" t="s">
        <v>27</v>
      </c>
      <c r="X492" s="3" t="s">
        <v>27</v>
      </c>
      <c r="Y492" s="3" t="s">
        <v>27</v>
      </c>
      <c r="Z492" s="3" t="s">
        <v>27</v>
      </c>
      <c r="AA492" s="3" t="s">
        <v>27</v>
      </c>
      <c r="AB492" s="3" t="s">
        <v>27</v>
      </c>
      <c r="AC492" s="3" t="s">
        <v>27</v>
      </c>
      <c r="AD492" s="3" t="s">
        <v>27</v>
      </c>
      <c r="AE492" s="3" t="s">
        <v>27</v>
      </c>
      <c r="AF492" s="3" t="s">
        <v>27</v>
      </c>
      <c r="AG492" s="3" t="s">
        <v>27</v>
      </c>
      <c r="AH492" s="3" t="s">
        <v>27</v>
      </c>
      <c r="AI492" s="3" t="s">
        <v>27</v>
      </c>
      <c r="AJ492" s="3" t="s">
        <v>27</v>
      </c>
      <c r="AK492" s="3" t="s">
        <v>27</v>
      </c>
      <c r="AL492" s="3" t="s">
        <v>27</v>
      </c>
      <c r="AM492" s="3" t="s">
        <v>27</v>
      </c>
      <c r="AN492" s="3" t="s">
        <v>27</v>
      </c>
      <c r="AO492" s="3" t="s">
        <v>27</v>
      </c>
      <c r="AP492" s="3" t="s">
        <v>27</v>
      </c>
      <c r="AX492" s="3">
        <f t="shared" si="22"/>
        <v>59</v>
      </c>
      <c r="AY492" s="3">
        <f t="shared" si="23"/>
        <v>3</v>
      </c>
    </row>
    <row r="493" spans="2:51" x14ac:dyDescent="0.25">
      <c r="B493" s="3" t="s">
        <v>30</v>
      </c>
      <c r="C493" s="3" t="str">
        <f t="shared" si="24"/>
        <v>UCPWR_FLAB-RT</v>
      </c>
      <c r="D493" s="3" t="s">
        <v>29</v>
      </c>
      <c r="E493" s="3" t="str" cm="1">
        <f t="array" ref="E493">INDEX(PWR_Lab!$A$2:$A$168,AX493)</f>
        <v>GHDSRC02</v>
      </c>
      <c r="F493" s="3" t="s">
        <v>28</v>
      </c>
      <c r="G493" s="3" t="s">
        <v>28</v>
      </c>
      <c r="H493" s="3" t="s">
        <v>28</v>
      </c>
      <c r="I493" s="3">
        <v>3</v>
      </c>
      <c r="J493" s="3" cm="1">
        <f t="array" ref="J493">-INDEX(PWR_Lab!$F$2:$M$168,AX493,AY493)</f>
        <v>0</v>
      </c>
      <c r="K493" s="3" t="s">
        <v>27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27</v>
      </c>
      <c r="R493" s="3" t="s">
        <v>27</v>
      </c>
      <c r="S493" s="3" t="s">
        <v>27</v>
      </c>
      <c r="T493" s="3" t="s">
        <v>27</v>
      </c>
      <c r="U493" s="3" t="s">
        <v>27</v>
      </c>
      <c r="V493" s="3" t="s">
        <v>27</v>
      </c>
      <c r="W493" s="3" t="s">
        <v>27</v>
      </c>
      <c r="X493" s="3" t="s">
        <v>27</v>
      </c>
      <c r="Y493" s="3" t="s">
        <v>27</v>
      </c>
      <c r="Z493" s="3" t="s">
        <v>27</v>
      </c>
      <c r="AA493" s="3" t="s">
        <v>27</v>
      </c>
      <c r="AB493" s="3" t="s">
        <v>27</v>
      </c>
      <c r="AC493" s="3" t="s">
        <v>27</v>
      </c>
      <c r="AD493" s="3" t="s">
        <v>27</v>
      </c>
      <c r="AE493" s="3" t="s">
        <v>27</v>
      </c>
      <c r="AF493" s="3" t="s">
        <v>27</v>
      </c>
      <c r="AG493" s="3" t="s">
        <v>27</v>
      </c>
      <c r="AH493" s="3" t="s">
        <v>27</v>
      </c>
      <c r="AI493" s="3" t="s">
        <v>27</v>
      </c>
      <c r="AJ493" s="3" t="s">
        <v>27</v>
      </c>
      <c r="AK493" s="3" t="s">
        <v>27</v>
      </c>
      <c r="AL493" s="3" t="s">
        <v>27</v>
      </c>
      <c r="AM493" s="3" t="s">
        <v>27</v>
      </c>
      <c r="AN493" s="3" t="s">
        <v>27</v>
      </c>
      <c r="AO493" s="3" t="s">
        <v>27</v>
      </c>
      <c r="AP493" s="3" t="s">
        <v>27</v>
      </c>
      <c r="AX493" s="3">
        <f t="shared" si="22"/>
        <v>59</v>
      </c>
      <c r="AY493" s="3">
        <f t="shared" si="23"/>
        <v>4</v>
      </c>
    </row>
    <row r="494" spans="2:51" x14ac:dyDescent="0.25">
      <c r="B494" s="3" t="s">
        <v>30</v>
      </c>
      <c r="C494" s="3" t="str">
        <f t="shared" si="24"/>
        <v>UCPWR_FLAB-UN</v>
      </c>
      <c r="D494" s="3" t="s">
        <v>29</v>
      </c>
      <c r="E494" s="3" t="str" cm="1">
        <f t="array" ref="E494">INDEX(PWR_Lab!$A$2:$A$168,AX494)</f>
        <v>GHDSRC02</v>
      </c>
      <c r="F494" s="3" t="s">
        <v>28</v>
      </c>
      <c r="G494" s="3" t="s">
        <v>28</v>
      </c>
      <c r="H494" s="3" t="s">
        <v>28</v>
      </c>
      <c r="I494" s="3">
        <v>3</v>
      </c>
      <c r="J494" s="3" cm="1">
        <f t="array" ref="J494">-INDEX(PWR_Lab!$F$2:$M$168,AX494,AY494)</f>
        <v>-0.10833</v>
      </c>
      <c r="K494" s="3" t="s">
        <v>27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27</v>
      </c>
      <c r="R494" s="3" t="s">
        <v>27</v>
      </c>
      <c r="S494" s="3" t="s">
        <v>27</v>
      </c>
      <c r="T494" s="3" t="s">
        <v>27</v>
      </c>
      <c r="U494" s="3" t="s">
        <v>27</v>
      </c>
      <c r="V494" s="3" t="s">
        <v>27</v>
      </c>
      <c r="W494" s="3" t="s">
        <v>27</v>
      </c>
      <c r="X494" s="3" t="s">
        <v>27</v>
      </c>
      <c r="Y494" s="3" t="s">
        <v>27</v>
      </c>
      <c r="Z494" s="3" t="s">
        <v>27</v>
      </c>
      <c r="AA494" s="3" t="s">
        <v>27</v>
      </c>
      <c r="AB494" s="3" t="s">
        <v>27</v>
      </c>
      <c r="AC494" s="3" t="s">
        <v>27</v>
      </c>
      <c r="AD494" s="3" t="s">
        <v>27</v>
      </c>
      <c r="AE494" s="3" t="s">
        <v>27</v>
      </c>
      <c r="AF494" s="3" t="s">
        <v>27</v>
      </c>
      <c r="AG494" s="3" t="s">
        <v>27</v>
      </c>
      <c r="AH494" s="3" t="s">
        <v>27</v>
      </c>
      <c r="AI494" s="3" t="s">
        <v>27</v>
      </c>
      <c r="AJ494" s="3" t="s">
        <v>27</v>
      </c>
      <c r="AK494" s="3" t="s">
        <v>27</v>
      </c>
      <c r="AL494" s="3" t="s">
        <v>27</v>
      </c>
      <c r="AM494" s="3" t="s">
        <v>27</v>
      </c>
      <c r="AN494" s="3" t="s">
        <v>27</v>
      </c>
      <c r="AO494" s="3" t="s">
        <v>27</v>
      </c>
      <c r="AP494" s="3" t="s">
        <v>27</v>
      </c>
      <c r="AX494" s="3">
        <f t="shared" si="22"/>
        <v>59</v>
      </c>
      <c r="AY494" s="3">
        <f t="shared" si="23"/>
        <v>5</v>
      </c>
    </row>
    <row r="495" spans="2:51" x14ac:dyDescent="0.25">
      <c r="B495" s="3" t="s">
        <v>30</v>
      </c>
      <c r="C495" s="3" t="str">
        <f t="shared" si="24"/>
        <v>UCPWR_FLAB-UP</v>
      </c>
      <c r="D495" s="3" t="s">
        <v>29</v>
      </c>
      <c r="E495" s="3" t="str" cm="1">
        <f t="array" ref="E495">INDEX(PWR_Lab!$A$2:$A$168,AX495)</f>
        <v>GHDSRC02</v>
      </c>
      <c r="F495" s="3" t="s">
        <v>28</v>
      </c>
      <c r="G495" s="3" t="s">
        <v>28</v>
      </c>
      <c r="H495" s="3" t="s">
        <v>28</v>
      </c>
      <c r="I495" s="3">
        <v>3</v>
      </c>
      <c r="J495" s="3" cm="1">
        <f t="array" ref="J495">-INDEX(PWR_Lab!$F$2:$M$168,AX495,AY495)</f>
        <v>-0.39967000000000003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  <c r="S495" s="3" t="s">
        <v>27</v>
      </c>
      <c r="T495" s="3" t="s">
        <v>27</v>
      </c>
      <c r="U495" s="3" t="s">
        <v>27</v>
      </c>
      <c r="V495" s="3" t="s">
        <v>27</v>
      </c>
      <c r="W495" s="3" t="s">
        <v>27</v>
      </c>
      <c r="X495" s="3" t="s">
        <v>27</v>
      </c>
      <c r="Y495" s="3" t="s">
        <v>27</v>
      </c>
      <c r="Z495" s="3" t="s">
        <v>27</v>
      </c>
      <c r="AA495" s="3" t="s">
        <v>27</v>
      </c>
      <c r="AB495" s="3" t="s">
        <v>27</v>
      </c>
      <c r="AC495" s="3" t="s">
        <v>27</v>
      </c>
      <c r="AD495" s="3" t="s">
        <v>27</v>
      </c>
      <c r="AE495" s="3" t="s">
        <v>27</v>
      </c>
      <c r="AF495" s="3" t="s">
        <v>27</v>
      </c>
      <c r="AG495" s="3" t="s">
        <v>27</v>
      </c>
      <c r="AH495" s="3" t="s">
        <v>27</v>
      </c>
      <c r="AI495" s="3" t="s">
        <v>27</v>
      </c>
      <c r="AJ495" s="3" t="s">
        <v>27</v>
      </c>
      <c r="AK495" s="3" t="s">
        <v>27</v>
      </c>
      <c r="AL495" s="3" t="s">
        <v>27</v>
      </c>
      <c r="AM495" s="3" t="s">
        <v>27</v>
      </c>
      <c r="AN495" s="3" t="s">
        <v>27</v>
      </c>
      <c r="AO495" s="3" t="s">
        <v>27</v>
      </c>
      <c r="AP495" s="3" t="s">
        <v>27</v>
      </c>
      <c r="AX495" s="3">
        <f t="shared" si="22"/>
        <v>59</v>
      </c>
      <c r="AY495" s="3">
        <f t="shared" si="23"/>
        <v>6</v>
      </c>
    </row>
    <row r="496" spans="2:51" x14ac:dyDescent="0.25">
      <c r="B496" s="3" t="s">
        <v>30</v>
      </c>
      <c r="C496" s="3" t="str">
        <f t="shared" si="24"/>
        <v>UCPWR_FLAB-US</v>
      </c>
      <c r="D496" s="3" t="s">
        <v>29</v>
      </c>
      <c r="E496" s="3" t="str" cm="1">
        <f t="array" ref="E496">INDEX(PWR_Lab!$A$2:$A$168,AX496)</f>
        <v>GHDSRC02</v>
      </c>
      <c r="F496" s="3" t="s">
        <v>28</v>
      </c>
      <c r="G496" s="3" t="s">
        <v>28</v>
      </c>
      <c r="H496" s="3" t="s">
        <v>28</v>
      </c>
      <c r="I496" s="3">
        <v>3</v>
      </c>
      <c r="J496" s="3" cm="1">
        <f t="array" ref="J496">-INDEX(PWR_Lab!$F$2:$M$168,AX496,AY496)</f>
        <v>-7.2669999999999998E-2</v>
      </c>
      <c r="K496" s="3" t="s">
        <v>27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  <c r="S496" s="3" t="s">
        <v>27</v>
      </c>
      <c r="T496" s="3" t="s">
        <v>27</v>
      </c>
      <c r="U496" s="3" t="s">
        <v>27</v>
      </c>
      <c r="V496" s="3" t="s">
        <v>27</v>
      </c>
      <c r="W496" s="3" t="s">
        <v>27</v>
      </c>
      <c r="X496" s="3" t="s">
        <v>27</v>
      </c>
      <c r="Y496" s="3" t="s">
        <v>27</v>
      </c>
      <c r="Z496" s="3" t="s">
        <v>27</v>
      </c>
      <c r="AA496" s="3" t="s">
        <v>27</v>
      </c>
      <c r="AB496" s="3" t="s">
        <v>27</v>
      </c>
      <c r="AC496" s="3" t="s">
        <v>27</v>
      </c>
      <c r="AD496" s="3" t="s">
        <v>27</v>
      </c>
      <c r="AE496" s="3" t="s">
        <v>27</v>
      </c>
      <c r="AF496" s="3" t="s">
        <v>27</v>
      </c>
      <c r="AG496" s="3" t="s">
        <v>27</v>
      </c>
      <c r="AH496" s="3" t="s">
        <v>27</v>
      </c>
      <c r="AI496" s="3" t="s">
        <v>27</v>
      </c>
      <c r="AJ496" s="3" t="s">
        <v>27</v>
      </c>
      <c r="AK496" s="3" t="s">
        <v>27</v>
      </c>
      <c r="AL496" s="3" t="s">
        <v>27</v>
      </c>
      <c r="AM496" s="3" t="s">
        <v>27</v>
      </c>
      <c r="AN496" s="3" t="s">
        <v>27</v>
      </c>
      <c r="AO496" s="3" t="s">
        <v>27</v>
      </c>
      <c r="AP496" s="3" t="s">
        <v>27</v>
      </c>
      <c r="AX496" s="3">
        <f t="shared" si="22"/>
        <v>59</v>
      </c>
      <c r="AY496" s="3">
        <f t="shared" si="23"/>
        <v>7</v>
      </c>
    </row>
    <row r="497" spans="2:51" x14ac:dyDescent="0.25">
      <c r="B497" s="3" t="s">
        <v>30</v>
      </c>
      <c r="C497" s="3" t="str">
        <f t="shared" si="24"/>
        <v>UCPWR_FLAB-UT</v>
      </c>
      <c r="D497" s="3" t="s">
        <v>29</v>
      </c>
      <c r="E497" s="3" t="str" cm="1">
        <f t="array" ref="E497">INDEX(PWR_Lab!$A$2:$A$168,AX497)</f>
        <v>GHDSRC02</v>
      </c>
      <c r="F497" s="3" t="s">
        <v>28</v>
      </c>
      <c r="G497" s="3" t="s">
        <v>28</v>
      </c>
      <c r="H497" s="3" t="s">
        <v>28</v>
      </c>
      <c r="I497" s="3">
        <v>3</v>
      </c>
      <c r="J497" s="3" cm="1">
        <f t="array" ref="J497">-INDEX(PWR_Lab!$F$2:$M$168,AX497,AY497)</f>
        <v>-0.88546000000000002</v>
      </c>
      <c r="K497" s="3" t="s">
        <v>27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  <c r="S497" s="3" t="s">
        <v>27</v>
      </c>
      <c r="T497" s="3" t="s">
        <v>27</v>
      </c>
      <c r="U497" s="3" t="s">
        <v>27</v>
      </c>
      <c r="V497" s="3" t="s">
        <v>27</v>
      </c>
      <c r="W497" s="3" t="s">
        <v>27</v>
      </c>
      <c r="X497" s="3" t="s">
        <v>27</v>
      </c>
      <c r="Y497" s="3" t="s">
        <v>27</v>
      </c>
      <c r="Z497" s="3" t="s">
        <v>27</v>
      </c>
      <c r="AA497" s="3" t="s">
        <v>27</v>
      </c>
      <c r="AB497" s="3" t="s">
        <v>27</v>
      </c>
      <c r="AC497" s="3" t="s">
        <v>27</v>
      </c>
      <c r="AD497" s="3" t="s">
        <v>27</v>
      </c>
      <c r="AE497" s="3" t="s">
        <v>27</v>
      </c>
      <c r="AF497" s="3" t="s">
        <v>27</v>
      </c>
      <c r="AG497" s="3" t="s">
        <v>27</v>
      </c>
      <c r="AH497" s="3" t="s">
        <v>27</v>
      </c>
      <c r="AI497" s="3" t="s">
        <v>27</v>
      </c>
      <c r="AJ497" s="3" t="s">
        <v>27</v>
      </c>
      <c r="AK497" s="3" t="s">
        <v>27</v>
      </c>
      <c r="AL497" s="3" t="s">
        <v>27</v>
      </c>
      <c r="AM497" s="3" t="s">
        <v>27</v>
      </c>
      <c r="AN497" s="3" t="s">
        <v>27</v>
      </c>
      <c r="AO497" s="3" t="s">
        <v>27</v>
      </c>
      <c r="AP497" s="3" t="s">
        <v>27</v>
      </c>
      <c r="AX497" s="3">
        <f t="shared" si="22"/>
        <v>59</v>
      </c>
      <c r="AY497" s="3">
        <f t="shared" si="23"/>
        <v>8</v>
      </c>
    </row>
    <row r="498" spans="2:51" x14ac:dyDescent="0.25">
      <c r="B498" s="3" t="s">
        <v>30</v>
      </c>
      <c r="C498" s="3" t="str">
        <f t="shared" si="24"/>
        <v>UCPWR_FLAB-RN</v>
      </c>
      <c r="D498" s="3" t="s">
        <v>29</v>
      </c>
      <c r="E498" s="3" t="str" cm="1">
        <f t="array" ref="E498">INDEX(PWR_Lab!$A$2:$A$168,AX498)</f>
        <v>GHDSRC03</v>
      </c>
      <c r="F498" s="3" t="s">
        <v>28</v>
      </c>
      <c r="G498" s="3" t="s">
        <v>28</v>
      </c>
      <c r="H498" s="3" t="s">
        <v>28</v>
      </c>
      <c r="I498" s="3">
        <v>3</v>
      </c>
      <c r="J498" s="3" cm="1">
        <f t="array" ref="J498">-INDEX(PWR_Lab!$F$2:$M$168,AX498,AY498)</f>
        <v>-1.413E-2</v>
      </c>
      <c r="K498" s="3" t="s">
        <v>27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  <c r="S498" s="3" t="s">
        <v>27</v>
      </c>
      <c r="T498" s="3" t="s">
        <v>27</v>
      </c>
      <c r="U498" s="3" t="s">
        <v>27</v>
      </c>
      <c r="V498" s="3" t="s">
        <v>27</v>
      </c>
      <c r="W498" s="3" t="s">
        <v>27</v>
      </c>
      <c r="X498" s="3" t="s">
        <v>27</v>
      </c>
      <c r="Y498" s="3" t="s">
        <v>27</v>
      </c>
      <c r="Z498" s="3" t="s">
        <v>27</v>
      </c>
      <c r="AA498" s="3" t="s">
        <v>27</v>
      </c>
      <c r="AB498" s="3" t="s">
        <v>27</v>
      </c>
      <c r="AC498" s="3" t="s">
        <v>27</v>
      </c>
      <c r="AD498" s="3" t="s">
        <v>27</v>
      </c>
      <c r="AE498" s="3" t="s">
        <v>27</v>
      </c>
      <c r="AF498" s="3" t="s">
        <v>27</v>
      </c>
      <c r="AG498" s="3" t="s">
        <v>27</v>
      </c>
      <c r="AH498" s="3" t="s">
        <v>27</v>
      </c>
      <c r="AI498" s="3" t="s">
        <v>27</v>
      </c>
      <c r="AJ498" s="3" t="s">
        <v>27</v>
      </c>
      <c r="AK498" s="3" t="s">
        <v>27</v>
      </c>
      <c r="AL498" s="3" t="s">
        <v>27</v>
      </c>
      <c r="AM498" s="3" t="s">
        <v>27</v>
      </c>
      <c r="AN498" s="3" t="s">
        <v>27</v>
      </c>
      <c r="AO498" s="3" t="s">
        <v>27</v>
      </c>
      <c r="AP498" s="3" t="s">
        <v>27</v>
      </c>
      <c r="AX498" s="3">
        <f t="shared" si="22"/>
        <v>60</v>
      </c>
      <c r="AY498" s="3">
        <f t="shared" si="23"/>
        <v>1</v>
      </c>
    </row>
    <row r="499" spans="2:51" x14ac:dyDescent="0.25">
      <c r="B499" s="3" t="s">
        <v>30</v>
      </c>
      <c r="C499" s="3" t="str">
        <f t="shared" si="24"/>
        <v>UCPWR_FLAB-RP</v>
      </c>
      <c r="D499" s="3" t="s">
        <v>29</v>
      </c>
      <c r="E499" s="3" t="str" cm="1">
        <f t="array" ref="E499">INDEX(PWR_Lab!$A$2:$A$168,AX499)</f>
        <v>GHDSRC03</v>
      </c>
      <c r="F499" s="3" t="s">
        <v>28</v>
      </c>
      <c r="G499" s="3" t="s">
        <v>28</v>
      </c>
      <c r="H499" s="3" t="s">
        <v>28</v>
      </c>
      <c r="I499" s="3">
        <v>3</v>
      </c>
      <c r="J499" s="3" cm="1">
        <f t="array" ref="J499">-INDEX(PWR_Lab!$F$2:$M$168,AX499,AY499)</f>
        <v>-1.1440000000000001E-2</v>
      </c>
      <c r="K499" s="3" t="s">
        <v>27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  <c r="S499" s="3" t="s">
        <v>27</v>
      </c>
      <c r="T499" s="3" t="s">
        <v>27</v>
      </c>
      <c r="U499" s="3" t="s">
        <v>27</v>
      </c>
      <c r="V499" s="3" t="s">
        <v>27</v>
      </c>
      <c r="W499" s="3" t="s">
        <v>27</v>
      </c>
      <c r="X499" s="3" t="s">
        <v>27</v>
      </c>
      <c r="Y499" s="3" t="s">
        <v>27</v>
      </c>
      <c r="Z499" s="3" t="s">
        <v>27</v>
      </c>
      <c r="AA499" s="3" t="s">
        <v>27</v>
      </c>
      <c r="AB499" s="3" t="s">
        <v>27</v>
      </c>
      <c r="AC499" s="3" t="s">
        <v>27</v>
      </c>
      <c r="AD499" s="3" t="s">
        <v>27</v>
      </c>
      <c r="AE499" s="3" t="s">
        <v>27</v>
      </c>
      <c r="AF499" s="3" t="s">
        <v>27</v>
      </c>
      <c r="AG499" s="3" t="s">
        <v>27</v>
      </c>
      <c r="AH499" s="3" t="s">
        <v>27</v>
      </c>
      <c r="AI499" s="3" t="s">
        <v>27</v>
      </c>
      <c r="AJ499" s="3" t="s">
        <v>27</v>
      </c>
      <c r="AK499" s="3" t="s">
        <v>27</v>
      </c>
      <c r="AL499" s="3" t="s">
        <v>27</v>
      </c>
      <c r="AM499" s="3" t="s">
        <v>27</v>
      </c>
      <c r="AN499" s="3" t="s">
        <v>27</v>
      </c>
      <c r="AO499" s="3" t="s">
        <v>27</v>
      </c>
      <c r="AP499" s="3" t="s">
        <v>27</v>
      </c>
      <c r="AX499" s="3">
        <f t="shared" si="22"/>
        <v>60</v>
      </c>
      <c r="AY499" s="3">
        <f t="shared" si="23"/>
        <v>2</v>
      </c>
    </row>
    <row r="500" spans="2:51" x14ac:dyDescent="0.25">
      <c r="B500" s="3" t="s">
        <v>30</v>
      </c>
      <c r="C500" s="3" t="str">
        <f t="shared" si="24"/>
        <v>UCPWR_FLAB-RS</v>
      </c>
      <c r="D500" s="3" t="s">
        <v>29</v>
      </c>
      <c r="E500" s="3" t="str" cm="1">
        <f t="array" ref="E500">INDEX(PWR_Lab!$A$2:$A$168,AX500)</f>
        <v>GHDSRC03</v>
      </c>
      <c r="F500" s="3" t="s">
        <v>28</v>
      </c>
      <c r="G500" s="3" t="s">
        <v>28</v>
      </c>
      <c r="H500" s="3" t="s">
        <v>28</v>
      </c>
      <c r="I500" s="3">
        <v>3</v>
      </c>
      <c r="J500" s="3" cm="1">
        <f t="array" ref="J500">-INDEX(PWR_Lab!$F$2:$M$168,AX500,AY500)</f>
        <v>-1.5480000000000001E-2</v>
      </c>
      <c r="K500" s="3" t="s">
        <v>27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  <c r="S500" s="3" t="s">
        <v>27</v>
      </c>
      <c r="T500" s="3" t="s">
        <v>27</v>
      </c>
      <c r="U500" s="3" t="s">
        <v>27</v>
      </c>
      <c r="V500" s="3" t="s">
        <v>27</v>
      </c>
      <c r="W500" s="3" t="s">
        <v>27</v>
      </c>
      <c r="X500" s="3" t="s">
        <v>27</v>
      </c>
      <c r="Y500" s="3" t="s">
        <v>27</v>
      </c>
      <c r="Z500" s="3" t="s">
        <v>27</v>
      </c>
      <c r="AA500" s="3" t="s">
        <v>27</v>
      </c>
      <c r="AB500" s="3" t="s">
        <v>27</v>
      </c>
      <c r="AC500" s="3" t="s">
        <v>27</v>
      </c>
      <c r="AD500" s="3" t="s">
        <v>27</v>
      </c>
      <c r="AE500" s="3" t="s">
        <v>27</v>
      </c>
      <c r="AF500" s="3" t="s">
        <v>27</v>
      </c>
      <c r="AG500" s="3" t="s">
        <v>27</v>
      </c>
      <c r="AH500" s="3" t="s">
        <v>27</v>
      </c>
      <c r="AI500" s="3" t="s">
        <v>27</v>
      </c>
      <c r="AJ500" s="3" t="s">
        <v>27</v>
      </c>
      <c r="AK500" s="3" t="s">
        <v>27</v>
      </c>
      <c r="AL500" s="3" t="s">
        <v>27</v>
      </c>
      <c r="AM500" s="3" t="s">
        <v>27</v>
      </c>
      <c r="AN500" s="3" t="s">
        <v>27</v>
      </c>
      <c r="AO500" s="3" t="s">
        <v>27</v>
      </c>
      <c r="AP500" s="3" t="s">
        <v>27</v>
      </c>
      <c r="AX500" s="3">
        <f t="shared" si="22"/>
        <v>60</v>
      </c>
      <c r="AY500" s="3">
        <f t="shared" si="23"/>
        <v>3</v>
      </c>
    </row>
    <row r="501" spans="2:51" x14ac:dyDescent="0.25">
      <c r="B501" s="3" t="s">
        <v>30</v>
      </c>
      <c r="C501" s="3" t="str">
        <f t="shared" si="24"/>
        <v>UCPWR_FLAB-RT</v>
      </c>
      <c r="D501" s="3" t="s">
        <v>29</v>
      </c>
      <c r="E501" s="3" t="str" cm="1">
        <f t="array" ref="E501">INDEX(PWR_Lab!$A$2:$A$168,AX501)</f>
        <v>GHDSRC03</v>
      </c>
      <c r="F501" s="3" t="s">
        <v>28</v>
      </c>
      <c r="G501" s="3" t="s">
        <v>28</v>
      </c>
      <c r="H501" s="3" t="s">
        <v>28</v>
      </c>
      <c r="I501" s="3">
        <v>3</v>
      </c>
      <c r="J501" s="3" cm="1">
        <f t="array" ref="J501">-INDEX(PWR_Lab!$F$2:$M$168,AX501,AY501)</f>
        <v>0</v>
      </c>
      <c r="K501" s="3" t="s">
        <v>27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  <c r="S501" s="3" t="s">
        <v>27</v>
      </c>
      <c r="T501" s="3" t="s">
        <v>27</v>
      </c>
      <c r="U501" s="3" t="s">
        <v>27</v>
      </c>
      <c r="V501" s="3" t="s">
        <v>27</v>
      </c>
      <c r="W501" s="3" t="s">
        <v>27</v>
      </c>
      <c r="X501" s="3" t="s">
        <v>27</v>
      </c>
      <c r="Y501" s="3" t="s">
        <v>27</v>
      </c>
      <c r="Z501" s="3" t="s">
        <v>27</v>
      </c>
      <c r="AA501" s="3" t="s">
        <v>27</v>
      </c>
      <c r="AB501" s="3" t="s">
        <v>27</v>
      </c>
      <c r="AC501" s="3" t="s">
        <v>27</v>
      </c>
      <c r="AD501" s="3" t="s">
        <v>27</v>
      </c>
      <c r="AE501" s="3" t="s">
        <v>27</v>
      </c>
      <c r="AF501" s="3" t="s">
        <v>27</v>
      </c>
      <c r="AG501" s="3" t="s">
        <v>27</v>
      </c>
      <c r="AH501" s="3" t="s">
        <v>27</v>
      </c>
      <c r="AI501" s="3" t="s">
        <v>27</v>
      </c>
      <c r="AJ501" s="3" t="s">
        <v>27</v>
      </c>
      <c r="AK501" s="3" t="s">
        <v>27</v>
      </c>
      <c r="AL501" s="3" t="s">
        <v>27</v>
      </c>
      <c r="AM501" s="3" t="s">
        <v>27</v>
      </c>
      <c r="AN501" s="3" t="s">
        <v>27</v>
      </c>
      <c r="AO501" s="3" t="s">
        <v>27</v>
      </c>
      <c r="AP501" s="3" t="s">
        <v>27</v>
      </c>
      <c r="AX501" s="3">
        <f t="shared" si="22"/>
        <v>60</v>
      </c>
      <c r="AY501" s="3">
        <f t="shared" si="23"/>
        <v>4</v>
      </c>
    </row>
    <row r="502" spans="2:51" x14ac:dyDescent="0.25">
      <c r="B502" s="3" t="s">
        <v>30</v>
      </c>
      <c r="C502" s="3" t="str">
        <f t="shared" si="24"/>
        <v>UCPWR_FLAB-UN</v>
      </c>
      <c r="D502" s="3" t="s">
        <v>29</v>
      </c>
      <c r="E502" s="3" t="str" cm="1">
        <f t="array" ref="E502">INDEX(PWR_Lab!$A$2:$A$168,AX502)</f>
        <v>GHDSRC03</v>
      </c>
      <c r="F502" s="3" t="s">
        <v>28</v>
      </c>
      <c r="G502" s="3" t="s">
        <v>28</v>
      </c>
      <c r="H502" s="3" t="s">
        <v>28</v>
      </c>
      <c r="I502" s="3">
        <v>3</v>
      </c>
      <c r="J502" s="3" cm="1">
        <f t="array" ref="J502">-INDEX(PWR_Lab!$F$2:$M$168,AX502,AY502)</f>
        <v>-0.10833</v>
      </c>
      <c r="K502" s="3" t="s">
        <v>27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  <c r="S502" s="3" t="s">
        <v>27</v>
      </c>
      <c r="T502" s="3" t="s">
        <v>27</v>
      </c>
      <c r="U502" s="3" t="s">
        <v>27</v>
      </c>
      <c r="V502" s="3" t="s">
        <v>27</v>
      </c>
      <c r="W502" s="3" t="s">
        <v>27</v>
      </c>
      <c r="X502" s="3" t="s">
        <v>27</v>
      </c>
      <c r="Y502" s="3" t="s">
        <v>27</v>
      </c>
      <c r="Z502" s="3" t="s">
        <v>27</v>
      </c>
      <c r="AA502" s="3" t="s">
        <v>27</v>
      </c>
      <c r="AB502" s="3" t="s">
        <v>27</v>
      </c>
      <c r="AC502" s="3" t="s">
        <v>27</v>
      </c>
      <c r="AD502" s="3" t="s">
        <v>27</v>
      </c>
      <c r="AE502" s="3" t="s">
        <v>27</v>
      </c>
      <c r="AF502" s="3" t="s">
        <v>27</v>
      </c>
      <c r="AG502" s="3" t="s">
        <v>27</v>
      </c>
      <c r="AH502" s="3" t="s">
        <v>27</v>
      </c>
      <c r="AI502" s="3" t="s">
        <v>27</v>
      </c>
      <c r="AJ502" s="3" t="s">
        <v>27</v>
      </c>
      <c r="AK502" s="3" t="s">
        <v>27</v>
      </c>
      <c r="AL502" s="3" t="s">
        <v>27</v>
      </c>
      <c r="AM502" s="3" t="s">
        <v>27</v>
      </c>
      <c r="AN502" s="3" t="s">
        <v>27</v>
      </c>
      <c r="AO502" s="3" t="s">
        <v>27</v>
      </c>
      <c r="AP502" s="3" t="s">
        <v>27</v>
      </c>
      <c r="AX502" s="3">
        <f t="shared" si="22"/>
        <v>60</v>
      </c>
      <c r="AY502" s="3">
        <f t="shared" si="23"/>
        <v>5</v>
      </c>
    </row>
    <row r="503" spans="2:51" x14ac:dyDescent="0.25">
      <c r="B503" s="3" t="s">
        <v>30</v>
      </c>
      <c r="C503" s="3" t="str">
        <f t="shared" si="24"/>
        <v>UCPWR_FLAB-UP</v>
      </c>
      <c r="D503" s="3" t="s">
        <v>29</v>
      </c>
      <c r="E503" s="3" t="str" cm="1">
        <f t="array" ref="E503">INDEX(PWR_Lab!$A$2:$A$168,AX503)</f>
        <v>GHDSRC03</v>
      </c>
      <c r="F503" s="3" t="s">
        <v>28</v>
      </c>
      <c r="G503" s="3" t="s">
        <v>28</v>
      </c>
      <c r="H503" s="3" t="s">
        <v>28</v>
      </c>
      <c r="I503" s="3">
        <v>3</v>
      </c>
      <c r="J503" s="3" cm="1">
        <f t="array" ref="J503">-INDEX(PWR_Lab!$F$2:$M$168,AX503,AY503)</f>
        <v>-0.39967000000000003</v>
      </c>
      <c r="K503" s="3" t="s">
        <v>27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  <c r="S503" s="3" t="s">
        <v>27</v>
      </c>
      <c r="T503" s="3" t="s">
        <v>27</v>
      </c>
      <c r="U503" s="3" t="s">
        <v>27</v>
      </c>
      <c r="V503" s="3" t="s">
        <v>27</v>
      </c>
      <c r="W503" s="3" t="s">
        <v>27</v>
      </c>
      <c r="X503" s="3" t="s">
        <v>27</v>
      </c>
      <c r="Y503" s="3" t="s">
        <v>27</v>
      </c>
      <c r="Z503" s="3" t="s">
        <v>27</v>
      </c>
      <c r="AA503" s="3" t="s">
        <v>27</v>
      </c>
      <c r="AB503" s="3" t="s">
        <v>27</v>
      </c>
      <c r="AC503" s="3" t="s">
        <v>27</v>
      </c>
      <c r="AD503" s="3" t="s">
        <v>27</v>
      </c>
      <c r="AE503" s="3" t="s">
        <v>27</v>
      </c>
      <c r="AF503" s="3" t="s">
        <v>27</v>
      </c>
      <c r="AG503" s="3" t="s">
        <v>27</v>
      </c>
      <c r="AH503" s="3" t="s">
        <v>27</v>
      </c>
      <c r="AI503" s="3" t="s">
        <v>27</v>
      </c>
      <c r="AJ503" s="3" t="s">
        <v>27</v>
      </c>
      <c r="AK503" s="3" t="s">
        <v>27</v>
      </c>
      <c r="AL503" s="3" t="s">
        <v>27</v>
      </c>
      <c r="AM503" s="3" t="s">
        <v>27</v>
      </c>
      <c r="AN503" s="3" t="s">
        <v>27</v>
      </c>
      <c r="AO503" s="3" t="s">
        <v>27</v>
      </c>
      <c r="AP503" s="3" t="s">
        <v>27</v>
      </c>
      <c r="AX503" s="3">
        <f t="shared" si="22"/>
        <v>60</v>
      </c>
      <c r="AY503" s="3">
        <f t="shared" si="23"/>
        <v>6</v>
      </c>
    </row>
    <row r="504" spans="2:51" x14ac:dyDescent="0.25">
      <c r="B504" s="3" t="s">
        <v>30</v>
      </c>
      <c r="C504" s="3" t="str">
        <f t="shared" si="24"/>
        <v>UCPWR_FLAB-US</v>
      </c>
      <c r="D504" s="3" t="s">
        <v>29</v>
      </c>
      <c r="E504" s="3" t="str" cm="1">
        <f t="array" ref="E504">INDEX(PWR_Lab!$A$2:$A$168,AX504)</f>
        <v>GHDSRC03</v>
      </c>
      <c r="F504" s="3" t="s">
        <v>28</v>
      </c>
      <c r="G504" s="3" t="s">
        <v>28</v>
      </c>
      <c r="H504" s="3" t="s">
        <v>28</v>
      </c>
      <c r="I504" s="3">
        <v>3</v>
      </c>
      <c r="J504" s="3" cm="1">
        <f t="array" ref="J504">-INDEX(PWR_Lab!$F$2:$M$168,AX504,AY504)</f>
        <v>-7.2669999999999998E-2</v>
      </c>
      <c r="K504" s="3" t="s">
        <v>27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  <c r="S504" s="3" t="s">
        <v>27</v>
      </c>
      <c r="T504" s="3" t="s">
        <v>27</v>
      </c>
      <c r="U504" s="3" t="s">
        <v>27</v>
      </c>
      <c r="V504" s="3" t="s">
        <v>27</v>
      </c>
      <c r="W504" s="3" t="s">
        <v>27</v>
      </c>
      <c r="X504" s="3" t="s">
        <v>27</v>
      </c>
      <c r="Y504" s="3" t="s">
        <v>27</v>
      </c>
      <c r="Z504" s="3" t="s">
        <v>27</v>
      </c>
      <c r="AA504" s="3" t="s">
        <v>27</v>
      </c>
      <c r="AB504" s="3" t="s">
        <v>27</v>
      </c>
      <c r="AC504" s="3" t="s">
        <v>27</v>
      </c>
      <c r="AD504" s="3" t="s">
        <v>27</v>
      </c>
      <c r="AE504" s="3" t="s">
        <v>27</v>
      </c>
      <c r="AF504" s="3" t="s">
        <v>27</v>
      </c>
      <c r="AG504" s="3" t="s">
        <v>27</v>
      </c>
      <c r="AH504" s="3" t="s">
        <v>27</v>
      </c>
      <c r="AI504" s="3" t="s">
        <v>27</v>
      </c>
      <c r="AJ504" s="3" t="s">
        <v>27</v>
      </c>
      <c r="AK504" s="3" t="s">
        <v>27</v>
      </c>
      <c r="AL504" s="3" t="s">
        <v>27</v>
      </c>
      <c r="AM504" s="3" t="s">
        <v>27</v>
      </c>
      <c r="AN504" s="3" t="s">
        <v>27</v>
      </c>
      <c r="AO504" s="3" t="s">
        <v>27</v>
      </c>
      <c r="AP504" s="3" t="s">
        <v>27</v>
      </c>
      <c r="AX504" s="3">
        <f t="shared" si="22"/>
        <v>60</v>
      </c>
      <c r="AY504" s="3">
        <f t="shared" si="23"/>
        <v>7</v>
      </c>
    </row>
    <row r="505" spans="2:51" x14ac:dyDescent="0.25">
      <c r="B505" s="3" t="s">
        <v>30</v>
      </c>
      <c r="C505" s="3" t="str">
        <f t="shared" si="24"/>
        <v>UCPWR_FLAB-UT</v>
      </c>
      <c r="D505" s="3" t="s">
        <v>29</v>
      </c>
      <c r="E505" s="3" t="str" cm="1">
        <f t="array" ref="E505">INDEX(PWR_Lab!$A$2:$A$168,AX505)</f>
        <v>GHDSRC03</v>
      </c>
      <c r="F505" s="3" t="s">
        <v>28</v>
      </c>
      <c r="G505" s="3" t="s">
        <v>28</v>
      </c>
      <c r="H505" s="3" t="s">
        <v>28</v>
      </c>
      <c r="I505" s="3">
        <v>3</v>
      </c>
      <c r="J505" s="3" cm="1">
        <f t="array" ref="J505">-INDEX(PWR_Lab!$F$2:$M$168,AX505,AY505)</f>
        <v>-0.88546000000000002</v>
      </c>
      <c r="K505" s="3" t="s">
        <v>27</v>
      </c>
      <c r="L505" s="3" t="s">
        <v>27</v>
      </c>
      <c r="M505" s="3" t="s">
        <v>27</v>
      </c>
      <c r="N505" s="3" t="s">
        <v>27</v>
      </c>
      <c r="O505" s="3" t="s">
        <v>27</v>
      </c>
      <c r="P505" s="3" t="s">
        <v>27</v>
      </c>
      <c r="Q505" s="3" t="s">
        <v>27</v>
      </c>
      <c r="R505" s="3" t="s">
        <v>27</v>
      </c>
      <c r="S505" s="3" t="s">
        <v>27</v>
      </c>
      <c r="T505" s="3" t="s">
        <v>27</v>
      </c>
      <c r="U505" s="3" t="s">
        <v>27</v>
      </c>
      <c r="V505" s="3" t="s">
        <v>27</v>
      </c>
      <c r="W505" s="3" t="s">
        <v>27</v>
      </c>
      <c r="X505" s="3" t="s">
        <v>27</v>
      </c>
      <c r="Y505" s="3" t="s">
        <v>27</v>
      </c>
      <c r="Z505" s="3" t="s">
        <v>27</v>
      </c>
      <c r="AA505" s="3" t="s">
        <v>27</v>
      </c>
      <c r="AB505" s="3" t="s">
        <v>27</v>
      </c>
      <c r="AC505" s="3" t="s">
        <v>27</v>
      </c>
      <c r="AD505" s="3" t="s">
        <v>27</v>
      </c>
      <c r="AE505" s="3" t="s">
        <v>27</v>
      </c>
      <c r="AF505" s="3" t="s">
        <v>27</v>
      </c>
      <c r="AG505" s="3" t="s">
        <v>27</v>
      </c>
      <c r="AH505" s="3" t="s">
        <v>27</v>
      </c>
      <c r="AI505" s="3" t="s">
        <v>27</v>
      </c>
      <c r="AJ505" s="3" t="s">
        <v>27</v>
      </c>
      <c r="AK505" s="3" t="s">
        <v>27</v>
      </c>
      <c r="AL505" s="3" t="s">
        <v>27</v>
      </c>
      <c r="AM505" s="3" t="s">
        <v>27</v>
      </c>
      <c r="AN505" s="3" t="s">
        <v>27</v>
      </c>
      <c r="AO505" s="3" t="s">
        <v>27</v>
      </c>
      <c r="AP505" s="3" t="s">
        <v>27</v>
      </c>
      <c r="AX505" s="3">
        <f t="shared" si="22"/>
        <v>60</v>
      </c>
      <c r="AY505" s="3">
        <f t="shared" si="23"/>
        <v>8</v>
      </c>
    </row>
    <row r="506" spans="2:51" x14ac:dyDescent="0.25">
      <c r="B506" s="3" t="s">
        <v>30</v>
      </c>
      <c r="C506" s="3" t="str">
        <f t="shared" si="24"/>
        <v>UCPWR_FLAB-RN</v>
      </c>
      <c r="D506" s="3" t="s">
        <v>29</v>
      </c>
      <c r="E506" s="3" t="str" cm="1">
        <f t="array" ref="E506">INDEX(PWR_Lab!$A$2:$A$168,AX506)</f>
        <v>GHDSRC04</v>
      </c>
      <c r="F506" s="3" t="s">
        <v>28</v>
      </c>
      <c r="G506" s="3" t="s">
        <v>28</v>
      </c>
      <c r="H506" s="3" t="s">
        <v>28</v>
      </c>
      <c r="I506" s="3">
        <v>3</v>
      </c>
      <c r="J506" s="3" cm="1">
        <f t="array" ref="J506">-INDEX(PWR_Lab!$F$2:$M$168,AX506,AY506)</f>
        <v>-1.413E-2</v>
      </c>
      <c r="K506" s="3" t="s">
        <v>27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  <c r="S506" s="3" t="s">
        <v>27</v>
      </c>
      <c r="T506" s="3" t="s">
        <v>27</v>
      </c>
      <c r="U506" s="3" t="s">
        <v>27</v>
      </c>
      <c r="V506" s="3" t="s">
        <v>27</v>
      </c>
      <c r="W506" s="3" t="s">
        <v>27</v>
      </c>
      <c r="X506" s="3" t="s">
        <v>27</v>
      </c>
      <c r="Y506" s="3" t="s">
        <v>27</v>
      </c>
      <c r="Z506" s="3" t="s">
        <v>27</v>
      </c>
      <c r="AA506" s="3" t="s">
        <v>27</v>
      </c>
      <c r="AB506" s="3" t="s">
        <v>27</v>
      </c>
      <c r="AC506" s="3" t="s">
        <v>27</v>
      </c>
      <c r="AD506" s="3" t="s">
        <v>27</v>
      </c>
      <c r="AE506" s="3" t="s">
        <v>27</v>
      </c>
      <c r="AF506" s="3" t="s">
        <v>27</v>
      </c>
      <c r="AG506" s="3" t="s">
        <v>27</v>
      </c>
      <c r="AH506" s="3" t="s">
        <v>27</v>
      </c>
      <c r="AI506" s="3" t="s">
        <v>27</v>
      </c>
      <c r="AJ506" s="3" t="s">
        <v>27</v>
      </c>
      <c r="AK506" s="3" t="s">
        <v>27</v>
      </c>
      <c r="AL506" s="3" t="s">
        <v>27</v>
      </c>
      <c r="AM506" s="3" t="s">
        <v>27</v>
      </c>
      <c r="AN506" s="3" t="s">
        <v>27</v>
      </c>
      <c r="AO506" s="3" t="s">
        <v>27</v>
      </c>
      <c r="AP506" s="3" t="s">
        <v>27</v>
      </c>
      <c r="AX506" s="3">
        <f t="shared" si="22"/>
        <v>61</v>
      </c>
      <c r="AY506" s="3">
        <f t="shared" si="23"/>
        <v>1</v>
      </c>
    </row>
    <row r="507" spans="2:51" x14ac:dyDescent="0.25">
      <c r="B507" s="3" t="s">
        <v>30</v>
      </c>
      <c r="C507" s="3" t="str">
        <f t="shared" si="24"/>
        <v>UCPWR_FLAB-RP</v>
      </c>
      <c r="D507" s="3" t="s">
        <v>29</v>
      </c>
      <c r="E507" s="3" t="str" cm="1">
        <f t="array" ref="E507">INDEX(PWR_Lab!$A$2:$A$168,AX507)</f>
        <v>GHDSRC04</v>
      </c>
      <c r="F507" s="3" t="s">
        <v>28</v>
      </c>
      <c r="G507" s="3" t="s">
        <v>28</v>
      </c>
      <c r="H507" s="3" t="s">
        <v>28</v>
      </c>
      <c r="I507" s="3">
        <v>3</v>
      </c>
      <c r="J507" s="3" cm="1">
        <f t="array" ref="J507">-INDEX(PWR_Lab!$F$2:$M$168,AX507,AY507)</f>
        <v>-1.1440000000000001E-2</v>
      </c>
      <c r="K507" s="3" t="s">
        <v>27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  <c r="S507" s="3" t="s">
        <v>27</v>
      </c>
      <c r="T507" s="3" t="s">
        <v>27</v>
      </c>
      <c r="U507" s="3" t="s">
        <v>27</v>
      </c>
      <c r="V507" s="3" t="s">
        <v>27</v>
      </c>
      <c r="W507" s="3" t="s">
        <v>27</v>
      </c>
      <c r="X507" s="3" t="s">
        <v>27</v>
      </c>
      <c r="Y507" s="3" t="s">
        <v>27</v>
      </c>
      <c r="Z507" s="3" t="s">
        <v>27</v>
      </c>
      <c r="AA507" s="3" t="s">
        <v>27</v>
      </c>
      <c r="AB507" s="3" t="s">
        <v>27</v>
      </c>
      <c r="AC507" s="3" t="s">
        <v>27</v>
      </c>
      <c r="AD507" s="3" t="s">
        <v>27</v>
      </c>
      <c r="AE507" s="3" t="s">
        <v>27</v>
      </c>
      <c r="AF507" s="3" t="s">
        <v>27</v>
      </c>
      <c r="AG507" s="3" t="s">
        <v>27</v>
      </c>
      <c r="AH507" s="3" t="s">
        <v>27</v>
      </c>
      <c r="AI507" s="3" t="s">
        <v>27</v>
      </c>
      <c r="AJ507" s="3" t="s">
        <v>27</v>
      </c>
      <c r="AK507" s="3" t="s">
        <v>27</v>
      </c>
      <c r="AL507" s="3" t="s">
        <v>27</v>
      </c>
      <c r="AM507" s="3" t="s">
        <v>27</v>
      </c>
      <c r="AN507" s="3" t="s">
        <v>27</v>
      </c>
      <c r="AO507" s="3" t="s">
        <v>27</v>
      </c>
      <c r="AP507" s="3" t="s">
        <v>27</v>
      </c>
      <c r="AX507" s="3">
        <f t="shared" si="22"/>
        <v>61</v>
      </c>
      <c r="AY507" s="3">
        <f t="shared" si="23"/>
        <v>2</v>
      </c>
    </row>
    <row r="508" spans="2:51" x14ac:dyDescent="0.25">
      <c r="B508" s="3" t="s">
        <v>30</v>
      </c>
      <c r="C508" s="3" t="str">
        <f t="shared" si="24"/>
        <v>UCPWR_FLAB-RS</v>
      </c>
      <c r="D508" s="3" t="s">
        <v>29</v>
      </c>
      <c r="E508" s="3" t="str" cm="1">
        <f t="array" ref="E508">INDEX(PWR_Lab!$A$2:$A$168,AX508)</f>
        <v>GHDSRC04</v>
      </c>
      <c r="F508" s="3" t="s">
        <v>28</v>
      </c>
      <c r="G508" s="3" t="s">
        <v>28</v>
      </c>
      <c r="H508" s="3" t="s">
        <v>28</v>
      </c>
      <c r="I508" s="3">
        <v>3</v>
      </c>
      <c r="J508" s="3" cm="1">
        <f t="array" ref="J508">-INDEX(PWR_Lab!$F$2:$M$168,AX508,AY508)</f>
        <v>-1.5480000000000001E-2</v>
      </c>
      <c r="K508" s="3" t="s">
        <v>27</v>
      </c>
      <c r="L508" s="3" t="s">
        <v>27</v>
      </c>
      <c r="M508" s="3" t="s">
        <v>27</v>
      </c>
      <c r="N508" s="3" t="s">
        <v>27</v>
      </c>
      <c r="O508" s="3" t="s">
        <v>27</v>
      </c>
      <c r="P508" s="3" t="s">
        <v>27</v>
      </c>
      <c r="Q508" s="3" t="s">
        <v>27</v>
      </c>
      <c r="R508" s="3" t="s">
        <v>27</v>
      </c>
      <c r="S508" s="3" t="s">
        <v>27</v>
      </c>
      <c r="T508" s="3" t="s">
        <v>27</v>
      </c>
      <c r="U508" s="3" t="s">
        <v>27</v>
      </c>
      <c r="V508" s="3" t="s">
        <v>27</v>
      </c>
      <c r="W508" s="3" t="s">
        <v>27</v>
      </c>
      <c r="X508" s="3" t="s">
        <v>27</v>
      </c>
      <c r="Y508" s="3" t="s">
        <v>27</v>
      </c>
      <c r="Z508" s="3" t="s">
        <v>27</v>
      </c>
      <c r="AA508" s="3" t="s">
        <v>27</v>
      </c>
      <c r="AB508" s="3" t="s">
        <v>27</v>
      </c>
      <c r="AC508" s="3" t="s">
        <v>27</v>
      </c>
      <c r="AD508" s="3" t="s">
        <v>27</v>
      </c>
      <c r="AE508" s="3" t="s">
        <v>27</v>
      </c>
      <c r="AF508" s="3" t="s">
        <v>27</v>
      </c>
      <c r="AG508" s="3" t="s">
        <v>27</v>
      </c>
      <c r="AH508" s="3" t="s">
        <v>27</v>
      </c>
      <c r="AI508" s="3" t="s">
        <v>27</v>
      </c>
      <c r="AJ508" s="3" t="s">
        <v>27</v>
      </c>
      <c r="AK508" s="3" t="s">
        <v>27</v>
      </c>
      <c r="AL508" s="3" t="s">
        <v>27</v>
      </c>
      <c r="AM508" s="3" t="s">
        <v>27</v>
      </c>
      <c r="AN508" s="3" t="s">
        <v>27</v>
      </c>
      <c r="AO508" s="3" t="s">
        <v>27</v>
      </c>
      <c r="AP508" s="3" t="s">
        <v>27</v>
      </c>
      <c r="AX508" s="3">
        <f t="shared" si="22"/>
        <v>61</v>
      </c>
      <c r="AY508" s="3">
        <f t="shared" si="23"/>
        <v>3</v>
      </c>
    </row>
    <row r="509" spans="2:51" x14ac:dyDescent="0.25">
      <c r="B509" s="3" t="s">
        <v>30</v>
      </c>
      <c r="C509" s="3" t="str">
        <f t="shared" si="24"/>
        <v>UCPWR_FLAB-RT</v>
      </c>
      <c r="D509" s="3" t="s">
        <v>29</v>
      </c>
      <c r="E509" s="3" t="str" cm="1">
        <f t="array" ref="E509">INDEX(PWR_Lab!$A$2:$A$168,AX509)</f>
        <v>GHDSRC04</v>
      </c>
      <c r="F509" s="3" t="s">
        <v>28</v>
      </c>
      <c r="G509" s="3" t="s">
        <v>28</v>
      </c>
      <c r="H509" s="3" t="s">
        <v>28</v>
      </c>
      <c r="I509" s="3">
        <v>3</v>
      </c>
      <c r="J509" s="3" cm="1">
        <f t="array" ref="J509">-INDEX(PWR_Lab!$F$2:$M$168,AX509,AY509)</f>
        <v>0</v>
      </c>
      <c r="K509" s="3" t="s">
        <v>27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  <c r="S509" s="3" t="s">
        <v>27</v>
      </c>
      <c r="T509" s="3" t="s">
        <v>27</v>
      </c>
      <c r="U509" s="3" t="s">
        <v>27</v>
      </c>
      <c r="V509" s="3" t="s">
        <v>27</v>
      </c>
      <c r="W509" s="3" t="s">
        <v>27</v>
      </c>
      <c r="X509" s="3" t="s">
        <v>27</v>
      </c>
      <c r="Y509" s="3" t="s">
        <v>27</v>
      </c>
      <c r="Z509" s="3" t="s">
        <v>27</v>
      </c>
      <c r="AA509" s="3" t="s">
        <v>27</v>
      </c>
      <c r="AB509" s="3" t="s">
        <v>27</v>
      </c>
      <c r="AC509" s="3" t="s">
        <v>27</v>
      </c>
      <c r="AD509" s="3" t="s">
        <v>27</v>
      </c>
      <c r="AE509" s="3" t="s">
        <v>27</v>
      </c>
      <c r="AF509" s="3" t="s">
        <v>27</v>
      </c>
      <c r="AG509" s="3" t="s">
        <v>27</v>
      </c>
      <c r="AH509" s="3" t="s">
        <v>27</v>
      </c>
      <c r="AI509" s="3" t="s">
        <v>27</v>
      </c>
      <c r="AJ509" s="3" t="s">
        <v>27</v>
      </c>
      <c r="AK509" s="3" t="s">
        <v>27</v>
      </c>
      <c r="AL509" s="3" t="s">
        <v>27</v>
      </c>
      <c r="AM509" s="3" t="s">
        <v>27</v>
      </c>
      <c r="AN509" s="3" t="s">
        <v>27</v>
      </c>
      <c r="AO509" s="3" t="s">
        <v>27</v>
      </c>
      <c r="AP509" s="3" t="s">
        <v>27</v>
      </c>
      <c r="AX509" s="3">
        <f t="shared" si="22"/>
        <v>61</v>
      </c>
      <c r="AY509" s="3">
        <f t="shared" si="23"/>
        <v>4</v>
      </c>
    </row>
    <row r="510" spans="2:51" x14ac:dyDescent="0.25">
      <c r="B510" s="3" t="s">
        <v>30</v>
      </c>
      <c r="C510" s="3" t="str">
        <f t="shared" si="24"/>
        <v>UCPWR_FLAB-UN</v>
      </c>
      <c r="D510" s="3" t="s">
        <v>29</v>
      </c>
      <c r="E510" s="3" t="str" cm="1">
        <f t="array" ref="E510">INDEX(PWR_Lab!$A$2:$A$168,AX510)</f>
        <v>GHDSRC04</v>
      </c>
      <c r="F510" s="3" t="s">
        <v>28</v>
      </c>
      <c r="G510" s="3" t="s">
        <v>28</v>
      </c>
      <c r="H510" s="3" t="s">
        <v>28</v>
      </c>
      <c r="I510" s="3">
        <v>3</v>
      </c>
      <c r="J510" s="3" cm="1">
        <f t="array" ref="J510">-INDEX(PWR_Lab!$F$2:$M$168,AX510,AY510)</f>
        <v>-0.10833</v>
      </c>
      <c r="K510" s="3" t="s">
        <v>27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  <c r="S510" s="3" t="s">
        <v>27</v>
      </c>
      <c r="T510" s="3" t="s">
        <v>27</v>
      </c>
      <c r="U510" s="3" t="s">
        <v>27</v>
      </c>
      <c r="V510" s="3" t="s">
        <v>27</v>
      </c>
      <c r="W510" s="3" t="s">
        <v>27</v>
      </c>
      <c r="X510" s="3" t="s">
        <v>27</v>
      </c>
      <c r="Y510" s="3" t="s">
        <v>27</v>
      </c>
      <c r="Z510" s="3" t="s">
        <v>27</v>
      </c>
      <c r="AA510" s="3" t="s">
        <v>27</v>
      </c>
      <c r="AB510" s="3" t="s">
        <v>27</v>
      </c>
      <c r="AC510" s="3" t="s">
        <v>27</v>
      </c>
      <c r="AD510" s="3" t="s">
        <v>27</v>
      </c>
      <c r="AE510" s="3" t="s">
        <v>27</v>
      </c>
      <c r="AF510" s="3" t="s">
        <v>27</v>
      </c>
      <c r="AG510" s="3" t="s">
        <v>27</v>
      </c>
      <c r="AH510" s="3" t="s">
        <v>27</v>
      </c>
      <c r="AI510" s="3" t="s">
        <v>27</v>
      </c>
      <c r="AJ510" s="3" t="s">
        <v>27</v>
      </c>
      <c r="AK510" s="3" t="s">
        <v>27</v>
      </c>
      <c r="AL510" s="3" t="s">
        <v>27</v>
      </c>
      <c r="AM510" s="3" t="s">
        <v>27</v>
      </c>
      <c r="AN510" s="3" t="s">
        <v>27</v>
      </c>
      <c r="AO510" s="3" t="s">
        <v>27</v>
      </c>
      <c r="AP510" s="3" t="s">
        <v>27</v>
      </c>
      <c r="AX510" s="3">
        <f t="shared" si="22"/>
        <v>61</v>
      </c>
      <c r="AY510" s="3">
        <f t="shared" si="23"/>
        <v>5</v>
      </c>
    </row>
    <row r="511" spans="2:51" x14ac:dyDescent="0.25">
      <c r="B511" s="3" t="s">
        <v>30</v>
      </c>
      <c r="C511" s="3" t="str">
        <f t="shared" si="24"/>
        <v>UCPWR_FLAB-UP</v>
      </c>
      <c r="D511" s="3" t="s">
        <v>29</v>
      </c>
      <c r="E511" s="3" t="str" cm="1">
        <f t="array" ref="E511">INDEX(PWR_Lab!$A$2:$A$168,AX511)</f>
        <v>GHDSRC04</v>
      </c>
      <c r="F511" s="3" t="s">
        <v>28</v>
      </c>
      <c r="G511" s="3" t="s">
        <v>28</v>
      </c>
      <c r="H511" s="3" t="s">
        <v>28</v>
      </c>
      <c r="I511" s="3">
        <v>3</v>
      </c>
      <c r="J511" s="3" cm="1">
        <f t="array" ref="J511">-INDEX(PWR_Lab!$F$2:$M$168,AX511,AY511)</f>
        <v>-0.39967000000000003</v>
      </c>
      <c r="K511" s="3" t="s">
        <v>27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  <c r="S511" s="3" t="s">
        <v>27</v>
      </c>
      <c r="T511" s="3" t="s">
        <v>27</v>
      </c>
      <c r="U511" s="3" t="s">
        <v>27</v>
      </c>
      <c r="V511" s="3" t="s">
        <v>27</v>
      </c>
      <c r="W511" s="3" t="s">
        <v>27</v>
      </c>
      <c r="X511" s="3" t="s">
        <v>27</v>
      </c>
      <c r="Y511" s="3" t="s">
        <v>27</v>
      </c>
      <c r="Z511" s="3" t="s">
        <v>27</v>
      </c>
      <c r="AA511" s="3" t="s">
        <v>27</v>
      </c>
      <c r="AB511" s="3" t="s">
        <v>27</v>
      </c>
      <c r="AC511" s="3" t="s">
        <v>27</v>
      </c>
      <c r="AD511" s="3" t="s">
        <v>27</v>
      </c>
      <c r="AE511" s="3" t="s">
        <v>27</v>
      </c>
      <c r="AF511" s="3" t="s">
        <v>27</v>
      </c>
      <c r="AG511" s="3" t="s">
        <v>27</v>
      </c>
      <c r="AH511" s="3" t="s">
        <v>27</v>
      </c>
      <c r="AI511" s="3" t="s">
        <v>27</v>
      </c>
      <c r="AJ511" s="3" t="s">
        <v>27</v>
      </c>
      <c r="AK511" s="3" t="s">
        <v>27</v>
      </c>
      <c r="AL511" s="3" t="s">
        <v>27</v>
      </c>
      <c r="AM511" s="3" t="s">
        <v>27</v>
      </c>
      <c r="AN511" s="3" t="s">
        <v>27</v>
      </c>
      <c r="AO511" s="3" t="s">
        <v>27</v>
      </c>
      <c r="AP511" s="3" t="s">
        <v>27</v>
      </c>
      <c r="AX511" s="3">
        <f t="shared" si="22"/>
        <v>61</v>
      </c>
      <c r="AY511" s="3">
        <f t="shared" si="23"/>
        <v>6</v>
      </c>
    </row>
    <row r="512" spans="2:51" x14ac:dyDescent="0.25">
      <c r="B512" s="3" t="s">
        <v>30</v>
      </c>
      <c r="C512" s="3" t="str">
        <f t="shared" si="24"/>
        <v>UCPWR_FLAB-US</v>
      </c>
      <c r="D512" s="3" t="s">
        <v>29</v>
      </c>
      <c r="E512" s="3" t="str" cm="1">
        <f t="array" ref="E512">INDEX(PWR_Lab!$A$2:$A$168,AX512)</f>
        <v>GHDSRC04</v>
      </c>
      <c r="F512" s="3" t="s">
        <v>28</v>
      </c>
      <c r="G512" s="3" t="s">
        <v>28</v>
      </c>
      <c r="H512" s="3" t="s">
        <v>28</v>
      </c>
      <c r="I512" s="3">
        <v>3</v>
      </c>
      <c r="J512" s="3" cm="1">
        <f t="array" ref="J512">-INDEX(PWR_Lab!$F$2:$M$168,AX512,AY512)</f>
        <v>-7.2669999999999998E-2</v>
      </c>
      <c r="K512" s="3" t="s">
        <v>27</v>
      </c>
      <c r="L512" s="3" t="s">
        <v>27</v>
      </c>
      <c r="M512" s="3" t="s">
        <v>27</v>
      </c>
      <c r="N512" s="3" t="s">
        <v>27</v>
      </c>
      <c r="O512" s="3" t="s">
        <v>27</v>
      </c>
      <c r="P512" s="3" t="s">
        <v>27</v>
      </c>
      <c r="Q512" s="3" t="s">
        <v>27</v>
      </c>
      <c r="R512" s="3" t="s">
        <v>27</v>
      </c>
      <c r="S512" s="3" t="s">
        <v>27</v>
      </c>
      <c r="T512" s="3" t="s">
        <v>27</v>
      </c>
      <c r="U512" s="3" t="s">
        <v>27</v>
      </c>
      <c r="V512" s="3" t="s">
        <v>27</v>
      </c>
      <c r="W512" s="3" t="s">
        <v>27</v>
      </c>
      <c r="X512" s="3" t="s">
        <v>27</v>
      </c>
      <c r="Y512" s="3" t="s">
        <v>27</v>
      </c>
      <c r="Z512" s="3" t="s">
        <v>27</v>
      </c>
      <c r="AA512" s="3" t="s">
        <v>27</v>
      </c>
      <c r="AB512" s="3" t="s">
        <v>27</v>
      </c>
      <c r="AC512" s="3" t="s">
        <v>27</v>
      </c>
      <c r="AD512" s="3" t="s">
        <v>27</v>
      </c>
      <c r="AE512" s="3" t="s">
        <v>27</v>
      </c>
      <c r="AF512" s="3" t="s">
        <v>27</v>
      </c>
      <c r="AG512" s="3" t="s">
        <v>27</v>
      </c>
      <c r="AH512" s="3" t="s">
        <v>27</v>
      </c>
      <c r="AI512" s="3" t="s">
        <v>27</v>
      </c>
      <c r="AJ512" s="3" t="s">
        <v>27</v>
      </c>
      <c r="AK512" s="3" t="s">
        <v>27</v>
      </c>
      <c r="AL512" s="3" t="s">
        <v>27</v>
      </c>
      <c r="AM512" s="3" t="s">
        <v>27</v>
      </c>
      <c r="AN512" s="3" t="s">
        <v>27</v>
      </c>
      <c r="AO512" s="3" t="s">
        <v>27</v>
      </c>
      <c r="AP512" s="3" t="s">
        <v>27</v>
      </c>
      <c r="AX512" s="3">
        <f t="shared" si="22"/>
        <v>61</v>
      </c>
      <c r="AY512" s="3">
        <f t="shared" si="23"/>
        <v>7</v>
      </c>
    </row>
    <row r="513" spans="2:51" x14ac:dyDescent="0.25">
      <c r="B513" s="3" t="s">
        <v>30</v>
      </c>
      <c r="C513" s="3" t="str">
        <f t="shared" si="24"/>
        <v>UCPWR_FLAB-UT</v>
      </c>
      <c r="D513" s="3" t="s">
        <v>29</v>
      </c>
      <c r="E513" s="3" t="str" cm="1">
        <f t="array" ref="E513">INDEX(PWR_Lab!$A$2:$A$168,AX513)</f>
        <v>GHDSRC04</v>
      </c>
      <c r="F513" s="3" t="s">
        <v>28</v>
      </c>
      <c r="G513" s="3" t="s">
        <v>28</v>
      </c>
      <c r="H513" s="3" t="s">
        <v>28</v>
      </c>
      <c r="I513" s="3">
        <v>3</v>
      </c>
      <c r="J513" s="3" cm="1">
        <f t="array" ref="J513">-INDEX(PWR_Lab!$F$2:$M$168,AX513,AY513)</f>
        <v>-0.88546000000000002</v>
      </c>
      <c r="K513" s="3" t="s">
        <v>27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  <c r="S513" s="3" t="s">
        <v>27</v>
      </c>
      <c r="T513" s="3" t="s">
        <v>27</v>
      </c>
      <c r="U513" s="3" t="s">
        <v>27</v>
      </c>
      <c r="V513" s="3" t="s">
        <v>27</v>
      </c>
      <c r="W513" s="3" t="s">
        <v>27</v>
      </c>
      <c r="X513" s="3" t="s">
        <v>27</v>
      </c>
      <c r="Y513" s="3" t="s">
        <v>27</v>
      </c>
      <c r="Z513" s="3" t="s">
        <v>27</v>
      </c>
      <c r="AA513" s="3" t="s">
        <v>27</v>
      </c>
      <c r="AB513" s="3" t="s">
        <v>27</v>
      </c>
      <c r="AC513" s="3" t="s">
        <v>27</v>
      </c>
      <c r="AD513" s="3" t="s">
        <v>27</v>
      </c>
      <c r="AE513" s="3" t="s">
        <v>27</v>
      </c>
      <c r="AF513" s="3" t="s">
        <v>27</v>
      </c>
      <c r="AG513" s="3" t="s">
        <v>27</v>
      </c>
      <c r="AH513" s="3" t="s">
        <v>27</v>
      </c>
      <c r="AI513" s="3" t="s">
        <v>27</v>
      </c>
      <c r="AJ513" s="3" t="s">
        <v>27</v>
      </c>
      <c r="AK513" s="3" t="s">
        <v>27</v>
      </c>
      <c r="AL513" s="3" t="s">
        <v>27</v>
      </c>
      <c r="AM513" s="3" t="s">
        <v>27</v>
      </c>
      <c r="AN513" s="3" t="s">
        <v>27</v>
      </c>
      <c r="AO513" s="3" t="s">
        <v>27</v>
      </c>
      <c r="AP513" s="3" t="s">
        <v>27</v>
      </c>
      <c r="AX513" s="3">
        <f t="shared" si="22"/>
        <v>61</v>
      </c>
      <c r="AY513" s="3">
        <f t="shared" si="23"/>
        <v>8</v>
      </c>
    </row>
    <row r="514" spans="2:51" x14ac:dyDescent="0.25">
      <c r="B514" s="3" t="s">
        <v>30</v>
      </c>
      <c r="C514" s="3" t="str">
        <f t="shared" si="24"/>
        <v>UCPWR_FLAB-RN</v>
      </c>
      <c r="D514" s="3" t="s">
        <v>29</v>
      </c>
      <c r="E514" s="3" t="str" cm="1">
        <f t="array" ref="E514">INDEX(PWR_Lab!$A$2:$A$168,AX514)</f>
        <v>GHDSRC05</v>
      </c>
      <c r="F514" s="3" t="s">
        <v>28</v>
      </c>
      <c r="G514" s="3" t="s">
        <v>28</v>
      </c>
      <c r="H514" s="3" t="s">
        <v>28</v>
      </c>
      <c r="I514" s="3">
        <v>3</v>
      </c>
      <c r="J514" s="3" cm="1">
        <f t="array" ref="J514">-INDEX(PWR_Lab!$F$2:$M$168,AX514,AY514)</f>
        <v>-1.413E-2</v>
      </c>
      <c r="K514" s="3" t="s">
        <v>27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  <c r="S514" s="3" t="s">
        <v>27</v>
      </c>
      <c r="T514" s="3" t="s">
        <v>27</v>
      </c>
      <c r="U514" s="3" t="s">
        <v>27</v>
      </c>
      <c r="V514" s="3" t="s">
        <v>27</v>
      </c>
      <c r="W514" s="3" t="s">
        <v>27</v>
      </c>
      <c r="X514" s="3" t="s">
        <v>27</v>
      </c>
      <c r="Y514" s="3" t="s">
        <v>27</v>
      </c>
      <c r="Z514" s="3" t="s">
        <v>27</v>
      </c>
      <c r="AA514" s="3" t="s">
        <v>27</v>
      </c>
      <c r="AB514" s="3" t="s">
        <v>27</v>
      </c>
      <c r="AC514" s="3" t="s">
        <v>27</v>
      </c>
      <c r="AD514" s="3" t="s">
        <v>27</v>
      </c>
      <c r="AE514" s="3" t="s">
        <v>27</v>
      </c>
      <c r="AF514" s="3" t="s">
        <v>27</v>
      </c>
      <c r="AG514" s="3" t="s">
        <v>27</v>
      </c>
      <c r="AH514" s="3" t="s">
        <v>27</v>
      </c>
      <c r="AI514" s="3" t="s">
        <v>27</v>
      </c>
      <c r="AJ514" s="3" t="s">
        <v>27</v>
      </c>
      <c r="AK514" s="3" t="s">
        <v>27</v>
      </c>
      <c r="AL514" s="3" t="s">
        <v>27</v>
      </c>
      <c r="AM514" s="3" t="s">
        <v>27</v>
      </c>
      <c r="AN514" s="3" t="s">
        <v>27</v>
      </c>
      <c r="AO514" s="3" t="s">
        <v>27</v>
      </c>
      <c r="AP514" s="3" t="s">
        <v>27</v>
      </c>
      <c r="AX514" s="3">
        <f t="shared" si="22"/>
        <v>62</v>
      </c>
      <c r="AY514" s="3">
        <f t="shared" si="23"/>
        <v>1</v>
      </c>
    </row>
    <row r="515" spans="2:51" x14ac:dyDescent="0.25">
      <c r="B515" s="3" t="s">
        <v>30</v>
      </c>
      <c r="C515" s="3" t="str">
        <f t="shared" si="24"/>
        <v>UCPWR_FLAB-RP</v>
      </c>
      <c r="D515" s="3" t="s">
        <v>29</v>
      </c>
      <c r="E515" s="3" t="str" cm="1">
        <f t="array" ref="E515">INDEX(PWR_Lab!$A$2:$A$168,AX515)</f>
        <v>GHDSRC05</v>
      </c>
      <c r="F515" s="3" t="s">
        <v>28</v>
      </c>
      <c r="G515" s="3" t="s">
        <v>28</v>
      </c>
      <c r="H515" s="3" t="s">
        <v>28</v>
      </c>
      <c r="I515" s="3">
        <v>3</v>
      </c>
      <c r="J515" s="3" cm="1">
        <f t="array" ref="J515">-INDEX(PWR_Lab!$F$2:$M$168,AX515,AY515)</f>
        <v>-1.1440000000000001E-2</v>
      </c>
      <c r="K515" s="3" t="s">
        <v>27</v>
      </c>
      <c r="L515" s="3" t="s">
        <v>27</v>
      </c>
      <c r="M515" s="3" t="s">
        <v>27</v>
      </c>
      <c r="N515" s="3" t="s">
        <v>27</v>
      </c>
      <c r="O515" s="3" t="s">
        <v>27</v>
      </c>
      <c r="P515" s="3" t="s">
        <v>27</v>
      </c>
      <c r="Q515" s="3" t="s">
        <v>27</v>
      </c>
      <c r="R515" s="3" t="s">
        <v>27</v>
      </c>
      <c r="S515" s="3" t="s">
        <v>27</v>
      </c>
      <c r="T515" s="3" t="s">
        <v>27</v>
      </c>
      <c r="U515" s="3" t="s">
        <v>27</v>
      </c>
      <c r="V515" s="3" t="s">
        <v>27</v>
      </c>
      <c r="W515" s="3" t="s">
        <v>27</v>
      </c>
      <c r="X515" s="3" t="s">
        <v>27</v>
      </c>
      <c r="Y515" s="3" t="s">
        <v>27</v>
      </c>
      <c r="Z515" s="3" t="s">
        <v>27</v>
      </c>
      <c r="AA515" s="3" t="s">
        <v>27</v>
      </c>
      <c r="AB515" s="3" t="s">
        <v>27</v>
      </c>
      <c r="AC515" s="3" t="s">
        <v>27</v>
      </c>
      <c r="AD515" s="3" t="s">
        <v>27</v>
      </c>
      <c r="AE515" s="3" t="s">
        <v>27</v>
      </c>
      <c r="AF515" s="3" t="s">
        <v>27</v>
      </c>
      <c r="AG515" s="3" t="s">
        <v>27</v>
      </c>
      <c r="AH515" s="3" t="s">
        <v>27</v>
      </c>
      <c r="AI515" s="3" t="s">
        <v>27</v>
      </c>
      <c r="AJ515" s="3" t="s">
        <v>27</v>
      </c>
      <c r="AK515" s="3" t="s">
        <v>27</v>
      </c>
      <c r="AL515" s="3" t="s">
        <v>27</v>
      </c>
      <c r="AM515" s="3" t="s">
        <v>27</v>
      </c>
      <c r="AN515" s="3" t="s">
        <v>27</v>
      </c>
      <c r="AO515" s="3" t="s">
        <v>27</v>
      </c>
      <c r="AP515" s="3" t="s">
        <v>27</v>
      </c>
      <c r="AX515" s="3">
        <f t="shared" si="22"/>
        <v>62</v>
      </c>
      <c r="AY515" s="3">
        <f t="shared" si="23"/>
        <v>2</v>
      </c>
    </row>
    <row r="516" spans="2:51" x14ac:dyDescent="0.25">
      <c r="B516" s="3" t="s">
        <v>30</v>
      </c>
      <c r="C516" s="3" t="str">
        <f t="shared" si="24"/>
        <v>UCPWR_FLAB-RS</v>
      </c>
      <c r="D516" s="3" t="s">
        <v>29</v>
      </c>
      <c r="E516" s="3" t="str" cm="1">
        <f t="array" ref="E516">INDEX(PWR_Lab!$A$2:$A$168,AX516)</f>
        <v>GHDSRC05</v>
      </c>
      <c r="F516" s="3" t="s">
        <v>28</v>
      </c>
      <c r="G516" s="3" t="s">
        <v>28</v>
      </c>
      <c r="H516" s="3" t="s">
        <v>28</v>
      </c>
      <c r="I516" s="3">
        <v>3</v>
      </c>
      <c r="J516" s="3" cm="1">
        <f t="array" ref="J516">-INDEX(PWR_Lab!$F$2:$M$168,AX516,AY516)</f>
        <v>-1.5480000000000001E-2</v>
      </c>
      <c r="K516" s="3" t="s">
        <v>27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  <c r="S516" s="3" t="s">
        <v>27</v>
      </c>
      <c r="T516" s="3" t="s">
        <v>27</v>
      </c>
      <c r="U516" s="3" t="s">
        <v>27</v>
      </c>
      <c r="V516" s="3" t="s">
        <v>27</v>
      </c>
      <c r="W516" s="3" t="s">
        <v>27</v>
      </c>
      <c r="X516" s="3" t="s">
        <v>27</v>
      </c>
      <c r="Y516" s="3" t="s">
        <v>27</v>
      </c>
      <c r="Z516" s="3" t="s">
        <v>27</v>
      </c>
      <c r="AA516" s="3" t="s">
        <v>27</v>
      </c>
      <c r="AB516" s="3" t="s">
        <v>27</v>
      </c>
      <c r="AC516" s="3" t="s">
        <v>27</v>
      </c>
      <c r="AD516" s="3" t="s">
        <v>27</v>
      </c>
      <c r="AE516" s="3" t="s">
        <v>27</v>
      </c>
      <c r="AF516" s="3" t="s">
        <v>27</v>
      </c>
      <c r="AG516" s="3" t="s">
        <v>27</v>
      </c>
      <c r="AH516" s="3" t="s">
        <v>27</v>
      </c>
      <c r="AI516" s="3" t="s">
        <v>27</v>
      </c>
      <c r="AJ516" s="3" t="s">
        <v>27</v>
      </c>
      <c r="AK516" s="3" t="s">
        <v>27</v>
      </c>
      <c r="AL516" s="3" t="s">
        <v>27</v>
      </c>
      <c r="AM516" s="3" t="s">
        <v>27</v>
      </c>
      <c r="AN516" s="3" t="s">
        <v>27</v>
      </c>
      <c r="AO516" s="3" t="s">
        <v>27</v>
      </c>
      <c r="AP516" s="3" t="s">
        <v>27</v>
      </c>
      <c r="AX516" s="3">
        <f t="shared" si="22"/>
        <v>62</v>
      </c>
      <c r="AY516" s="3">
        <f t="shared" si="23"/>
        <v>3</v>
      </c>
    </row>
    <row r="517" spans="2:51" x14ac:dyDescent="0.25">
      <c r="B517" s="3" t="s">
        <v>30</v>
      </c>
      <c r="C517" s="3" t="str">
        <f t="shared" si="24"/>
        <v>UCPWR_FLAB-RT</v>
      </c>
      <c r="D517" s="3" t="s">
        <v>29</v>
      </c>
      <c r="E517" s="3" t="str" cm="1">
        <f t="array" ref="E517">INDEX(PWR_Lab!$A$2:$A$168,AX517)</f>
        <v>GHDSRC05</v>
      </c>
      <c r="F517" s="3" t="s">
        <v>28</v>
      </c>
      <c r="G517" s="3" t="s">
        <v>28</v>
      </c>
      <c r="H517" s="3" t="s">
        <v>28</v>
      </c>
      <c r="I517" s="3">
        <v>3</v>
      </c>
      <c r="J517" s="3" cm="1">
        <f t="array" ref="J517">-INDEX(PWR_Lab!$F$2:$M$168,AX517,AY517)</f>
        <v>0</v>
      </c>
      <c r="K517" s="3" t="s">
        <v>27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  <c r="S517" s="3" t="s">
        <v>27</v>
      </c>
      <c r="T517" s="3" t="s">
        <v>27</v>
      </c>
      <c r="U517" s="3" t="s">
        <v>27</v>
      </c>
      <c r="V517" s="3" t="s">
        <v>27</v>
      </c>
      <c r="W517" s="3" t="s">
        <v>27</v>
      </c>
      <c r="X517" s="3" t="s">
        <v>27</v>
      </c>
      <c r="Y517" s="3" t="s">
        <v>27</v>
      </c>
      <c r="Z517" s="3" t="s">
        <v>27</v>
      </c>
      <c r="AA517" s="3" t="s">
        <v>27</v>
      </c>
      <c r="AB517" s="3" t="s">
        <v>27</v>
      </c>
      <c r="AC517" s="3" t="s">
        <v>27</v>
      </c>
      <c r="AD517" s="3" t="s">
        <v>27</v>
      </c>
      <c r="AE517" s="3" t="s">
        <v>27</v>
      </c>
      <c r="AF517" s="3" t="s">
        <v>27</v>
      </c>
      <c r="AG517" s="3" t="s">
        <v>27</v>
      </c>
      <c r="AH517" s="3" t="s">
        <v>27</v>
      </c>
      <c r="AI517" s="3" t="s">
        <v>27</v>
      </c>
      <c r="AJ517" s="3" t="s">
        <v>27</v>
      </c>
      <c r="AK517" s="3" t="s">
        <v>27</v>
      </c>
      <c r="AL517" s="3" t="s">
        <v>27</v>
      </c>
      <c r="AM517" s="3" t="s">
        <v>27</v>
      </c>
      <c r="AN517" s="3" t="s">
        <v>27</v>
      </c>
      <c r="AO517" s="3" t="s">
        <v>27</v>
      </c>
      <c r="AP517" s="3" t="s">
        <v>27</v>
      </c>
      <c r="AX517" s="3">
        <f t="shared" si="22"/>
        <v>62</v>
      </c>
      <c r="AY517" s="3">
        <f t="shared" si="23"/>
        <v>4</v>
      </c>
    </row>
    <row r="518" spans="2:51" x14ac:dyDescent="0.25">
      <c r="B518" s="3" t="s">
        <v>30</v>
      </c>
      <c r="C518" s="3" t="str">
        <f t="shared" si="24"/>
        <v>UCPWR_FLAB-UN</v>
      </c>
      <c r="D518" s="3" t="s">
        <v>29</v>
      </c>
      <c r="E518" s="3" t="str" cm="1">
        <f t="array" ref="E518">INDEX(PWR_Lab!$A$2:$A$168,AX518)</f>
        <v>GHDSRC05</v>
      </c>
      <c r="F518" s="3" t="s">
        <v>28</v>
      </c>
      <c r="G518" s="3" t="s">
        <v>28</v>
      </c>
      <c r="H518" s="3" t="s">
        <v>28</v>
      </c>
      <c r="I518" s="3">
        <v>3</v>
      </c>
      <c r="J518" s="3" cm="1">
        <f t="array" ref="J518">-INDEX(PWR_Lab!$F$2:$M$168,AX518,AY518)</f>
        <v>-0.10833</v>
      </c>
      <c r="K518" s="3" t="s">
        <v>27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  <c r="S518" s="3" t="s">
        <v>27</v>
      </c>
      <c r="T518" s="3" t="s">
        <v>27</v>
      </c>
      <c r="U518" s="3" t="s">
        <v>27</v>
      </c>
      <c r="V518" s="3" t="s">
        <v>27</v>
      </c>
      <c r="W518" s="3" t="s">
        <v>27</v>
      </c>
      <c r="X518" s="3" t="s">
        <v>27</v>
      </c>
      <c r="Y518" s="3" t="s">
        <v>27</v>
      </c>
      <c r="Z518" s="3" t="s">
        <v>27</v>
      </c>
      <c r="AA518" s="3" t="s">
        <v>27</v>
      </c>
      <c r="AB518" s="3" t="s">
        <v>27</v>
      </c>
      <c r="AC518" s="3" t="s">
        <v>27</v>
      </c>
      <c r="AD518" s="3" t="s">
        <v>27</v>
      </c>
      <c r="AE518" s="3" t="s">
        <v>27</v>
      </c>
      <c r="AF518" s="3" t="s">
        <v>27</v>
      </c>
      <c r="AG518" s="3" t="s">
        <v>27</v>
      </c>
      <c r="AH518" s="3" t="s">
        <v>27</v>
      </c>
      <c r="AI518" s="3" t="s">
        <v>27</v>
      </c>
      <c r="AJ518" s="3" t="s">
        <v>27</v>
      </c>
      <c r="AK518" s="3" t="s">
        <v>27</v>
      </c>
      <c r="AL518" s="3" t="s">
        <v>27</v>
      </c>
      <c r="AM518" s="3" t="s">
        <v>27</v>
      </c>
      <c r="AN518" s="3" t="s">
        <v>27</v>
      </c>
      <c r="AO518" s="3" t="s">
        <v>27</v>
      </c>
      <c r="AP518" s="3" t="s">
        <v>27</v>
      </c>
      <c r="AX518" s="3">
        <f t="shared" si="22"/>
        <v>62</v>
      </c>
      <c r="AY518" s="3">
        <f t="shared" si="23"/>
        <v>5</v>
      </c>
    </row>
    <row r="519" spans="2:51" x14ac:dyDescent="0.25">
      <c r="B519" s="3" t="s">
        <v>30</v>
      </c>
      <c r="C519" s="3" t="str">
        <f t="shared" si="24"/>
        <v>UCPWR_FLAB-UP</v>
      </c>
      <c r="D519" s="3" t="s">
        <v>29</v>
      </c>
      <c r="E519" s="3" t="str" cm="1">
        <f t="array" ref="E519">INDEX(PWR_Lab!$A$2:$A$168,AX519)</f>
        <v>GHDSRC05</v>
      </c>
      <c r="F519" s="3" t="s">
        <v>28</v>
      </c>
      <c r="G519" s="3" t="s">
        <v>28</v>
      </c>
      <c r="H519" s="3" t="s">
        <v>28</v>
      </c>
      <c r="I519" s="3">
        <v>3</v>
      </c>
      <c r="J519" s="3" cm="1">
        <f t="array" ref="J519">-INDEX(PWR_Lab!$F$2:$M$168,AX519,AY519)</f>
        <v>-0.39967000000000003</v>
      </c>
      <c r="K519" s="3" t="s">
        <v>27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  <c r="S519" s="3" t="s">
        <v>27</v>
      </c>
      <c r="T519" s="3" t="s">
        <v>27</v>
      </c>
      <c r="U519" s="3" t="s">
        <v>27</v>
      </c>
      <c r="V519" s="3" t="s">
        <v>27</v>
      </c>
      <c r="W519" s="3" t="s">
        <v>27</v>
      </c>
      <c r="X519" s="3" t="s">
        <v>27</v>
      </c>
      <c r="Y519" s="3" t="s">
        <v>27</v>
      </c>
      <c r="Z519" s="3" t="s">
        <v>27</v>
      </c>
      <c r="AA519" s="3" t="s">
        <v>27</v>
      </c>
      <c r="AB519" s="3" t="s">
        <v>27</v>
      </c>
      <c r="AC519" s="3" t="s">
        <v>27</v>
      </c>
      <c r="AD519" s="3" t="s">
        <v>27</v>
      </c>
      <c r="AE519" s="3" t="s">
        <v>27</v>
      </c>
      <c r="AF519" s="3" t="s">
        <v>27</v>
      </c>
      <c r="AG519" s="3" t="s">
        <v>27</v>
      </c>
      <c r="AH519" s="3" t="s">
        <v>27</v>
      </c>
      <c r="AI519" s="3" t="s">
        <v>27</v>
      </c>
      <c r="AJ519" s="3" t="s">
        <v>27</v>
      </c>
      <c r="AK519" s="3" t="s">
        <v>27</v>
      </c>
      <c r="AL519" s="3" t="s">
        <v>27</v>
      </c>
      <c r="AM519" s="3" t="s">
        <v>27</v>
      </c>
      <c r="AN519" s="3" t="s">
        <v>27</v>
      </c>
      <c r="AO519" s="3" t="s">
        <v>27</v>
      </c>
      <c r="AP519" s="3" t="s">
        <v>27</v>
      </c>
      <c r="AX519" s="3">
        <f t="shared" si="22"/>
        <v>62</v>
      </c>
      <c r="AY519" s="3">
        <f t="shared" si="23"/>
        <v>6</v>
      </c>
    </row>
    <row r="520" spans="2:51" x14ac:dyDescent="0.25">
      <c r="B520" s="3" t="s">
        <v>30</v>
      </c>
      <c r="C520" s="3" t="str">
        <f t="shared" si="24"/>
        <v>UCPWR_FLAB-US</v>
      </c>
      <c r="D520" s="3" t="s">
        <v>29</v>
      </c>
      <c r="E520" s="3" t="str" cm="1">
        <f t="array" ref="E520">INDEX(PWR_Lab!$A$2:$A$168,AX520)</f>
        <v>GHDSRC05</v>
      </c>
      <c r="F520" s="3" t="s">
        <v>28</v>
      </c>
      <c r="G520" s="3" t="s">
        <v>28</v>
      </c>
      <c r="H520" s="3" t="s">
        <v>28</v>
      </c>
      <c r="I520" s="3">
        <v>3</v>
      </c>
      <c r="J520" s="3" cm="1">
        <f t="array" ref="J520">-INDEX(PWR_Lab!$F$2:$M$168,AX520,AY520)</f>
        <v>-7.2669999999999998E-2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  <c r="S520" s="3" t="s">
        <v>27</v>
      </c>
      <c r="T520" s="3" t="s">
        <v>27</v>
      </c>
      <c r="U520" s="3" t="s">
        <v>27</v>
      </c>
      <c r="V520" s="3" t="s">
        <v>27</v>
      </c>
      <c r="W520" s="3" t="s">
        <v>27</v>
      </c>
      <c r="X520" s="3" t="s">
        <v>27</v>
      </c>
      <c r="Y520" s="3" t="s">
        <v>27</v>
      </c>
      <c r="Z520" s="3" t="s">
        <v>27</v>
      </c>
      <c r="AA520" s="3" t="s">
        <v>27</v>
      </c>
      <c r="AB520" s="3" t="s">
        <v>27</v>
      </c>
      <c r="AC520" s="3" t="s">
        <v>27</v>
      </c>
      <c r="AD520" s="3" t="s">
        <v>27</v>
      </c>
      <c r="AE520" s="3" t="s">
        <v>27</v>
      </c>
      <c r="AF520" s="3" t="s">
        <v>27</v>
      </c>
      <c r="AG520" s="3" t="s">
        <v>27</v>
      </c>
      <c r="AH520" s="3" t="s">
        <v>27</v>
      </c>
      <c r="AI520" s="3" t="s">
        <v>27</v>
      </c>
      <c r="AJ520" s="3" t="s">
        <v>27</v>
      </c>
      <c r="AK520" s="3" t="s">
        <v>27</v>
      </c>
      <c r="AL520" s="3" t="s">
        <v>27</v>
      </c>
      <c r="AM520" s="3" t="s">
        <v>27</v>
      </c>
      <c r="AN520" s="3" t="s">
        <v>27</v>
      </c>
      <c r="AO520" s="3" t="s">
        <v>27</v>
      </c>
      <c r="AP520" s="3" t="s">
        <v>27</v>
      </c>
      <c r="AX520" s="3">
        <f t="shared" si="22"/>
        <v>62</v>
      </c>
      <c r="AY520" s="3">
        <f t="shared" si="23"/>
        <v>7</v>
      </c>
    </row>
    <row r="521" spans="2:51" x14ac:dyDescent="0.25">
      <c r="B521" s="3" t="s">
        <v>30</v>
      </c>
      <c r="C521" s="3" t="str">
        <f t="shared" si="24"/>
        <v>UCPWR_FLAB-UT</v>
      </c>
      <c r="D521" s="3" t="s">
        <v>29</v>
      </c>
      <c r="E521" s="3" t="str" cm="1">
        <f t="array" ref="E521">INDEX(PWR_Lab!$A$2:$A$168,AX521)</f>
        <v>GHDSRC05</v>
      </c>
      <c r="F521" s="3" t="s">
        <v>28</v>
      </c>
      <c r="G521" s="3" t="s">
        <v>28</v>
      </c>
      <c r="H521" s="3" t="s">
        <v>28</v>
      </c>
      <c r="I521" s="3">
        <v>3</v>
      </c>
      <c r="J521" s="3" cm="1">
        <f t="array" ref="J521">-INDEX(PWR_Lab!$F$2:$M$168,AX521,AY521)</f>
        <v>-0.88546000000000002</v>
      </c>
      <c r="K521" s="3" t="s">
        <v>27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  <c r="S521" s="3" t="s">
        <v>27</v>
      </c>
      <c r="T521" s="3" t="s">
        <v>27</v>
      </c>
      <c r="U521" s="3" t="s">
        <v>27</v>
      </c>
      <c r="V521" s="3" t="s">
        <v>27</v>
      </c>
      <c r="W521" s="3" t="s">
        <v>27</v>
      </c>
      <c r="X521" s="3" t="s">
        <v>27</v>
      </c>
      <c r="Y521" s="3" t="s">
        <v>27</v>
      </c>
      <c r="Z521" s="3" t="s">
        <v>27</v>
      </c>
      <c r="AA521" s="3" t="s">
        <v>27</v>
      </c>
      <c r="AB521" s="3" t="s">
        <v>27</v>
      </c>
      <c r="AC521" s="3" t="s">
        <v>27</v>
      </c>
      <c r="AD521" s="3" t="s">
        <v>27</v>
      </c>
      <c r="AE521" s="3" t="s">
        <v>27</v>
      </c>
      <c r="AF521" s="3" t="s">
        <v>27</v>
      </c>
      <c r="AG521" s="3" t="s">
        <v>27</v>
      </c>
      <c r="AH521" s="3" t="s">
        <v>27</v>
      </c>
      <c r="AI521" s="3" t="s">
        <v>27</v>
      </c>
      <c r="AJ521" s="3" t="s">
        <v>27</v>
      </c>
      <c r="AK521" s="3" t="s">
        <v>27</v>
      </c>
      <c r="AL521" s="3" t="s">
        <v>27</v>
      </c>
      <c r="AM521" s="3" t="s">
        <v>27</v>
      </c>
      <c r="AN521" s="3" t="s">
        <v>27</v>
      </c>
      <c r="AO521" s="3" t="s">
        <v>27</v>
      </c>
      <c r="AP521" s="3" t="s">
        <v>27</v>
      </c>
      <c r="AX521" s="3">
        <f t="shared" si="22"/>
        <v>62</v>
      </c>
      <c r="AY521" s="3">
        <f t="shared" si="23"/>
        <v>8</v>
      </c>
    </row>
    <row r="522" spans="2:51" x14ac:dyDescent="0.25">
      <c r="B522" s="3" t="s">
        <v>30</v>
      </c>
      <c r="C522" s="3" t="str">
        <f t="shared" si="24"/>
        <v>UCPWR_FLAB-RN</v>
      </c>
      <c r="D522" s="3" t="s">
        <v>29</v>
      </c>
      <c r="E522" s="3" t="str" cm="1">
        <f t="array" ref="E522">INDEX(PWR_Lab!$A$2:$A$168,AX522)</f>
        <v>GHDSRC06</v>
      </c>
      <c r="F522" s="3" t="s">
        <v>28</v>
      </c>
      <c r="G522" s="3" t="s">
        <v>28</v>
      </c>
      <c r="H522" s="3" t="s">
        <v>28</v>
      </c>
      <c r="I522" s="3">
        <v>3</v>
      </c>
      <c r="J522" s="3" cm="1">
        <f t="array" ref="J522">-INDEX(PWR_Lab!$F$2:$M$168,AX522,AY522)</f>
        <v>-1.413E-2</v>
      </c>
      <c r="K522" s="3" t="s">
        <v>27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  <c r="S522" s="3" t="s">
        <v>27</v>
      </c>
      <c r="T522" s="3" t="s">
        <v>27</v>
      </c>
      <c r="U522" s="3" t="s">
        <v>27</v>
      </c>
      <c r="V522" s="3" t="s">
        <v>27</v>
      </c>
      <c r="W522" s="3" t="s">
        <v>27</v>
      </c>
      <c r="X522" s="3" t="s">
        <v>27</v>
      </c>
      <c r="Y522" s="3" t="s">
        <v>27</v>
      </c>
      <c r="Z522" s="3" t="s">
        <v>27</v>
      </c>
      <c r="AA522" s="3" t="s">
        <v>27</v>
      </c>
      <c r="AB522" s="3" t="s">
        <v>27</v>
      </c>
      <c r="AC522" s="3" t="s">
        <v>27</v>
      </c>
      <c r="AD522" s="3" t="s">
        <v>27</v>
      </c>
      <c r="AE522" s="3" t="s">
        <v>27</v>
      </c>
      <c r="AF522" s="3" t="s">
        <v>27</v>
      </c>
      <c r="AG522" s="3" t="s">
        <v>27</v>
      </c>
      <c r="AH522" s="3" t="s">
        <v>27</v>
      </c>
      <c r="AI522" s="3" t="s">
        <v>27</v>
      </c>
      <c r="AJ522" s="3" t="s">
        <v>27</v>
      </c>
      <c r="AK522" s="3" t="s">
        <v>27</v>
      </c>
      <c r="AL522" s="3" t="s">
        <v>27</v>
      </c>
      <c r="AM522" s="3" t="s">
        <v>27</v>
      </c>
      <c r="AN522" s="3" t="s">
        <v>27</v>
      </c>
      <c r="AO522" s="3" t="s">
        <v>27</v>
      </c>
      <c r="AP522" s="3" t="s">
        <v>27</v>
      </c>
      <c r="AX522" s="3">
        <f t="shared" ref="AX522:AX585" si="25">IF(AY521=$AY$11,AX521+1,AX521)</f>
        <v>63</v>
      </c>
      <c r="AY522" s="3">
        <f t="shared" ref="AY522:AY585" si="26">IF(AY521=$AY$11,1,AY521+1)</f>
        <v>1</v>
      </c>
    </row>
    <row r="523" spans="2:51" x14ac:dyDescent="0.25">
      <c r="B523" s="3" t="s">
        <v>30</v>
      </c>
      <c r="C523" s="3" t="str">
        <f t="shared" si="24"/>
        <v>UCPWR_FLAB-RP</v>
      </c>
      <c r="D523" s="3" t="s">
        <v>29</v>
      </c>
      <c r="E523" s="3" t="str" cm="1">
        <f t="array" ref="E523">INDEX(PWR_Lab!$A$2:$A$168,AX523)</f>
        <v>GHDSRC06</v>
      </c>
      <c r="F523" s="3" t="s">
        <v>28</v>
      </c>
      <c r="G523" s="3" t="s">
        <v>28</v>
      </c>
      <c r="H523" s="3" t="s">
        <v>28</v>
      </c>
      <c r="I523" s="3">
        <v>3</v>
      </c>
      <c r="J523" s="3" cm="1">
        <f t="array" ref="J523">-INDEX(PWR_Lab!$F$2:$M$168,AX523,AY523)</f>
        <v>-1.1440000000000001E-2</v>
      </c>
      <c r="K523" s="3" t="s">
        <v>27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  <c r="S523" s="3" t="s">
        <v>27</v>
      </c>
      <c r="T523" s="3" t="s">
        <v>27</v>
      </c>
      <c r="U523" s="3" t="s">
        <v>27</v>
      </c>
      <c r="V523" s="3" t="s">
        <v>27</v>
      </c>
      <c r="W523" s="3" t="s">
        <v>27</v>
      </c>
      <c r="X523" s="3" t="s">
        <v>27</v>
      </c>
      <c r="Y523" s="3" t="s">
        <v>27</v>
      </c>
      <c r="Z523" s="3" t="s">
        <v>27</v>
      </c>
      <c r="AA523" s="3" t="s">
        <v>27</v>
      </c>
      <c r="AB523" s="3" t="s">
        <v>27</v>
      </c>
      <c r="AC523" s="3" t="s">
        <v>27</v>
      </c>
      <c r="AD523" s="3" t="s">
        <v>27</v>
      </c>
      <c r="AE523" s="3" t="s">
        <v>27</v>
      </c>
      <c r="AF523" s="3" t="s">
        <v>27</v>
      </c>
      <c r="AG523" s="3" t="s">
        <v>27</v>
      </c>
      <c r="AH523" s="3" t="s">
        <v>27</v>
      </c>
      <c r="AI523" s="3" t="s">
        <v>27</v>
      </c>
      <c r="AJ523" s="3" t="s">
        <v>27</v>
      </c>
      <c r="AK523" s="3" t="s">
        <v>27</v>
      </c>
      <c r="AL523" s="3" t="s">
        <v>27</v>
      </c>
      <c r="AM523" s="3" t="s">
        <v>27</v>
      </c>
      <c r="AN523" s="3" t="s">
        <v>27</v>
      </c>
      <c r="AO523" s="3" t="s">
        <v>27</v>
      </c>
      <c r="AP523" s="3" t="s">
        <v>27</v>
      </c>
      <c r="AX523" s="3">
        <f t="shared" si="25"/>
        <v>63</v>
      </c>
      <c r="AY523" s="3">
        <f t="shared" si="26"/>
        <v>2</v>
      </c>
    </row>
    <row r="524" spans="2:51" x14ac:dyDescent="0.25">
      <c r="B524" s="3" t="s">
        <v>30</v>
      </c>
      <c r="C524" s="3" t="str">
        <f t="shared" si="24"/>
        <v>UCPWR_FLAB-RS</v>
      </c>
      <c r="D524" s="3" t="s">
        <v>29</v>
      </c>
      <c r="E524" s="3" t="str" cm="1">
        <f t="array" ref="E524">INDEX(PWR_Lab!$A$2:$A$168,AX524)</f>
        <v>GHDSRC06</v>
      </c>
      <c r="F524" s="3" t="s">
        <v>28</v>
      </c>
      <c r="G524" s="3" t="s">
        <v>28</v>
      </c>
      <c r="H524" s="3" t="s">
        <v>28</v>
      </c>
      <c r="I524" s="3">
        <v>3</v>
      </c>
      <c r="J524" s="3" cm="1">
        <f t="array" ref="J524">-INDEX(PWR_Lab!$F$2:$M$168,AX524,AY524)</f>
        <v>-1.5480000000000001E-2</v>
      </c>
      <c r="K524" s="3" t="s">
        <v>27</v>
      </c>
      <c r="L524" s="3" t="s">
        <v>27</v>
      </c>
      <c r="M524" s="3" t="s">
        <v>27</v>
      </c>
      <c r="N524" s="3" t="s">
        <v>27</v>
      </c>
      <c r="O524" s="3" t="s">
        <v>27</v>
      </c>
      <c r="P524" s="3" t="s">
        <v>27</v>
      </c>
      <c r="Q524" s="3" t="s">
        <v>27</v>
      </c>
      <c r="R524" s="3" t="s">
        <v>27</v>
      </c>
      <c r="S524" s="3" t="s">
        <v>27</v>
      </c>
      <c r="T524" s="3" t="s">
        <v>27</v>
      </c>
      <c r="U524" s="3" t="s">
        <v>27</v>
      </c>
      <c r="V524" s="3" t="s">
        <v>27</v>
      </c>
      <c r="W524" s="3" t="s">
        <v>27</v>
      </c>
      <c r="X524" s="3" t="s">
        <v>27</v>
      </c>
      <c r="Y524" s="3" t="s">
        <v>27</v>
      </c>
      <c r="Z524" s="3" t="s">
        <v>27</v>
      </c>
      <c r="AA524" s="3" t="s">
        <v>27</v>
      </c>
      <c r="AB524" s="3" t="s">
        <v>27</v>
      </c>
      <c r="AC524" s="3" t="s">
        <v>27</v>
      </c>
      <c r="AD524" s="3" t="s">
        <v>27</v>
      </c>
      <c r="AE524" s="3" t="s">
        <v>27</v>
      </c>
      <c r="AF524" s="3" t="s">
        <v>27</v>
      </c>
      <c r="AG524" s="3" t="s">
        <v>27</v>
      </c>
      <c r="AH524" s="3" t="s">
        <v>27</v>
      </c>
      <c r="AI524" s="3" t="s">
        <v>27</v>
      </c>
      <c r="AJ524" s="3" t="s">
        <v>27</v>
      </c>
      <c r="AK524" s="3" t="s">
        <v>27</v>
      </c>
      <c r="AL524" s="3" t="s">
        <v>27</v>
      </c>
      <c r="AM524" s="3" t="s">
        <v>27</v>
      </c>
      <c r="AN524" s="3" t="s">
        <v>27</v>
      </c>
      <c r="AO524" s="3" t="s">
        <v>27</v>
      </c>
      <c r="AP524" s="3" t="s">
        <v>27</v>
      </c>
      <c r="AX524" s="3">
        <f t="shared" si="25"/>
        <v>63</v>
      </c>
      <c r="AY524" s="3">
        <f t="shared" si="26"/>
        <v>3</v>
      </c>
    </row>
    <row r="525" spans="2:51" x14ac:dyDescent="0.25">
      <c r="B525" s="3" t="s">
        <v>30</v>
      </c>
      <c r="C525" s="3" t="str">
        <f t="shared" si="24"/>
        <v>UCPWR_FLAB-RT</v>
      </c>
      <c r="D525" s="3" t="s">
        <v>29</v>
      </c>
      <c r="E525" s="3" t="str" cm="1">
        <f t="array" ref="E525">INDEX(PWR_Lab!$A$2:$A$168,AX525)</f>
        <v>GHDSRC06</v>
      </c>
      <c r="F525" s="3" t="s">
        <v>28</v>
      </c>
      <c r="G525" s="3" t="s">
        <v>28</v>
      </c>
      <c r="H525" s="3" t="s">
        <v>28</v>
      </c>
      <c r="I525" s="3">
        <v>3</v>
      </c>
      <c r="J525" s="3" cm="1">
        <f t="array" ref="J525">-INDEX(PWR_Lab!$F$2:$M$168,AX525,AY525)</f>
        <v>0</v>
      </c>
      <c r="K525" s="3" t="s">
        <v>27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27</v>
      </c>
      <c r="R525" s="3" t="s">
        <v>27</v>
      </c>
      <c r="S525" s="3" t="s">
        <v>27</v>
      </c>
      <c r="T525" s="3" t="s">
        <v>27</v>
      </c>
      <c r="U525" s="3" t="s">
        <v>27</v>
      </c>
      <c r="V525" s="3" t="s">
        <v>27</v>
      </c>
      <c r="W525" s="3" t="s">
        <v>27</v>
      </c>
      <c r="X525" s="3" t="s">
        <v>27</v>
      </c>
      <c r="Y525" s="3" t="s">
        <v>27</v>
      </c>
      <c r="Z525" s="3" t="s">
        <v>27</v>
      </c>
      <c r="AA525" s="3" t="s">
        <v>27</v>
      </c>
      <c r="AB525" s="3" t="s">
        <v>27</v>
      </c>
      <c r="AC525" s="3" t="s">
        <v>27</v>
      </c>
      <c r="AD525" s="3" t="s">
        <v>27</v>
      </c>
      <c r="AE525" s="3" t="s">
        <v>27</v>
      </c>
      <c r="AF525" s="3" t="s">
        <v>27</v>
      </c>
      <c r="AG525" s="3" t="s">
        <v>27</v>
      </c>
      <c r="AH525" s="3" t="s">
        <v>27</v>
      </c>
      <c r="AI525" s="3" t="s">
        <v>27</v>
      </c>
      <c r="AJ525" s="3" t="s">
        <v>27</v>
      </c>
      <c r="AK525" s="3" t="s">
        <v>27</v>
      </c>
      <c r="AL525" s="3" t="s">
        <v>27</v>
      </c>
      <c r="AM525" s="3" t="s">
        <v>27</v>
      </c>
      <c r="AN525" s="3" t="s">
        <v>27</v>
      </c>
      <c r="AO525" s="3" t="s">
        <v>27</v>
      </c>
      <c r="AP525" s="3" t="s">
        <v>27</v>
      </c>
      <c r="AX525" s="3">
        <f t="shared" si="25"/>
        <v>63</v>
      </c>
      <c r="AY525" s="3">
        <f t="shared" si="26"/>
        <v>4</v>
      </c>
    </row>
    <row r="526" spans="2:51" x14ac:dyDescent="0.25">
      <c r="B526" s="3" t="s">
        <v>30</v>
      </c>
      <c r="C526" s="3" t="str">
        <f t="shared" si="24"/>
        <v>UCPWR_FLAB-UN</v>
      </c>
      <c r="D526" s="3" t="s">
        <v>29</v>
      </c>
      <c r="E526" s="3" t="str" cm="1">
        <f t="array" ref="E526">INDEX(PWR_Lab!$A$2:$A$168,AX526)</f>
        <v>GHDSRC06</v>
      </c>
      <c r="F526" s="3" t="s">
        <v>28</v>
      </c>
      <c r="G526" s="3" t="s">
        <v>28</v>
      </c>
      <c r="H526" s="3" t="s">
        <v>28</v>
      </c>
      <c r="I526" s="3">
        <v>3</v>
      </c>
      <c r="J526" s="3" cm="1">
        <f t="array" ref="J526">-INDEX(PWR_Lab!$F$2:$M$168,AX526,AY526)</f>
        <v>-0.10833</v>
      </c>
      <c r="K526" s="3" t="s">
        <v>27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 t="s">
        <v>27</v>
      </c>
      <c r="S526" s="3" t="s">
        <v>27</v>
      </c>
      <c r="T526" s="3" t="s">
        <v>27</v>
      </c>
      <c r="U526" s="3" t="s">
        <v>27</v>
      </c>
      <c r="V526" s="3" t="s">
        <v>27</v>
      </c>
      <c r="W526" s="3" t="s">
        <v>27</v>
      </c>
      <c r="X526" s="3" t="s">
        <v>27</v>
      </c>
      <c r="Y526" s="3" t="s">
        <v>27</v>
      </c>
      <c r="Z526" s="3" t="s">
        <v>27</v>
      </c>
      <c r="AA526" s="3" t="s">
        <v>27</v>
      </c>
      <c r="AB526" s="3" t="s">
        <v>27</v>
      </c>
      <c r="AC526" s="3" t="s">
        <v>27</v>
      </c>
      <c r="AD526" s="3" t="s">
        <v>27</v>
      </c>
      <c r="AE526" s="3" t="s">
        <v>27</v>
      </c>
      <c r="AF526" s="3" t="s">
        <v>27</v>
      </c>
      <c r="AG526" s="3" t="s">
        <v>27</v>
      </c>
      <c r="AH526" s="3" t="s">
        <v>27</v>
      </c>
      <c r="AI526" s="3" t="s">
        <v>27</v>
      </c>
      <c r="AJ526" s="3" t="s">
        <v>27</v>
      </c>
      <c r="AK526" s="3" t="s">
        <v>27</v>
      </c>
      <c r="AL526" s="3" t="s">
        <v>27</v>
      </c>
      <c r="AM526" s="3" t="s">
        <v>27</v>
      </c>
      <c r="AN526" s="3" t="s">
        <v>27</v>
      </c>
      <c r="AO526" s="3" t="s">
        <v>27</v>
      </c>
      <c r="AP526" s="3" t="s">
        <v>27</v>
      </c>
      <c r="AX526" s="3">
        <f t="shared" si="25"/>
        <v>63</v>
      </c>
      <c r="AY526" s="3">
        <f t="shared" si="26"/>
        <v>5</v>
      </c>
    </row>
    <row r="527" spans="2:51" x14ac:dyDescent="0.25">
      <c r="B527" s="3" t="s">
        <v>30</v>
      </c>
      <c r="C527" s="3" t="str">
        <f t="shared" si="24"/>
        <v>UCPWR_FLAB-UP</v>
      </c>
      <c r="D527" s="3" t="s">
        <v>29</v>
      </c>
      <c r="E527" s="3" t="str" cm="1">
        <f t="array" ref="E527">INDEX(PWR_Lab!$A$2:$A$168,AX527)</f>
        <v>GHDSRC06</v>
      </c>
      <c r="F527" s="3" t="s">
        <v>28</v>
      </c>
      <c r="G527" s="3" t="s">
        <v>28</v>
      </c>
      <c r="H527" s="3" t="s">
        <v>28</v>
      </c>
      <c r="I527" s="3">
        <v>3</v>
      </c>
      <c r="J527" s="3" cm="1">
        <f t="array" ref="J527">-INDEX(PWR_Lab!$F$2:$M$168,AX527,AY527)</f>
        <v>-0.39967000000000003</v>
      </c>
      <c r="K527" s="3" t="s">
        <v>27</v>
      </c>
      <c r="L527" s="3" t="s">
        <v>27</v>
      </c>
      <c r="M527" s="3" t="s">
        <v>27</v>
      </c>
      <c r="N527" s="3" t="s">
        <v>27</v>
      </c>
      <c r="O527" s="3" t="s">
        <v>27</v>
      </c>
      <c r="P527" s="3" t="s">
        <v>27</v>
      </c>
      <c r="Q527" s="3" t="s">
        <v>27</v>
      </c>
      <c r="R527" s="3" t="s">
        <v>27</v>
      </c>
      <c r="S527" s="3" t="s">
        <v>27</v>
      </c>
      <c r="T527" s="3" t="s">
        <v>27</v>
      </c>
      <c r="U527" s="3" t="s">
        <v>27</v>
      </c>
      <c r="V527" s="3" t="s">
        <v>27</v>
      </c>
      <c r="W527" s="3" t="s">
        <v>27</v>
      </c>
      <c r="X527" s="3" t="s">
        <v>27</v>
      </c>
      <c r="Y527" s="3" t="s">
        <v>27</v>
      </c>
      <c r="Z527" s="3" t="s">
        <v>27</v>
      </c>
      <c r="AA527" s="3" t="s">
        <v>27</v>
      </c>
      <c r="AB527" s="3" t="s">
        <v>27</v>
      </c>
      <c r="AC527" s="3" t="s">
        <v>27</v>
      </c>
      <c r="AD527" s="3" t="s">
        <v>27</v>
      </c>
      <c r="AE527" s="3" t="s">
        <v>27</v>
      </c>
      <c r="AF527" s="3" t="s">
        <v>27</v>
      </c>
      <c r="AG527" s="3" t="s">
        <v>27</v>
      </c>
      <c r="AH527" s="3" t="s">
        <v>27</v>
      </c>
      <c r="AI527" s="3" t="s">
        <v>27</v>
      </c>
      <c r="AJ527" s="3" t="s">
        <v>27</v>
      </c>
      <c r="AK527" s="3" t="s">
        <v>27</v>
      </c>
      <c r="AL527" s="3" t="s">
        <v>27</v>
      </c>
      <c r="AM527" s="3" t="s">
        <v>27</v>
      </c>
      <c r="AN527" s="3" t="s">
        <v>27</v>
      </c>
      <c r="AO527" s="3" t="s">
        <v>27</v>
      </c>
      <c r="AP527" s="3" t="s">
        <v>27</v>
      </c>
      <c r="AX527" s="3">
        <f t="shared" si="25"/>
        <v>63</v>
      </c>
      <c r="AY527" s="3">
        <f t="shared" si="26"/>
        <v>6</v>
      </c>
    </row>
    <row r="528" spans="2:51" x14ac:dyDescent="0.25">
      <c r="B528" s="3" t="s">
        <v>30</v>
      </c>
      <c r="C528" s="3" t="str">
        <f t="shared" si="24"/>
        <v>UCPWR_FLAB-US</v>
      </c>
      <c r="D528" s="3" t="s">
        <v>29</v>
      </c>
      <c r="E528" s="3" t="str" cm="1">
        <f t="array" ref="E528">INDEX(PWR_Lab!$A$2:$A$168,AX528)</f>
        <v>GHDSRC06</v>
      </c>
      <c r="F528" s="3" t="s">
        <v>28</v>
      </c>
      <c r="G528" s="3" t="s">
        <v>28</v>
      </c>
      <c r="H528" s="3" t="s">
        <v>28</v>
      </c>
      <c r="I528" s="3">
        <v>3</v>
      </c>
      <c r="J528" s="3" cm="1">
        <f t="array" ref="J528">-INDEX(PWR_Lab!$F$2:$M$168,AX528,AY528)</f>
        <v>-7.2669999999999998E-2</v>
      </c>
      <c r="K528" s="3" t="s">
        <v>27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27</v>
      </c>
      <c r="Q528" s="3" t="s">
        <v>27</v>
      </c>
      <c r="R528" s="3" t="s">
        <v>27</v>
      </c>
      <c r="S528" s="3" t="s">
        <v>27</v>
      </c>
      <c r="T528" s="3" t="s">
        <v>27</v>
      </c>
      <c r="U528" s="3" t="s">
        <v>27</v>
      </c>
      <c r="V528" s="3" t="s">
        <v>27</v>
      </c>
      <c r="W528" s="3" t="s">
        <v>27</v>
      </c>
      <c r="X528" s="3" t="s">
        <v>27</v>
      </c>
      <c r="Y528" s="3" t="s">
        <v>27</v>
      </c>
      <c r="Z528" s="3" t="s">
        <v>27</v>
      </c>
      <c r="AA528" s="3" t="s">
        <v>27</v>
      </c>
      <c r="AB528" s="3" t="s">
        <v>27</v>
      </c>
      <c r="AC528" s="3" t="s">
        <v>27</v>
      </c>
      <c r="AD528" s="3" t="s">
        <v>27</v>
      </c>
      <c r="AE528" s="3" t="s">
        <v>27</v>
      </c>
      <c r="AF528" s="3" t="s">
        <v>27</v>
      </c>
      <c r="AG528" s="3" t="s">
        <v>27</v>
      </c>
      <c r="AH528" s="3" t="s">
        <v>27</v>
      </c>
      <c r="AI528" s="3" t="s">
        <v>27</v>
      </c>
      <c r="AJ528" s="3" t="s">
        <v>27</v>
      </c>
      <c r="AK528" s="3" t="s">
        <v>27</v>
      </c>
      <c r="AL528" s="3" t="s">
        <v>27</v>
      </c>
      <c r="AM528" s="3" t="s">
        <v>27</v>
      </c>
      <c r="AN528" s="3" t="s">
        <v>27</v>
      </c>
      <c r="AO528" s="3" t="s">
        <v>27</v>
      </c>
      <c r="AP528" s="3" t="s">
        <v>27</v>
      </c>
      <c r="AX528" s="3">
        <f t="shared" si="25"/>
        <v>63</v>
      </c>
      <c r="AY528" s="3">
        <f t="shared" si="26"/>
        <v>7</v>
      </c>
    </row>
    <row r="529" spans="2:51" x14ac:dyDescent="0.25">
      <c r="B529" s="3" t="s">
        <v>30</v>
      </c>
      <c r="C529" s="3" t="str">
        <f t="shared" si="24"/>
        <v>UCPWR_FLAB-UT</v>
      </c>
      <c r="D529" s="3" t="s">
        <v>29</v>
      </c>
      <c r="E529" s="3" t="str" cm="1">
        <f t="array" ref="E529">INDEX(PWR_Lab!$A$2:$A$168,AX529)</f>
        <v>GHDSRC06</v>
      </c>
      <c r="F529" s="3" t="s">
        <v>28</v>
      </c>
      <c r="G529" s="3" t="s">
        <v>28</v>
      </c>
      <c r="H529" s="3" t="s">
        <v>28</v>
      </c>
      <c r="I529" s="3">
        <v>3</v>
      </c>
      <c r="J529" s="3" cm="1">
        <f t="array" ref="J529">-INDEX(PWR_Lab!$F$2:$M$168,AX529,AY529)</f>
        <v>-0.88546000000000002</v>
      </c>
      <c r="K529" s="3" t="s">
        <v>27</v>
      </c>
      <c r="L529" s="3" t="s">
        <v>27</v>
      </c>
      <c r="M529" s="3" t="s">
        <v>27</v>
      </c>
      <c r="N529" s="3" t="s">
        <v>27</v>
      </c>
      <c r="O529" s="3" t="s">
        <v>27</v>
      </c>
      <c r="P529" s="3" t="s">
        <v>27</v>
      </c>
      <c r="Q529" s="3" t="s">
        <v>27</v>
      </c>
      <c r="R529" s="3" t="s">
        <v>27</v>
      </c>
      <c r="S529" s="3" t="s">
        <v>27</v>
      </c>
      <c r="T529" s="3" t="s">
        <v>27</v>
      </c>
      <c r="U529" s="3" t="s">
        <v>27</v>
      </c>
      <c r="V529" s="3" t="s">
        <v>27</v>
      </c>
      <c r="W529" s="3" t="s">
        <v>27</v>
      </c>
      <c r="X529" s="3" t="s">
        <v>27</v>
      </c>
      <c r="Y529" s="3" t="s">
        <v>27</v>
      </c>
      <c r="Z529" s="3" t="s">
        <v>27</v>
      </c>
      <c r="AA529" s="3" t="s">
        <v>27</v>
      </c>
      <c r="AB529" s="3" t="s">
        <v>27</v>
      </c>
      <c r="AC529" s="3" t="s">
        <v>27</v>
      </c>
      <c r="AD529" s="3" t="s">
        <v>27</v>
      </c>
      <c r="AE529" s="3" t="s">
        <v>27</v>
      </c>
      <c r="AF529" s="3" t="s">
        <v>27</v>
      </c>
      <c r="AG529" s="3" t="s">
        <v>27</v>
      </c>
      <c r="AH529" s="3" t="s">
        <v>27</v>
      </c>
      <c r="AI529" s="3" t="s">
        <v>27</v>
      </c>
      <c r="AJ529" s="3" t="s">
        <v>27</v>
      </c>
      <c r="AK529" s="3" t="s">
        <v>27</v>
      </c>
      <c r="AL529" s="3" t="s">
        <v>27</v>
      </c>
      <c r="AM529" s="3" t="s">
        <v>27</v>
      </c>
      <c r="AN529" s="3" t="s">
        <v>27</v>
      </c>
      <c r="AO529" s="3" t="s">
        <v>27</v>
      </c>
      <c r="AP529" s="3" t="s">
        <v>27</v>
      </c>
      <c r="AX529" s="3">
        <f t="shared" si="25"/>
        <v>63</v>
      </c>
      <c r="AY529" s="3">
        <f t="shared" si="26"/>
        <v>8</v>
      </c>
    </row>
    <row r="530" spans="2:51" x14ac:dyDescent="0.25">
      <c r="B530" s="3" t="s">
        <v>30</v>
      </c>
      <c r="C530" s="3" t="str">
        <f t="shared" si="24"/>
        <v>UCPWR_FLAB-RN</v>
      </c>
      <c r="D530" s="3" t="s">
        <v>29</v>
      </c>
      <c r="E530" s="3" t="str" cm="1">
        <f t="array" ref="E530">INDEX(PWR_Lab!$A$2:$A$168,AX530)</f>
        <v>GHDSRC07</v>
      </c>
      <c r="F530" s="3" t="s">
        <v>28</v>
      </c>
      <c r="G530" s="3" t="s">
        <v>28</v>
      </c>
      <c r="H530" s="3" t="s">
        <v>28</v>
      </c>
      <c r="I530" s="3">
        <v>3</v>
      </c>
      <c r="J530" s="3" cm="1">
        <f t="array" ref="J530">-INDEX(PWR_Lab!$F$2:$M$168,AX530,AY530)</f>
        <v>-1.413E-2</v>
      </c>
      <c r="K530" s="3" t="s">
        <v>27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  <c r="S530" s="3" t="s">
        <v>27</v>
      </c>
      <c r="T530" s="3" t="s">
        <v>27</v>
      </c>
      <c r="U530" s="3" t="s">
        <v>27</v>
      </c>
      <c r="V530" s="3" t="s">
        <v>27</v>
      </c>
      <c r="W530" s="3" t="s">
        <v>27</v>
      </c>
      <c r="X530" s="3" t="s">
        <v>27</v>
      </c>
      <c r="Y530" s="3" t="s">
        <v>27</v>
      </c>
      <c r="Z530" s="3" t="s">
        <v>27</v>
      </c>
      <c r="AA530" s="3" t="s">
        <v>27</v>
      </c>
      <c r="AB530" s="3" t="s">
        <v>27</v>
      </c>
      <c r="AC530" s="3" t="s">
        <v>27</v>
      </c>
      <c r="AD530" s="3" t="s">
        <v>27</v>
      </c>
      <c r="AE530" s="3" t="s">
        <v>27</v>
      </c>
      <c r="AF530" s="3" t="s">
        <v>27</v>
      </c>
      <c r="AG530" s="3" t="s">
        <v>27</v>
      </c>
      <c r="AH530" s="3" t="s">
        <v>27</v>
      </c>
      <c r="AI530" s="3" t="s">
        <v>27</v>
      </c>
      <c r="AJ530" s="3" t="s">
        <v>27</v>
      </c>
      <c r="AK530" s="3" t="s">
        <v>27</v>
      </c>
      <c r="AL530" s="3" t="s">
        <v>27</v>
      </c>
      <c r="AM530" s="3" t="s">
        <v>27</v>
      </c>
      <c r="AN530" s="3" t="s">
        <v>27</v>
      </c>
      <c r="AO530" s="3" t="s">
        <v>27</v>
      </c>
      <c r="AP530" s="3" t="s">
        <v>27</v>
      </c>
      <c r="AX530" s="3">
        <f t="shared" si="25"/>
        <v>64</v>
      </c>
      <c r="AY530" s="3">
        <f t="shared" si="26"/>
        <v>1</v>
      </c>
    </row>
    <row r="531" spans="2:51" x14ac:dyDescent="0.25">
      <c r="B531" s="3" t="s">
        <v>30</v>
      </c>
      <c r="C531" s="3" t="str">
        <f t="shared" si="24"/>
        <v>UCPWR_FLAB-RP</v>
      </c>
      <c r="D531" s="3" t="s">
        <v>29</v>
      </c>
      <c r="E531" s="3" t="str" cm="1">
        <f t="array" ref="E531">INDEX(PWR_Lab!$A$2:$A$168,AX531)</f>
        <v>GHDSRC07</v>
      </c>
      <c r="F531" s="3" t="s">
        <v>28</v>
      </c>
      <c r="G531" s="3" t="s">
        <v>28</v>
      </c>
      <c r="H531" s="3" t="s">
        <v>28</v>
      </c>
      <c r="I531" s="3">
        <v>3</v>
      </c>
      <c r="J531" s="3" cm="1">
        <f t="array" ref="J531">-INDEX(PWR_Lab!$F$2:$M$168,AX531,AY531)</f>
        <v>-1.1440000000000001E-2</v>
      </c>
      <c r="K531" s="3" t="s">
        <v>27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  <c r="S531" s="3" t="s">
        <v>27</v>
      </c>
      <c r="T531" s="3" t="s">
        <v>27</v>
      </c>
      <c r="U531" s="3" t="s">
        <v>27</v>
      </c>
      <c r="V531" s="3" t="s">
        <v>27</v>
      </c>
      <c r="W531" s="3" t="s">
        <v>27</v>
      </c>
      <c r="X531" s="3" t="s">
        <v>27</v>
      </c>
      <c r="Y531" s="3" t="s">
        <v>27</v>
      </c>
      <c r="Z531" s="3" t="s">
        <v>27</v>
      </c>
      <c r="AA531" s="3" t="s">
        <v>27</v>
      </c>
      <c r="AB531" s="3" t="s">
        <v>27</v>
      </c>
      <c r="AC531" s="3" t="s">
        <v>27</v>
      </c>
      <c r="AD531" s="3" t="s">
        <v>27</v>
      </c>
      <c r="AE531" s="3" t="s">
        <v>27</v>
      </c>
      <c r="AF531" s="3" t="s">
        <v>27</v>
      </c>
      <c r="AG531" s="3" t="s">
        <v>27</v>
      </c>
      <c r="AH531" s="3" t="s">
        <v>27</v>
      </c>
      <c r="AI531" s="3" t="s">
        <v>27</v>
      </c>
      <c r="AJ531" s="3" t="s">
        <v>27</v>
      </c>
      <c r="AK531" s="3" t="s">
        <v>27</v>
      </c>
      <c r="AL531" s="3" t="s">
        <v>27</v>
      </c>
      <c r="AM531" s="3" t="s">
        <v>27</v>
      </c>
      <c r="AN531" s="3" t="s">
        <v>27</v>
      </c>
      <c r="AO531" s="3" t="s">
        <v>27</v>
      </c>
      <c r="AP531" s="3" t="s">
        <v>27</v>
      </c>
      <c r="AX531" s="3">
        <f t="shared" si="25"/>
        <v>64</v>
      </c>
      <c r="AY531" s="3">
        <f t="shared" si="26"/>
        <v>2</v>
      </c>
    </row>
    <row r="532" spans="2:51" x14ac:dyDescent="0.25">
      <c r="B532" s="3" t="s">
        <v>30</v>
      </c>
      <c r="C532" s="3" t="str">
        <f t="shared" si="24"/>
        <v>UCPWR_FLAB-RS</v>
      </c>
      <c r="D532" s="3" t="s">
        <v>29</v>
      </c>
      <c r="E532" s="3" t="str" cm="1">
        <f t="array" ref="E532">INDEX(PWR_Lab!$A$2:$A$168,AX532)</f>
        <v>GHDSRC07</v>
      </c>
      <c r="F532" s="3" t="s">
        <v>28</v>
      </c>
      <c r="G532" s="3" t="s">
        <v>28</v>
      </c>
      <c r="H532" s="3" t="s">
        <v>28</v>
      </c>
      <c r="I532" s="3">
        <v>3</v>
      </c>
      <c r="J532" s="3" cm="1">
        <f t="array" ref="J532">-INDEX(PWR_Lab!$F$2:$M$168,AX532,AY532)</f>
        <v>-1.5480000000000001E-2</v>
      </c>
      <c r="K532" s="3" t="s">
        <v>27</v>
      </c>
      <c r="L532" s="3" t="s">
        <v>27</v>
      </c>
      <c r="M532" s="3" t="s">
        <v>27</v>
      </c>
      <c r="N532" s="3" t="s">
        <v>27</v>
      </c>
      <c r="O532" s="3" t="s">
        <v>27</v>
      </c>
      <c r="P532" s="3" t="s">
        <v>27</v>
      </c>
      <c r="Q532" s="3" t="s">
        <v>27</v>
      </c>
      <c r="R532" s="3" t="s">
        <v>27</v>
      </c>
      <c r="S532" s="3" t="s">
        <v>27</v>
      </c>
      <c r="T532" s="3" t="s">
        <v>27</v>
      </c>
      <c r="U532" s="3" t="s">
        <v>27</v>
      </c>
      <c r="V532" s="3" t="s">
        <v>27</v>
      </c>
      <c r="W532" s="3" t="s">
        <v>27</v>
      </c>
      <c r="X532" s="3" t="s">
        <v>27</v>
      </c>
      <c r="Y532" s="3" t="s">
        <v>27</v>
      </c>
      <c r="Z532" s="3" t="s">
        <v>27</v>
      </c>
      <c r="AA532" s="3" t="s">
        <v>27</v>
      </c>
      <c r="AB532" s="3" t="s">
        <v>27</v>
      </c>
      <c r="AC532" s="3" t="s">
        <v>27</v>
      </c>
      <c r="AD532" s="3" t="s">
        <v>27</v>
      </c>
      <c r="AE532" s="3" t="s">
        <v>27</v>
      </c>
      <c r="AF532" s="3" t="s">
        <v>27</v>
      </c>
      <c r="AG532" s="3" t="s">
        <v>27</v>
      </c>
      <c r="AH532" s="3" t="s">
        <v>27</v>
      </c>
      <c r="AI532" s="3" t="s">
        <v>27</v>
      </c>
      <c r="AJ532" s="3" t="s">
        <v>27</v>
      </c>
      <c r="AK532" s="3" t="s">
        <v>27</v>
      </c>
      <c r="AL532" s="3" t="s">
        <v>27</v>
      </c>
      <c r="AM532" s="3" t="s">
        <v>27</v>
      </c>
      <c r="AN532" s="3" t="s">
        <v>27</v>
      </c>
      <c r="AO532" s="3" t="s">
        <v>27</v>
      </c>
      <c r="AP532" s="3" t="s">
        <v>27</v>
      </c>
      <c r="AX532" s="3">
        <f t="shared" si="25"/>
        <v>64</v>
      </c>
      <c r="AY532" s="3">
        <f t="shared" si="26"/>
        <v>3</v>
      </c>
    </row>
    <row r="533" spans="2:51" x14ac:dyDescent="0.25">
      <c r="B533" s="3" t="s">
        <v>30</v>
      </c>
      <c r="C533" s="3" t="str">
        <f t="shared" si="24"/>
        <v>UCPWR_FLAB-RT</v>
      </c>
      <c r="D533" s="3" t="s">
        <v>29</v>
      </c>
      <c r="E533" s="3" t="str" cm="1">
        <f t="array" ref="E533">INDEX(PWR_Lab!$A$2:$A$168,AX533)</f>
        <v>GHDSRC07</v>
      </c>
      <c r="F533" s="3" t="s">
        <v>28</v>
      </c>
      <c r="G533" s="3" t="s">
        <v>28</v>
      </c>
      <c r="H533" s="3" t="s">
        <v>28</v>
      </c>
      <c r="I533" s="3">
        <v>3</v>
      </c>
      <c r="J533" s="3" cm="1">
        <f t="array" ref="J533">-INDEX(PWR_Lab!$F$2:$M$168,AX533,AY533)</f>
        <v>0</v>
      </c>
      <c r="K533" s="3" t="s">
        <v>27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  <c r="S533" s="3" t="s">
        <v>27</v>
      </c>
      <c r="T533" s="3" t="s">
        <v>27</v>
      </c>
      <c r="U533" s="3" t="s">
        <v>27</v>
      </c>
      <c r="V533" s="3" t="s">
        <v>27</v>
      </c>
      <c r="W533" s="3" t="s">
        <v>27</v>
      </c>
      <c r="X533" s="3" t="s">
        <v>27</v>
      </c>
      <c r="Y533" s="3" t="s">
        <v>27</v>
      </c>
      <c r="Z533" s="3" t="s">
        <v>27</v>
      </c>
      <c r="AA533" s="3" t="s">
        <v>27</v>
      </c>
      <c r="AB533" s="3" t="s">
        <v>27</v>
      </c>
      <c r="AC533" s="3" t="s">
        <v>27</v>
      </c>
      <c r="AD533" s="3" t="s">
        <v>27</v>
      </c>
      <c r="AE533" s="3" t="s">
        <v>27</v>
      </c>
      <c r="AF533" s="3" t="s">
        <v>27</v>
      </c>
      <c r="AG533" s="3" t="s">
        <v>27</v>
      </c>
      <c r="AH533" s="3" t="s">
        <v>27</v>
      </c>
      <c r="AI533" s="3" t="s">
        <v>27</v>
      </c>
      <c r="AJ533" s="3" t="s">
        <v>27</v>
      </c>
      <c r="AK533" s="3" t="s">
        <v>27</v>
      </c>
      <c r="AL533" s="3" t="s">
        <v>27</v>
      </c>
      <c r="AM533" s="3" t="s">
        <v>27</v>
      </c>
      <c r="AN533" s="3" t="s">
        <v>27</v>
      </c>
      <c r="AO533" s="3" t="s">
        <v>27</v>
      </c>
      <c r="AP533" s="3" t="s">
        <v>27</v>
      </c>
      <c r="AX533" s="3">
        <f t="shared" si="25"/>
        <v>64</v>
      </c>
      <c r="AY533" s="3">
        <f t="shared" si="26"/>
        <v>4</v>
      </c>
    </row>
    <row r="534" spans="2:51" x14ac:dyDescent="0.25">
      <c r="B534" s="3" t="s">
        <v>30</v>
      </c>
      <c r="C534" s="3" t="str">
        <f t="shared" si="24"/>
        <v>UCPWR_FLAB-UN</v>
      </c>
      <c r="D534" s="3" t="s">
        <v>29</v>
      </c>
      <c r="E534" s="3" t="str" cm="1">
        <f t="array" ref="E534">INDEX(PWR_Lab!$A$2:$A$168,AX534)</f>
        <v>GHDSRC07</v>
      </c>
      <c r="F534" s="3" t="s">
        <v>28</v>
      </c>
      <c r="G534" s="3" t="s">
        <v>28</v>
      </c>
      <c r="H534" s="3" t="s">
        <v>28</v>
      </c>
      <c r="I534" s="3">
        <v>3</v>
      </c>
      <c r="J534" s="3" cm="1">
        <f t="array" ref="J534">-INDEX(PWR_Lab!$F$2:$M$168,AX534,AY534)</f>
        <v>-0.10833</v>
      </c>
      <c r="K534" s="3" t="s">
        <v>27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3" t="s">
        <v>27</v>
      </c>
      <c r="R534" s="3" t="s">
        <v>27</v>
      </c>
      <c r="S534" s="3" t="s">
        <v>27</v>
      </c>
      <c r="T534" s="3" t="s">
        <v>27</v>
      </c>
      <c r="U534" s="3" t="s">
        <v>27</v>
      </c>
      <c r="V534" s="3" t="s">
        <v>27</v>
      </c>
      <c r="W534" s="3" t="s">
        <v>27</v>
      </c>
      <c r="X534" s="3" t="s">
        <v>27</v>
      </c>
      <c r="Y534" s="3" t="s">
        <v>27</v>
      </c>
      <c r="Z534" s="3" t="s">
        <v>27</v>
      </c>
      <c r="AA534" s="3" t="s">
        <v>27</v>
      </c>
      <c r="AB534" s="3" t="s">
        <v>27</v>
      </c>
      <c r="AC534" s="3" t="s">
        <v>27</v>
      </c>
      <c r="AD534" s="3" t="s">
        <v>27</v>
      </c>
      <c r="AE534" s="3" t="s">
        <v>27</v>
      </c>
      <c r="AF534" s="3" t="s">
        <v>27</v>
      </c>
      <c r="AG534" s="3" t="s">
        <v>27</v>
      </c>
      <c r="AH534" s="3" t="s">
        <v>27</v>
      </c>
      <c r="AI534" s="3" t="s">
        <v>27</v>
      </c>
      <c r="AJ534" s="3" t="s">
        <v>27</v>
      </c>
      <c r="AK534" s="3" t="s">
        <v>27</v>
      </c>
      <c r="AL534" s="3" t="s">
        <v>27</v>
      </c>
      <c r="AM534" s="3" t="s">
        <v>27</v>
      </c>
      <c r="AN534" s="3" t="s">
        <v>27</v>
      </c>
      <c r="AO534" s="3" t="s">
        <v>27</v>
      </c>
      <c r="AP534" s="3" t="s">
        <v>27</v>
      </c>
      <c r="AX534" s="3">
        <f t="shared" si="25"/>
        <v>64</v>
      </c>
      <c r="AY534" s="3">
        <f t="shared" si="26"/>
        <v>5</v>
      </c>
    </row>
    <row r="535" spans="2:51" x14ac:dyDescent="0.25">
      <c r="B535" s="3" t="s">
        <v>30</v>
      </c>
      <c r="C535" s="3" t="str">
        <f t="shared" si="24"/>
        <v>UCPWR_FLAB-UP</v>
      </c>
      <c r="D535" s="3" t="s">
        <v>29</v>
      </c>
      <c r="E535" s="3" t="str" cm="1">
        <f t="array" ref="E535">INDEX(PWR_Lab!$A$2:$A$168,AX535)</f>
        <v>GHDSRC07</v>
      </c>
      <c r="F535" s="3" t="s">
        <v>28</v>
      </c>
      <c r="G535" s="3" t="s">
        <v>28</v>
      </c>
      <c r="H535" s="3" t="s">
        <v>28</v>
      </c>
      <c r="I535" s="3">
        <v>3</v>
      </c>
      <c r="J535" s="3" cm="1">
        <f t="array" ref="J535">-INDEX(PWR_Lab!$F$2:$M$168,AX535,AY535)</f>
        <v>-0.39967000000000003</v>
      </c>
      <c r="K535" s="3" t="s">
        <v>27</v>
      </c>
      <c r="L535" s="3" t="s">
        <v>27</v>
      </c>
      <c r="M535" s="3" t="s">
        <v>27</v>
      </c>
      <c r="N535" s="3" t="s">
        <v>27</v>
      </c>
      <c r="O535" s="3" t="s">
        <v>27</v>
      </c>
      <c r="P535" s="3" t="s">
        <v>27</v>
      </c>
      <c r="Q535" s="3" t="s">
        <v>27</v>
      </c>
      <c r="R535" s="3" t="s">
        <v>27</v>
      </c>
      <c r="S535" s="3" t="s">
        <v>27</v>
      </c>
      <c r="T535" s="3" t="s">
        <v>27</v>
      </c>
      <c r="U535" s="3" t="s">
        <v>27</v>
      </c>
      <c r="V535" s="3" t="s">
        <v>27</v>
      </c>
      <c r="W535" s="3" t="s">
        <v>27</v>
      </c>
      <c r="X535" s="3" t="s">
        <v>27</v>
      </c>
      <c r="Y535" s="3" t="s">
        <v>27</v>
      </c>
      <c r="Z535" s="3" t="s">
        <v>27</v>
      </c>
      <c r="AA535" s="3" t="s">
        <v>27</v>
      </c>
      <c r="AB535" s="3" t="s">
        <v>27</v>
      </c>
      <c r="AC535" s="3" t="s">
        <v>27</v>
      </c>
      <c r="AD535" s="3" t="s">
        <v>27</v>
      </c>
      <c r="AE535" s="3" t="s">
        <v>27</v>
      </c>
      <c r="AF535" s="3" t="s">
        <v>27</v>
      </c>
      <c r="AG535" s="3" t="s">
        <v>27</v>
      </c>
      <c r="AH535" s="3" t="s">
        <v>27</v>
      </c>
      <c r="AI535" s="3" t="s">
        <v>27</v>
      </c>
      <c r="AJ535" s="3" t="s">
        <v>27</v>
      </c>
      <c r="AK535" s="3" t="s">
        <v>27</v>
      </c>
      <c r="AL535" s="3" t="s">
        <v>27</v>
      </c>
      <c r="AM535" s="3" t="s">
        <v>27</v>
      </c>
      <c r="AN535" s="3" t="s">
        <v>27</v>
      </c>
      <c r="AO535" s="3" t="s">
        <v>27</v>
      </c>
      <c r="AP535" s="3" t="s">
        <v>27</v>
      </c>
      <c r="AX535" s="3">
        <f t="shared" si="25"/>
        <v>64</v>
      </c>
      <c r="AY535" s="3">
        <f t="shared" si="26"/>
        <v>6</v>
      </c>
    </row>
    <row r="536" spans="2:51" x14ac:dyDescent="0.25">
      <c r="B536" s="3" t="s">
        <v>30</v>
      </c>
      <c r="C536" s="3" t="str">
        <f t="shared" si="24"/>
        <v>UCPWR_FLAB-US</v>
      </c>
      <c r="D536" s="3" t="s">
        <v>29</v>
      </c>
      <c r="E536" s="3" t="str" cm="1">
        <f t="array" ref="E536">INDEX(PWR_Lab!$A$2:$A$168,AX536)</f>
        <v>GHDSRC07</v>
      </c>
      <c r="F536" s="3" t="s">
        <v>28</v>
      </c>
      <c r="G536" s="3" t="s">
        <v>28</v>
      </c>
      <c r="H536" s="3" t="s">
        <v>28</v>
      </c>
      <c r="I536" s="3">
        <v>3</v>
      </c>
      <c r="J536" s="3" cm="1">
        <f t="array" ref="J536">-INDEX(PWR_Lab!$F$2:$M$168,AX536,AY536)</f>
        <v>-7.2669999999999998E-2</v>
      </c>
      <c r="K536" s="3" t="s">
        <v>27</v>
      </c>
      <c r="L536" s="3" t="s">
        <v>27</v>
      </c>
      <c r="M536" s="3" t="s">
        <v>27</v>
      </c>
      <c r="N536" s="3" t="s">
        <v>27</v>
      </c>
      <c r="O536" s="3" t="s">
        <v>27</v>
      </c>
      <c r="P536" s="3" t="s">
        <v>27</v>
      </c>
      <c r="Q536" s="3" t="s">
        <v>27</v>
      </c>
      <c r="R536" s="3" t="s">
        <v>27</v>
      </c>
      <c r="S536" s="3" t="s">
        <v>27</v>
      </c>
      <c r="T536" s="3" t="s">
        <v>27</v>
      </c>
      <c r="U536" s="3" t="s">
        <v>27</v>
      </c>
      <c r="V536" s="3" t="s">
        <v>27</v>
      </c>
      <c r="W536" s="3" t="s">
        <v>27</v>
      </c>
      <c r="X536" s="3" t="s">
        <v>27</v>
      </c>
      <c r="Y536" s="3" t="s">
        <v>27</v>
      </c>
      <c r="Z536" s="3" t="s">
        <v>27</v>
      </c>
      <c r="AA536" s="3" t="s">
        <v>27</v>
      </c>
      <c r="AB536" s="3" t="s">
        <v>27</v>
      </c>
      <c r="AC536" s="3" t="s">
        <v>27</v>
      </c>
      <c r="AD536" s="3" t="s">
        <v>27</v>
      </c>
      <c r="AE536" s="3" t="s">
        <v>27</v>
      </c>
      <c r="AF536" s="3" t="s">
        <v>27</v>
      </c>
      <c r="AG536" s="3" t="s">
        <v>27</v>
      </c>
      <c r="AH536" s="3" t="s">
        <v>27</v>
      </c>
      <c r="AI536" s="3" t="s">
        <v>27</v>
      </c>
      <c r="AJ536" s="3" t="s">
        <v>27</v>
      </c>
      <c r="AK536" s="3" t="s">
        <v>27</v>
      </c>
      <c r="AL536" s="3" t="s">
        <v>27</v>
      </c>
      <c r="AM536" s="3" t="s">
        <v>27</v>
      </c>
      <c r="AN536" s="3" t="s">
        <v>27</v>
      </c>
      <c r="AO536" s="3" t="s">
        <v>27</v>
      </c>
      <c r="AP536" s="3" t="s">
        <v>27</v>
      </c>
      <c r="AX536" s="3">
        <f t="shared" si="25"/>
        <v>64</v>
      </c>
      <c r="AY536" s="3">
        <f t="shared" si="26"/>
        <v>7</v>
      </c>
    </row>
    <row r="537" spans="2:51" x14ac:dyDescent="0.25">
      <c r="B537" s="3" t="s">
        <v>30</v>
      </c>
      <c r="C537" s="3" t="str">
        <f t="shared" si="24"/>
        <v>UCPWR_FLAB-UT</v>
      </c>
      <c r="D537" s="3" t="s">
        <v>29</v>
      </c>
      <c r="E537" s="3" t="str" cm="1">
        <f t="array" ref="E537">INDEX(PWR_Lab!$A$2:$A$168,AX537)</f>
        <v>GHDSRC07</v>
      </c>
      <c r="F537" s="3" t="s">
        <v>28</v>
      </c>
      <c r="G537" s="3" t="s">
        <v>28</v>
      </c>
      <c r="H537" s="3" t="s">
        <v>28</v>
      </c>
      <c r="I537" s="3">
        <v>3</v>
      </c>
      <c r="J537" s="3" cm="1">
        <f t="array" ref="J537">-INDEX(PWR_Lab!$F$2:$M$168,AX537,AY537)</f>
        <v>-0.88546000000000002</v>
      </c>
      <c r="K537" s="3" t="s">
        <v>27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3" t="s">
        <v>27</v>
      </c>
      <c r="R537" s="3" t="s">
        <v>27</v>
      </c>
      <c r="S537" s="3" t="s">
        <v>27</v>
      </c>
      <c r="T537" s="3" t="s">
        <v>27</v>
      </c>
      <c r="U537" s="3" t="s">
        <v>27</v>
      </c>
      <c r="V537" s="3" t="s">
        <v>27</v>
      </c>
      <c r="W537" s="3" t="s">
        <v>27</v>
      </c>
      <c r="X537" s="3" t="s">
        <v>27</v>
      </c>
      <c r="Y537" s="3" t="s">
        <v>27</v>
      </c>
      <c r="Z537" s="3" t="s">
        <v>27</v>
      </c>
      <c r="AA537" s="3" t="s">
        <v>27</v>
      </c>
      <c r="AB537" s="3" t="s">
        <v>27</v>
      </c>
      <c r="AC537" s="3" t="s">
        <v>27</v>
      </c>
      <c r="AD537" s="3" t="s">
        <v>27</v>
      </c>
      <c r="AE537" s="3" t="s">
        <v>27</v>
      </c>
      <c r="AF537" s="3" t="s">
        <v>27</v>
      </c>
      <c r="AG537" s="3" t="s">
        <v>27</v>
      </c>
      <c r="AH537" s="3" t="s">
        <v>27</v>
      </c>
      <c r="AI537" s="3" t="s">
        <v>27</v>
      </c>
      <c r="AJ537" s="3" t="s">
        <v>27</v>
      </c>
      <c r="AK537" s="3" t="s">
        <v>27</v>
      </c>
      <c r="AL537" s="3" t="s">
        <v>27</v>
      </c>
      <c r="AM537" s="3" t="s">
        <v>27</v>
      </c>
      <c r="AN537" s="3" t="s">
        <v>27</v>
      </c>
      <c r="AO537" s="3" t="s">
        <v>27</v>
      </c>
      <c r="AP537" s="3" t="s">
        <v>27</v>
      </c>
      <c r="AX537" s="3">
        <f t="shared" si="25"/>
        <v>64</v>
      </c>
      <c r="AY537" s="3">
        <f t="shared" si="26"/>
        <v>8</v>
      </c>
    </row>
    <row r="538" spans="2:51" x14ac:dyDescent="0.25">
      <c r="B538" s="3" t="s">
        <v>30</v>
      </c>
      <c r="C538" s="3" t="str">
        <f t="shared" si="24"/>
        <v>UCPWR_FLAB-RN</v>
      </c>
      <c r="D538" s="3" t="s">
        <v>29</v>
      </c>
      <c r="E538" s="3" t="str" cm="1">
        <f t="array" ref="E538">INDEX(PWR_Lab!$A$2:$A$168,AX538)</f>
        <v>GHDSRC08</v>
      </c>
      <c r="F538" s="3" t="s">
        <v>28</v>
      </c>
      <c r="G538" s="3" t="s">
        <v>28</v>
      </c>
      <c r="H538" s="3" t="s">
        <v>28</v>
      </c>
      <c r="I538" s="3">
        <v>3</v>
      </c>
      <c r="J538" s="3" cm="1">
        <f t="array" ref="J538">-INDEX(PWR_Lab!$F$2:$M$168,AX538,AY538)</f>
        <v>-1.413E-2</v>
      </c>
      <c r="K538" s="3" t="s">
        <v>27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27</v>
      </c>
      <c r="Q538" s="3" t="s">
        <v>27</v>
      </c>
      <c r="R538" s="3" t="s">
        <v>27</v>
      </c>
      <c r="S538" s="3" t="s">
        <v>27</v>
      </c>
      <c r="T538" s="3" t="s">
        <v>27</v>
      </c>
      <c r="U538" s="3" t="s">
        <v>27</v>
      </c>
      <c r="V538" s="3" t="s">
        <v>27</v>
      </c>
      <c r="W538" s="3" t="s">
        <v>27</v>
      </c>
      <c r="X538" s="3" t="s">
        <v>27</v>
      </c>
      <c r="Y538" s="3" t="s">
        <v>27</v>
      </c>
      <c r="Z538" s="3" t="s">
        <v>27</v>
      </c>
      <c r="AA538" s="3" t="s">
        <v>27</v>
      </c>
      <c r="AB538" s="3" t="s">
        <v>27</v>
      </c>
      <c r="AC538" s="3" t="s">
        <v>27</v>
      </c>
      <c r="AD538" s="3" t="s">
        <v>27</v>
      </c>
      <c r="AE538" s="3" t="s">
        <v>27</v>
      </c>
      <c r="AF538" s="3" t="s">
        <v>27</v>
      </c>
      <c r="AG538" s="3" t="s">
        <v>27</v>
      </c>
      <c r="AH538" s="3" t="s">
        <v>27</v>
      </c>
      <c r="AI538" s="3" t="s">
        <v>27</v>
      </c>
      <c r="AJ538" s="3" t="s">
        <v>27</v>
      </c>
      <c r="AK538" s="3" t="s">
        <v>27</v>
      </c>
      <c r="AL538" s="3" t="s">
        <v>27</v>
      </c>
      <c r="AM538" s="3" t="s">
        <v>27</v>
      </c>
      <c r="AN538" s="3" t="s">
        <v>27</v>
      </c>
      <c r="AO538" s="3" t="s">
        <v>27</v>
      </c>
      <c r="AP538" s="3" t="s">
        <v>27</v>
      </c>
      <c r="AX538" s="3">
        <f t="shared" si="25"/>
        <v>65</v>
      </c>
      <c r="AY538" s="3">
        <f t="shared" si="26"/>
        <v>1</v>
      </c>
    </row>
    <row r="539" spans="2:51" x14ac:dyDescent="0.25">
      <c r="B539" s="3" t="s">
        <v>30</v>
      </c>
      <c r="C539" s="3" t="str">
        <f t="shared" ref="C539:C602" si="27">C531</f>
        <v>UCPWR_FLAB-RP</v>
      </c>
      <c r="D539" s="3" t="s">
        <v>29</v>
      </c>
      <c r="E539" s="3" t="str" cm="1">
        <f t="array" ref="E539">INDEX(PWR_Lab!$A$2:$A$168,AX539)</f>
        <v>GHDSRC08</v>
      </c>
      <c r="F539" s="3" t="s">
        <v>28</v>
      </c>
      <c r="G539" s="3" t="s">
        <v>28</v>
      </c>
      <c r="H539" s="3" t="s">
        <v>28</v>
      </c>
      <c r="I539" s="3">
        <v>3</v>
      </c>
      <c r="J539" s="3" cm="1">
        <f t="array" ref="J539">-INDEX(PWR_Lab!$F$2:$M$168,AX539,AY539)</f>
        <v>-1.1440000000000001E-2</v>
      </c>
      <c r="K539" s="3" t="s">
        <v>27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27</v>
      </c>
      <c r="R539" s="3" t="s">
        <v>27</v>
      </c>
      <c r="S539" s="3" t="s">
        <v>27</v>
      </c>
      <c r="T539" s="3" t="s">
        <v>27</v>
      </c>
      <c r="U539" s="3" t="s">
        <v>27</v>
      </c>
      <c r="V539" s="3" t="s">
        <v>27</v>
      </c>
      <c r="W539" s="3" t="s">
        <v>27</v>
      </c>
      <c r="X539" s="3" t="s">
        <v>27</v>
      </c>
      <c r="Y539" s="3" t="s">
        <v>27</v>
      </c>
      <c r="Z539" s="3" t="s">
        <v>27</v>
      </c>
      <c r="AA539" s="3" t="s">
        <v>27</v>
      </c>
      <c r="AB539" s="3" t="s">
        <v>27</v>
      </c>
      <c r="AC539" s="3" t="s">
        <v>27</v>
      </c>
      <c r="AD539" s="3" t="s">
        <v>27</v>
      </c>
      <c r="AE539" s="3" t="s">
        <v>27</v>
      </c>
      <c r="AF539" s="3" t="s">
        <v>27</v>
      </c>
      <c r="AG539" s="3" t="s">
        <v>27</v>
      </c>
      <c r="AH539" s="3" t="s">
        <v>27</v>
      </c>
      <c r="AI539" s="3" t="s">
        <v>27</v>
      </c>
      <c r="AJ539" s="3" t="s">
        <v>27</v>
      </c>
      <c r="AK539" s="3" t="s">
        <v>27</v>
      </c>
      <c r="AL539" s="3" t="s">
        <v>27</v>
      </c>
      <c r="AM539" s="3" t="s">
        <v>27</v>
      </c>
      <c r="AN539" s="3" t="s">
        <v>27</v>
      </c>
      <c r="AO539" s="3" t="s">
        <v>27</v>
      </c>
      <c r="AP539" s="3" t="s">
        <v>27</v>
      </c>
      <c r="AX539" s="3">
        <f t="shared" si="25"/>
        <v>65</v>
      </c>
      <c r="AY539" s="3">
        <f t="shared" si="26"/>
        <v>2</v>
      </c>
    </row>
    <row r="540" spans="2:51" x14ac:dyDescent="0.25">
      <c r="B540" s="3" t="s">
        <v>30</v>
      </c>
      <c r="C540" s="3" t="str">
        <f t="shared" si="27"/>
        <v>UCPWR_FLAB-RS</v>
      </c>
      <c r="D540" s="3" t="s">
        <v>29</v>
      </c>
      <c r="E540" s="3" t="str" cm="1">
        <f t="array" ref="E540">INDEX(PWR_Lab!$A$2:$A$168,AX540)</f>
        <v>GHDSRC08</v>
      </c>
      <c r="F540" s="3" t="s">
        <v>28</v>
      </c>
      <c r="G540" s="3" t="s">
        <v>28</v>
      </c>
      <c r="H540" s="3" t="s">
        <v>28</v>
      </c>
      <c r="I540" s="3">
        <v>3</v>
      </c>
      <c r="J540" s="3" cm="1">
        <f t="array" ref="J540">-INDEX(PWR_Lab!$F$2:$M$168,AX540,AY540)</f>
        <v>-1.5480000000000001E-2</v>
      </c>
      <c r="K540" s="3" t="s">
        <v>27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  <c r="S540" s="3" t="s">
        <v>27</v>
      </c>
      <c r="T540" s="3" t="s">
        <v>27</v>
      </c>
      <c r="U540" s="3" t="s">
        <v>27</v>
      </c>
      <c r="V540" s="3" t="s">
        <v>27</v>
      </c>
      <c r="W540" s="3" t="s">
        <v>27</v>
      </c>
      <c r="X540" s="3" t="s">
        <v>27</v>
      </c>
      <c r="Y540" s="3" t="s">
        <v>27</v>
      </c>
      <c r="Z540" s="3" t="s">
        <v>27</v>
      </c>
      <c r="AA540" s="3" t="s">
        <v>27</v>
      </c>
      <c r="AB540" s="3" t="s">
        <v>27</v>
      </c>
      <c r="AC540" s="3" t="s">
        <v>27</v>
      </c>
      <c r="AD540" s="3" t="s">
        <v>27</v>
      </c>
      <c r="AE540" s="3" t="s">
        <v>27</v>
      </c>
      <c r="AF540" s="3" t="s">
        <v>27</v>
      </c>
      <c r="AG540" s="3" t="s">
        <v>27</v>
      </c>
      <c r="AH540" s="3" t="s">
        <v>27</v>
      </c>
      <c r="AI540" s="3" t="s">
        <v>27</v>
      </c>
      <c r="AJ540" s="3" t="s">
        <v>27</v>
      </c>
      <c r="AK540" s="3" t="s">
        <v>27</v>
      </c>
      <c r="AL540" s="3" t="s">
        <v>27</v>
      </c>
      <c r="AM540" s="3" t="s">
        <v>27</v>
      </c>
      <c r="AN540" s="3" t="s">
        <v>27</v>
      </c>
      <c r="AO540" s="3" t="s">
        <v>27</v>
      </c>
      <c r="AP540" s="3" t="s">
        <v>27</v>
      </c>
      <c r="AX540" s="3">
        <f t="shared" si="25"/>
        <v>65</v>
      </c>
      <c r="AY540" s="3">
        <f t="shared" si="26"/>
        <v>3</v>
      </c>
    </row>
    <row r="541" spans="2:51" x14ac:dyDescent="0.25">
      <c r="B541" s="3" t="s">
        <v>30</v>
      </c>
      <c r="C541" s="3" t="str">
        <f t="shared" si="27"/>
        <v>UCPWR_FLAB-RT</v>
      </c>
      <c r="D541" s="3" t="s">
        <v>29</v>
      </c>
      <c r="E541" s="3" t="str" cm="1">
        <f t="array" ref="E541">INDEX(PWR_Lab!$A$2:$A$168,AX541)</f>
        <v>GHDSRC08</v>
      </c>
      <c r="F541" s="3" t="s">
        <v>28</v>
      </c>
      <c r="G541" s="3" t="s">
        <v>28</v>
      </c>
      <c r="H541" s="3" t="s">
        <v>28</v>
      </c>
      <c r="I541" s="3">
        <v>3</v>
      </c>
      <c r="J541" s="3" cm="1">
        <f t="array" ref="J541">-INDEX(PWR_Lab!$F$2:$M$168,AX541,AY541)</f>
        <v>0</v>
      </c>
      <c r="K541" s="3" t="s">
        <v>27</v>
      </c>
      <c r="L541" s="3" t="s">
        <v>27</v>
      </c>
      <c r="M541" s="3" t="s">
        <v>27</v>
      </c>
      <c r="N541" s="3" t="s">
        <v>27</v>
      </c>
      <c r="O541" s="3" t="s">
        <v>27</v>
      </c>
      <c r="P541" s="3" t="s">
        <v>27</v>
      </c>
      <c r="Q541" s="3" t="s">
        <v>27</v>
      </c>
      <c r="R541" s="3" t="s">
        <v>27</v>
      </c>
      <c r="S541" s="3" t="s">
        <v>27</v>
      </c>
      <c r="T541" s="3" t="s">
        <v>27</v>
      </c>
      <c r="U541" s="3" t="s">
        <v>27</v>
      </c>
      <c r="V541" s="3" t="s">
        <v>27</v>
      </c>
      <c r="W541" s="3" t="s">
        <v>27</v>
      </c>
      <c r="X541" s="3" t="s">
        <v>27</v>
      </c>
      <c r="Y541" s="3" t="s">
        <v>27</v>
      </c>
      <c r="Z541" s="3" t="s">
        <v>27</v>
      </c>
      <c r="AA541" s="3" t="s">
        <v>27</v>
      </c>
      <c r="AB541" s="3" t="s">
        <v>27</v>
      </c>
      <c r="AC541" s="3" t="s">
        <v>27</v>
      </c>
      <c r="AD541" s="3" t="s">
        <v>27</v>
      </c>
      <c r="AE541" s="3" t="s">
        <v>27</v>
      </c>
      <c r="AF541" s="3" t="s">
        <v>27</v>
      </c>
      <c r="AG541" s="3" t="s">
        <v>27</v>
      </c>
      <c r="AH541" s="3" t="s">
        <v>27</v>
      </c>
      <c r="AI541" s="3" t="s">
        <v>27</v>
      </c>
      <c r="AJ541" s="3" t="s">
        <v>27</v>
      </c>
      <c r="AK541" s="3" t="s">
        <v>27</v>
      </c>
      <c r="AL541" s="3" t="s">
        <v>27</v>
      </c>
      <c r="AM541" s="3" t="s">
        <v>27</v>
      </c>
      <c r="AN541" s="3" t="s">
        <v>27</v>
      </c>
      <c r="AO541" s="3" t="s">
        <v>27</v>
      </c>
      <c r="AP541" s="3" t="s">
        <v>27</v>
      </c>
      <c r="AX541" s="3">
        <f t="shared" si="25"/>
        <v>65</v>
      </c>
      <c r="AY541" s="3">
        <f t="shared" si="26"/>
        <v>4</v>
      </c>
    </row>
    <row r="542" spans="2:51" x14ac:dyDescent="0.25">
      <c r="B542" s="3" t="s">
        <v>30</v>
      </c>
      <c r="C542" s="3" t="str">
        <f t="shared" si="27"/>
        <v>UCPWR_FLAB-UN</v>
      </c>
      <c r="D542" s="3" t="s">
        <v>29</v>
      </c>
      <c r="E542" s="3" t="str" cm="1">
        <f t="array" ref="E542">INDEX(PWR_Lab!$A$2:$A$168,AX542)</f>
        <v>GHDSRC08</v>
      </c>
      <c r="F542" s="3" t="s">
        <v>28</v>
      </c>
      <c r="G542" s="3" t="s">
        <v>28</v>
      </c>
      <c r="H542" s="3" t="s">
        <v>28</v>
      </c>
      <c r="I542" s="3">
        <v>3</v>
      </c>
      <c r="J542" s="3" cm="1">
        <f t="array" ref="J542">-INDEX(PWR_Lab!$F$2:$M$168,AX542,AY542)</f>
        <v>-0.10833</v>
      </c>
      <c r="K542" s="3" t="s">
        <v>27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27</v>
      </c>
      <c r="R542" s="3" t="s">
        <v>27</v>
      </c>
      <c r="S542" s="3" t="s">
        <v>27</v>
      </c>
      <c r="T542" s="3" t="s">
        <v>27</v>
      </c>
      <c r="U542" s="3" t="s">
        <v>27</v>
      </c>
      <c r="V542" s="3" t="s">
        <v>27</v>
      </c>
      <c r="W542" s="3" t="s">
        <v>27</v>
      </c>
      <c r="X542" s="3" t="s">
        <v>27</v>
      </c>
      <c r="Y542" s="3" t="s">
        <v>27</v>
      </c>
      <c r="Z542" s="3" t="s">
        <v>27</v>
      </c>
      <c r="AA542" s="3" t="s">
        <v>27</v>
      </c>
      <c r="AB542" s="3" t="s">
        <v>27</v>
      </c>
      <c r="AC542" s="3" t="s">
        <v>27</v>
      </c>
      <c r="AD542" s="3" t="s">
        <v>27</v>
      </c>
      <c r="AE542" s="3" t="s">
        <v>27</v>
      </c>
      <c r="AF542" s="3" t="s">
        <v>27</v>
      </c>
      <c r="AG542" s="3" t="s">
        <v>27</v>
      </c>
      <c r="AH542" s="3" t="s">
        <v>27</v>
      </c>
      <c r="AI542" s="3" t="s">
        <v>27</v>
      </c>
      <c r="AJ542" s="3" t="s">
        <v>27</v>
      </c>
      <c r="AK542" s="3" t="s">
        <v>27</v>
      </c>
      <c r="AL542" s="3" t="s">
        <v>27</v>
      </c>
      <c r="AM542" s="3" t="s">
        <v>27</v>
      </c>
      <c r="AN542" s="3" t="s">
        <v>27</v>
      </c>
      <c r="AO542" s="3" t="s">
        <v>27</v>
      </c>
      <c r="AP542" s="3" t="s">
        <v>27</v>
      </c>
      <c r="AX542" s="3">
        <f t="shared" si="25"/>
        <v>65</v>
      </c>
      <c r="AY542" s="3">
        <f t="shared" si="26"/>
        <v>5</v>
      </c>
    </row>
    <row r="543" spans="2:51" x14ac:dyDescent="0.25">
      <c r="B543" s="3" t="s">
        <v>30</v>
      </c>
      <c r="C543" s="3" t="str">
        <f t="shared" si="27"/>
        <v>UCPWR_FLAB-UP</v>
      </c>
      <c r="D543" s="3" t="s">
        <v>29</v>
      </c>
      <c r="E543" s="3" t="str" cm="1">
        <f t="array" ref="E543">INDEX(PWR_Lab!$A$2:$A$168,AX543)</f>
        <v>GHDSRC08</v>
      </c>
      <c r="F543" s="3" t="s">
        <v>28</v>
      </c>
      <c r="G543" s="3" t="s">
        <v>28</v>
      </c>
      <c r="H543" s="3" t="s">
        <v>28</v>
      </c>
      <c r="I543" s="3">
        <v>3</v>
      </c>
      <c r="J543" s="3" cm="1">
        <f t="array" ref="J543">-INDEX(PWR_Lab!$F$2:$M$168,AX543,AY543)</f>
        <v>-0.39967000000000003</v>
      </c>
      <c r="K543" s="3" t="s">
        <v>27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27</v>
      </c>
      <c r="Q543" s="3" t="s">
        <v>27</v>
      </c>
      <c r="R543" s="3" t="s">
        <v>27</v>
      </c>
      <c r="S543" s="3" t="s">
        <v>27</v>
      </c>
      <c r="T543" s="3" t="s">
        <v>27</v>
      </c>
      <c r="U543" s="3" t="s">
        <v>27</v>
      </c>
      <c r="V543" s="3" t="s">
        <v>27</v>
      </c>
      <c r="W543" s="3" t="s">
        <v>27</v>
      </c>
      <c r="X543" s="3" t="s">
        <v>27</v>
      </c>
      <c r="Y543" s="3" t="s">
        <v>27</v>
      </c>
      <c r="Z543" s="3" t="s">
        <v>27</v>
      </c>
      <c r="AA543" s="3" t="s">
        <v>27</v>
      </c>
      <c r="AB543" s="3" t="s">
        <v>27</v>
      </c>
      <c r="AC543" s="3" t="s">
        <v>27</v>
      </c>
      <c r="AD543" s="3" t="s">
        <v>27</v>
      </c>
      <c r="AE543" s="3" t="s">
        <v>27</v>
      </c>
      <c r="AF543" s="3" t="s">
        <v>27</v>
      </c>
      <c r="AG543" s="3" t="s">
        <v>27</v>
      </c>
      <c r="AH543" s="3" t="s">
        <v>27</v>
      </c>
      <c r="AI543" s="3" t="s">
        <v>27</v>
      </c>
      <c r="AJ543" s="3" t="s">
        <v>27</v>
      </c>
      <c r="AK543" s="3" t="s">
        <v>27</v>
      </c>
      <c r="AL543" s="3" t="s">
        <v>27</v>
      </c>
      <c r="AM543" s="3" t="s">
        <v>27</v>
      </c>
      <c r="AN543" s="3" t="s">
        <v>27</v>
      </c>
      <c r="AO543" s="3" t="s">
        <v>27</v>
      </c>
      <c r="AP543" s="3" t="s">
        <v>27</v>
      </c>
      <c r="AX543" s="3">
        <f t="shared" si="25"/>
        <v>65</v>
      </c>
      <c r="AY543" s="3">
        <f t="shared" si="26"/>
        <v>6</v>
      </c>
    </row>
    <row r="544" spans="2:51" x14ac:dyDescent="0.25">
      <c r="B544" s="3" t="s">
        <v>30</v>
      </c>
      <c r="C544" s="3" t="str">
        <f t="shared" si="27"/>
        <v>UCPWR_FLAB-US</v>
      </c>
      <c r="D544" s="3" t="s">
        <v>29</v>
      </c>
      <c r="E544" s="3" t="str" cm="1">
        <f t="array" ref="E544">INDEX(PWR_Lab!$A$2:$A$168,AX544)</f>
        <v>GHDSRC08</v>
      </c>
      <c r="F544" s="3" t="s">
        <v>28</v>
      </c>
      <c r="G544" s="3" t="s">
        <v>28</v>
      </c>
      <c r="H544" s="3" t="s">
        <v>28</v>
      </c>
      <c r="I544" s="3">
        <v>3</v>
      </c>
      <c r="J544" s="3" cm="1">
        <f t="array" ref="J544">-INDEX(PWR_Lab!$F$2:$M$168,AX544,AY544)</f>
        <v>-7.2669999999999998E-2</v>
      </c>
      <c r="K544" s="3" t="s">
        <v>27</v>
      </c>
      <c r="L544" s="3" t="s">
        <v>27</v>
      </c>
      <c r="M544" s="3" t="s">
        <v>27</v>
      </c>
      <c r="N544" s="3" t="s">
        <v>27</v>
      </c>
      <c r="O544" s="3" t="s">
        <v>27</v>
      </c>
      <c r="P544" s="3" t="s">
        <v>27</v>
      </c>
      <c r="Q544" s="3" t="s">
        <v>27</v>
      </c>
      <c r="R544" s="3" t="s">
        <v>27</v>
      </c>
      <c r="S544" s="3" t="s">
        <v>27</v>
      </c>
      <c r="T544" s="3" t="s">
        <v>27</v>
      </c>
      <c r="U544" s="3" t="s">
        <v>27</v>
      </c>
      <c r="V544" s="3" t="s">
        <v>27</v>
      </c>
      <c r="W544" s="3" t="s">
        <v>27</v>
      </c>
      <c r="X544" s="3" t="s">
        <v>27</v>
      </c>
      <c r="Y544" s="3" t="s">
        <v>27</v>
      </c>
      <c r="Z544" s="3" t="s">
        <v>27</v>
      </c>
      <c r="AA544" s="3" t="s">
        <v>27</v>
      </c>
      <c r="AB544" s="3" t="s">
        <v>27</v>
      </c>
      <c r="AC544" s="3" t="s">
        <v>27</v>
      </c>
      <c r="AD544" s="3" t="s">
        <v>27</v>
      </c>
      <c r="AE544" s="3" t="s">
        <v>27</v>
      </c>
      <c r="AF544" s="3" t="s">
        <v>27</v>
      </c>
      <c r="AG544" s="3" t="s">
        <v>27</v>
      </c>
      <c r="AH544" s="3" t="s">
        <v>27</v>
      </c>
      <c r="AI544" s="3" t="s">
        <v>27</v>
      </c>
      <c r="AJ544" s="3" t="s">
        <v>27</v>
      </c>
      <c r="AK544" s="3" t="s">
        <v>27</v>
      </c>
      <c r="AL544" s="3" t="s">
        <v>27</v>
      </c>
      <c r="AM544" s="3" t="s">
        <v>27</v>
      </c>
      <c r="AN544" s="3" t="s">
        <v>27</v>
      </c>
      <c r="AO544" s="3" t="s">
        <v>27</v>
      </c>
      <c r="AP544" s="3" t="s">
        <v>27</v>
      </c>
      <c r="AX544" s="3">
        <f t="shared" si="25"/>
        <v>65</v>
      </c>
      <c r="AY544" s="3">
        <f t="shared" si="26"/>
        <v>7</v>
      </c>
    </row>
    <row r="545" spans="2:51" x14ac:dyDescent="0.25">
      <c r="B545" s="3" t="s">
        <v>30</v>
      </c>
      <c r="C545" s="3" t="str">
        <f t="shared" si="27"/>
        <v>UCPWR_FLAB-UT</v>
      </c>
      <c r="D545" s="3" t="s">
        <v>29</v>
      </c>
      <c r="E545" s="3" t="str" cm="1">
        <f t="array" ref="E545">INDEX(PWR_Lab!$A$2:$A$168,AX545)</f>
        <v>GHDSRC08</v>
      </c>
      <c r="F545" s="3" t="s">
        <v>28</v>
      </c>
      <c r="G545" s="3" t="s">
        <v>28</v>
      </c>
      <c r="H545" s="3" t="s">
        <v>28</v>
      </c>
      <c r="I545" s="3">
        <v>3</v>
      </c>
      <c r="J545" s="3" cm="1">
        <f t="array" ref="J545">-INDEX(PWR_Lab!$F$2:$M$168,AX545,AY545)</f>
        <v>-0.88546000000000002</v>
      </c>
      <c r="K545" s="3" t="s">
        <v>27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 t="s">
        <v>27</v>
      </c>
      <c r="S545" s="3" t="s">
        <v>27</v>
      </c>
      <c r="T545" s="3" t="s">
        <v>27</v>
      </c>
      <c r="U545" s="3" t="s">
        <v>27</v>
      </c>
      <c r="V545" s="3" t="s">
        <v>27</v>
      </c>
      <c r="W545" s="3" t="s">
        <v>27</v>
      </c>
      <c r="X545" s="3" t="s">
        <v>27</v>
      </c>
      <c r="Y545" s="3" t="s">
        <v>27</v>
      </c>
      <c r="Z545" s="3" t="s">
        <v>27</v>
      </c>
      <c r="AA545" s="3" t="s">
        <v>27</v>
      </c>
      <c r="AB545" s="3" t="s">
        <v>27</v>
      </c>
      <c r="AC545" s="3" t="s">
        <v>27</v>
      </c>
      <c r="AD545" s="3" t="s">
        <v>27</v>
      </c>
      <c r="AE545" s="3" t="s">
        <v>27</v>
      </c>
      <c r="AF545" s="3" t="s">
        <v>27</v>
      </c>
      <c r="AG545" s="3" t="s">
        <v>27</v>
      </c>
      <c r="AH545" s="3" t="s">
        <v>27</v>
      </c>
      <c r="AI545" s="3" t="s">
        <v>27</v>
      </c>
      <c r="AJ545" s="3" t="s">
        <v>27</v>
      </c>
      <c r="AK545" s="3" t="s">
        <v>27</v>
      </c>
      <c r="AL545" s="3" t="s">
        <v>27</v>
      </c>
      <c r="AM545" s="3" t="s">
        <v>27</v>
      </c>
      <c r="AN545" s="3" t="s">
        <v>27</v>
      </c>
      <c r="AO545" s="3" t="s">
        <v>27</v>
      </c>
      <c r="AP545" s="3" t="s">
        <v>27</v>
      </c>
      <c r="AX545" s="3">
        <f t="shared" si="25"/>
        <v>65</v>
      </c>
      <c r="AY545" s="3">
        <f t="shared" si="26"/>
        <v>8</v>
      </c>
    </row>
    <row r="546" spans="2:51" x14ac:dyDescent="0.25">
      <c r="B546" s="3" t="s">
        <v>30</v>
      </c>
      <c r="C546" s="3" t="str">
        <f t="shared" si="27"/>
        <v>UCPWR_FLAB-RN</v>
      </c>
      <c r="D546" s="3" t="s">
        <v>29</v>
      </c>
      <c r="E546" s="3" t="str" cm="1">
        <f t="array" ref="E546">INDEX(PWR_Lab!$A$2:$A$168,AX546)</f>
        <v>GHDSRC09</v>
      </c>
      <c r="F546" s="3" t="s">
        <v>28</v>
      </c>
      <c r="G546" s="3" t="s">
        <v>28</v>
      </c>
      <c r="H546" s="3" t="s">
        <v>28</v>
      </c>
      <c r="I546" s="3">
        <v>3</v>
      </c>
      <c r="J546" s="3" cm="1">
        <f t="array" ref="J546">-INDEX(PWR_Lab!$F$2:$M$168,AX546,AY546)</f>
        <v>-1.413E-2</v>
      </c>
      <c r="K546" s="3" t="s">
        <v>27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27</v>
      </c>
      <c r="R546" s="3" t="s">
        <v>27</v>
      </c>
      <c r="S546" s="3" t="s">
        <v>27</v>
      </c>
      <c r="T546" s="3" t="s">
        <v>27</v>
      </c>
      <c r="U546" s="3" t="s">
        <v>27</v>
      </c>
      <c r="V546" s="3" t="s">
        <v>27</v>
      </c>
      <c r="W546" s="3" t="s">
        <v>27</v>
      </c>
      <c r="X546" s="3" t="s">
        <v>27</v>
      </c>
      <c r="Y546" s="3" t="s">
        <v>27</v>
      </c>
      <c r="Z546" s="3" t="s">
        <v>27</v>
      </c>
      <c r="AA546" s="3" t="s">
        <v>27</v>
      </c>
      <c r="AB546" s="3" t="s">
        <v>27</v>
      </c>
      <c r="AC546" s="3" t="s">
        <v>27</v>
      </c>
      <c r="AD546" s="3" t="s">
        <v>27</v>
      </c>
      <c r="AE546" s="3" t="s">
        <v>27</v>
      </c>
      <c r="AF546" s="3" t="s">
        <v>27</v>
      </c>
      <c r="AG546" s="3" t="s">
        <v>27</v>
      </c>
      <c r="AH546" s="3" t="s">
        <v>27</v>
      </c>
      <c r="AI546" s="3" t="s">
        <v>27</v>
      </c>
      <c r="AJ546" s="3" t="s">
        <v>27</v>
      </c>
      <c r="AK546" s="3" t="s">
        <v>27</v>
      </c>
      <c r="AL546" s="3" t="s">
        <v>27</v>
      </c>
      <c r="AM546" s="3" t="s">
        <v>27</v>
      </c>
      <c r="AN546" s="3" t="s">
        <v>27</v>
      </c>
      <c r="AO546" s="3" t="s">
        <v>27</v>
      </c>
      <c r="AP546" s="3" t="s">
        <v>27</v>
      </c>
      <c r="AX546" s="3">
        <f t="shared" si="25"/>
        <v>66</v>
      </c>
      <c r="AY546" s="3">
        <f t="shared" si="26"/>
        <v>1</v>
      </c>
    </row>
    <row r="547" spans="2:51" x14ac:dyDescent="0.25">
      <c r="B547" s="3" t="s">
        <v>30</v>
      </c>
      <c r="C547" s="3" t="str">
        <f t="shared" si="27"/>
        <v>UCPWR_FLAB-RP</v>
      </c>
      <c r="D547" s="3" t="s">
        <v>29</v>
      </c>
      <c r="E547" s="3" t="str" cm="1">
        <f t="array" ref="E547">INDEX(PWR_Lab!$A$2:$A$168,AX547)</f>
        <v>GHDSRC09</v>
      </c>
      <c r="F547" s="3" t="s">
        <v>28</v>
      </c>
      <c r="G547" s="3" t="s">
        <v>28</v>
      </c>
      <c r="H547" s="3" t="s">
        <v>28</v>
      </c>
      <c r="I547" s="3">
        <v>3</v>
      </c>
      <c r="J547" s="3" cm="1">
        <f t="array" ref="J547">-INDEX(PWR_Lab!$F$2:$M$168,AX547,AY547)</f>
        <v>-1.1440000000000001E-2</v>
      </c>
      <c r="K547" s="3" t="s">
        <v>27</v>
      </c>
      <c r="L547" s="3" t="s">
        <v>27</v>
      </c>
      <c r="M547" s="3" t="s">
        <v>27</v>
      </c>
      <c r="N547" s="3" t="s">
        <v>27</v>
      </c>
      <c r="O547" s="3" t="s">
        <v>27</v>
      </c>
      <c r="P547" s="3" t="s">
        <v>27</v>
      </c>
      <c r="Q547" s="3" t="s">
        <v>27</v>
      </c>
      <c r="R547" s="3" t="s">
        <v>27</v>
      </c>
      <c r="S547" s="3" t="s">
        <v>27</v>
      </c>
      <c r="T547" s="3" t="s">
        <v>27</v>
      </c>
      <c r="U547" s="3" t="s">
        <v>27</v>
      </c>
      <c r="V547" s="3" t="s">
        <v>27</v>
      </c>
      <c r="W547" s="3" t="s">
        <v>27</v>
      </c>
      <c r="X547" s="3" t="s">
        <v>27</v>
      </c>
      <c r="Y547" s="3" t="s">
        <v>27</v>
      </c>
      <c r="Z547" s="3" t="s">
        <v>27</v>
      </c>
      <c r="AA547" s="3" t="s">
        <v>27</v>
      </c>
      <c r="AB547" s="3" t="s">
        <v>27</v>
      </c>
      <c r="AC547" s="3" t="s">
        <v>27</v>
      </c>
      <c r="AD547" s="3" t="s">
        <v>27</v>
      </c>
      <c r="AE547" s="3" t="s">
        <v>27</v>
      </c>
      <c r="AF547" s="3" t="s">
        <v>27</v>
      </c>
      <c r="AG547" s="3" t="s">
        <v>27</v>
      </c>
      <c r="AH547" s="3" t="s">
        <v>27</v>
      </c>
      <c r="AI547" s="3" t="s">
        <v>27</v>
      </c>
      <c r="AJ547" s="3" t="s">
        <v>27</v>
      </c>
      <c r="AK547" s="3" t="s">
        <v>27</v>
      </c>
      <c r="AL547" s="3" t="s">
        <v>27</v>
      </c>
      <c r="AM547" s="3" t="s">
        <v>27</v>
      </c>
      <c r="AN547" s="3" t="s">
        <v>27</v>
      </c>
      <c r="AO547" s="3" t="s">
        <v>27</v>
      </c>
      <c r="AP547" s="3" t="s">
        <v>27</v>
      </c>
      <c r="AX547" s="3">
        <f t="shared" si="25"/>
        <v>66</v>
      </c>
      <c r="AY547" s="3">
        <f t="shared" si="26"/>
        <v>2</v>
      </c>
    </row>
    <row r="548" spans="2:51" x14ac:dyDescent="0.25">
      <c r="B548" s="3" t="s">
        <v>30</v>
      </c>
      <c r="C548" s="3" t="str">
        <f t="shared" si="27"/>
        <v>UCPWR_FLAB-RS</v>
      </c>
      <c r="D548" s="3" t="s">
        <v>29</v>
      </c>
      <c r="E548" s="3" t="str" cm="1">
        <f t="array" ref="E548">INDEX(PWR_Lab!$A$2:$A$168,AX548)</f>
        <v>GHDSRC09</v>
      </c>
      <c r="F548" s="3" t="s">
        <v>28</v>
      </c>
      <c r="G548" s="3" t="s">
        <v>28</v>
      </c>
      <c r="H548" s="3" t="s">
        <v>28</v>
      </c>
      <c r="I548" s="3">
        <v>3</v>
      </c>
      <c r="J548" s="3" cm="1">
        <f t="array" ref="J548">-INDEX(PWR_Lab!$F$2:$M$168,AX548,AY548)</f>
        <v>-1.5480000000000001E-2</v>
      </c>
      <c r="K548" s="3" t="s">
        <v>27</v>
      </c>
      <c r="L548" s="3" t="s">
        <v>27</v>
      </c>
      <c r="M548" s="3" t="s">
        <v>27</v>
      </c>
      <c r="N548" s="3" t="s">
        <v>27</v>
      </c>
      <c r="O548" s="3" t="s">
        <v>27</v>
      </c>
      <c r="P548" s="3" t="s">
        <v>27</v>
      </c>
      <c r="Q548" s="3" t="s">
        <v>27</v>
      </c>
      <c r="R548" s="3" t="s">
        <v>27</v>
      </c>
      <c r="S548" s="3" t="s">
        <v>27</v>
      </c>
      <c r="T548" s="3" t="s">
        <v>27</v>
      </c>
      <c r="U548" s="3" t="s">
        <v>27</v>
      </c>
      <c r="V548" s="3" t="s">
        <v>27</v>
      </c>
      <c r="W548" s="3" t="s">
        <v>27</v>
      </c>
      <c r="X548" s="3" t="s">
        <v>27</v>
      </c>
      <c r="Y548" s="3" t="s">
        <v>27</v>
      </c>
      <c r="Z548" s="3" t="s">
        <v>27</v>
      </c>
      <c r="AA548" s="3" t="s">
        <v>27</v>
      </c>
      <c r="AB548" s="3" t="s">
        <v>27</v>
      </c>
      <c r="AC548" s="3" t="s">
        <v>27</v>
      </c>
      <c r="AD548" s="3" t="s">
        <v>27</v>
      </c>
      <c r="AE548" s="3" t="s">
        <v>27</v>
      </c>
      <c r="AF548" s="3" t="s">
        <v>27</v>
      </c>
      <c r="AG548" s="3" t="s">
        <v>27</v>
      </c>
      <c r="AH548" s="3" t="s">
        <v>27</v>
      </c>
      <c r="AI548" s="3" t="s">
        <v>27</v>
      </c>
      <c r="AJ548" s="3" t="s">
        <v>27</v>
      </c>
      <c r="AK548" s="3" t="s">
        <v>27</v>
      </c>
      <c r="AL548" s="3" t="s">
        <v>27</v>
      </c>
      <c r="AM548" s="3" t="s">
        <v>27</v>
      </c>
      <c r="AN548" s="3" t="s">
        <v>27</v>
      </c>
      <c r="AO548" s="3" t="s">
        <v>27</v>
      </c>
      <c r="AP548" s="3" t="s">
        <v>27</v>
      </c>
      <c r="AX548" s="3">
        <f t="shared" si="25"/>
        <v>66</v>
      </c>
      <c r="AY548" s="3">
        <f t="shared" si="26"/>
        <v>3</v>
      </c>
    </row>
    <row r="549" spans="2:51" x14ac:dyDescent="0.25">
      <c r="B549" s="3" t="s">
        <v>30</v>
      </c>
      <c r="C549" s="3" t="str">
        <f t="shared" si="27"/>
        <v>UCPWR_FLAB-RT</v>
      </c>
      <c r="D549" s="3" t="s">
        <v>29</v>
      </c>
      <c r="E549" s="3" t="str" cm="1">
        <f t="array" ref="E549">INDEX(PWR_Lab!$A$2:$A$168,AX549)</f>
        <v>GHDSRC09</v>
      </c>
      <c r="F549" s="3" t="s">
        <v>28</v>
      </c>
      <c r="G549" s="3" t="s">
        <v>28</v>
      </c>
      <c r="H549" s="3" t="s">
        <v>28</v>
      </c>
      <c r="I549" s="3">
        <v>3</v>
      </c>
      <c r="J549" s="3" cm="1">
        <f t="array" ref="J549">-INDEX(PWR_Lab!$F$2:$M$168,AX549,AY549)</f>
        <v>0</v>
      </c>
      <c r="K549" s="3" t="s">
        <v>27</v>
      </c>
      <c r="L549" s="3" t="s">
        <v>27</v>
      </c>
      <c r="M549" s="3" t="s">
        <v>27</v>
      </c>
      <c r="N549" s="3" t="s">
        <v>27</v>
      </c>
      <c r="O549" s="3" t="s">
        <v>27</v>
      </c>
      <c r="P549" s="3" t="s">
        <v>27</v>
      </c>
      <c r="Q549" s="3" t="s">
        <v>27</v>
      </c>
      <c r="R549" s="3" t="s">
        <v>27</v>
      </c>
      <c r="S549" s="3" t="s">
        <v>27</v>
      </c>
      <c r="T549" s="3" t="s">
        <v>27</v>
      </c>
      <c r="U549" s="3" t="s">
        <v>27</v>
      </c>
      <c r="V549" s="3" t="s">
        <v>27</v>
      </c>
      <c r="W549" s="3" t="s">
        <v>27</v>
      </c>
      <c r="X549" s="3" t="s">
        <v>27</v>
      </c>
      <c r="Y549" s="3" t="s">
        <v>27</v>
      </c>
      <c r="Z549" s="3" t="s">
        <v>27</v>
      </c>
      <c r="AA549" s="3" t="s">
        <v>27</v>
      </c>
      <c r="AB549" s="3" t="s">
        <v>27</v>
      </c>
      <c r="AC549" s="3" t="s">
        <v>27</v>
      </c>
      <c r="AD549" s="3" t="s">
        <v>27</v>
      </c>
      <c r="AE549" s="3" t="s">
        <v>27</v>
      </c>
      <c r="AF549" s="3" t="s">
        <v>27</v>
      </c>
      <c r="AG549" s="3" t="s">
        <v>27</v>
      </c>
      <c r="AH549" s="3" t="s">
        <v>27</v>
      </c>
      <c r="AI549" s="3" t="s">
        <v>27</v>
      </c>
      <c r="AJ549" s="3" t="s">
        <v>27</v>
      </c>
      <c r="AK549" s="3" t="s">
        <v>27</v>
      </c>
      <c r="AL549" s="3" t="s">
        <v>27</v>
      </c>
      <c r="AM549" s="3" t="s">
        <v>27</v>
      </c>
      <c r="AN549" s="3" t="s">
        <v>27</v>
      </c>
      <c r="AO549" s="3" t="s">
        <v>27</v>
      </c>
      <c r="AP549" s="3" t="s">
        <v>27</v>
      </c>
      <c r="AX549" s="3">
        <f t="shared" si="25"/>
        <v>66</v>
      </c>
      <c r="AY549" s="3">
        <f t="shared" si="26"/>
        <v>4</v>
      </c>
    </row>
    <row r="550" spans="2:51" x14ac:dyDescent="0.25">
      <c r="B550" s="3" t="s">
        <v>30</v>
      </c>
      <c r="C550" s="3" t="str">
        <f t="shared" si="27"/>
        <v>UCPWR_FLAB-UN</v>
      </c>
      <c r="D550" s="3" t="s">
        <v>29</v>
      </c>
      <c r="E550" s="3" t="str" cm="1">
        <f t="array" ref="E550">INDEX(PWR_Lab!$A$2:$A$168,AX550)</f>
        <v>GHDSRC09</v>
      </c>
      <c r="F550" s="3" t="s">
        <v>28</v>
      </c>
      <c r="G550" s="3" t="s">
        <v>28</v>
      </c>
      <c r="H550" s="3" t="s">
        <v>28</v>
      </c>
      <c r="I550" s="3">
        <v>3</v>
      </c>
      <c r="J550" s="3" cm="1">
        <f t="array" ref="J550">-INDEX(PWR_Lab!$F$2:$M$168,AX550,AY550)</f>
        <v>-0.10833</v>
      </c>
      <c r="K550" s="3" t="s">
        <v>27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  <c r="S550" s="3" t="s">
        <v>27</v>
      </c>
      <c r="T550" s="3" t="s">
        <v>27</v>
      </c>
      <c r="U550" s="3" t="s">
        <v>27</v>
      </c>
      <c r="V550" s="3" t="s">
        <v>27</v>
      </c>
      <c r="W550" s="3" t="s">
        <v>27</v>
      </c>
      <c r="X550" s="3" t="s">
        <v>27</v>
      </c>
      <c r="Y550" s="3" t="s">
        <v>27</v>
      </c>
      <c r="Z550" s="3" t="s">
        <v>27</v>
      </c>
      <c r="AA550" s="3" t="s">
        <v>27</v>
      </c>
      <c r="AB550" s="3" t="s">
        <v>27</v>
      </c>
      <c r="AC550" s="3" t="s">
        <v>27</v>
      </c>
      <c r="AD550" s="3" t="s">
        <v>27</v>
      </c>
      <c r="AE550" s="3" t="s">
        <v>27</v>
      </c>
      <c r="AF550" s="3" t="s">
        <v>27</v>
      </c>
      <c r="AG550" s="3" t="s">
        <v>27</v>
      </c>
      <c r="AH550" s="3" t="s">
        <v>27</v>
      </c>
      <c r="AI550" s="3" t="s">
        <v>27</v>
      </c>
      <c r="AJ550" s="3" t="s">
        <v>27</v>
      </c>
      <c r="AK550" s="3" t="s">
        <v>27</v>
      </c>
      <c r="AL550" s="3" t="s">
        <v>27</v>
      </c>
      <c r="AM550" s="3" t="s">
        <v>27</v>
      </c>
      <c r="AN550" s="3" t="s">
        <v>27</v>
      </c>
      <c r="AO550" s="3" t="s">
        <v>27</v>
      </c>
      <c r="AP550" s="3" t="s">
        <v>27</v>
      </c>
      <c r="AX550" s="3">
        <f t="shared" si="25"/>
        <v>66</v>
      </c>
      <c r="AY550" s="3">
        <f t="shared" si="26"/>
        <v>5</v>
      </c>
    </row>
    <row r="551" spans="2:51" x14ac:dyDescent="0.25">
      <c r="B551" s="3" t="s">
        <v>30</v>
      </c>
      <c r="C551" s="3" t="str">
        <f t="shared" si="27"/>
        <v>UCPWR_FLAB-UP</v>
      </c>
      <c r="D551" s="3" t="s">
        <v>29</v>
      </c>
      <c r="E551" s="3" t="str" cm="1">
        <f t="array" ref="E551">INDEX(PWR_Lab!$A$2:$A$168,AX551)</f>
        <v>GHDSRC09</v>
      </c>
      <c r="F551" s="3" t="s">
        <v>28</v>
      </c>
      <c r="G551" s="3" t="s">
        <v>28</v>
      </c>
      <c r="H551" s="3" t="s">
        <v>28</v>
      </c>
      <c r="I551" s="3">
        <v>3</v>
      </c>
      <c r="J551" s="3" cm="1">
        <f t="array" ref="J551">-INDEX(PWR_Lab!$F$2:$M$168,AX551,AY551)</f>
        <v>-0.39967000000000003</v>
      </c>
      <c r="K551" s="3" t="s">
        <v>27</v>
      </c>
      <c r="L551" s="3" t="s">
        <v>27</v>
      </c>
      <c r="M551" s="3" t="s">
        <v>27</v>
      </c>
      <c r="N551" s="3" t="s">
        <v>27</v>
      </c>
      <c r="O551" s="3" t="s">
        <v>27</v>
      </c>
      <c r="P551" s="3" t="s">
        <v>27</v>
      </c>
      <c r="Q551" s="3" t="s">
        <v>27</v>
      </c>
      <c r="R551" s="3" t="s">
        <v>27</v>
      </c>
      <c r="S551" s="3" t="s">
        <v>27</v>
      </c>
      <c r="T551" s="3" t="s">
        <v>27</v>
      </c>
      <c r="U551" s="3" t="s">
        <v>27</v>
      </c>
      <c r="V551" s="3" t="s">
        <v>27</v>
      </c>
      <c r="W551" s="3" t="s">
        <v>27</v>
      </c>
      <c r="X551" s="3" t="s">
        <v>27</v>
      </c>
      <c r="Y551" s="3" t="s">
        <v>27</v>
      </c>
      <c r="Z551" s="3" t="s">
        <v>27</v>
      </c>
      <c r="AA551" s="3" t="s">
        <v>27</v>
      </c>
      <c r="AB551" s="3" t="s">
        <v>27</v>
      </c>
      <c r="AC551" s="3" t="s">
        <v>27</v>
      </c>
      <c r="AD551" s="3" t="s">
        <v>27</v>
      </c>
      <c r="AE551" s="3" t="s">
        <v>27</v>
      </c>
      <c r="AF551" s="3" t="s">
        <v>27</v>
      </c>
      <c r="AG551" s="3" t="s">
        <v>27</v>
      </c>
      <c r="AH551" s="3" t="s">
        <v>27</v>
      </c>
      <c r="AI551" s="3" t="s">
        <v>27</v>
      </c>
      <c r="AJ551" s="3" t="s">
        <v>27</v>
      </c>
      <c r="AK551" s="3" t="s">
        <v>27</v>
      </c>
      <c r="AL551" s="3" t="s">
        <v>27</v>
      </c>
      <c r="AM551" s="3" t="s">
        <v>27</v>
      </c>
      <c r="AN551" s="3" t="s">
        <v>27</v>
      </c>
      <c r="AO551" s="3" t="s">
        <v>27</v>
      </c>
      <c r="AP551" s="3" t="s">
        <v>27</v>
      </c>
      <c r="AX551" s="3">
        <f t="shared" si="25"/>
        <v>66</v>
      </c>
      <c r="AY551" s="3">
        <f t="shared" si="26"/>
        <v>6</v>
      </c>
    </row>
    <row r="552" spans="2:51" x14ac:dyDescent="0.25">
      <c r="B552" s="3" t="s">
        <v>30</v>
      </c>
      <c r="C552" s="3" t="str">
        <f t="shared" si="27"/>
        <v>UCPWR_FLAB-US</v>
      </c>
      <c r="D552" s="3" t="s">
        <v>29</v>
      </c>
      <c r="E552" s="3" t="str" cm="1">
        <f t="array" ref="E552">INDEX(PWR_Lab!$A$2:$A$168,AX552)</f>
        <v>GHDSRC09</v>
      </c>
      <c r="F552" s="3" t="s">
        <v>28</v>
      </c>
      <c r="G552" s="3" t="s">
        <v>28</v>
      </c>
      <c r="H552" s="3" t="s">
        <v>28</v>
      </c>
      <c r="I552" s="3">
        <v>3</v>
      </c>
      <c r="J552" s="3" cm="1">
        <f t="array" ref="J552">-INDEX(PWR_Lab!$F$2:$M$168,AX552,AY552)</f>
        <v>-7.2669999999999998E-2</v>
      </c>
      <c r="K552" s="3" t="s">
        <v>27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  <c r="S552" s="3" t="s">
        <v>27</v>
      </c>
      <c r="T552" s="3" t="s">
        <v>27</v>
      </c>
      <c r="U552" s="3" t="s">
        <v>27</v>
      </c>
      <c r="V552" s="3" t="s">
        <v>27</v>
      </c>
      <c r="W552" s="3" t="s">
        <v>27</v>
      </c>
      <c r="X552" s="3" t="s">
        <v>27</v>
      </c>
      <c r="Y552" s="3" t="s">
        <v>27</v>
      </c>
      <c r="Z552" s="3" t="s">
        <v>27</v>
      </c>
      <c r="AA552" s="3" t="s">
        <v>27</v>
      </c>
      <c r="AB552" s="3" t="s">
        <v>27</v>
      </c>
      <c r="AC552" s="3" t="s">
        <v>27</v>
      </c>
      <c r="AD552" s="3" t="s">
        <v>27</v>
      </c>
      <c r="AE552" s="3" t="s">
        <v>27</v>
      </c>
      <c r="AF552" s="3" t="s">
        <v>27</v>
      </c>
      <c r="AG552" s="3" t="s">
        <v>27</v>
      </c>
      <c r="AH552" s="3" t="s">
        <v>27</v>
      </c>
      <c r="AI552" s="3" t="s">
        <v>27</v>
      </c>
      <c r="AJ552" s="3" t="s">
        <v>27</v>
      </c>
      <c r="AK552" s="3" t="s">
        <v>27</v>
      </c>
      <c r="AL552" s="3" t="s">
        <v>27</v>
      </c>
      <c r="AM552" s="3" t="s">
        <v>27</v>
      </c>
      <c r="AN552" s="3" t="s">
        <v>27</v>
      </c>
      <c r="AO552" s="3" t="s">
        <v>27</v>
      </c>
      <c r="AP552" s="3" t="s">
        <v>27</v>
      </c>
      <c r="AX552" s="3">
        <f t="shared" si="25"/>
        <v>66</v>
      </c>
      <c r="AY552" s="3">
        <f t="shared" si="26"/>
        <v>7</v>
      </c>
    </row>
    <row r="553" spans="2:51" x14ac:dyDescent="0.25">
      <c r="B553" s="3" t="s">
        <v>30</v>
      </c>
      <c r="C553" s="3" t="str">
        <f t="shared" si="27"/>
        <v>UCPWR_FLAB-UT</v>
      </c>
      <c r="D553" s="3" t="s">
        <v>29</v>
      </c>
      <c r="E553" s="3" t="str" cm="1">
        <f t="array" ref="E553">INDEX(PWR_Lab!$A$2:$A$168,AX553)</f>
        <v>GHDSRC09</v>
      </c>
      <c r="F553" s="3" t="s">
        <v>28</v>
      </c>
      <c r="G553" s="3" t="s">
        <v>28</v>
      </c>
      <c r="H553" s="3" t="s">
        <v>28</v>
      </c>
      <c r="I553" s="3">
        <v>3</v>
      </c>
      <c r="J553" s="3" cm="1">
        <f t="array" ref="J553">-INDEX(PWR_Lab!$F$2:$M$168,AX553,AY553)</f>
        <v>-0.88546000000000002</v>
      </c>
      <c r="K553" s="3" t="s">
        <v>27</v>
      </c>
      <c r="L553" s="3" t="s">
        <v>27</v>
      </c>
      <c r="M553" s="3" t="s">
        <v>27</v>
      </c>
      <c r="N553" s="3" t="s">
        <v>27</v>
      </c>
      <c r="O553" s="3" t="s">
        <v>27</v>
      </c>
      <c r="P553" s="3" t="s">
        <v>27</v>
      </c>
      <c r="Q553" s="3" t="s">
        <v>27</v>
      </c>
      <c r="R553" s="3" t="s">
        <v>27</v>
      </c>
      <c r="S553" s="3" t="s">
        <v>27</v>
      </c>
      <c r="T553" s="3" t="s">
        <v>27</v>
      </c>
      <c r="U553" s="3" t="s">
        <v>27</v>
      </c>
      <c r="V553" s="3" t="s">
        <v>27</v>
      </c>
      <c r="W553" s="3" t="s">
        <v>27</v>
      </c>
      <c r="X553" s="3" t="s">
        <v>27</v>
      </c>
      <c r="Y553" s="3" t="s">
        <v>27</v>
      </c>
      <c r="Z553" s="3" t="s">
        <v>27</v>
      </c>
      <c r="AA553" s="3" t="s">
        <v>27</v>
      </c>
      <c r="AB553" s="3" t="s">
        <v>27</v>
      </c>
      <c r="AC553" s="3" t="s">
        <v>27</v>
      </c>
      <c r="AD553" s="3" t="s">
        <v>27</v>
      </c>
      <c r="AE553" s="3" t="s">
        <v>27</v>
      </c>
      <c r="AF553" s="3" t="s">
        <v>27</v>
      </c>
      <c r="AG553" s="3" t="s">
        <v>27</v>
      </c>
      <c r="AH553" s="3" t="s">
        <v>27</v>
      </c>
      <c r="AI553" s="3" t="s">
        <v>27</v>
      </c>
      <c r="AJ553" s="3" t="s">
        <v>27</v>
      </c>
      <c r="AK553" s="3" t="s">
        <v>27</v>
      </c>
      <c r="AL553" s="3" t="s">
        <v>27</v>
      </c>
      <c r="AM553" s="3" t="s">
        <v>27</v>
      </c>
      <c r="AN553" s="3" t="s">
        <v>27</v>
      </c>
      <c r="AO553" s="3" t="s">
        <v>27</v>
      </c>
      <c r="AP553" s="3" t="s">
        <v>27</v>
      </c>
      <c r="AX553" s="3">
        <f t="shared" si="25"/>
        <v>66</v>
      </c>
      <c r="AY553" s="3">
        <f t="shared" si="26"/>
        <v>8</v>
      </c>
    </row>
    <row r="554" spans="2:51" x14ac:dyDescent="0.25">
      <c r="B554" s="3" t="s">
        <v>30</v>
      </c>
      <c r="C554" s="3" t="str">
        <f t="shared" si="27"/>
        <v>UCPWR_FLAB-RN</v>
      </c>
      <c r="D554" s="3" t="s">
        <v>29</v>
      </c>
      <c r="E554" s="3" t="str" cm="1">
        <f t="array" ref="E554">INDEX(PWR_Lab!$A$2:$A$168,AX554)</f>
        <v>GHDSRI00</v>
      </c>
      <c r="F554" s="3" t="s">
        <v>28</v>
      </c>
      <c r="G554" s="3" t="s">
        <v>28</v>
      </c>
      <c r="H554" s="3" t="s">
        <v>28</v>
      </c>
      <c r="I554" s="3">
        <v>3</v>
      </c>
      <c r="J554" s="3" cm="1">
        <f t="array" ref="J554">-INDEX(PWR_Lab!$F$2:$M$168,AX554,AY554)</f>
        <v>-1.413E-2</v>
      </c>
      <c r="K554" s="3" t="s">
        <v>27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  <c r="S554" s="3" t="s">
        <v>27</v>
      </c>
      <c r="T554" s="3" t="s">
        <v>27</v>
      </c>
      <c r="U554" s="3" t="s">
        <v>27</v>
      </c>
      <c r="V554" s="3" t="s">
        <v>27</v>
      </c>
      <c r="W554" s="3" t="s">
        <v>27</v>
      </c>
      <c r="X554" s="3" t="s">
        <v>27</v>
      </c>
      <c r="Y554" s="3" t="s">
        <v>27</v>
      </c>
      <c r="Z554" s="3" t="s">
        <v>27</v>
      </c>
      <c r="AA554" s="3" t="s">
        <v>27</v>
      </c>
      <c r="AB554" s="3" t="s">
        <v>27</v>
      </c>
      <c r="AC554" s="3" t="s">
        <v>27</v>
      </c>
      <c r="AD554" s="3" t="s">
        <v>27</v>
      </c>
      <c r="AE554" s="3" t="s">
        <v>27</v>
      </c>
      <c r="AF554" s="3" t="s">
        <v>27</v>
      </c>
      <c r="AG554" s="3" t="s">
        <v>27</v>
      </c>
      <c r="AH554" s="3" t="s">
        <v>27</v>
      </c>
      <c r="AI554" s="3" t="s">
        <v>27</v>
      </c>
      <c r="AJ554" s="3" t="s">
        <v>27</v>
      </c>
      <c r="AK554" s="3" t="s">
        <v>27</v>
      </c>
      <c r="AL554" s="3" t="s">
        <v>27</v>
      </c>
      <c r="AM554" s="3" t="s">
        <v>27</v>
      </c>
      <c r="AN554" s="3" t="s">
        <v>27</v>
      </c>
      <c r="AO554" s="3" t="s">
        <v>27</v>
      </c>
      <c r="AP554" s="3" t="s">
        <v>27</v>
      </c>
      <c r="AX554" s="3">
        <f t="shared" si="25"/>
        <v>67</v>
      </c>
      <c r="AY554" s="3">
        <f t="shared" si="26"/>
        <v>1</v>
      </c>
    </row>
    <row r="555" spans="2:51" x14ac:dyDescent="0.25">
      <c r="B555" s="3" t="s">
        <v>30</v>
      </c>
      <c r="C555" s="3" t="str">
        <f t="shared" si="27"/>
        <v>UCPWR_FLAB-RP</v>
      </c>
      <c r="D555" s="3" t="s">
        <v>29</v>
      </c>
      <c r="E555" s="3" t="str" cm="1">
        <f t="array" ref="E555">INDEX(PWR_Lab!$A$2:$A$168,AX555)</f>
        <v>GHDSRI00</v>
      </c>
      <c r="F555" s="3" t="s">
        <v>28</v>
      </c>
      <c r="G555" s="3" t="s">
        <v>28</v>
      </c>
      <c r="H555" s="3" t="s">
        <v>28</v>
      </c>
      <c r="I555" s="3">
        <v>3</v>
      </c>
      <c r="J555" s="3" cm="1">
        <f t="array" ref="J555">-INDEX(PWR_Lab!$F$2:$M$168,AX555,AY555)</f>
        <v>-1.1440000000000001E-2</v>
      </c>
      <c r="K555" s="3" t="s">
        <v>27</v>
      </c>
      <c r="L555" s="3" t="s">
        <v>27</v>
      </c>
      <c r="M555" s="3" t="s">
        <v>27</v>
      </c>
      <c r="N555" s="3" t="s">
        <v>27</v>
      </c>
      <c r="O555" s="3" t="s">
        <v>27</v>
      </c>
      <c r="P555" s="3" t="s">
        <v>27</v>
      </c>
      <c r="Q555" s="3" t="s">
        <v>27</v>
      </c>
      <c r="R555" s="3" t="s">
        <v>27</v>
      </c>
      <c r="S555" s="3" t="s">
        <v>27</v>
      </c>
      <c r="T555" s="3" t="s">
        <v>27</v>
      </c>
      <c r="U555" s="3" t="s">
        <v>27</v>
      </c>
      <c r="V555" s="3" t="s">
        <v>27</v>
      </c>
      <c r="W555" s="3" t="s">
        <v>27</v>
      </c>
      <c r="X555" s="3" t="s">
        <v>27</v>
      </c>
      <c r="Y555" s="3" t="s">
        <v>27</v>
      </c>
      <c r="Z555" s="3" t="s">
        <v>27</v>
      </c>
      <c r="AA555" s="3" t="s">
        <v>27</v>
      </c>
      <c r="AB555" s="3" t="s">
        <v>27</v>
      </c>
      <c r="AC555" s="3" t="s">
        <v>27</v>
      </c>
      <c r="AD555" s="3" t="s">
        <v>27</v>
      </c>
      <c r="AE555" s="3" t="s">
        <v>27</v>
      </c>
      <c r="AF555" s="3" t="s">
        <v>27</v>
      </c>
      <c r="AG555" s="3" t="s">
        <v>27</v>
      </c>
      <c r="AH555" s="3" t="s">
        <v>27</v>
      </c>
      <c r="AI555" s="3" t="s">
        <v>27</v>
      </c>
      <c r="AJ555" s="3" t="s">
        <v>27</v>
      </c>
      <c r="AK555" s="3" t="s">
        <v>27</v>
      </c>
      <c r="AL555" s="3" t="s">
        <v>27</v>
      </c>
      <c r="AM555" s="3" t="s">
        <v>27</v>
      </c>
      <c r="AN555" s="3" t="s">
        <v>27</v>
      </c>
      <c r="AO555" s="3" t="s">
        <v>27</v>
      </c>
      <c r="AP555" s="3" t="s">
        <v>27</v>
      </c>
      <c r="AX555" s="3">
        <f t="shared" si="25"/>
        <v>67</v>
      </c>
      <c r="AY555" s="3">
        <f t="shared" si="26"/>
        <v>2</v>
      </c>
    </row>
    <row r="556" spans="2:51" x14ac:dyDescent="0.25">
      <c r="B556" s="3" t="s">
        <v>30</v>
      </c>
      <c r="C556" s="3" t="str">
        <f t="shared" si="27"/>
        <v>UCPWR_FLAB-RS</v>
      </c>
      <c r="D556" s="3" t="s">
        <v>29</v>
      </c>
      <c r="E556" s="3" t="str" cm="1">
        <f t="array" ref="E556">INDEX(PWR_Lab!$A$2:$A$168,AX556)</f>
        <v>GHDSRI00</v>
      </c>
      <c r="F556" s="3" t="s">
        <v>28</v>
      </c>
      <c r="G556" s="3" t="s">
        <v>28</v>
      </c>
      <c r="H556" s="3" t="s">
        <v>28</v>
      </c>
      <c r="I556" s="3">
        <v>3</v>
      </c>
      <c r="J556" s="3" cm="1">
        <f t="array" ref="J556">-INDEX(PWR_Lab!$F$2:$M$168,AX556,AY556)</f>
        <v>-1.5480000000000001E-2</v>
      </c>
      <c r="K556" s="3" t="s">
        <v>27</v>
      </c>
      <c r="L556" s="3" t="s">
        <v>27</v>
      </c>
      <c r="M556" s="3" t="s">
        <v>27</v>
      </c>
      <c r="N556" s="3" t="s">
        <v>27</v>
      </c>
      <c r="O556" s="3" t="s">
        <v>27</v>
      </c>
      <c r="P556" s="3" t="s">
        <v>27</v>
      </c>
      <c r="Q556" s="3" t="s">
        <v>27</v>
      </c>
      <c r="R556" s="3" t="s">
        <v>27</v>
      </c>
      <c r="S556" s="3" t="s">
        <v>27</v>
      </c>
      <c r="T556" s="3" t="s">
        <v>27</v>
      </c>
      <c r="U556" s="3" t="s">
        <v>27</v>
      </c>
      <c r="V556" s="3" t="s">
        <v>27</v>
      </c>
      <c r="W556" s="3" t="s">
        <v>27</v>
      </c>
      <c r="X556" s="3" t="s">
        <v>27</v>
      </c>
      <c r="Y556" s="3" t="s">
        <v>27</v>
      </c>
      <c r="Z556" s="3" t="s">
        <v>27</v>
      </c>
      <c r="AA556" s="3" t="s">
        <v>27</v>
      </c>
      <c r="AB556" s="3" t="s">
        <v>27</v>
      </c>
      <c r="AC556" s="3" t="s">
        <v>27</v>
      </c>
      <c r="AD556" s="3" t="s">
        <v>27</v>
      </c>
      <c r="AE556" s="3" t="s">
        <v>27</v>
      </c>
      <c r="AF556" s="3" t="s">
        <v>27</v>
      </c>
      <c r="AG556" s="3" t="s">
        <v>27</v>
      </c>
      <c r="AH556" s="3" t="s">
        <v>27</v>
      </c>
      <c r="AI556" s="3" t="s">
        <v>27</v>
      </c>
      <c r="AJ556" s="3" t="s">
        <v>27</v>
      </c>
      <c r="AK556" s="3" t="s">
        <v>27</v>
      </c>
      <c r="AL556" s="3" t="s">
        <v>27</v>
      </c>
      <c r="AM556" s="3" t="s">
        <v>27</v>
      </c>
      <c r="AN556" s="3" t="s">
        <v>27</v>
      </c>
      <c r="AO556" s="3" t="s">
        <v>27</v>
      </c>
      <c r="AP556" s="3" t="s">
        <v>27</v>
      </c>
      <c r="AX556" s="3">
        <f t="shared" si="25"/>
        <v>67</v>
      </c>
      <c r="AY556" s="3">
        <f t="shared" si="26"/>
        <v>3</v>
      </c>
    </row>
    <row r="557" spans="2:51" x14ac:dyDescent="0.25">
      <c r="B557" s="3" t="s">
        <v>30</v>
      </c>
      <c r="C557" s="3" t="str">
        <f t="shared" si="27"/>
        <v>UCPWR_FLAB-RT</v>
      </c>
      <c r="D557" s="3" t="s">
        <v>29</v>
      </c>
      <c r="E557" s="3" t="str" cm="1">
        <f t="array" ref="E557">INDEX(PWR_Lab!$A$2:$A$168,AX557)</f>
        <v>GHDSRI00</v>
      </c>
      <c r="F557" s="3" t="s">
        <v>28</v>
      </c>
      <c r="G557" s="3" t="s">
        <v>28</v>
      </c>
      <c r="H557" s="3" t="s">
        <v>28</v>
      </c>
      <c r="I557" s="3">
        <v>3</v>
      </c>
      <c r="J557" s="3" cm="1">
        <f t="array" ref="J557">-INDEX(PWR_Lab!$F$2:$M$168,AX557,AY557)</f>
        <v>0</v>
      </c>
      <c r="K557" s="3" t="s">
        <v>27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  <c r="S557" s="3" t="s">
        <v>27</v>
      </c>
      <c r="T557" s="3" t="s">
        <v>27</v>
      </c>
      <c r="U557" s="3" t="s">
        <v>27</v>
      </c>
      <c r="V557" s="3" t="s">
        <v>27</v>
      </c>
      <c r="W557" s="3" t="s">
        <v>27</v>
      </c>
      <c r="X557" s="3" t="s">
        <v>27</v>
      </c>
      <c r="Y557" s="3" t="s">
        <v>27</v>
      </c>
      <c r="Z557" s="3" t="s">
        <v>27</v>
      </c>
      <c r="AA557" s="3" t="s">
        <v>27</v>
      </c>
      <c r="AB557" s="3" t="s">
        <v>27</v>
      </c>
      <c r="AC557" s="3" t="s">
        <v>27</v>
      </c>
      <c r="AD557" s="3" t="s">
        <v>27</v>
      </c>
      <c r="AE557" s="3" t="s">
        <v>27</v>
      </c>
      <c r="AF557" s="3" t="s">
        <v>27</v>
      </c>
      <c r="AG557" s="3" t="s">
        <v>27</v>
      </c>
      <c r="AH557" s="3" t="s">
        <v>27</v>
      </c>
      <c r="AI557" s="3" t="s">
        <v>27</v>
      </c>
      <c r="AJ557" s="3" t="s">
        <v>27</v>
      </c>
      <c r="AK557" s="3" t="s">
        <v>27</v>
      </c>
      <c r="AL557" s="3" t="s">
        <v>27</v>
      </c>
      <c r="AM557" s="3" t="s">
        <v>27</v>
      </c>
      <c r="AN557" s="3" t="s">
        <v>27</v>
      </c>
      <c r="AO557" s="3" t="s">
        <v>27</v>
      </c>
      <c r="AP557" s="3" t="s">
        <v>27</v>
      </c>
      <c r="AX557" s="3">
        <f t="shared" si="25"/>
        <v>67</v>
      </c>
      <c r="AY557" s="3">
        <f t="shared" si="26"/>
        <v>4</v>
      </c>
    </row>
    <row r="558" spans="2:51" x14ac:dyDescent="0.25">
      <c r="B558" s="3" t="s">
        <v>30</v>
      </c>
      <c r="C558" s="3" t="str">
        <f t="shared" si="27"/>
        <v>UCPWR_FLAB-UN</v>
      </c>
      <c r="D558" s="3" t="s">
        <v>29</v>
      </c>
      <c r="E558" s="3" t="str" cm="1">
        <f t="array" ref="E558">INDEX(PWR_Lab!$A$2:$A$168,AX558)</f>
        <v>GHDSRI00</v>
      </c>
      <c r="F558" s="3" t="s">
        <v>28</v>
      </c>
      <c r="G558" s="3" t="s">
        <v>28</v>
      </c>
      <c r="H558" s="3" t="s">
        <v>28</v>
      </c>
      <c r="I558" s="3">
        <v>3</v>
      </c>
      <c r="J558" s="3" cm="1">
        <f t="array" ref="J558">-INDEX(PWR_Lab!$F$2:$M$168,AX558,AY558)</f>
        <v>-0.10833</v>
      </c>
      <c r="K558" s="3" t="s">
        <v>27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  <c r="S558" s="3" t="s">
        <v>27</v>
      </c>
      <c r="T558" s="3" t="s">
        <v>27</v>
      </c>
      <c r="U558" s="3" t="s">
        <v>27</v>
      </c>
      <c r="V558" s="3" t="s">
        <v>27</v>
      </c>
      <c r="W558" s="3" t="s">
        <v>27</v>
      </c>
      <c r="X558" s="3" t="s">
        <v>27</v>
      </c>
      <c r="Y558" s="3" t="s">
        <v>27</v>
      </c>
      <c r="Z558" s="3" t="s">
        <v>27</v>
      </c>
      <c r="AA558" s="3" t="s">
        <v>27</v>
      </c>
      <c r="AB558" s="3" t="s">
        <v>27</v>
      </c>
      <c r="AC558" s="3" t="s">
        <v>27</v>
      </c>
      <c r="AD558" s="3" t="s">
        <v>27</v>
      </c>
      <c r="AE558" s="3" t="s">
        <v>27</v>
      </c>
      <c r="AF558" s="3" t="s">
        <v>27</v>
      </c>
      <c r="AG558" s="3" t="s">
        <v>27</v>
      </c>
      <c r="AH558" s="3" t="s">
        <v>27</v>
      </c>
      <c r="AI558" s="3" t="s">
        <v>27</v>
      </c>
      <c r="AJ558" s="3" t="s">
        <v>27</v>
      </c>
      <c r="AK558" s="3" t="s">
        <v>27</v>
      </c>
      <c r="AL558" s="3" t="s">
        <v>27</v>
      </c>
      <c r="AM558" s="3" t="s">
        <v>27</v>
      </c>
      <c r="AN558" s="3" t="s">
        <v>27</v>
      </c>
      <c r="AO558" s="3" t="s">
        <v>27</v>
      </c>
      <c r="AP558" s="3" t="s">
        <v>27</v>
      </c>
      <c r="AX558" s="3">
        <f t="shared" si="25"/>
        <v>67</v>
      </c>
      <c r="AY558" s="3">
        <f t="shared" si="26"/>
        <v>5</v>
      </c>
    </row>
    <row r="559" spans="2:51" x14ac:dyDescent="0.25">
      <c r="B559" s="3" t="s">
        <v>30</v>
      </c>
      <c r="C559" s="3" t="str">
        <f t="shared" si="27"/>
        <v>UCPWR_FLAB-UP</v>
      </c>
      <c r="D559" s="3" t="s">
        <v>29</v>
      </c>
      <c r="E559" s="3" t="str" cm="1">
        <f t="array" ref="E559">INDEX(PWR_Lab!$A$2:$A$168,AX559)</f>
        <v>GHDSRI00</v>
      </c>
      <c r="F559" s="3" t="s">
        <v>28</v>
      </c>
      <c r="G559" s="3" t="s">
        <v>28</v>
      </c>
      <c r="H559" s="3" t="s">
        <v>28</v>
      </c>
      <c r="I559" s="3">
        <v>3</v>
      </c>
      <c r="J559" s="3" cm="1">
        <f t="array" ref="J559">-INDEX(PWR_Lab!$F$2:$M$168,AX559,AY559)</f>
        <v>-0.39967000000000003</v>
      </c>
      <c r="K559" s="3" t="s">
        <v>27</v>
      </c>
      <c r="L559" s="3" t="s">
        <v>27</v>
      </c>
      <c r="M559" s="3" t="s">
        <v>27</v>
      </c>
      <c r="N559" s="3" t="s">
        <v>27</v>
      </c>
      <c r="O559" s="3" t="s">
        <v>27</v>
      </c>
      <c r="P559" s="3" t="s">
        <v>27</v>
      </c>
      <c r="Q559" s="3" t="s">
        <v>27</v>
      </c>
      <c r="R559" s="3" t="s">
        <v>27</v>
      </c>
      <c r="S559" s="3" t="s">
        <v>27</v>
      </c>
      <c r="T559" s="3" t="s">
        <v>27</v>
      </c>
      <c r="U559" s="3" t="s">
        <v>27</v>
      </c>
      <c r="V559" s="3" t="s">
        <v>27</v>
      </c>
      <c r="W559" s="3" t="s">
        <v>27</v>
      </c>
      <c r="X559" s="3" t="s">
        <v>27</v>
      </c>
      <c r="Y559" s="3" t="s">
        <v>27</v>
      </c>
      <c r="Z559" s="3" t="s">
        <v>27</v>
      </c>
      <c r="AA559" s="3" t="s">
        <v>27</v>
      </c>
      <c r="AB559" s="3" t="s">
        <v>27</v>
      </c>
      <c r="AC559" s="3" t="s">
        <v>27</v>
      </c>
      <c r="AD559" s="3" t="s">
        <v>27</v>
      </c>
      <c r="AE559" s="3" t="s">
        <v>27</v>
      </c>
      <c r="AF559" s="3" t="s">
        <v>27</v>
      </c>
      <c r="AG559" s="3" t="s">
        <v>27</v>
      </c>
      <c r="AH559" s="3" t="s">
        <v>27</v>
      </c>
      <c r="AI559" s="3" t="s">
        <v>27</v>
      </c>
      <c r="AJ559" s="3" t="s">
        <v>27</v>
      </c>
      <c r="AK559" s="3" t="s">
        <v>27</v>
      </c>
      <c r="AL559" s="3" t="s">
        <v>27</v>
      </c>
      <c r="AM559" s="3" t="s">
        <v>27</v>
      </c>
      <c r="AN559" s="3" t="s">
        <v>27</v>
      </c>
      <c r="AO559" s="3" t="s">
        <v>27</v>
      </c>
      <c r="AP559" s="3" t="s">
        <v>27</v>
      </c>
      <c r="AX559" s="3">
        <f t="shared" si="25"/>
        <v>67</v>
      </c>
      <c r="AY559" s="3">
        <f t="shared" si="26"/>
        <v>6</v>
      </c>
    </row>
    <row r="560" spans="2:51" x14ac:dyDescent="0.25">
      <c r="B560" s="3" t="s">
        <v>30</v>
      </c>
      <c r="C560" s="3" t="str">
        <f t="shared" si="27"/>
        <v>UCPWR_FLAB-US</v>
      </c>
      <c r="D560" s="3" t="s">
        <v>29</v>
      </c>
      <c r="E560" s="3" t="str" cm="1">
        <f t="array" ref="E560">INDEX(PWR_Lab!$A$2:$A$168,AX560)</f>
        <v>GHDSRI00</v>
      </c>
      <c r="F560" s="3" t="s">
        <v>28</v>
      </c>
      <c r="G560" s="3" t="s">
        <v>28</v>
      </c>
      <c r="H560" s="3" t="s">
        <v>28</v>
      </c>
      <c r="I560" s="3">
        <v>3</v>
      </c>
      <c r="J560" s="3" cm="1">
        <f t="array" ref="J560">-INDEX(PWR_Lab!$F$2:$M$168,AX560,AY560)</f>
        <v>-7.2669999999999998E-2</v>
      </c>
      <c r="K560" s="3" t="s">
        <v>27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  <c r="S560" s="3" t="s">
        <v>27</v>
      </c>
      <c r="T560" s="3" t="s">
        <v>27</v>
      </c>
      <c r="U560" s="3" t="s">
        <v>27</v>
      </c>
      <c r="V560" s="3" t="s">
        <v>27</v>
      </c>
      <c r="W560" s="3" t="s">
        <v>27</v>
      </c>
      <c r="X560" s="3" t="s">
        <v>27</v>
      </c>
      <c r="Y560" s="3" t="s">
        <v>27</v>
      </c>
      <c r="Z560" s="3" t="s">
        <v>27</v>
      </c>
      <c r="AA560" s="3" t="s">
        <v>27</v>
      </c>
      <c r="AB560" s="3" t="s">
        <v>27</v>
      </c>
      <c r="AC560" s="3" t="s">
        <v>27</v>
      </c>
      <c r="AD560" s="3" t="s">
        <v>27</v>
      </c>
      <c r="AE560" s="3" t="s">
        <v>27</v>
      </c>
      <c r="AF560" s="3" t="s">
        <v>27</v>
      </c>
      <c r="AG560" s="3" t="s">
        <v>27</v>
      </c>
      <c r="AH560" s="3" t="s">
        <v>27</v>
      </c>
      <c r="AI560" s="3" t="s">
        <v>27</v>
      </c>
      <c r="AJ560" s="3" t="s">
        <v>27</v>
      </c>
      <c r="AK560" s="3" t="s">
        <v>27</v>
      </c>
      <c r="AL560" s="3" t="s">
        <v>27</v>
      </c>
      <c r="AM560" s="3" t="s">
        <v>27</v>
      </c>
      <c r="AN560" s="3" t="s">
        <v>27</v>
      </c>
      <c r="AO560" s="3" t="s">
        <v>27</v>
      </c>
      <c r="AP560" s="3" t="s">
        <v>27</v>
      </c>
      <c r="AX560" s="3">
        <f t="shared" si="25"/>
        <v>67</v>
      </c>
      <c r="AY560" s="3">
        <f t="shared" si="26"/>
        <v>7</v>
      </c>
    </row>
    <row r="561" spans="2:51" x14ac:dyDescent="0.25">
      <c r="B561" s="3" t="s">
        <v>30</v>
      </c>
      <c r="C561" s="3" t="str">
        <f t="shared" si="27"/>
        <v>UCPWR_FLAB-UT</v>
      </c>
      <c r="D561" s="3" t="s">
        <v>29</v>
      </c>
      <c r="E561" s="3" t="str" cm="1">
        <f t="array" ref="E561">INDEX(PWR_Lab!$A$2:$A$168,AX561)</f>
        <v>GHDSRI00</v>
      </c>
      <c r="F561" s="3" t="s">
        <v>28</v>
      </c>
      <c r="G561" s="3" t="s">
        <v>28</v>
      </c>
      <c r="H561" s="3" t="s">
        <v>28</v>
      </c>
      <c r="I561" s="3">
        <v>3</v>
      </c>
      <c r="J561" s="3" cm="1">
        <f t="array" ref="J561">-INDEX(PWR_Lab!$F$2:$M$168,AX561,AY561)</f>
        <v>-0.88546000000000002</v>
      </c>
      <c r="K561" s="3" t="s">
        <v>27</v>
      </c>
      <c r="L561" s="3" t="s">
        <v>27</v>
      </c>
      <c r="M561" s="3" t="s">
        <v>27</v>
      </c>
      <c r="N561" s="3" t="s">
        <v>27</v>
      </c>
      <c r="O561" s="3" t="s">
        <v>27</v>
      </c>
      <c r="P561" s="3" t="s">
        <v>27</v>
      </c>
      <c r="Q561" s="3" t="s">
        <v>27</v>
      </c>
      <c r="R561" s="3" t="s">
        <v>27</v>
      </c>
      <c r="S561" s="3" t="s">
        <v>27</v>
      </c>
      <c r="T561" s="3" t="s">
        <v>27</v>
      </c>
      <c r="U561" s="3" t="s">
        <v>27</v>
      </c>
      <c r="V561" s="3" t="s">
        <v>27</v>
      </c>
      <c r="W561" s="3" t="s">
        <v>27</v>
      </c>
      <c r="X561" s="3" t="s">
        <v>27</v>
      </c>
      <c r="Y561" s="3" t="s">
        <v>27</v>
      </c>
      <c r="Z561" s="3" t="s">
        <v>27</v>
      </c>
      <c r="AA561" s="3" t="s">
        <v>27</v>
      </c>
      <c r="AB561" s="3" t="s">
        <v>27</v>
      </c>
      <c r="AC561" s="3" t="s">
        <v>27</v>
      </c>
      <c r="AD561" s="3" t="s">
        <v>27</v>
      </c>
      <c r="AE561" s="3" t="s">
        <v>27</v>
      </c>
      <c r="AF561" s="3" t="s">
        <v>27</v>
      </c>
      <c r="AG561" s="3" t="s">
        <v>27</v>
      </c>
      <c r="AH561" s="3" t="s">
        <v>27</v>
      </c>
      <c r="AI561" s="3" t="s">
        <v>27</v>
      </c>
      <c r="AJ561" s="3" t="s">
        <v>27</v>
      </c>
      <c r="AK561" s="3" t="s">
        <v>27</v>
      </c>
      <c r="AL561" s="3" t="s">
        <v>27</v>
      </c>
      <c r="AM561" s="3" t="s">
        <v>27</v>
      </c>
      <c r="AN561" s="3" t="s">
        <v>27</v>
      </c>
      <c r="AO561" s="3" t="s">
        <v>27</v>
      </c>
      <c r="AP561" s="3" t="s">
        <v>27</v>
      </c>
      <c r="AX561" s="3">
        <f t="shared" si="25"/>
        <v>67</v>
      </c>
      <c r="AY561" s="3">
        <f t="shared" si="26"/>
        <v>8</v>
      </c>
    </row>
    <row r="562" spans="2:51" x14ac:dyDescent="0.25">
      <c r="B562" s="3" t="s">
        <v>30</v>
      </c>
      <c r="C562" s="3" t="str">
        <f t="shared" si="27"/>
        <v>UCPWR_FLAB-RN</v>
      </c>
      <c r="D562" s="3" t="s">
        <v>29</v>
      </c>
      <c r="E562" s="3" t="str" cm="1">
        <f t="array" ref="E562">INDEX(PWR_Lab!$A$2:$A$168,AX562)</f>
        <v>GHDSRR00</v>
      </c>
      <c r="F562" s="3" t="s">
        <v>28</v>
      </c>
      <c r="G562" s="3" t="s">
        <v>28</v>
      </c>
      <c r="H562" s="3" t="s">
        <v>28</v>
      </c>
      <c r="I562" s="3">
        <v>3</v>
      </c>
      <c r="J562" s="3" cm="1">
        <f t="array" ref="J562">-INDEX(PWR_Lab!$F$2:$M$168,AX562,AY562)</f>
        <v>-1.413E-2</v>
      </c>
      <c r="K562" s="3" t="s">
        <v>27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3" t="s">
        <v>27</v>
      </c>
      <c r="R562" s="3" t="s">
        <v>27</v>
      </c>
      <c r="S562" s="3" t="s">
        <v>27</v>
      </c>
      <c r="T562" s="3" t="s">
        <v>27</v>
      </c>
      <c r="U562" s="3" t="s">
        <v>27</v>
      </c>
      <c r="V562" s="3" t="s">
        <v>27</v>
      </c>
      <c r="W562" s="3" t="s">
        <v>27</v>
      </c>
      <c r="X562" s="3" t="s">
        <v>27</v>
      </c>
      <c r="Y562" s="3" t="s">
        <v>27</v>
      </c>
      <c r="Z562" s="3" t="s">
        <v>27</v>
      </c>
      <c r="AA562" s="3" t="s">
        <v>27</v>
      </c>
      <c r="AB562" s="3" t="s">
        <v>27</v>
      </c>
      <c r="AC562" s="3" t="s">
        <v>27</v>
      </c>
      <c r="AD562" s="3" t="s">
        <v>27</v>
      </c>
      <c r="AE562" s="3" t="s">
        <v>27</v>
      </c>
      <c r="AF562" s="3" t="s">
        <v>27</v>
      </c>
      <c r="AG562" s="3" t="s">
        <v>27</v>
      </c>
      <c r="AH562" s="3" t="s">
        <v>27</v>
      </c>
      <c r="AI562" s="3" t="s">
        <v>27</v>
      </c>
      <c r="AJ562" s="3" t="s">
        <v>27</v>
      </c>
      <c r="AK562" s="3" t="s">
        <v>27</v>
      </c>
      <c r="AL562" s="3" t="s">
        <v>27</v>
      </c>
      <c r="AM562" s="3" t="s">
        <v>27</v>
      </c>
      <c r="AN562" s="3" t="s">
        <v>27</v>
      </c>
      <c r="AO562" s="3" t="s">
        <v>27</v>
      </c>
      <c r="AP562" s="3" t="s">
        <v>27</v>
      </c>
      <c r="AX562" s="3">
        <f t="shared" si="25"/>
        <v>68</v>
      </c>
      <c r="AY562" s="3">
        <f t="shared" si="26"/>
        <v>1</v>
      </c>
    </row>
    <row r="563" spans="2:51" x14ac:dyDescent="0.25">
      <c r="B563" s="3" t="s">
        <v>30</v>
      </c>
      <c r="C563" s="3" t="str">
        <f t="shared" si="27"/>
        <v>UCPWR_FLAB-RP</v>
      </c>
      <c r="D563" s="3" t="s">
        <v>29</v>
      </c>
      <c r="E563" s="3" t="str" cm="1">
        <f t="array" ref="E563">INDEX(PWR_Lab!$A$2:$A$168,AX563)</f>
        <v>GHDSRR00</v>
      </c>
      <c r="F563" s="3" t="s">
        <v>28</v>
      </c>
      <c r="G563" s="3" t="s">
        <v>28</v>
      </c>
      <c r="H563" s="3" t="s">
        <v>28</v>
      </c>
      <c r="I563" s="3">
        <v>3</v>
      </c>
      <c r="J563" s="3" cm="1">
        <f t="array" ref="J563">-INDEX(PWR_Lab!$F$2:$M$168,AX563,AY563)</f>
        <v>-1.1440000000000001E-2</v>
      </c>
      <c r="K563" s="3" t="s">
        <v>27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  <c r="S563" s="3" t="s">
        <v>27</v>
      </c>
      <c r="T563" s="3" t="s">
        <v>27</v>
      </c>
      <c r="U563" s="3" t="s">
        <v>27</v>
      </c>
      <c r="V563" s="3" t="s">
        <v>27</v>
      </c>
      <c r="W563" s="3" t="s">
        <v>27</v>
      </c>
      <c r="X563" s="3" t="s">
        <v>27</v>
      </c>
      <c r="Y563" s="3" t="s">
        <v>27</v>
      </c>
      <c r="Z563" s="3" t="s">
        <v>27</v>
      </c>
      <c r="AA563" s="3" t="s">
        <v>27</v>
      </c>
      <c r="AB563" s="3" t="s">
        <v>27</v>
      </c>
      <c r="AC563" s="3" t="s">
        <v>27</v>
      </c>
      <c r="AD563" s="3" t="s">
        <v>27</v>
      </c>
      <c r="AE563" s="3" t="s">
        <v>27</v>
      </c>
      <c r="AF563" s="3" t="s">
        <v>27</v>
      </c>
      <c r="AG563" s="3" t="s">
        <v>27</v>
      </c>
      <c r="AH563" s="3" t="s">
        <v>27</v>
      </c>
      <c r="AI563" s="3" t="s">
        <v>27</v>
      </c>
      <c r="AJ563" s="3" t="s">
        <v>27</v>
      </c>
      <c r="AK563" s="3" t="s">
        <v>27</v>
      </c>
      <c r="AL563" s="3" t="s">
        <v>27</v>
      </c>
      <c r="AM563" s="3" t="s">
        <v>27</v>
      </c>
      <c r="AN563" s="3" t="s">
        <v>27</v>
      </c>
      <c r="AO563" s="3" t="s">
        <v>27</v>
      </c>
      <c r="AP563" s="3" t="s">
        <v>27</v>
      </c>
      <c r="AX563" s="3">
        <f t="shared" si="25"/>
        <v>68</v>
      </c>
      <c r="AY563" s="3">
        <f t="shared" si="26"/>
        <v>2</v>
      </c>
    </row>
    <row r="564" spans="2:51" x14ac:dyDescent="0.25">
      <c r="B564" s="3" t="s">
        <v>30</v>
      </c>
      <c r="C564" s="3" t="str">
        <f t="shared" si="27"/>
        <v>UCPWR_FLAB-RS</v>
      </c>
      <c r="D564" s="3" t="s">
        <v>29</v>
      </c>
      <c r="E564" s="3" t="str" cm="1">
        <f t="array" ref="E564">INDEX(PWR_Lab!$A$2:$A$168,AX564)</f>
        <v>GHDSRR00</v>
      </c>
      <c r="F564" s="3" t="s">
        <v>28</v>
      </c>
      <c r="G564" s="3" t="s">
        <v>28</v>
      </c>
      <c r="H564" s="3" t="s">
        <v>28</v>
      </c>
      <c r="I564" s="3">
        <v>3</v>
      </c>
      <c r="J564" s="3" cm="1">
        <f t="array" ref="J564">-INDEX(PWR_Lab!$F$2:$M$168,AX564,AY564)</f>
        <v>-1.5480000000000001E-2</v>
      </c>
      <c r="K564" s="3" t="s">
        <v>27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27</v>
      </c>
      <c r="Q564" s="3" t="s">
        <v>27</v>
      </c>
      <c r="R564" s="3" t="s">
        <v>27</v>
      </c>
      <c r="S564" s="3" t="s">
        <v>27</v>
      </c>
      <c r="T564" s="3" t="s">
        <v>27</v>
      </c>
      <c r="U564" s="3" t="s">
        <v>27</v>
      </c>
      <c r="V564" s="3" t="s">
        <v>27</v>
      </c>
      <c r="W564" s="3" t="s">
        <v>27</v>
      </c>
      <c r="X564" s="3" t="s">
        <v>27</v>
      </c>
      <c r="Y564" s="3" t="s">
        <v>27</v>
      </c>
      <c r="Z564" s="3" t="s">
        <v>27</v>
      </c>
      <c r="AA564" s="3" t="s">
        <v>27</v>
      </c>
      <c r="AB564" s="3" t="s">
        <v>27</v>
      </c>
      <c r="AC564" s="3" t="s">
        <v>27</v>
      </c>
      <c r="AD564" s="3" t="s">
        <v>27</v>
      </c>
      <c r="AE564" s="3" t="s">
        <v>27</v>
      </c>
      <c r="AF564" s="3" t="s">
        <v>27</v>
      </c>
      <c r="AG564" s="3" t="s">
        <v>27</v>
      </c>
      <c r="AH564" s="3" t="s">
        <v>27</v>
      </c>
      <c r="AI564" s="3" t="s">
        <v>27</v>
      </c>
      <c r="AJ564" s="3" t="s">
        <v>27</v>
      </c>
      <c r="AK564" s="3" t="s">
        <v>27</v>
      </c>
      <c r="AL564" s="3" t="s">
        <v>27</v>
      </c>
      <c r="AM564" s="3" t="s">
        <v>27</v>
      </c>
      <c r="AN564" s="3" t="s">
        <v>27</v>
      </c>
      <c r="AO564" s="3" t="s">
        <v>27</v>
      </c>
      <c r="AP564" s="3" t="s">
        <v>27</v>
      </c>
      <c r="AX564" s="3">
        <f t="shared" si="25"/>
        <v>68</v>
      </c>
      <c r="AY564" s="3">
        <f t="shared" si="26"/>
        <v>3</v>
      </c>
    </row>
    <row r="565" spans="2:51" x14ac:dyDescent="0.25">
      <c r="B565" s="3" t="s">
        <v>30</v>
      </c>
      <c r="C565" s="3" t="str">
        <f t="shared" si="27"/>
        <v>UCPWR_FLAB-RT</v>
      </c>
      <c r="D565" s="3" t="s">
        <v>29</v>
      </c>
      <c r="E565" s="3" t="str" cm="1">
        <f t="array" ref="E565">INDEX(PWR_Lab!$A$2:$A$168,AX565)</f>
        <v>GHDSRR00</v>
      </c>
      <c r="F565" s="3" t="s">
        <v>28</v>
      </c>
      <c r="G565" s="3" t="s">
        <v>28</v>
      </c>
      <c r="H565" s="3" t="s">
        <v>28</v>
      </c>
      <c r="I565" s="3">
        <v>3</v>
      </c>
      <c r="J565" s="3" cm="1">
        <f t="array" ref="J565">-INDEX(PWR_Lab!$F$2:$M$168,AX565,AY565)</f>
        <v>0</v>
      </c>
      <c r="K565" s="3" t="s">
        <v>27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27</v>
      </c>
      <c r="Q565" s="3" t="s">
        <v>27</v>
      </c>
      <c r="R565" s="3" t="s">
        <v>27</v>
      </c>
      <c r="S565" s="3" t="s">
        <v>27</v>
      </c>
      <c r="T565" s="3" t="s">
        <v>27</v>
      </c>
      <c r="U565" s="3" t="s">
        <v>27</v>
      </c>
      <c r="V565" s="3" t="s">
        <v>27</v>
      </c>
      <c r="W565" s="3" t="s">
        <v>27</v>
      </c>
      <c r="X565" s="3" t="s">
        <v>27</v>
      </c>
      <c r="Y565" s="3" t="s">
        <v>27</v>
      </c>
      <c r="Z565" s="3" t="s">
        <v>27</v>
      </c>
      <c r="AA565" s="3" t="s">
        <v>27</v>
      </c>
      <c r="AB565" s="3" t="s">
        <v>27</v>
      </c>
      <c r="AC565" s="3" t="s">
        <v>27</v>
      </c>
      <c r="AD565" s="3" t="s">
        <v>27</v>
      </c>
      <c r="AE565" s="3" t="s">
        <v>27</v>
      </c>
      <c r="AF565" s="3" t="s">
        <v>27</v>
      </c>
      <c r="AG565" s="3" t="s">
        <v>27</v>
      </c>
      <c r="AH565" s="3" t="s">
        <v>27</v>
      </c>
      <c r="AI565" s="3" t="s">
        <v>27</v>
      </c>
      <c r="AJ565" s="3" t="s">
        <v>27</v>
      </c>
      <c r="AK565" s="3" t="s">
        <v>27</v>
      </c>
      <c r="AL565" s="3" t="s">
        <v>27</v>
      </c>
      <c r="AM565" s="3" t="s">
        <v>27</v>
      </c>
      <c r="AN565" s="3" t="s">
        <v>27</v>
      </c>
      <c r="AO565" s="3" t="s">
        <v>27</v>
      </c>
      <c r="AP565" s="3" t="s">
        <v>27</v>
      </c>
      <c r="AX565" s="3">
        <f t="shared" si="25"/>
        <v>68</v>
      </c>
      <c r="AY565" s="3">
        <f t="shared" si="26"/>
        <v>4</v>
      </c>
    </row>
    <row r="566" spans="2:51" x14ac:dyDescent="0.25">
      <c r="B566" s="3" t="s">
        <v>30</v>
      </c>
      <c r="C566" s="3" t="str">
        <f t="shared" si="27"/>
        <v>UCPWR_FLAB-UN</v>
      </c>
      <c r="D566" s="3" t="s">
        <v>29</v>
      </c>
      <c r="E566" s="3" t="str" cm="1">
        <f t="array" ref="E566">INDEX(PWR_Lab!$A$2:$A$168,AX566)</f>
        <v>GHDSRR00</v>
      </c>
      <c r="F566" s="3" t="s">
        <v>28</v>
      </c>
      <c r="G566" s="3" t="s">
        <v>28</v>
      </c>
      <c r="H566" s="3" t="s">
        <v>28</v>
      </c>
      <c r="I566" s="3">
        <v>3</v>
      </c>
      <c r="J566" s="3" cm="1">
        <f t="array" ref="J566">-INDEX(PWR_Lab!$F$2:$M$168,AX566,AY566)</f>
        <v>-0.10833</v>
      </c>
      <c r="K566" s="3" t="s">
        <v>27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  <c r="S566" s="3" t="s">
        <v>27</v>
      </c>
      <c r="T566" s="3" t="s">
        <v>27</v>
      </c>
      <c r="U566" s="3" t="s">
        <v>27</v>
      </c>
      <c r="V566" s="3" t="s">
        <v>27</v>
      </c>
      <c r="W566" s="3" t="s">
        <v>27</v>
      </c>
      <c r="X566" s="3" t="s">
        <v>27</v>
      </c>
      <c r="Y566" s="3" t="s">
        <v>27</v>
      </c>
      <c r="Z566" s="3" t="s">
        <v>27</v>
      </c>
      <c r="AA566" s="3" t="s">
        <v>27</v>
      </c>
      <c r="AB566" s="3" t="s">
        <v>27</v>
      </c>
      <c r="AC566" s="3" t="s">
        <v>27</v>
      </c>
      <c r="AD566" s="3" t="s">
        <v>27</v>
      </c>
      <c r="AE566" s="3" t="s">
        <v>27</v>
      </c>
      <c r="AF566" s="3" t="s">
        <v>27</v>
      </c>
      <c r="AG566" s="3" t="s">
        <v>27</v>
      </c>
      <c r="AH566" s="3" t="s">
        <v>27</v>
      </c>
      <c r="AI566" s="3" t="s">
        <v>27</v>
      </c>
      <c r="AJ566" s="3" t="s">
        <v>27</v>
      </c>
      <c r="AK566" s="3" t="s">
        <v>27</v>
      </c>
      <c r="AL566" s="3" t="s">
        <v>27</v>
      </c>
      <c r="AM566" s="3" t="s">
        <v>27</v>
      </c>
      <c r="AN566" s="3" t="s">
        <v>27</v>
      </c>
      <c r="AO566" s="3" t="s">
        <v>27</v>
      </c>
      <c r="AP566" s="3" t="s">
        <v>27</v>
      </c>
      <c r="AX566" s="3">
        <f t="shared" si="25"/>
        <v>68</v>
      </c>
      <c r="AY566" s="3">
        <f t="shared" si="26"/>
        <v>5</v>
      </c>
    </row>
    <row r="567" spans="2:51" x14ac:dyDescent="0.25">
      <c r="B567" s="3" t="s">
        <v>30</v>
      </c>
      <c r="C567" s="3" t="str">
        <f t="shared" si="27"/>
        <v>UCPWR_FLAB-UP</v>
      </c>
      <c r="D567" s="3" t="s">
        <v>29</v>
      </c>
      <c r="E567" s="3" t="str" cm="1">
        <f t="array" ref="E567">INDEX(PWR_Lab!$A$2:$A$168,AX567)</f>
        <v>GHDSRR00</v>
      </c>
      <c r="F567" s="3" t="s">
        <v>28</v>
      </c>
      <c r="G567" s="3" t="s">
        <v>28</v>
      </c>
      <c r="H567" s="3" t="s">
        <v>28</v>
      </c>
      <c r="I567" s="3">
        <v>3</v>
      </c>
      <c r="J567" s="3" cm="1">
        <f t="array" ref="J567">-INDEX(PWR_Lab!$F$2:$M$168,AX567,AY567)</f>
        <v>-0.39967000000000003</v>
      </c>
      <c r="K567" s="3" t="s">
        <v>27</v>
      </c>
      <c r="L567" s="3" t="s">
        <v>27</v>
      </c>
      <c r="M567" s="3" t="s">
        <v>27</v>
      </c>
      <c r="N567" s="3" t="s">
        <v>27</v>
      </c>
      <c r="O567" s="3" t="s">
        <v>27</v>
      </c>
      <c r="P567" s="3" t="s">
        <v>27</v>
      </c>
      <c r="Q567" s="3" t="s">
        <v>27</v>
      </c>
      <c r="R567" s="3" t="s">
        <v>27</v>
      </c>
      <c r="S567" s="3" t="s">
        <v>27</v>
      </c>
      <c r="T567" s="3" t="s">
        <v>27</v>
      </c>
      <c r="U567" s="3" t="s">
        <v>27</v>
      </c>
      <c r="V567" s="3" t="s">
        <v>27</v>
      </c>
      <c r="W567" s="3" t="s">
        <v>27</v>
      </c>
      <c r="X567" s="3" t="s">
        <v>27</v>
      </c>
      <c r="Y567" s="3" t="s">
        <v>27</v>
      </c>
      <c r="Z567" s="3" t="s">
        <v>27</v>
      </c>
      <c r="AA567" s="3" t="s">
        <v>27</v>
      </c>
      <c r="AB567" s="3" t="s">
        <v>27</v>
      </c>
      <c r="AC567" s="3" t="s">
        <v>27</v>
      </c>
      <c r="AD567" s="3" t="s">
        <v>27</v>
      </c>
      <c r="AE567" s="3" t="s">
        <v>27</v>
      </c>
      <c r="AF567" s="3" t="s">
        <v>27</v>
      </c>
      <c r="AG567" s="3" t="s">
        <v>27</v>
      </c>
      <c r="AH567" s="3" t="s">
        <v>27</v>
      </c>
      <c r="AI567" s="3" t="s">
        <v>27</v>
      </c>
      <c r="AJ567" s="3" t="s">
        <v>27</v>
      </c>
      <c r="AK567" s="3" t="s">
        <v>27</v>
      </c>
      <c r="AL567" s="3" t="s">
        <v>27</v>
      </c>
      <c r="AM567" s="3" t="s">
        <v>27</v>
      </c>
      <c r="AN567" s="3" t="s">
        <v>27</v>
      </c>
      <c r="AO567" s="3" t="s">
        <v>27</v>
      </c>
      <c r="AP567" s="3" t="s">
        <v>27</v>
      </c>
      <c r="AX567" s="3">
        <f t="shared" si="25"/>
        <v>68</v>
      </c>
      <c r="AY567" s="3">
        <f t="shared" si="26"/>
        <v>6</v>
      </c>
    </row>
    <row r="568" spans="2:51" x14ac:dyDescent="0.25">
      <c r="B568" s="3" t="s">
        <v>30</v>
      </c>
      <c r="C568" s="3" t="str">
        <f t="shared" si="27"/>
        <v>UCPWR_FLAB-US</v>
      </c>
      <c r="D568" s="3" t="s">
        <v>29</v>
      </c>
      <c r="E568" s="3" t="str" cm="1">
        <f t="array" ref="E568">INDEX(PWR_Lab!$A$2:$A$168,AX568)</f>
        <v>GHDSRR00</v>
      </c>
      <c r="F568" s="3" t="s">
        <v>28</v>
      </c>
      <c r="G568" s="3" t="s">
        <v>28</v>
      </c>
      <c r="H568" s="3" t="s">
        <v>28</v>
      </c>
      <c r="I568" s="3">
        <v>3</v>
      </c>
      <c r="J568" s="3" cm="1">
        <f t="array" ref="J568">-INDEX(PWR_Lab!$F$2:$M$168,AX568,AY568)</f>
        <v>-7.2669999999999998E-2</v>
      </c>
      <c r="K568" s="3" t="s">
        <v>27</v>
      </c>
      <c r="L568" s="3" t="s">
        <v>27</v>
      </c>
      <c r="M568" s="3" t="s">
        <v>27</v>
      </c>
      <c r="N568" s="3" t="s">
        <v>27</v>
      </c>
      <c r="O568" s="3" t="s">
        <v>27</v>
      </c>
      <c r="P568" s="3" t="s">
        <v>27</v>
      </c>
      <c r="Q568" s="3" t="s">
        <v>27</v>
      </c>
      <c r="R568" s="3" t="s">
        <v>27</v>
      </c>
      <c r="S568" s="3" t="s">
        <v>27</v>
      </c>
      <c r="T568" s="3" t="s">
        <v>27</v>
      </c>
      <c r="U568" s="3" t="s">
        <v>27</v>
      </c>
      <c r="V568" s="3" t="s">
        <v>27</v>
      </c>
      <c r="W568" s="3" t="s">
        <v>27</v>
      </c>
      <c r="X568" s="3" t="s">
        <v>27</v>
      </c>
      <c r="Y568" s="3" t="s">
        <v>27</v>
      </c>
      <c r="Z568" s="3" t="s">
        <v>27</v>
      </c>
      <c r="AA568" s="3" t="s">
        <v>27</v>
      </c>
      <c r="AB568" s="3" t="s">
        <v>27</v>
      </c>
      <c r="AC568" s="3" t="s">
        <v>27</v>
      </c>
      <c r="AD568" s="3" t="s">
        <v>27</v>
      </c>
      <c r="AE568" s="3" t="s">
        <v>27</v>
      </c>
      <c r="AF568" s="3" t="s">
        <v>27</v>
      </c>
      <c r="AG568" s="3" t="s">
        <v>27</v>
      </c>
      <c r="AH568" s="3" t="s">
        <v>27</v>
      </c>
      <c r="AI568" s="3" t="s">
        <v>27</v>
      </c>
      <c r="AJ568" s="3" t="s">
        <v>27</v>
      </c>
      <c r="AK568" s="3" t="s">
        <v>27</v>
      </c>
      <c r="AL568" s="3" t="s">
        <v>27</v>
      </c>
      <c r="AM568" s="3" t="s">
        <v>27</v>
      </c>
      <c r="AN568" s="3" t="s">
        <v>27</v>
      </c>
      <c r="AO568" s="3" t="s">
        <v>27</v>
      </c>
      <c r="AP568" s="3" t="s">
        <v>27</v>
      </c>
      <c r="AX568" s="3">
        <f t="shared" si="25"/>
        <v>68</v>
      </c>
      <c r="AY568" s="3">
        <f t="shared" si="26"/>
        <v>7</v>
      </c>
    </row>
    <row r="569" spans="2:51" x14ac:dyDescent="0.25">
      <c r="B569" s="3" t="s">
        <v>30</v>
      </c>
      <c r="C569" s="3" t="str">
        <f t="shared" si="27"/>
        <v>UCPWR_FLAB-UT</v>
      </c>
      <c r="D569" s="3" t="s">
        <v>29</v>
      </c>
      <c r="E569" s="3" t="str" cm="1">
        <f t="array" ref="E569">INDEX(PWR_Lab!$A$2:$A$168,AX569)</f>
        <v>GHDSRR00</v>
      </c>
      <c r="F569" s="3" t="s">
        <v>28</v>
      </c>
      <c r="G569" s="3" t="s">
        <v>28</v>
      </c>
      <c r="H569" s="3" t="s">
        <v>28</v>
      </c>
      <c r="I569" s="3">
        <v>3</v>
      </c>
      <c r="J569" s="3" cm="1">
        <f t="array" ref="J569">-INDEX(PWR_Lab!$F$2:$M$168,AX569,AY569)</f>
        <v>-0.88546000000000002</v>
      </c>
      <c r="K569" s="3" t="s">
        <v>27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  <c r="S569" s="3" t="s">
        <v>27</v>
      </c>
      <c r="T569" s="3" t="s">
        <v>27</v>
      </c>
      <c r="U569" s="3" t="s">
        <v>27</v>
      </c>
      <c r="V569" s="3" t="s">
        <v>27</v>
      </c>
      <c r="W569" s="3" t="s">
        <v>27</v>
      </c>
      <c r="X569" s="3" t="s">
        <v>27</v>
      </c>
      <c r="Y569" s="3" t="s">
        <v>27</v>
      </c>
      <c r="Z569" s="3" t="s">
        <v>27</v>
      </c>
      <c r="AA569" s="3" t="s">
        <v>27</v>
      </c>
      <c r="AB569" s="3" t="s">
        <v>27</v>
      </c>
      <c r="AC569" s="3" t="s">
        <v>27</v>
      </c>
      <c r="AD569" s="3" t="s">
        <v>27</v>
      </c>
      <c r="AE569" s="3" t="s">
        <v>27</v>
      </c>
      <c r="AF569" s="3" t="s">
        <v>27</v>
      </c>
      <c r="AG569" s="3" t="s">
        <v>27</v>
      </c>
      <c r="AH569" s="3" t="s">
        <v>27</v>
      </c>
      <c r="AI569" s="3" t="s">
        <v>27</v>
      </c>
      <c r="AJ569" s="3" t="s">
        <v>27</v>
      </c>
      <c r="AK569" s="3" t="s">
        <v>27</v>
      </c>
      <c r="AL569" s="3" t="s">
        <v>27</v>
      </c>
      <c r="AM569" s="3" t="s">
        <v>27</v>
      </c>
      <c r="AN569" s="3" t="s">
        <v>27</v>
      </c>
      <c r="AO569" s="3" t="s">
        <v>27</v>
      </c>
      <c r="AP569" s="3" t="s">
        <v>27</v>
      </c>
      <c r="AX569" s="3">
        <f t="shared" si="25"/>
        <v>68</v>
      </c>
      <c r="AY569" s="3">
        <f t="shared" si="26"/>
        <v>8</v>
      </c>
    </row>
    <row r="570" spans="2:51" x14ac:dyDescent="0.25">
      <c r="B570" s="3" t="s">
        <v>30</v>
      </c>
      <c r="C570" s="3" t="str">
        <f t="shared" si="27"/>
        <v>UCPWR_FLAB-RN</v>
      </c>
      <c r="D570" s="3" t="s">
        <v>29</v>
      </c>
      <c r="E570" s="3" t="str" cm="1">
        <f t="array" ref="E570">INDEX(PWR_Lab!$A$2:$A$168,AX570)</f>
        <v>GHDSRU00</v>
      </c>
      <c r="F570" s="3" t="s">
        <v>28</v>
      </c>
      <c r="G570" s="3" t="s">
        <v>28</v>
      </c>
      <c r="H570" s="3" t="s">
        <v>28</v>
      </c>
      <c r="I570" s="3">
        <v>3</v>
      </c>
      <c r="J570" s="3" cm="1">
        <f t="array" ref="J570">-INDEX(PWR_Lab!$F$2:$M$168,AX570,AY570)</f>
        <v>-1.413E-2</v>
      </c>
      <c r="K570" s="3" t="s">
        <v>27</v>
      </c>
      <c r="L570" s="3" t="s">
        <v>27</v>
      </c>
      <c r="M570" s="3" t="s">
        <v>27</v>
      </c>
      <c r="N570" s="3" t="s">
        <v>27</v>
      </c>
      <c r="O570" s="3" t="s">
        <v>27</v>
      </c>
      <c r="P570" s="3" t="s">
        <v>27</v>
      </c>
      <c r="Q570" s="3" t="s">
        <v>27</v>
      </c>
      <c r="R570" s="3" t="s">
        <v>27</v>
      </c>
      <c r="S570" s="3" t="s">
        <v>27</v>
      </c>
      <c r="T570" s="3" t="s">
        <v>27</v>
      </c>
      <c r="U570" s="3" t="s">
        <v>27</v>
      </c>
      <c r="V570" s="3" t="s">
        <v>27</v>
      </c>
      <c r="W570" s="3" t="s">
        <v>27</v>
      </c>
      <c r="X570" s="3" t="s">
        <v>27</v>
      </c>
      <c r="Y570" s="3" t="s">
        <v>27</v>
      </c>
      <c r="Z570" s="3" t="s">
        <v>27</v>
      </c>
      <c r="AA570" s="3" t="s">
        <v>27</v>
      </c>
      <c r="AB570" s="3" t="s">
        <v>27</v>
      </c>
      <c r="AC570" s="3" t="s">
        <v>27</v>
      </c>
      <c r="AD570" s="3" t="s">
        <v>27</v>
      </c>
      <c r="AE570" s="3" t="s">
        <v>27</v>
      </c>
      <c r="AF570" s="3" t="s">
        <v>27</v>
      </c>
      <c r="AG570" s="3" t="s">
        <v>27</v>
      </c>
      <c r="AH570" s="3" t="s">
        <v>27</v>
      </c>
      <c r="AI570" s="3" t="s">
        <v>27</v>
      </c>
      <c r="AJ570" s="3" t="s">
        <v>27</v>
      </c>
      <c r="AK570" s="3" t="s">
        <v>27</v>
      </c>
      <c r="AL570" s="3" t="s">
        <v>27</v>
      </c>
      <c r="AM570" s="3" t="s">
        <v>27</v>
      </c>
      <c r="AN570" s="3" t="s">
        <v>27</v>
      </c>
      <c r="AO570" s="3" t="s">
        <v>27</v>
      </c>
      <c r="AP570" s="3" t="s">
        <v>27</v>
      </c>
      <c r="AX570" s="3">
        <f t="shared" si="25"/>
        <v>69</v>
      </c>
      <c r="AY570" s="3">
        <f t="shared" si="26"/>
        <v>1</v>
      </c>
    </row>
    <row r="571" spans="2:51" x14ac:dyDescent="0.25">
      <c r="B571" s="3" t="s">
        <v>30</v>
      </c>
      <c r="C571" s="3" t="str">
        <f t="shared" si="27"/>
        <v>UCPWR_FLAB-RP</v>
      </c>
      <c r="D571" s="3" t="s">
        <v>29</v>
      </c>
      <c r="E571" s="3" t="str" cm="1">
        <f t="array" ref="E571">INDEX(PWR_Lab!$A$2:$A$168,AX571)</f>
        <v>GHDSRU00</v>
      </c>
      <c r="F571" s="3" t="s">
        <v>28</v>
      </c>
      <c r="G571" s="3" t="s">
        <v>28</v>
      </c>
      <c r="H571" s="3" t="s">
        <v>28</v>
      </c>
      <c r="I571" s="3">
        <v>3</v>
      </c>
      <c r="J571" s="3" cm="1">
        <f t="array" ref="J571">-INDEX(PWR_Lab!$F$2:$M$168,AX571,AY571)</f>
        <v>-1.1440000000000001E-2</v>
      </c>
      <c r="K571" s="3" t="s">
        <v>27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27</v>
      </c>
      <c r="Q571" s="3" t="s">
        <v>27</v>
      </c>
      <c r="R571" s="3" t="s">
        <v>27</v>
      </c>
      <c r="S571" s="3" t="s">
        <v>27</v>
      </c>
      <c r="T571" s="3" t="s">
        <v>27</v>
      </c>
      <c r="U571" s="3" t="s">
        <v>27</v>
      </c>
      <c r="V571" s="3" t="s">
        <v>27</v>
      </c>
      <c r="W571" s="3" t="s">
        <v>27</v>
      </c>
      <c r="X571" s="3" t="s">
        <v>27</v>
      </c>
      <c r="Y571" s="3" t="s">
        <v>27</v>
      </c>
      <c r="Z571" s="3" t="s">
        <v>27</v>
      </c>
      <c r="AA571" s="3" t="s">
        <v>27</v>
      </c>
      <c r="AB571" s="3" t="s">
        <v>27</v>
      </c>
      <c r="AC571" s="3" t="s">
        <v>27</v>
      </c>
      <c r="AD571" s="3" t="s">
        <v>27</v>
      </c>
      <c r="AE571" s="3" t="s">
        <v>27</v>
      </c>
      <c r="AF571" s="3" t="s">
        <v>27</v>
      </c>
      <c r="AG571" s="3" t="s">
        <v>27</v>
      </c>
      <c r="AH571" s="3" t="s">
        <v>27</v>
      </c>
      <c r="AI571" s="3" t="s">
        <v>27</v>
      </c>
      <c r="AJ571" s="3" t="s">
        <v>27</v>
      </c>
      <c r="AK571" s="3" t="s">
        <v>27</v>
      </c>
      <c r="AL571" s="3" t="s">
        <v>27</v>
      </c>
      <c r="AM571" s="3" t="s">
        <v>27</v>
      </c>
      <c r="AN571" s="3" t="s">
        <v>27</v>
      </c>
      <c r="AO571" s="3" t="s">
        <v>27</v>
      </c>
      <c r="AP571" s="3" t="s">
        <v>27</v>
      </c>
      <c r="AX571" s="3">
        <f t="shared" si="25"/>
        <v>69</v>
      </c>
      <c r="AY571" s="3">
        <f t="shared" si="26"/>
        <v>2</v>
      </c>
    </row>
    <row r="572" spans="2:51" x14ac:dyDescent="0.25">
      <c r="B572" s="3" t="s">
        <v>30</v>
      </c>
      <c r="C572" s="3" t="str">
        <f t="shared" si="27"/>
        <v>UCPWR_FLAB-RS</v>
      </c>
      <c r="D572" s="3" t="s">
        <v>29</v>
      </c>
      <c r="E572" s="3" t="str" cm="1">
        <f t="array" ref="E572">INDEX(PWR_Lab!$A$2:$A$168,AX572)</f>
        <v>GHDSRU00</v>
      </c>
      <c r="F572" s="3" t="s">
        <v>28</v>
      </c>
      <c r="G572" s="3" t="s">
        <v>28</v>
      </c>
      <c r="H572" s="3" t="s">
        <v>28</v>
      </c>
      <c r="I572" s="3">
        <v>3</v>
      </c>
      <c r="J572" s="3" cm="1">
        <f t="array" ref="J572">-INDEX(PWR_Lab!$F$2:$M$168,AX572,AY572)</f>
        <v>-1.5480000000000001E-2</v>
      </c>
      <c r="K572" s="3" t="s">
        <v>27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  <c r="S572" s="3" t="s">
        <v>27</v>
      </c>
      <c r="T572" s="3" t="s">
        <v>27</v>
      </c>
      <c r="U572" s="3" t="s">
        <v>27</v>
      </c>
      <c r="V572" s="3" t="s">
        <v>27</v>
      </c>
      <c r="W572" s="3" t="s">
        <v>27</v>
      </c>
      <c r="X572" s="3" t="s">
        <v>27</v>
      </c>
      <c r="Y572" s="3" t="s">
        <v>27</v>
      </c>
      <c r="Z572" s="3" t="s">
        <v>27</v>
      </c>
      <c r="AA572" s="3" t="s">
        <v>27</v>
      </c>
      <c r="AB572" s="3" t="s">
        <v>27</v>
      </c>
      <c r="AC572" s="3" t="s">
        <v>27</v>
      </c>
      <c r="AD572" s="3" t="s">
        <v>27</v>
      </c>
      <c r="AE572" s="3" t="s">
        <v>27</v>
      </c>
      <c r="AF572" s="3" t="s">
        <v>27</v>
      </c>
      <c r="AG572" s="3" t="s">
        <v>27</v>
      </c>
      <c r="AH572" s="3" t="s">
        <v>27</v>
      </c>
      <c r="AI572" s="3" t="s">
        <v>27</v>
      </c>
      <c r="AJ572" s="3" t="s">
        <v>27</v>
      </c>
      <c r="AK572" s="3" t="s">
        <v>27</v>
      </c>
      <c r="AL572" s="3" t="s">
        <v>27</v>
      </c>
      <c r="AM572" s="3" t="s">
        <v>27</v>
      </c>
      <c r="AN572" s="3" t="s">
        <v>27</v>
      </c>
      <c r="AO572" s="3" t="s">
        <v>27</v>
      </c>
      <c r="AP572" s="3" t="s">
        <v>27</v>
      </c>
      <c r="AX572" s="3">
        <f t="shared" si="25"/>
        <v>69</v>
      </c>
      <c r="AY572" s="3">
        <f t="shared" si="26"/>
        <v>3</v>
      </c>
    </row>
    <row r="573" spans="2:51" x14ac:dyDescent="0.25">
      <c r="B573" s="3" t="s">
        <v>30</v>
      </c>
      <c r="C573" s="3" t="str">
        <f t="shared" si="27"/>
        <v>UCPWR_FLAB-RT</v>
      </c>
      <c r="D573" s="3" t="s">
        <v>29</v>
      </c>
      <c r="E573" s="3" t="str" cm="1">
        <f t="array" ref="E573">INDEX(PWR_Lab!$A$2:$A$168,AX573)</f>
        <v>GHDSRU00</v>
      </c>
      <c r="F573" s="3" t="s">
        <v>28</v>
      </c>
      <c r="G573" s="3" t="s">
        <v>28</v>
      </c>
      <c r="H573" s="3" t="s">
        <v>28</v>
      </c>
      <c r="I573" s="3">
        <v>3</v>
      </c>
      <c r="J573" s="3" cm="1">
        <f t="array" ref="J573">-INDEX(PWR_Lab!$F$2:$M$168,AX573,AY573)</f>
        <v>0</v>
      </c>
      <c r="K573" s="3" t="s">
        <v>27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27</v>
      </c>
      <c r="Q573" s="3" t="s">
        <v>27</v>
      </c>
      <c r="R573" s="3" t="s">
        <v>27</v>
      </c>
      <c r="S573" s="3" t="s">
        <v>27</v>
      </c>
      <c r="T573" s="3" t="s">
        <v>27</v>
      </c>
      <c r="U573" s="3" t="s">
        <v>27</v>
      </c>
      <c r="V573" s="3" t="s">
        <v>27</v>
      </c>
      <c r="W573" s="3" t="s">
        <v>27</v>
      </c>
      <c r="X573" s="3" t="s">
        <v>27</v>
      </c>
      <c r="Y573" s="3" t="s">
        <v>27</v>
      </c>
      <c r="Z573" s="3" t="s">
        <v>27</v>
      </c>
      <c r="AA573" s="3" t="s">
        <v>27</v>
      </c>
      <c r="AB573" s="3" t="s">
        <v>27</v>
      </c>
      <c r="AC573" s="3" t="s">
        <v>27</v>
      </c>
      <c r="AD573" s="3" t="s">
        <v>27</v>
      </c>
      <c r="AE573" s="3" t="s">
        <v>27</v>
      </c>
      <c r="AF573" s="3" t="s">
        <v>27</v>
      </c>
      <c r="AG573" s="3" t="s">
        <v>27</v>
      </c>
      <c r="AH573" s="3" t="s">
        <v>27</v>
      </c>
      <c r="AI573" s="3" t="s">
        <v>27</v>
      </c>
      <c r="AJ573" s="3" t="s">
        <v>27</v>
      </c>
      <c r="AK573" s="3" t="s">
        <v>27</v>
      </c>
      <c r="AL573" s="3" t="s">
        <v>27</v>
      </c>
      <c r="AM573" s="3" t="s">
        <v>27</v>
      </c>
      <c r="AN573" s="3" t="s">
        <v>27</v>
      </c>
      <c r="AO573" s="3" t="s">
        <v>27</v>
      </c>
      <c r="AP573" s="3" t="s">
        <v>27</v>
      </c>
      <c r="AX573" s="3">
        <f t="shared" si="25"/>
        <v>69</v>
      </c>
      <c r="AY573" s="3">
        <f t="shared" si="26"/>
        <v>4</v>
      </c>
    </row>
    <row r="574" spans="2:51" x14ac:dyDescent="0.25">
      <c r="B574" s="3" t="s">
        <v>30</v>
      </c>
      <c r="C574" s="3" t="str">
        <f t="shared" si="27"/>
        <v>UCPWR_FLAB-UN</v>
      </c>
      <c r="D574" s="3" t="s">
        <v>29</v>
      </c>
      <c r="E574" s="3" t="str" cm="1">
        <f t="array" ref="E574">INDEX(PWR_Lab!$A$2:$A$168,AX574)</f>
        <v>GHDSRU00</v>
      </c>
      <c r="F574" s="3" t="s">
        <v>28</v>
      </c>
      <c r="G574" s="3" t="s">
        <v>28</v>
      </c>
      <c r="H574" s="3" t="s">
        <v>28</v>
      </c>
      <c r="I574" s="3">
        <v>3</v>
      </c>
      <c r="J574" s="3" cm="1">
        <f t="array" ref="J574">-INDEX(PWR_Lab!$F$2:$M$168,AX574,AY574)</f>
        <v>-0.10833</v>
      </c>
      <c r="K574" s="3" t="s">
        <v>27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27</v>
      </c>
      <c r="Q574" s="3" t="s">
        <v>27</v>
      </c>
      <c r="R574" s="3" t="s">
        <v>27</v>
      </c>
      <c r="S574" s="3" t="s">
        <v>27</v>
      </c>
      <c r="T574" s="3" t="s">
        <v>27</v>
      </c>
      <c r="U574" s="3" t="s">
        <v>27</v>
      </c>
      <c r="V574" s="3" t="s">
        <v>27</v>
      </c>
      <c r="W574" s="3" t="s">
        <v>27</v>
      </c>
      <c r="X574" s="3" t="s">
        <v>27</v>
      </c>
      <c r="Y574" s="3" t="s">
        <v>27</v>
      </c>
      <c r="Z574" s="3" t="s">
        <v>27</v>
      </c>
      <c r="AA574" s="3" t="s">
        <v>27</v>
      </c>
      <c r="AB574" s="3" t="s">
        <v>27</v>
      </c>
      <c r="AC574" s="3" t="s">
        <v>27</v>
      </c>
      <c r="AD574" s="3" t="s">
        <v>27</v>
      </c>
      <c r="AE574" s="3" t="s">
        <v>27</v>
      </c>
      <c r="AF574" s="3" t="s">
        <v>27</v>
      </c>
      <c r="AG574" s="3" t="s">
        <v>27</v>
      </c>
      <c r="AH574" s="3" t="s">
        <v>27</v>
      </c>
      <c r="AI574" s="3" t="s">
        <v>27</v>
      </c>
      <c r="AJ574" s="3" t="s">
        <v>27</v>
      </c>
      <c r="AK574" s="3" t="s">
        <v>27</v>
      </c>
      <c r="AL574" s="3" t="s">
        <v>27</v>
      </c>
      <c r="AM574" s="3" t="s">
        <v>27</v>
      </c>
      <c r="AN574" s="3" t="s">
        <v>27</v>
      </c>
      <c r="AO574" s="3" t="s">
        <v>27</v>
      </c>
      <c r="AP574" s="3" t="s">
        <v>27</v>
      </c>
      <c r="AX574" s="3">
        <f t="shared" si="25"/>
        <v>69</v>
      </c>
      <c r="AY574" s="3">
        <f t="shared" si="26"/>
        <v>5</v>
      </c>
    </row>
    <row r="575" spans="2:51" x14ac:dyDescent="0.25">
      <c r="B575" s="3" t="s">
        <v>30</v>
      </c>
      <c r="C575" s="3" t="str">
        <f t="shared" si="27"/>
        <v>UCPWR_FLAB-UP</v>
      </c>
      <c r="D575" s="3" t="s">
        <v>29</v>
      </c>
      <c r="E575" s="3" t="str" cm="1">
        <f t="array" ref="E575">INDEX(PWR_Lab!$A$2:$A$168,AX575)</f>
        <v>GHDSRU00</v>
      </c>
      <c r="F575" s="3" t="s">
        <v>28</v>
      </c>
      <c r="G575" s="3" t="s">
        <v>28</v>
      </c>
      <c r="H575" s="3" t="s">
        <v>28</v>
      </c>
      <c r="I575" s="3">
        <v>3</v>
      </c>
      <c r="J575" s="3" cm="1">
        <f t="array" ref="J575">-INDEX(PWR_Lab!$F$2:$M$168,AX575,AY575)</f>
        <v>-0.39967000000000003</v>
      </c>
      <c r="K575" s="3" t="s">
        <v>27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27</v>
      </c>
      <c r="R575" s="3" t="s">
        <v>27</v>
      </c>
      <c r="S575" s="3" t="s">
        <v>27</v>
      </c>
      <c r="T575" s="3" t="s">
        <v>27</v>
      </c>
      <c r="U575" s="3" t="s">
        <v>27</v>
      </c>
      <c r="V575" s="3" t="s">
        <v>27</v>
      </c>
      <c r="W575" s="3" t="s">
        <v>27</v>
      </c>
      <c r="X575" s="3" t="s">
        <v>27</v>
      </c>
      <c r="Y575" s="3" t="s">
        <v>27</v>
      </c>
      <c r="Z575" s="3" t="s">
        <v>27</v>
      </c>
      <c r="AA575" s="3" t="s">
        <v>27</v>
      </c>
      <c r="AB575" s="3" t="s">
        <v>27</v>
      </c>
      <c r="AC575" s="3" t="s">
        <v>27</v>
      </c>
      <c r="AD575" s="3" t="s">
        <v>27</v>
      </c>
      <c r="AE575" s="3" t="s">
        <v>27</v>
      </c>
      <c r="AF575" s="3" t="s">
        <v>27</v>
      </c>
      <c r="AG575" s="3" t="s">
        <v>27</v>
      </c>
      <c r="AH575" s="3" t="s">
        <v>27</v>
      </c>
      <c r="AI575" s="3" t="s">
        <v>27</v>
      </c>
      <c r="AJ575" s="3" t="s">
        <v>27</v>
      </c>
      <c r="AK575" s="3" t="s">
        <v>27</v>
      </c>
      <c r="AL575" s="3" t="s">
        <v>27</v>
      </c>
      <c r="AM575" s="3" t="s">
        <v>27</v>
      </c>
      <c r="AN575" s="3" t="s">
        <v>27</v>
      </c>
      <c r="AO575" s="3" t="s">
        <v>27</v>
      </c>
      <c r="AP575" s="3" t="s">
        <v>27</v>
      </c>
      <c r="AX575" s="3">
        <f t="shared" si="25"/>
        <v>69</v>
      </c>
      <c r="AY575" s="3">
        <f t="shared" si="26"/>
        <v>6</v>
      </c>
    </row>
    <row r="576" spans="2:51" x14ac:dyDescent="0.25">
      <c r="B576" s="3" t="s">
        <v>30</v>
      </c>
      <c r="C576" s="3" t="str">
        <f t="shared" si="27"/>
        <v>UCPWR_FLAB-US</v>
      </c>
      <c r="D576" s="3" t="s">
        <v>29</v>
      </c>
      <c r="E576" s="3" t="str" cm="1">
        <f t="array" ref="E576">INDEX(PWR_Lab!$A$2:$A$168,AX576)</f>
        <v>GHDSRU00</v>
      </c>
      <c r="F576" s="3" t="s">
        <v>28</v>
      </c>
      <c r="G576" s="3" t="s">
        <v>28</v>
      </c>
      <c r="H576" s="3" t="s">
        <v>28</v>
      </c>
      <c r="I576" s="3">
        <v>3</v>
      </c>
      <c r="J576" s="3" cm="1">
        <f t="array" ref="J576">-INDEX(PWR_Lab!$F$2:$M$168,AX576,AY576)</f>
        <v>-7.2669999999999998E-2</v>
      </c>
      <c r="K576" s="3" t="s">
        <v>27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  <c r="S576" s="3" t="s">
        <v>27</v>
      </c>
      <c r="T576" s="3" t="s">
        <v>27</v>
      </c>
      <c r="U576" s="3" t="s">
        <v>27</v>
      </c>
      <c r="V576" s="3" t="s">
        <v>27</v>
      </c>
      <c r="W576" s="3" t="s">
        <v>27</v>
      </c>
      <c r="X576" s="3" t="s">
        <v>27</v>
      </c>
      <c r="Y576" s="3" t="s">
        <v>27</v>
      </c>
      <c r="Z576" s="3" t="s">
        <v>27</v>
      </c>
      <c r="AA576" s="3" t="s">
        <v>27</v>
      </c>
      <c r="AB576" s="3" t="s">
        <v>27</v>
      </c>
      <c r="AC576" s="3" t="s">
        <v>27</v>
      </c>
      <c r="AD576" s="3" t="s">
        <v>27</v>
      </c>
      <c r="AE576" s="3" t="s">
        <v>27</v>
      </c>
      <c r="AF576" s="3" t="s">
        <v>27</v>
      </c>
      <c r="AG576" s="3" t="s">
        <v>27</v>
      </c>
      <c r="AH576" s="3" t="s">
        <v>27</v>
      </c>
      <c r="AI576" s="3" t="s">
        <v>27</v>
      </c>
      <c r="AJ576" s="3" t="s">
        <v>27</v>
      </c>
      <c r="AK576" s="3" t="s">
        <v>27</v>
      </c>
      <c r="AL576" s="3" t="s">
        <v>27</v>
      </c>
      <c r="AM576" s="3" t="s">
        <v>27</v>
      </c>
      <c r="AN576" s="3" t="s">
        <v>27</v>
      </c>
      <c r="AO576" s="3" t="s">
        <v>27</v>
      </c>
      <c r="AP576" s="3" t="s">
        <v>27</v>
      </c>
      <c r="AX576" s="3">
        <f t="shared" si="25"/>
        <v>69</v>
      </c>
      <c r="AY576" s="3">
        <f t="shared" si="26"/>
        <v>7</v>
      </c>
    </row>
    <row r="577" spans="2:51" x14ac:dyDescent="0.25">
      <c r="B577" s="3" t="s">
        <v>30</v>
      </c>
      <c r="C577" s="3" t="str">
        <f t="shared" si="27"/>
        <v>UCPWR_FLAB-UT</v>
      </c>
      <c r="D577" s="3" t="s">
        <v>29</v>
      </c>
      <c r="E577" s="3" t="str" cm="1">
        <f t="array" ref="E577">INDEX(PWR_Lab!$A$2:$A$168,AX577)</f>
        <v>GHDSRU00</v>
      </c>
      <c r="F577" s="3" t="s">
        <v>28</v>
      </c>
      <c r="G577" s="3" t="s">
        <v>28</v>
      </c>
      <c r="H577" s="3" t="s">
        <v>28</v>
      </c>
      <c r="I577" s="3">
        <v>3</v>
      </c>
      <c r="J577" s="3" cm="1">
        <f t="array" ref="J577">-INDEX(PWR_Lab!$F$2:$M$168,AX577,AY577)</f>
        <v>-0.88546000000000002</v>
      </c>
      <c r="K577" s="3" t="s">
        <v>27</v>
      </c>
      <c r="L577" s="3" t="s">
        <v>27</v>
      </c>
      <c r="M577" s="3" t="s">
        <v>27</v>
      </c>
      <c r="N577" s="3" t="s">
        <v>27</v>
      </c>
      <c r="O577" s="3" t="s">
        <v>27</v>
      </c>
      <c r="P577" s="3" t="s">
        <v>27</v>
      </c>
      <c r="Q577" s="3" t="s">
        <v>27</v>
      </c>
      <c r="R577" s="3" t="s">
        <v>27</v>
      </c>
      <c r="S577" s="3" t="s">
        <v>27</v>
      </c>
      <c r="T577" s="3" t="s">
        <v>27</v>
      </c>
      <c r="U577" s="3" t="s">
        <v>27</v>
      </c>
      <c r="V577" s="3" t="s">
        <v>27</v>
      </c>
      <c r="W577" s="3" t="s">
        <v>27</v>
      </c>
      <c r="X577" s="3" t="s">
        <v>27</v>
      </c>
      <c r="Y577" s="3" t="s">
        <v>27</v>
      </c>
      <c r="Z577" s="3" t="s">
        <v>27</v>
      </c>
      <c r="AA577" s="3" t="s">
        <v>27</v>
      </c>
      <c r="AB577" s="3" t="s">
        <v>27</v>
      </c>
      <c r="AC577" s="3" t="s">
        <v>27</v>
      </c>
      <c r="AD577" s="3" t="s">
        <v>27</v>
      </c>
      <c r="AE577" s="3" t="s">
        <v>27</v>
      </c>
      <c r="AF577" s="3" t="s">
        <v>27</v>
      </c>
      <c r="AG577" s="3" t="s">
        <v>27</v>
      </c>
      <c r="AH577" s="3" t="s">
        <v>27</v>
      </c>
      <c r="AI577" s="3" t="s">
        <v>27</v>
      </c>
      <c r="AJ577" s="3" t="s">
        <v>27</v>
      </c>
      <c r="AK577" s="3" t="s">
        <v>27</v>
      </c>
      <c r="AL577" s="3" t="s">
        <v>27</v>
      </c>
      <c r="AM577" s="3" t="s">
        <v>27</v>
      </c>
      <c r="AN577" s="3" t="s">
        <v>27</v>
      </c>
      <c r="AO577" s="3" t="s">
        <v>27</v>
      </c>
      <c r="AP577" s="3" t="s">
        <v>27</v>
      </c>
      <c r="AX577" s="3">
        <f t="shared" si="25"/>
        <v>69</v>
      </c>
      <c r="AY577" s="3">
        <f t="shared" si="26"/>
        <v>8</v>
      </c>
    </row>
    <row r="578" spans="2:51" x14ac:dyDescent="0.25">
      <c r="B578" s="3" t="s">
        <v>30</v>
      </c>
      <c r="C578" s="3" t="str">
        <f t="shared" si="27"/>
        <v>UCPWR_FLAB-RN</v>
      </c>
      <c r="D578" s="3" t="s">
        <v>29</v>
      </c>
      <c r="E578" s="3" t="str" cm="1">
        <f t="array" ref="E578">INDEX(PWR_Lab!$A$2:$A$168,AX578)</f>
        <v>GHDSSC03</v>
      </c>
      <c r="F578" s="3" t="s">
        <v>28</v>
      </c>
      <c r="G578" s="3" t="s">
        <v>28</v>
      </c>
      <c r="H578" s="3" t="s">
        <v>28</v>
      </c>
      <c r="I578" s="3">
        <v>3</v>
      </c>
      <c r="J578" s="3" cm="1">
        <f t="array" ref="J578">-INDEX(PWR_Lab!$F$2:$M$168,AX578,AY578)</f>
        <v>-1.413E-2</v>
      </c>
      <c r="K578" s="3" t="s">
        <v>27</v>
      </c>
      <c r="L578" s="3" t="s">
        <v>27</v>
      </c>
      <c r="M578" s="3" t="s">
        <v>27</v>
      </c>
      <c r="N578" s="3" t="s">
        <v>27</v>
      </c>
      <c r="O578" s="3" t="s">
        <v>27</v>
      </c>
      <c r="P578" s="3" t="s">
        <v>27</v>
      </c>
      <c r="Q578" s="3" t="s">
        <v>27</v>
      </c>
      <c r="R578" s="3" t="s">
        <v>27</v>
      </c>
      <c r="S578" s="3" t="s">
        <v>27</v>
      </c>
      <c r="T578" s="3" t="s">
        <v>27</v>
      </c>
      <c r="U578" s="3" t="s">
        <v>27</v>
      </c>
      <c r="V578" s="3" t="s">
        <v>27</v>
      </c>
      <c r="W578" s="3" t="s">
        <v>27</v>
      </c>
      <c r="X578" s="3" t="s">
        <v>27</v>
      </c>
      <c r="Y578" s="3" t="s">
        <v>27</v>
      </c>
      <c r="Z578" s="3" t="s">
        <v>27</v>
      </c>
      <c r="AA578" s="3" t="s">
        <v>27</v>
      </c>
      <c r="AB578" s="3" t="s">
        <v>27</v>
      </c>
      <c r="AC578" s="3" t="s">
        <v>27</v>
      </c>
      <c r="AD578" s="3" t="s">
        <v>27</v>
      </c>
      <c r="AE578" s="3" t="s">
        <v>27</v>
      </c>
      <c r="AF578" s="3" t="s">
        <v>27</v>
      </c>
      <c r="AG578" s="3" t="s">
        <v>27</v>
      </c>
      <c r="AH578" s="3" t="s">
        <v>27</v>
      </c>
      <c r="AI578" s="3" t="s">
        <v>27</v>
      </c>
      <c r="AJ578" s="3" t="s">
        <v>27</v>
      </c>
      <c r="AK578" s="3" t="s">
        <v>27</v>
      </c>
      <c r="AL578" s="3" t="s">
        <v>27</v>
      </c>
      <c r="AM578" s="3" t="s">
        <v>27</v>
      </c>
      <c r="AN578" s="3" t="s">
        <v>27</v>
      </c>
      <c r="AO578" s="3" t="s">
        <v>27</v>
      </c>
      <c r="AP578" s="3" t="s">
        <v>27</v>
      </c>
      <c r="AX578" s="3">
        <f t="shared" si="25"/>
        <v>70</v>
      </c>
      <c r="AY578" s="3">
        <f t="shared" si="26"/>
        <v>1</v>
      </c>
    </row>
    <row r="579" spans="2:51" x14ac:dyDescent="0.25">
      <c r="B579" s="3" t="s">
        <v>30</v>
      </c>
      <c r="C579" s="3" t="str">
        <f t="shared" si="27"/>
        <v>UCPWR_FLAB-RP</v>
      </c>
      <c r="D579" s="3" t="s">
        <v>29</v>
      </c>
      <c r="E579" s="3" t="str" cm="1">
        <f t="array" ref="E579">INDEX(PWR_Lab!$A$2:$A$168,AX579)</f>
        <v>GHDSSC03</v>
      </c>
      <c r="F579" s="3" t="s">
        <v>28</v>
      </c>
      <c r="G579" s="3" t="s">
        <v>28</v>
      </c>
      <c r="H579" s="3" t="s">
        <v>28</v>
      </c>
      <c r="I579" s="3">
        <v>3</v>
      </c>
      <c r="J579" s="3" cm="1">
        <f t="array" ref="J579">-INDEX(PWR_Lab!$F$2:$M$168,AX579,AY579)</f>
        <v>-1.1440000000000001E-2</v>
      </c>
      <c r="K579" s="3" t="s">
        <v>27</v>
      </c>
      <c r="L579" s="3" t="s">
        <v>27</v>
      </c>
      <c r="M579" s="3" t="s">
        <v>27</v>
      </c>
      <c r="N579" s="3" t="s">
        <v>27</v>
      </c>
      <c r="O579" s="3" t="s">
        <v>27</v>
      </c>
      <c r="P579" s="3" t="s">
        <v>27</v>
      </c>
      <c r="Q579" s="3" t="s">
        <v>27</v>
      </c>
      <c r="R579" s="3" t="s">
        <v>27</v>
      </c>
      <c r="S579" s="3" t="s">
        <v>27</v>
      </c>
      <c r="T579" s="3" t="s">
        <v>27</v>
      </c>
      <c r="U579" s="3" t="s">
        <v>27</v>
      </c>
      <c r="V579" s="3" t="s">
        <v>27</v>
      </c>
      <c r="W579" s="3" t="s">
        <v>27</v>
      </c>
      <c r="X579" s="3" t="s">
        <v>27</v>
      </c>
      <c r="Y579" s="3" t="s">
        <v>27</v>
      </c>
      <c r="Z579" s="3" t="s">
        <v>27</v>
      </c>
      <c r="AA579" s="3" t="s">
        <v>27</v>
      </c>
      <c r="AB579" s="3" t="s">
        <v>27</v>
      </c>
      <c r="AC579" s="3" t="s">
        <v>27</v>
      </c>
      <c r="AD579" s="3" t="s">
        <v>27</v>
      </c>
      <c r="AE579" s="3" t="s">
        <v>27</v>
      </c>
      <c r="AF579" s="3" t="s">
        <v>27</v>
      </c>
      <c r="AG579" s="3" t="s">
        <v>27</v>
      </c>
      <c r="AH579" s="3" t="s">
        <v>27</v>
      </c>
      <c r="AI579" s="3" t="s">
        <v>27</v>
      </c>
      <c r="AJ579" s="3" t="s">
        <v>27</v>
      </c>
      <c r="AK579" s="3" t="s">
        <v>27</v>
      </c>
      <c r="AL579" s="3" t="s">
        <v>27</v>
      </c>
      <c r="AM579" s="3" t="s">
        <v>27</v>
      </c>
      <c r="AN579" s="3" t="s">
        <v>27</v>
      </c>
      <c r="AO579" s="3" t="s">
        <v>27</v>
      </c>
      <c r="AP579" s="3" t="s">
        <v>27</v>
      </c>
      <c r="AX579" s="3">
        <f t="shared" si="25"/>
        <v>70</v>
      </c>
      <c r="AY579" s="3">
        <f t="shared" si="26"/>
        <v>2</v>
      </c>
    </row>
    <row r="580" spans="2:51" x14ac:dyDescent="0.25">
      <c r="B580" s="3" t="s">
        <v>30</v>
      </c>
      <c r="C580" s="3" t="str">
        <f t="shared" si="27"/>
        <v>UCPWR_FLAB-RS</v>
      </c>
      <c r="D580" s="3" t="s">
        <v>29</v>
      </c>
      <c r="E580" s="3" t="str" cm="1">
        <f t="array" ref="E580">INDEX(PWR_Lab!$A$2:$A$168,AX580)</f>
        <v>GHDSSC03</v>
      </c>
      <c r="F580" s="3" t="s">
        <v>28</v>
      </c>
      <c r="G580" s="3" t="s">
        <v>28</v>
      </c>
      <c r="H580" s="3" t="s">
        <v>28</v>
      </c>
      <c r="I580" s="3">
        <v>3</v>
      </c>
      <c r="J580" s="3" cm="1">
        <f t="array" ref="J580">-INDEX(PWR_Lab!$F$2:$M$168,AX580,AY580)</f>
        <v>-1.5480000000000001E-2</v>
      </c>
      <c r="K580" s="3" t="s">
        <v>27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27</v>
      </c>
      <c r="Q580" s="3" t="s">
        <v>27</v>
      </c>
      <c r="R580" s="3" t="s">
        <v>27</v>
      </c>
      <c r="S580" s="3" t="s">
        <v>27</v>
      </c>
      <c r="T580" s="3" t="s">
        <v>27</v>
      </c>
      <c r="U580" s="3" t="s">
        <v>27</v>
      </c>
      <c r="V580" s="3" t="s">
        <v>27</v>
      </c>
      <c r="W580" s="3" t="s">
        <v>27</v>
      </c>
      <c r="X580" s="3" t="s">
        <v>27</v>
      </c>
      <c r="Y580" s="3" t="s">
        <v>27</v>
      </c>
      <c r="Z580" s="3" t="s">
        <v>27</v>
      </c>
      <c r="AA580" s="3" t="s">
        <v>27</v>
      </c>
      <c r="AB580" s="3" t="s">
        <v>27</v>
      </c>
      <c r="AC580" s="3" t="s">
        <v>27</v>
      </c>
      <c r="AD580" s="3" t="s">
        <v>27</v>
      </c>
      <c r="AE580" s="3" t="s">
        <v>27</v>
      </c>
      <c r="AF580" s="3" t="s">
        <v>27</v>
      </c>
      <c r="AG580" s="3" t="s">
        <v>27</v>
      </c>
      <c r="AH580" s="3" t="s">
        <v>27</v>
      </c>
      <c r="AI580" s="3" t="s">
        <v>27</v>
      </c>
      <c r="AJ580" s="3" t="s">
        <v>27</v>
      </c>
      <c r="AK580" s="3" t="s">
        <v>27</v>
      </c>
      <c r="AL580" s="3" t="s">
        <v>27</v>
      </c>
      <c r="AM580" s="3" t="s">
        <v>27</v>
      </c>
      <c r="AN580" s="3" t="s">
        <v>27</v>
      </c>
      <c r="AO580" s="3" t="s">
        <v>27</v>
      </c>
      <c r="AP580" s="3" t="s">
        <v>27</v>
      </c>
      <c r="AX580" s="3">
        <f t="shared" si="25"/>
        <v>70</v>
      </c>
      <c r="AY580" s="3">
        <f t="shared" si="26"/>
        <v>3</v>
      </c>
    </row>
    <row r="581" spans="2:51" x14ac:dyDescent="0.25">
      <c r="B581" s="3" t="s">
        <v>30</v>
      </c>
      <c r="C581" s="3" t="str">
        <f t="shared" si="27"/>
        <v>UCPWR_FLAB-RT</v>
      </c>
      <c r="D581" s="3" t="s">
        <v>29</v>
      </c>
      <c r="E581" s="3" t="str" cm="1">
        <f t="array" ref="E581">INDEX(PWR_Lab!$A$2:$A$168,AX581)</f>
        <v>GHDSSC03</v>
      </c>
      <c r="F581" s="3" t="s">
        <v>28</v>
      </c>
      <c r="G581" s="3" t="s">
        <v>28</v>
      </c>
      <c r="H581" s="3" t="s">
        <v>28</v>
      </c>
      <c r="I581" s="3">
        <v>3</v>
      </c>
      <c r="J581" s="3" cm="1">
        <f t="array" ref="J581">-INDEX(PWR_Lab!$F$2:$M$168,AX581,AY581)</f>
        <v>0</v>
      </c>
      <c r="K581" s="3" t="s">
        <v>27</v>
      </c>
      <c r="L581" s="3" t="s">
        <v>27</v>
      </c>
      <c r="M581" s="3" t="s">
        <v>27</v>
      </c>
      <c r="N581" s="3" t="s">
        <v>27</v>
      </c>
      <c r="O581" s="3" t="s">
        <v>27</v>
      </c>
      <c r="P581" s="3" t="s">
        <v>27</v>
      </c>
      <c r="Q581" s="3" t="s">
        <v>27</v>
      </c>
      <c r="R581" s="3" t="s">
        <v>27</v>
      </c>
      <c r="S581" s="3" t="s">
        <v>27</v>
      </c>
      <c r="T581" s="3" t="s">
        <v>27</v>
      </c>
      <c r="U581" s="3" t="s">
        <v>27</v>
      </c>
      <c r="V581" s="3" t="s">
        <v>27</v>
      </c>
      <c r="W581" s="3" t="s">
        <v>27</v>
      </c>
      <c r="X581" s="3" t="s">
        <v>27</v>
      </c>
      <c r="Y581" s="3" t="s">
        <v>27</v>
      </c>
      <c r="Z581" s="3" t="s">
        <v>27</v>
      </c>
      <c r="AA581" s="3" t="s">
        <v>27</v>
      </c>
      <c r="AB581" s="3" t="s">
        <v>27</v>
      </c>
      <c r="AC581" s="3" t="s">
        <v>27</v>
      </c>
      <c r="AD581" s="3" t="s">
        <v>27</v>
      </c>
      <c r="AE581" s="3" t="s">
        <v>27</v>
      </c>
      <c r="AF581" s="3" t="s">
        <v>27</v>
      </c>
      <c r="AG581" s="3" t="s">
        <v>27</v>
      </c>
      <c r="AH581" s="3" t="s">
        <v>27</v>
      </c>
      <c r="AI581" s="3" t="s">
        <v>27</v>
      </c>
      <c r="AJ581" s="3" t="s">
        <v>27</v>
      </c>
      <c r="AK581" s="3" t="s">
        <v>27</v>
      </c>
      <c r="AL581" s="3" t="s">
        <v>27</v>
      </c>
      <c r="AM581" s="3" t="s">
        <v>27</v>
      </c>
      <c r="AN581" s="3" t="s">
        <v>27</v>
      </c>
      <c r="AO581" s="3" t="s">
        <v>27</v>
      </c>
      <c r="AP581" s="3" t="s">
        <v>27</v>
      </c>
      <c r="AX581" s="3">
        <f t="shared" si="25"/>
        <v>70</v>
      </c>
      <c r="AY581" s="3">
        <f t="shared" si="26"/>
        <v>4</v>
      </c>
    </row>
    <row r="582" spans="2:51" x14ac:dyDescent="0.25">
      <c r="B582" s="3" t="s">
        <v>30</v>
      </c>
      <c r="C582" s="3" t="str">
        <f t="shared" si="27"/>
        <v>UCPWR_FLAB-UN</v>
      </c>
      <c r="D582" s="3" t="s">
        <v>29</v>
      </c>
      <c r="E582" s="3" t="str" cm="1">
        <f t="array" ref="E582">INDEX(PWR_Lab!$A$2:$A$168,AX582)</f>
        <v>GHDSSC03</v>
      </c>
      <c r="F582" s="3" t="s">
        <v>28</v>
      </c>
      <c r="G582" s="3" t="s">
        <v>28</v>
      </c>
      <c r="H582" s="3" t="s">
        <v>28</v>
      </c>
      <c r="I582" s="3">
        <v>3</v>
      </c>
      <c r="J582" s="3" cm="1">
        <f t="array" ref="J582">-INDEX(PWR_Lab!$F$2:$M$168,AX582,AY582)</f>
        <v>-0.10833</v>
      </c>
      <c r="K582" s="3" t="s">
        <v>27</v>
      </c>
      <c r="L582" s="3" t="s">
        <v>27</v>
      </c>
      <c r="M582" s="3" t="s">
        <v>27</v>
      </c>
      <c r="N582" s="3" t="s">
        <v>27</v>
      </c>
      <c r="O582" s="3" t="s">
        <v>27</v>
      </c>
      <c r="P582" s="3" t="s">
        <v>27</v>
      </c>
      <c r="Q582" s="3" t="s">
        <v>27</v>
      </c>
      <c r="R582" s="3" t="s">
        <v>27</v>
      </c>
      <c r="S582" s="3" t="s">
        <v>27</v>
      </c>
      <c r="T582" s="3" t="s">
        <v>27</v>
      </c>
      <c r="U582" s="3" t="s">
        <v>27</v>
      </c>
      <c r="V582" s="3" t="s">
        <v>27</v>
      </c>
      <c r="W582" s="3" t="s">
        <v>27</v>
      </c>
      <c r="X582" s="3" t="s">
        <v>27</v>
      </c>
      <c r="Y582" s="3" t="s">
        <v>27</v>
      </c>
      <c r="Z582" s="3" t="s">
        <v>27</v>
      </c>
      <c r="AA582" s="3" t="s">
        <v>27</v>
      </c>
      <c r="AB582" s="3" t="s">
        <v>27</v>
      </c>
      <c r="AC582" s="3" t="s">
        <v>27</v>
      </c>
      <c r="AD582" s="3" t="s">
        <v>27</v>
      </c>
      <c r="AE582" s="3" t="s">
        <v>27</v>
      </c>
      <c r="AF582" s="3" t="s">
        <v>27</v>
      </c>
      <c r="AG582" s="3" t="s">
        <v>27</v>
      </c>
      <c r="AH582" s="3" t="s">
        <v>27</v>
      </c>
      <c r="AI582" s="3" t="s">
        <v>27</v>
      </c>
      <c r="AJ582" s="3" t="s">
        <v>27</v>
      </c>
      <c r="AK582" s="3" t="s">
        <v>27</v>
      </c>
      <c r="AL582" s="3" t="s">
        <v>27</v>
      </c>
      <c r="AM582" s="3" t="s">
        <v>27</v>
      </c>
      <c r="AN582" s="3" t="s">
        <v>27</v>
      </c>
      <c r="AO582" s="3" t="s">
        <v>27</v>
      </c>
      <c r="AP582" s="3" t="s">
        <v>27</v>
      </c>
      <c r="AX582" s="3">
        <f t="shared" si="25"/>
        <v>70</v>
      </c>
      <c r="AY582" s="3">
        <f t="shared" si="26"/>
        <v>5</v>
      </c>
    </row>
    <row r="583" spans="2:51" x14ac:dyDescent="0.25">
      <c r="B583" s="3" t="s">
        <v>30</v>
      </c>
      <c r="C583" s="3" t="str">
        <f t="shared" si="27"/>
        <v>UCPWR_FLAB-UP</v>
      </c>
      <c r="D583" s="3" t="s">
        <v>29</v>
      </c>
      <c r="E583" s="3" t="str" cm="1">
        <f t="array" ref="E583">INDEX(PWR_Lab!$A$2:$A$168,AX583)</f>
        <v>GHDSSC03</v>
      </c>
      <c r="F583" s="3" t="s">
        <v>28</v>
      </c>
      <c r="G583" s="3" t="s">
        <v>28</v>
      </c>
      <c r="H583" s="3" t="s">
        <v>28</v>
      </c>
      <c r="I583" s="3">
        <v>3</v>
      </c>
      <c r="J583" s="3" cm="1">
        <f t="array" ref="J583">-INDEX(PWR_Lab!$F$2:$M$168,AX583,AY583)</f>
        <v>-0.39967000000000003</v>
      </c>
      <c r="K583" s="3" t="s">
        <v>27</v>
      </c>
      <c r="L583" s="3" t="s">
        <v>27</v>
      </c>
      <c r="M583" s="3" t="s">
        <v>27</v>
      </c>
      <c r="N583" s="3" t="s">
        <v>27</v>
      </c>
      <c r="O583" s="3" t="s">
        <v>27</v>
      </c>
      <c r="P583" s="3" t="s">
        <v>27</v>
      </c>
      <c r="Q583" s="3" t="s">
        <v>27</v>
      </c>
      <c r="R583" s="3" t="s">
        <v>27</v>
      </c>
      <c r="S583" s="3" t="s">
        <v>27</v>
      </c>
      <c r="T583" s="3" t="s">
        <v>27</v>
      </c>
      <c r="U583" s="3" t="s">
        <v>27</v>
      </c>
      <c r="V583" s="3" t="s">
        <v>27</v>
      </c>
      <c r="W583" s="3" t="s">
        <v>27</v>
      </c>
      <c r="X583" s="3" t="s">
        <v>27</v>
      </c>
      <c r="Y583" s="3" t="s">
        <v>27</v>
      </c>
      <c r="Z583" s="3" t="s">
        <v>27</v>
      </c>
      <c r="AA583" s="3" t="s">
        <v>27</v>
      </c>
      <c r="AB583" s="3" t="s">
        <v>27</v>
      </c>
      <c r="AC583" s="3" t="s">
        <v>27</v>
      </c>
      <c r="AD583" s="3" t="s">
        <v>27</v>
      </c>
      <c r="AE583" s="3" t="s">
        <v>27</v>
      </c>
      <c r="AF583" s="3" t="s">
        <v>27</v>
      </c>
      <c r="AG583" s="3" t="s">
        <v>27</v>
      </c>
      <c r="AH583" s="3" t="s">
        <v>27</v>
      </c>
      <c r="AI583" s="3" t="s">
        <v>27</v>
      </c>
      <c r="AJ583" s="3" t="s">
        <v>27</v>
      </c>
      <c r="AK583" s="3" t="s">
        <v>27</v>
      </c>
      <c r="AL583" s="3" t="s">
        <v>27</v>
      </c>
      <c r="AM583" s="3" t="s">
        <v>27</v>
      </c>
      <c r="AN583" s="3" t="s">
        <v>27</v>
      </c>
      <c r="AO583" s="3" t="s">
        <v>27</v>
      </c>
      <c r="AP583" s="3" t="s">
        <v>27</v>
      </c>
      <c r="AX583" s="3">
        <f t="shared" si="25"/>
        <v>70</v>
      </c>
      <c r="AY583" s="3">
        <f t="shared" si="26"/>
        <v>6</v>
      </c>
    </row>
    <row r="584" spans="2:51" x14ac:dyDescent="0.25">
      <c r="B584" s="3" t="s">
        <v>30</v>
      </c>
      <c r="C584" s="3" t="str">
        <f t="shared" si="27"/>
        <v>UCPWR_FLAB-US</v>
      </c>
      <c r="D584" s="3" t="s">
        <v>29</v>
      </c>
      <c r="E584" s="3" t="str" cm="1">
        <f t="array" ref="E584">INDEX(PWR_Lab!$A$2:$A$168,AX584)</f>
        <v>GHDSSC03</v>
      </c>
      <c r="F584" s="3" t="s">
        <v>28</v>
      </c>
      <c r="G584" s="3" t="s">
        <v>28</v>
      </c>
      <c r="H584" s="3" t="s">
        <v>28</v>
      </c>
      <c r="I584" s="3">
        <v>3</v>
      </c>
      <c r="J584" s="3" cm="1">
        <f t="array" ref="J584">-INDEX(PWR_Lab!$F$2:$M$168,AX584,AY584)</f>
        <v>-7.2669999999999998E-2</v>
      </c>
      <c r="K584" s="3" t="s">
        <v>27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 t="s">
        <v>27</v>
      </c>
      <c r="S584" s="3" t="s">
        <v>27</v>
      </c>
      <c r="T584" s="3" t="s">
        <v>27</v>
      </c>
      <c r="U584" s="3" t="s">
        <v>27</v>
      </c>
      <c r="V584" s="3" t="s">
        <v>27</v>
      </c>
      <c r="W584" s="3" t="s">
        <v>27</v>
      </c>
      <c r="X584" s="3" t="s">
        <v>27</v>
      </c>
      <c r="Y584" s="3" t="s">
        <v>27</v>
      </c>
      <c r="Z584" s="3" t="s">
        <v>27</v>
      </c>
      <c r="AA584" s="3" t="s">
        <v>27</v>
      </c>
      <c r="AB584" s="3" t="s">
        <v>27</v>
      </c>
      <c r="AC584" s="3" t="s">
        <v>27</v>
      </c>
      <c r="AD584" s="3" t="s">
        <v>27</v>
      </c>
      <c r="AE584" s="3" t="s">
        <v>27</v>
      </c>
      <c r="AF584" s="3" t="s">
        <v>27</v>
      </c>
      <c r="AG584" s="3" t="s">
        <v>27</v>
      </c>
      <c r="AH584" s="3" t="s">
        <v>27</v>
      </c>
      <c r="AI584" s="3" t="s">
        <v>27</v>
      </c>
      <c r="AJ584" s="3" t="s">
        <v>27</v>
      </c>
      <c r="AK584" s="3" t="s">
        <v>27</v>
      </c>
      <c r="AL584" s="3" t="s">
        <v>27</v>
      </c>
      <c r="AM584" s="3" t="s">
        <v>27</v>
      </c>
      <c r="AN584" s="3" t="s">
        <v>27</v>
      </c>
      <c r="AO584" s="3" t="s">
        <v>27</v>
      </c>
      <c r="AP584" s="3" t="s">
        <v>27</v>
      </c>
      <c r="AX584" s="3">
        <f t="shared" si="25"/>
        <v>70</v>
      </c>
      <c r="AY584" s="3">
        <f t="shared" si="26"/>
        <v>7</v>
      </c>
    </row>
    <row r="585" spans="2:51" x14ac:dyDescent="0.25">
      <c r="B585" s="3" t="s">
        <v>30</v>
      </c>
      <c r="C585" s="3" t="str">
        <f t="shared" si="27"/>
        <v>UCPWR_FLAB-UT</v>
      </c>
      <c r="D585" s="3" t="s">
        <v>29</v>
      </c>
      <c r="E585" s="3" t="str" cm="1">
        <f t="array" ref="E585">INDEX(PWR_Lab!$A$2:$A$168,AX585)</f>
        <v>GHDSSC03</v>
      </c>
      <c r="F585" s="3" t="s">
        <v>28</v>
      </c>
      <c r="G585" s="3" t="s">
        <v>28</v>
      </c>
      <c r="H585" s="3" t="s">
        <v>28</v>
      </c>
      <c r="I585" s="3">
        <v>3</v>
      </c>
      <c r="J585" s="3" cm="1">
        <f t="array" ref="J585">-INDEX(PWR_Lab!$F$2:$M$168,AX585,AY585)</f>
        <v>-0.88546000000000002</v>
      </c>
      <c r="K585" s="3" t="s">
        <v>27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3" t="s">
        <v>27</v>
      </c>
      <c r="R585" s="3" t="s">
        <v>27</v>
      </c>
      <c r="S585" s="3" t="s">
        <v>27</v>
      </c>
      <c r="T585" s="3" t="s">
        <v>27</v>
      </c>
      <c r="U585" s="3" t="s">
        <v>27</v>
      </c>
      <c r="V585" s="3" t="s">
        <v>27</v>
      </c>
      <c r="W585" s="3" t="s">
        <v>27</v>
      </c>
      <c r="X585" s="3" t="s">
        <v>27</v>
      </c>
      <c r="Y585" s="3" t="s">
        <v>27</v>
      </c>
      <c r="Z585" s="3" t="s">
        <v>27</v>
      </c>
      <c r="AA585" s="3" t="s">
        <v>27</v>
      </c>
      <c r="AB585" s="3" t="s">
        <v>27</v>
      </c>
      <c r="AC585" s="3" t="s">
        <v>27</v>
      </c>
      <c r="AD585" s="3" t="s">
        <v>27</v>
      </c>
      <c r="AE585" s="3" t="s">
        <v>27</v>
      </c>
      <c r="AF585" s="3" t="s">
        <v>27</v>
      </c>
      <c r="AG585" s="3" t="s">
        <v>27</v>
      </c>
      <c r="AH585" s="3" t="s">
        <v>27</v>
      </c>
      <c r="AI585" s="3" t="s">
        <v>27</v>
      </c>
      <c r="AJ585" s="3" t="s">
        <v>27</v>
      </c>
      <c r="AK585" s="3" t="s">
        <v>27</v>
      </c>
      <c r="AL585" s="3" t="s">
        <v>27</v>
      </c>
      <c r="AM585" s="3" t="s">
        <v>27</v>
      </c>
      <c r="AN585" s="3" t="s">
        <v>27</v>
      </c>
      <c r="AO585" s="3" t="s">
        <v>27</v>
      </c>
      <c r="AP585" s="3" t="s">
        <v>27</v>
      </c>
      <c r="AX585" s="3">
        <f t="shared" si="25"/>
        <v>70</v>
      </c>
      <c r="AY585" s="3">
        <f t="shared" si="26"/>
        <v>8</v>
      </c>
    </row>
    <row r="586" spans="2:51" x14ac:dyDescent="0.25">
      <c r="B586" s="3" t="s">
        <v>30</v>
      </c>
      <c r="C586" s="3" t="str">
        <f t="shared" si="27"/>
        <v>UCPWR_FLAB-RN</v>
      </c>
      <c r="D586" s="3" t="s">
        <v>29</v>
      </c>
      <c r="E586" s="3" t="str" cm="1">
        <f t="array" ref="E586">INDEX(PWR_Lab!$A$2:$A$168,AX586)</f>
        <v>GHEL00T00</v>
      </c>
      <c r="F586" s="3" t="s">
        <v>28</v>
      </c>
      <c r="G586" s="3" t="s">
        <v>28</v>
      </c>
      <c r="H586" s="3" t="s">
        <v>28</v>
      </c>
      <c r="I586" s="3">
        <v>3</v>
      </c>
      <c r="J586" s="3" cm="1">
        <f t="array" ref="J586">-INDEX(PWR_Lab!$F$2:$M$168,AX586,AY586)</f>
        <v>-1.2109999999999999E-2</v>
      </c>
      <c r="K586" s="3" t="s">
        <v>27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  <c r="S586" s="3" t="s">
        <v>27</v>
      </c>
      <c r="T586" s="3" t="s">
        <v>27</v>
      </c>
      <c r="U586" s="3" t="s">
        <v>27</v>
      </c>
      <c r="V586" s="3" t="s">
        <v>27</v>
      </c>
      <c r="W586" s="3" t="s">
        <v>27</v>
      </c>
      <c r="X586" s="3" t="s">
        <v>27</v>
      </c>
      <c r="Y586" s="3" t="s">
        <v>27</v>
      </c>
      <c r="Z586" s="3" t="s">
        <v>27</v>
      </c>
      <c r="AA586" s="3" t="s">
        <v>27</v>
      </c>
      <c r="AB586" s="3" t="s">
        <v>27</v>
      </c>
      <c r="AC586" s="3" t="s">
        <v>27</v>
      </c>
      <c r="AD586" s="3" t="s">
        <v>27</v>
      </c>
      <c r="AE586" s="3" t="s">
        <v>27</v>
      </c>
      <c r="AF586" s="3" t="s">
        <v>27</v>
      </c>
      <c r="AG586" s="3" t="s">
        <v>27</v>
      </c>
      <c r="AH586" s="3" t="s">
        <v>27</v>
      </c>
      <c r="AI586" s="3" t="s">
        <v>27</v>
      </c>
      <c r="AJ586" s="3" t="s">
        <v>27</v>
      </c>
      <c r="AK586" s="3" t="s">
        <v>27</v>
      </c>
      <c r="AL586" s="3" t="s">
        <v>27</v>
      </c>
      <c r="AM586" s="3" t="s">
        <v>27</v>
      </c>
      <c r="AN586" s="3" t="s">
        <v>27</v>
      </c>
      <c r="AO586" s="3" t="s">
        <v>27</v>
      </c>
      <c r="AP586" s="3" t="s">
        <v>27</v>
      </c>
      <c r="AX586" s="3">
        <f t="shared" ref="AX586:AX625" si="28">IF(AY585=$AY$11,AX585+1,AX585)</f>
        <v>71</v>
      </c>
      <c r="AY586" s="3">
        <f t="shared" ref="AY586:AY625" si="29">IF(AY585=$AY$11,1,AY585+1)</f>
        <v>1</v>
      </c>
    </row>
    <row r="587" spans="2:51" x14ac:dyDescent="0.25">
      <c r="B587" s="3" t="s">
        <v>30</v>
      </c>
      <c r="C587" s="3" t="str">
        <f t="shared" si="27"/>
        <v>UCPWR_FLAB-RP</v>
      </c>
      <c r="D587" s="3" t="s">
        <v>29</v>
      </c>
      <c r="E587" s="3" t="str" cm="1">
        <f t="array" ref="E587">INDEX(PWR_Lab!$A$2:$A$168,AX587)</f>
        <v>GHEL00T00</v>
      </c>
      <c r="F587" s="3" t="s">
        <v>28</v>
      </c>
      <c r="G587" s="3" t="s">
        <v>28</v>
      </c>
      <c r="H587" s="3" t="s">
        <v>28</v>
      </c>
      <c r="I587" s="3">
        <v>3</v>
      </c>
      <c r="J587" s="3" cm="1">
        <f t="array" ref="J587">-INDEX(PWR_Lab!$F$2:$M$168,AX587,AY587)</f>
        <v>-9.7999999999999997E-3</v>
      </c>
      <c r="K587" s="3" t="s">
        <v>27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27</v>
      </c>
      <c r="Q587" s="3" t="s">
        <v>27</v>
      </c>
      <c r="R587" s="3" t="s">
        <v>27</v>
      </c>
      <c r="S587" s="3" t="s">
        <v>27</v>
      </c>
      <c r="T587" s="3" t="s">
        <v>27</v>
      </c>
      <c r="U587" s="3" t="s">
        <v>27</v>
      </c>
      <c r="V587" s="3" t="s">
        <v>27</v>
      </c>
      <c r="W587" s="3" t="s">
        <v>27</v>
      </c>
      <c r="X587" s="3" t="s">
        <v>27</v>
      </c>
      <c r="Y587" s="3" t="s">
        <v>27</v>
      </c>
      <c r="Z587" s="3" t="s">
        <v>27</v>
      </c>
      <c r="AA587" s="3" t="s">
        <v>27</v>
      </c>
      <c r="AB587" s="3" t="s">
        <v>27</v>
      </c>
      <c r="AC587" s="3" t="s">
        <v>27</v>
      </c>
      <c r="AD587" s="3" t="s">
        <v>27</v>
      </c>
      <c r="AE587" s="3" t="s">
        <v>27</v>
      </c>
      <c r="AF587" s="3" t="s">
        <v>27</v>
      </c>
      <c r="AG587" s="3" t="s">
        <v>27</v>
      </c>
      <c r="AH587" s="3" t="s">
        <v>27</v>
      </c>
      <c r="AI587" s="3" t="s">
        <v>27</v>
      </c>
      <c r="AJ587" s="3" t="s">
        <v>27</v>
      </c>
      <c r="AK587" s="3" t="s">
        <v>27</v>
      </c>
      <c r="AL587" s="3" t="s">
        <v>27</v>
      </c>
      <c r="AM587" s="3" t="s">
        <v>27</v>
      </c>
      <c r="AN587" s="3" t="s">
        <v>27</v>
      </c>
      <c r="AO587" s="3" t="s">
        <v>27</v>
      </c>
      <c r="AP587" s="3" t="s">
        <v>27</v>
      </c>
      <c r="AX587" s="3">
        <f t="shared" si="28"/>
        <v>71</v>
      </c>
      <c r="AY587" s="3">
        <f t="shared" si="29"/>
        <v>2</v>
      </c>
    </row>
    <row r="588" spans="2:51" x14ac:dyDescent="0.25">
      <c r="B588" s="3" t="s">
        <v>30</v>
      </c>
      <c r="C588" s="3" t="str">
        <f t="shared" si="27"/>
        <v>UCPWR_FLAB-RS</v>
      </c>
      <c r="D588" s="3" t="s">
        <v>29</v>
      </c>
      <c r="E588" s="3" t="str" cm="1">
        <f t="array" ref="E588">INDEX(PWR_Lab!$A$2:$A$168,AX588)</f>
        <v>GHEL00T00</v>
      </c>
      <c r="F588" s="3" t="s">
        <v>28</v>
      </c>
      <c r="G588" s="3" t="s">
        <v>28</v>
      </c>
      <c r="H588" s="3" t="s">
        <v>28</v>
      </c>
      <c r="I588" s="3">
        <v>3</v>
      </c>
      <c r="J588" s="3" cm="1">
        <f t="array" ref="J588">-INDEX(PWR_Lab!$F$2:$M$168,AX588,AY588)</f>
        <v>-1.3259999999999999E-2</v>
      </c>
      <c r="K588" s="3" t="s">
        <v>27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  <c r="S588" s="3" t="s">
        <v>27</v>
      </c>
      <c r="T588" s="3" t="s">
        <v>27</v>
      </c>
      <c r="U588" s="3" t="s">
        <v>27</v>
      </c>
      <c r="V588" s="3" t="s">
        <v>27</v>
      </c>
      <c r="W588" s="3" t="s">
        <v>27</v>
      </c>
      <c r="X588" s="3" t="s">
        <v>27</v>
      </c>
      <c r="Y588" s="3" t="s">
        <v>27</v>
      </c>
      <c r="Z588" s="3" t="s">
        <v>27</v>
      </c>
      <c r="AA588" s="3" t="s">
        <v>27</v>
      </c>
      <c r="AB588" s="3" t="s">
        <v>27</v>
      </c>
      <c r="AC588" s="3" t="s">
        <v>27</v>
      </c>
      <c r="AD588" s="3" t="s">
        <v>27</v>
      </c>
      <c r="AE588" s="3" t="s">
        <v>27</v>
      </c>
      <c r="AF588" s="3" t="s">
        <v>27</v>
      </c>
      <c r="AG588" s="3" t="s">
        <v>27</v>
      </c>
      <c r="AH588" s="3" t="s">
        <v>27</v>
      </c>
      <c r="AI588" s="3" t="s">
        <v>27</v>
      </c>
      <c r="AJ588" s="3" t="s">
        <v>27</v>
      </c>
      <c r="AK588" s="3" t="s">
        <v>27</v>
      </c>
      <c r="AL588" s="3" t="s">
        <v>27</v>
      </c>
      <c r="AM588" s="3" t="s">
        <v>27</v>
      </c>
      <c r="AN588" s="3" t="s">
        <v>27</v>
      </c>
      <c r="AO588" s="3" t="s">
        <v>27</v>
      </c>
      <c r="AP588" s="3" t="s">
        <v>27</v>
      </c>
      <c r="AX588" s="3">
        <f t="shared" si="28"/>
        <v>71</v>
      </c>
      <c r="AY588" s="3">
        <f t="shared" si="29"/>
        <v>3</v>
      </c>
    </row>
    <row r="589" spans="2:51" x14ac:dyDescent="0.25">
      <c r="B589" s="3" t="s">
        <v>30</v>
      </c>
      <c r="C589" s="3" t="str">
        <f t="shared" si="27"/>
        <v>UCPWR_FLAB-RT</v>
      </c>
      <c r="D589" s="3" t="s">
        <v>29</v>
      </c>
      <c r="E589" s="3" t="str" cm="1">
        <f t="array" ref="E589">INDEX(PWR_Lab!$A$2:$A$168,AX589)</f>
        <v>GHEL00T00</v>
      </c>
      <c r="F589" s="3" t="s">
        <v>28</v>
      </c>
      <c r="G589" s="3" t="s">
        <v>28</v>
      </c>
      <c r="H589" s="3" t="s">
        <v>28</v>
      </c>
      <c r="I589" s="3">
        <v>3</v>
      </c>
      <c r="J589" s="3" cm="1">
        <f t="array" ref="J589">-INDEX(PWR_Lab!$F$2:$M$168,AX589,AY589)</f>
        <v>0</v>
      </c>
      <c r="K589" s="3" t="s">
        <v>27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  <c r="S589" s="3" t="s">
        <v>27</v>
      </c>
      <c r="T589" s="3" t="s">
        <v>27</v>
      </c>
      <c r="U589" s="3" t="s">
        <v>27</v>
      </c>
      <c r="V589" s="3" t="s">
        <v>27</v>
      </c>
      <c r="W589" s="3" t="s">
        <v>27</v>
      </c>
      <c r="X589" s="3" t="s">
        <v>27</v>
      </c>
      <c r="Y589" s="3" t="s">
        <v>27</v>
      </c>
      <c r="Z589" s="3" t="s">
        <v>27</v>
      </c>
      <c r="AA589" s="3" t="s">
        <v>27</v>
      </c>
      <c r="AB589" s="3" t="s">
        <v>27</v>
      </c>
      <c r="AC589" s="3" t="s">
        <v>27</v>
      </c>
      <c r="AD589" s="3" t="s">
        <v>27</v>
      </c>
      <c r="AE589" s="3" t="s">
        <v>27</v>
      </c>
      <c r="AF589" s="3" t="s">
        <v>27</v>
      </c>
      <c r="AG589" s="3" t="s">
        <v>27</v>
      </c>
      <c r="AH589" s="3" t="s">
        <v>27</v>
      </c>
      <c r="AI589" s="3" t="s">
        <v>27</v>
      </c>
      <c r="AJ589" s="3" t="s">
        <v>27</v>
      </c>
      <c r="AK589" s="3" t="s">
        <v>27</v>
      </c>
      <c r="AL589" s="3" t="s">
        <v>27</v>
      </c>
      <c r="AM589" s="3" t="s">
        <v>27</v>
      </c>
      <c r="AN589" s="3" t="s">
        <v>27</v>
      </c>
      <c r="AO589" s="3" t="s">
        <v>27</v>
      </c>
      <c r="AP589" s="3" t="s">
        <v>27</v>
      </c>
      <c r="AX589" s="3">
        <f t="shared" si="28"/>
        <v>71</v>
      </c>
      <c r="AY589" s="3">
        <f t="shared" si="29"/>
        <v>4</v>
      </c>
    </row>
    <row r="590" spans="2:51" x14ac:dyDescent="0.25">
      <c r="B590" s="3" t="s">
        <v>30</v>
      </c>
      <c r="C590" s="3" t="str">
        <f t="shared" si="27"/>
        <v>UCPWR_FLAB-UN</v>
      </c>
      <c r="D590" s="3" t="s">
        <v>29</v>
      </c>
      <c r="E590" s="3" t="str" cm="1">
        <f t="array" ref="E590">INDEX(PWR_Lab!$A$2:$A$168,AX590)</f>
        <v>GHEL00T00</v>
      </c>
      <c r="F590" s="3" t="s">
        <v>28</v>
      </c>
      <c r="G590" s="3" t="s">
        <v>28</v>
      </c>
      <c r="H590" s="3" t="s">
        <v>28</v>
      </c>
      <c r="I590" s="3">
        <v>3</v>
      </c>
      <c r="J590" s="3" cm="1">
        <f t="array" ref="J590">-INDEX(PWR_Lab!$F$2:$M$168,AX590,AY590)</f>
        <v>-9.2840000000000006E-2</v>
      </c>
      <c r="K590" s="3" t="s">
        <v>27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  <c r="S590" s="3" t="s">
        <v>27</v>
      </c>
      <c r="T590" s="3" t="s">
        <v>27</v>
      </c>
      <c r="U590" s="3" t="s">
        <v>27</v>
      </c>
      <c r="V590" s="3" t="s">
        <v>27</v>
      </c>
      <c r="W590" s="3" t="s">
        <v>27</v>
      </c>
      <c r="X590" s="3" t="s">
        <v>27</v>
      </c>
      <c r="Y590" s="3" t="s">
        <v>27</v>
      </c>
      <c r="Z590" s="3" t="s">
        <v>27</v>
      </c>
      <c r="AA590" s="3" t="s">
        <v>27</v>
      </c>
      <c r="AB590" s="3" t="s">
        <v>27</v>
      </c>
      <c r="AC590" s="3" t="s">
        <v>27</v>
      </c>
      <c r="AD590" s="3" t="s">
        <v>27</v>
      </c>
      <c r="AE590" s="3" t="s">
        <v>27</v>
      </c>
      <c r="AF590" s="3" t="s">
        <v>27</v>
      </c>
      <c r="AG590" s="3" t="s">
        <v>27</v>
      </c>
      <c r="AH590" s="3" t="s">
        <v>27</v>
      </c>
      <c r="AI590" s="3" t="s">
        <v>27</v>
      </c>
      <c r="AJ590" s="3" t="s">
        <v>27</v>
      </c>
      <c r="AK590" s="3" t="s">
        <v>27</v>
      </c>
      <c r="AL590" s="3" t="s">
        <v>27</v>
      </c>
      <c r="AM590" s="3" t="s">
        <v>27</v>
      </c>
      <c r="AN590" s="3" t="s">
        <v>27</v>
      </c>
      <c r="AO590" s="3" t="s">
        <v>27</v>
      </c>
      <c r="AP590" s="3" t="s">
        <v>27</v>
      </c>
      <c r="AX590" s="3">
        <f t="shared" si="28"/>
        <v>71</v>
      </c>
      <c r="AY590" s="3">
        <f t="shared" si="29"/>
        <v>5</v>
      </c>
    </row>
    <row r="591" spans="2:51" x14ac:dyDescent="0.25">
      <c r="B591" s="3" t="s">
        <v>30</v>
      </c>
      <c r="C591" s="3" t="str">
        <f t="shared" si="27"/>
        <v>UCPWR_FLAB-UP</v>
      </c>
      <c r="D591" s="3" t="s">
        <v>29</v>
      </c>
      <c r="E591" s="3" t="str" cm="1">
        <f t="array" ref="E591">INDEX(PWR_Lab!$A$2:$A$168,AX591)</f>
        <v>GHEL00T00</v>
      </c>
      <c r="F591" s="3" t="s">
        <v>28</v>
      </c>
      <c r="G591" s="3" t="s">
        <v>28</v>
      </c>
      <c r="H591" s="3" t="s">
        <v>28</v>
      </c>
      <c r="I591" s="3">
        <v>3</v>
      </c>
      <c r="J591" s="3" cm="1">
        <f t="array" ref="J591">-INDEX(PWR_Lab!$F$2:$M$168,AX591,AY591)</f>
        <v>-0.34251999999999999</v>
      </c>
      <c r="K591" s="3" t="s">
        <v>27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27</v>
      </c>
      <c r="R591" s="3" t="s">
        <v>27</v>
      </c>
      <c r="S591" s="3" t="s">
        <v>27</v>
      </c>
      <c r="T591" s="3" t="s">
        <v>27</v>
      </c>
      <c r="U591" s="3" t="s">
        <v>27</v>
      </c>
      <c r="V591" s="3" t="s">
        <v>27</v>
      </c>
      <c r="W591" s="3" t="s">
        <v>27</v>
      </c>
      <c r="X591" s="3" t="s">
        <v>27</v>
      </c>
      <c r="Y591" s="3" t="s">
        <v>27</v>
      </c>
      <c r="Z591" s="3" t="s">
        <v>27</v>
      </c>
      <c r="AA591" s="3" t="s">
        <v>27</v>
      </c>
      <c r="AB591" s="3" t="s">
        <v>27</v>
      </c>
      <c r="AC591" s="3" t="s">
        <v>27</v>
      </c>
      <c r="AD591" s="3" t="s">
        <v>27</v>
      </c>
      <c r="AE591" s="3" t="s">
        <v>27</v>
      </c>
      <c r="AF591" s="3" t="s">
        <v>27</v>
      </c>
      <c r="AG591" s="3" t="s">
        <v>27</v>
      </c>
      <c r="AH591" s="3" t="s">
        <v>27</v>
      </c>
      <c r="AI591" s="3" t="s">
        <v>27</v>
      </c>
      <c r="AJ591" s="3" t="s">
        <v>27</v>
      </c>
      <c r="AK591" s="3" t="s">
        <v>27</v>
      </c>
      <c r="AL591" s="3" t="s">
        <v>27</v>
      </c>
      <c r="AM591" s="3" t="s">
        <v>27</v>
      </c>
      <c r="AN591" s="3" t="s">
        <v>27</v>
      </c>
      <c r="AO591" s="3" t="s">
        <v>27</v>
      </c>
      <c r="AP591" s="3" t="s">
        <v>27</v>
      </c>
      <c r="AX591" s="3">
        <f t="shared" si="28"/>
        <v>71</v>
      </c>
      <c r="AY591" s="3">
        <f t="shared" si="29"/>
        <v>6</v>
      </c>
    </row>
    <row r="592" spans="2:51" x14ac:dyDescent="0.25">
      <c r="B592" s="3" t="s">
        <v>30</v>
      </c>
      <c r="C592" s="3" t="str">
        <f t="shared" si="27"/>
        <v>UCPWR_FLAB-US</v>
      </c>
      <c r="D592" s="3" t="s">
        <v>29</v>
      </c>
      <c r="E592" s="3" t="str" cm="1">
        <f t="array" ref="E592">INDEX(PWR_Lab!$A$2:$A$168,AX592)</f>
        <v>GHEL00T00</v>
      </c>
      <c r="F592" s="3" t="s">
        <v>28</v>
      </c>
      <c r="G592" s="3" t="s">
        <v>28</v>
      </c>
      <c r="H592" s="3" t="s">
        <v>28</v>
      </c>
      <c r="I592" s="3">
        <v>3</v>
      </c>
      <c r="J592" s="3" cm="1">
        <f t="array" ref="J592">-INDEX(PWR_Lab!$F$2:$M$168,AX592,AY592)</f>
        <v>-6.2280000000000002E-2</v>
      </c>
      <c r="K592" s="3" t="s">
        <v>27</v>
      </c>
      <c r="L592" s="3" t="s">
        <v>27</v>
      </c>
      <c r="M592" s="3" t="s">
        <v>27</v>
      </c>
      <c r="N592" s="3" t="s">
        <v>27</v>
      </c>
      <c r="O592" s="3" t="s">
        <v>27</v>
      </c>
      <c r="P592" s="3" t="s">
        <v>27</v>
      </c>
      <c r="Q592" s="3" t="s">
        <v>27</v>
      </c>
      <c r="R592" s="3" t="s">
        <v>27</v>
      </c>
      <c r="S592" s="3" t="s">
        <v>27</v>
      </c>
      <c r="T592" s="3" t="s">
        <v>27</v>
      </c>
      <c r="U592" s="3" t="s">
        <v>27</v>
      </c>
      <c r="V592" s="3" t="s">
        <v>27</v>
      </c>
      <c r="W592" s="3" t="s">
        <v>27</v>
      </c>
      <c r="X592" s="3" t="s">
        <v>27</v>
      </c>
      <c r="Y592" s="3" t="s">
        <v>27</v>
      </c>
      <c r="Z592" s="3" t="s">
        <v>27</v>
      </c>
      <c r="AA592" s="3" t="s">
        <v>27</v>
      </c>
      <c r="AB592" s="3" t="s">
        <v>27</v>
      </c>
      <c r="AC592" s="3" t="s">
        <v>27</v>
      </c>
      <c r="AD592" s="3" t="s">
        <v>27</v>
      </c>
      <c r="AE592" s="3" t="s">
        <v>27</v>
      </c>
      <c r="AF592" s="3" t="s">
        <v>27</v>
      </c>
      <c r="AG592" s="3" t="s">
        <v>27</v>
      </c>
      <c r="AH592" s="3" t="s">
        <v>27</v>
      </c>
      <c r="AI592" s="3" t="s">
        <v>27</v>
      </c>
      <c r="AJ592" s="3" t="s">
        <v>27</v>
      </c>
      <c r="AK592" s="3" t="s">
        <v>27</v>
      </c>
      <c r="AL592" s="3" t="s">
        <v>27</v>
      </c>
      <c r="AM592" s="3" t="s">
        <v>27</v>
      </c>
      <c r="AN592" s="3" t="s">
        <v>27</v>
      </c>
      <c r="AO592" s="3" t="s">
        <v>27</v>
      </c>
      <c r="AP592" s="3" t="s">
        <v>27</v>
      </c>
      <c r="AX592" s="3">
        <f t="shared" si="28"/>
        <v>71</v>
      </c>
      <c r="AY592" s="3">
        <f t="shared" si="29"/>
        <v>7</v>
      </c>
    </row>
    <row r="593" spans="2:51" x14ac:dyDescent="0.25">
      <c r="B593" s="3" t="s">
        <v>30</v>
      </c>
      <c r="C593" s="3" t="str">
        <f t="shared" si="27"/>
        <v>UCPWR_FLAB-UT</v>
      </c>
      <c r="D593" s="3" t="s">
        <v>29</v>
      </c>
      <c r="E593" s="3" t="str" cm="1">
        <f t="array" ref="E593">INDEX(PWR_Lab!$A$2:$A$168,AX593)</f>
        <v>GHEL00T00</v>
      </c>
      <c r="F593" s="3" t="s">
        <v>28</v>
      </c>
      <c r="G593" s="3" t="s">
        <v>28</v>
      </c>
      <c r="H593" s="3" t="s">
        <v>28</v>
      </c>
      <c r="I593" s="3">
        <v>3</v>
      </c>
      <c r="J593" s="3" cm="1">
        <f t="array" ref="J593">-INDEX(PWR_Lab!$F$2:$M$168,AX593,AY593)</f>
        <v>-0.75883999999999996</v>
      </c>
      <c r="K593" s="3" t="s">
        <v>27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  <c r="S593" s="3" t="s">
        <v>27</v>
      </c>
      <c r="T593" s="3" t="s">
        <v>27</v>
      </c>
      <c r="U593" s="3" t="s">
        <v>27</v>
      </c>
      <c r="V593" s="3" t="s">
        <v>27</v>
      </c>
      <c r="W593" s="3" t="s">
        <v>27</v>
      </c>
      <c r="X593" s="3" t="s">
        <v>27</v>
      </c>
      <c r="Y593" s="3" t="s">
        <v>27</v>
      </c>
      <c r="Z593" s="3" t="s">
        <v>27</v>
      </c>
      <c r="AA593" s="3" t="s">
        <v>27</v>
      </c>
      <c r="AB593" s="3" t="s">
        <v>27</v>
      </c>
      <c r="AC593" s="3" t="s">
        <v>27</v>
      </c>
      <c r="AD593" s="3" t="s">
        <v>27</v>
      </c>
      <c r="AE593" s="3" t="s">
        <v>27</v>
      </c>
      <c r="AF593" s="3" t="s">
        <v>27</v>
      </c>
      <c r="AG593" s="3" t="s">
        <v>27</v>
      </c>
      <c r="AH593" s="3" t="s">
        <v>27</v>
      </c>
      <c r="AI593" s="3" t="s">
        <v>27</v>
      </c>
      <c r="AJ593" s="3" t="s">
        <v>27</v>
      </c>
      <c r="AK593" s="3" t="s">
        <v>27</v>
      </c>
      <c r="AL593" s="3" t="s">
        <v>27</v>
      </c>
      <c r="AM593" s="3" t="s">
        <v>27</v>
      </c>
      <c r="AN593" s="3" t="s">
        <v>27</v>
      </c>
      <c r="AO593" s="3" t="s">
        <v>27</v>
      </c>
      <c r="AP593" s="3" t="s">
        <v>27</v>
      </c>
      <c r="AX593" s="3">
        <f t="shared" si="28"/>
        <v>71</v>
      </c>
      <c r="AY593" s="3">
        <f t="shared" si="29"/>
        <v>8</v>
      </c>
    </row>
    <row r="594" spans="2:51" x14ac:dyDescent="0.25">
      <c r="B594" s="3" t="s">
        <v>30</v>
      </c>
      <c r="C594" s="3" t="str">
        <f t="shared" si="27"/>
        <v>UCPWR_FLAB-RN</v>
      </c>
      <c r="D594" s="3" t="s">
        <v>29</v>
      </c>
      <c r="E594" s="3" t="str" cm="1">
        <f t="array" ref="E594">INDEX(PWR_Lab!$A$2:$A$168,AX594)</f>
        <v>GHEL00TDC</v>
      </c>
      <c r="F594" s="3" t="s">
        <v>28</v>
      </c>
      <c r="G594" s="3" t="s">
        <v>28</v>
      </c>
      <c r="H594" s="3" t="s">
        <v>28</v>
      </c>
      <c r="I594" s="3">
        <v>3</v>
      </c>
      <c r="J594" s="3" cm="1">
        <f t="array" ref="J594">-INDEX(PWR_Lab!$F$2:$M$168,AX594,AY594)</f>
        <v>-2.3800000000000002E-2</v>
      </c>
      <c r="K594" s="3" t="s">
        <v>27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27</v>
      </c>
      <c r="R594" s="3" t="s">
        <v>27</v>
      </c>
      <c r="S594" s="3" t="s">
        <v>27</v>
      </c>
      <c r="T594" s="3" t="s">
        <v>27</v>
      </c>
      <c r="U594" s="3" t="s">
        <v>27</v>
      </c>
      <c r="V594" s="3" t="s">
        <v>27</v>
      </c>
      <c r="W594" s="3" t="s">
        <v>27</v>
      </c>
      <c r="X594" s="3" t="s">
        <v>27</v>
      </c>
      <c r="Y594" s="3" t="s">
        <v>27</v>
      </c>
      <c r="Z594" s="3" t="s">
        <v>27</v>
      </c>
      <c r="AA594" s="3" t="s">
        <v>27</v>
      </c>
      <c r="AB594" s="3" t="s">
        <v>27</v>
      </c>
      <c r="AC594" s="3" t="s">
        <v>27</v>
      </c>
      <c r="AD594" s="3" t="s">
        <v>27</v>
      </c>
      <c r="AE594" s="3" t="s">
        <v>27</v>
      </c>
      <c r="AF594" s="3" t="s">
        <v>27</v>
      </c>
      <c r="AG594" s="3" t="s">
        <v>27</v>
      </c>
      <c r="AH594" s="3" t="s">
        <v>27</v>
      </c>
      <c r="AI594" s="3" t="s">
        <v>27</v>
      </c>
      <c r="AJ594" s="3" t="s">
        <v>27</v>
      </c>
      <c r="AK594" s="3" t="s">
        <v>27</v>
      </c>
      <c r="AL594" s="3" t="s">
        <v>27</v>
      </c>
      <c r="AM594" s="3" t="s">
        <v>27</v>
      </c>
      <c r="AN594" s="3" t="s">
        <v>27</v>
      </c>
      <c r="AO594" s="3" t="s">
        <v>27</v>
      </c>
      <c r="AP594" s="3" t="s">
        <v>27</v>
      </c>
      <c r="AX594" s="3">
        <f t="shared" si="28"/>
        <v>72</v>
      </c>
      <c r="AY594" s="3">
        <f t="shared" si="29"/>
        <v>1</v>
      </c>
    </row>
    <row r="595" spans="2:51" x14ac:dyDescent="0.25">
      <c r="B595" s="3" t="s">
        <v>30</v>
      </c>
      <c r="C595" s="3" t="str">
        <f t="shared" si="27"/>
        <v>UCPWR_FLAB-RP</v>
      </c>
      <c r="D595" s="3" t="s">
        <v>29</v>
      </c>
      <c r="E595" s="3" t="str" cm="1">
        <f t="array" ref="E595">INDEX(PWR_Lab!$A$2:$A$168,AX595)</f>
        <v>GHEL00TDC</v>
      </c>
      <c r="F595" s="3" t="s">
        <v>28</v>
      </c>
      <c r="G595" s="3" t="s">
        <v>28</v>
      </c>
      <c r="H595" s="3" t="s">
        <v>28</v>
      </c>
      <c r="I595" s="3">
        <v>3</v>
      </c>
      <c r="J595" s="3" cm="1">
        <f t="array" ref="J595">-INDEX(PWR_Lab!$F$2:$M$168,AX595,AY595)</f>
        <v>-1.9269999999999999E-2</v>
      </c>
      <c r="K595" s="3" t="s">
        <v>27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27</v>
      </c>
      <c r="Q595" s="3" t="s">
        <v>27</v>
      </c>
      <c r="R595" s="3" t="s">
        <v>27</v>
      </c>
      <c r="S595" s="3" t="s">
        <v>27</v>
      </c>
      <c r="T595" s="3" t="s">
        <v>27</v>
      </c>
      <c r="U595" s="3" t="s">
        <v>27</v>
      </c>
      <c r="V595" s="3" t="s">
        <v>27</v>
      </c>
      <c r="W595" s="3" t="s">
        <v>27</v>
      </c>
      <c r="X595" s="3" t="s">
        <v>27</v>
      </c>
      <c r="Y595" s="3" t="s">
        <v>27</v>
      </c>
      <c r="Z595" s="3" t="s">
        <v>27</v>
      </c>
      <c r="AA595" s="3" t="s">
        <v>27</v>
      </c>
      <c r="AB595" s="3" t="s">
        <v>27</v>
      </c>
      <c r="AC595" s="3" t="s">
        <v>27</v>
      </c>
      <c r="AD595" s="3" t="s">
        <v>27</v>
      </c>
      <c r="AE595" s="3" t="s">
        <v>27</v>
      </c>
      <c r="AF595" s="3" t="s">
        <v>27</v>
      </c>
      <c r="AG595" s="3" t="s">
        <v>27</v>
      </c>
      <c r="AH595" s="3" t="s">
        <v>27</v>
      </c>
      <c r="AI595" s="3" t="s">
        <v>27</v>
      </c>
      <c r="AJ595" s="3" t="s">
        <v>27</v>
      </c>
      <c r="AK595" s="3" t="s">
        <v>27</v>
      </c>
      <c r="AL595" s="3" t="s">
        <v>27</v>
      </c>
      <c r="AM595" s="3" t="s">
        <v>27</v>
      </c>
      <c r="AN595" s="3" t="s">
        <v>27</v>
      </c>
      <c r="AO595" s="3" t="s">
        <v>27</v>
      </c>
      <c r="AP595" s="3" t="s">
        <v>27</v>
      </c>
      <c r="AX595" s="3">
        <f t="shared" si="28"/>
        <v>72</v>
      </c>
      <c r="AY595" s="3">
        <f t="shared" si="29"/>
        <v>2</v>
      </c>
    </row>
    <row r="596" spans="2:51" x14ac:dyDescent="0.25">
      <c r="B596" s="3" t="s">
        <v>30</v>
      </c>
      <c r="C596" s="3" t="str">
        <f t="shared" si="27"/>
        <v>UCPWR_FLAB-RS</v>
      </c>
      <c r="D596" s="3" t="s">
        <v>29</v>
      </c>
      <c r="E596" s="3" t="str" cm="1">
        <f t="array" ref="E596">INDEX(PWR_Lab!$A$2:$A$168,AX596)</f>
        <v>GHEL00TDC</v>
      </c>
      <c r="F596" s="3" t="s">
        <v>28</v>
      </c>
      <c r="G596" s="3" t="s">
        <v>28</v>
      </c>
      <c r="H596" s="3" t="s">
        <v>28</v>
      </c>
      <c r="I596" s="3">
        <v>3</v>
      </c>
      <c r="J596" s="3" cm="1">
        <f t="array" ref="J596">-INDEX(PWR_Lab!$F$2:$M$168,AX596,AY596)</f>
        <v>-2.606E-2</v>
      </c>
      <c r="K596" s="3" t="s">
        <v>27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  <c r="S596" s="3" t="s">
        <v>27</v>
      </c>
      <c r="T596" s="3" t="s">
        <v>27</v>
      </c>
      <c r="U596" s="3" t="s">
        <v>27</v>
      </c>
      <c r="V596" s="3" t="s">
        <v>27</v>
      </c>
      <c r="W596" s="3" t="s">
        <v>27</v>
      </c>
      <c r="X596" s="3" t="s">
        <v>27</v>
      </c>
      <c r="Y596" s="3" t="s">
        <v>27</v>
      </c>
      <c r="Z596" s="3" t="s">
        <v>27</v>
      </c>
      <c r="AA596" s="3" t="s">
        <v>27</v>
      </c>
      <c r="AB596" s="3" t="s">
        <v>27</v>
      </c>
      <c r="AC596" s="3" t="s">
        <v>27</v>
      </c>
      <c r="AD596" s="3" t="s">
        <v>27</v>
      </c>
      <c r="AE596" s="3" t="s">
        <v>27</v>
      </c>
      <c r="AF596" s="3" t="s">
        <v>27</v>
      </c>
      <c r="AG596" s="3" t="s">
        <v>27</v>
      </c>
      <c r="AH596" s="3" t="s">
        <v>27</v>
      </c>
      <c r="AI596" s="3" t="s">
        <v>27</v>
      </c>
      <c r="AJ596" s="3" t="s">
        <v>27</v>
      </c>
      <c r="AK596" s="3" t="s">
        <v>27</v>
      </c>
      <c r="AL596" s="3" t="s">
        <v>27</v>
      </c>
      <c r="AM596" s="3" t="s">
        <v>27</v>
      </c>
      <c r="AN596" s="3" t="s">
        <v>27</v>
      </c>
      <c r="AO596" s="3" t="s">
        <v>27</v>
      </c>
      <c r="AP596" s="3" t="s">
        <v>27</v>
      </c>
      <c r="AX596" s="3">
        <f t="shared" si="28"/>
        <v>72</v>
      </c>
      <c r="AY596" s="3">
        <f t="shared" si="29"/>
        <v>3</v>
      </c>
    </row>
    <row r="597" spans="2:51" x14ac:dyDescent="0.25">
      <c r="B597" s="3" t="s">
        <v>30</v>
      </c>
      <c r="C597" s="3" t="str">
        <f t="shared" si="27"/>
        <v>UCPWR_FLAB-RT</v>
      </c>
      <c r="D597" s="3" t="s">
        <v>29</v>
      </c>
      <c r="E597" s="3" t="str" cm="1">
        <f t="array" ref="E597">INDEX(PWR_Lab!$A$2:$A$168,AX597)</f>
        <v>GHEL00TDC</v>
      </c>
      <c r="F597" s="3" t="s">
        <v>28</v>
      </c>
      <c r="G597" s="3" t="s">
        <v>28</v>
      </c>
      <c r="H597" s="3" t="s">
        <v>28</v>
      </c>
      <c r="I597" s="3">
        <v>3</v>
      </c>
      <c r="J597" s="3" cm="1">
        <f t="array" ref="J597">-INDEX(PWR_Lab!$F$2:$M$168,AX597,AY597)</f>
        <v>0</v>
      </c>
      <c r="K597" s="3" t="s">
        <v>27</v>
      </c>
      <c r="L597" s="3" t="s">
        <v>27</v>
      </c>
      <c r="M597" s="3" t="s">
        <v>27</v>
      </c>
      <c r="N597" s="3" t="s">
        <v>27</v>
      </c>
      <c r="O597" s="3" t="s">
        <v>27</v>
      </c>
      <c r="P597" s="3" t="s">
        <v>27</v>
      </c>
      <c r="Q597" s="3" t="s">
        <v>27</v>
      </c>
      <c r="R597" s="3" t="s">
        <v>27</v>
      </c>
      <c r="S597" s="3" t="s">
        <v>27</v>
      </c>
      <c r="T597" s="3" t="s">
        <v>27</v>
      </c>
      <c r="U597" s="3" t="s">
        <v>27</v>
      </c>
      <c r="V597" s="3" t="s">
        <v>27</v>
      </c>
      <c r="W597" s="3" t="s">
        <v>27</v>
      </c>
      <c r="X597" s="3" t="s">
        <v>27</v>
      </c>
      <c r="Y597" s="3" t="s">
        <v>27</v>
      </c>
      <c r="Z597" s="3" t="s">
        <v>27</v>
      </c>
      <c r="AA597" s="3" t="s">
        <v>27</v>
      </c>
      <c r="AB597" s="3" t="s">
        <v>27</v>
      </c>
      <c r="AC597" s="3" t="s">
        <v>27</v>
      </c>
      <c r="AD597" s="3" t="s">
        <v>27</v>
      </c>
      <c r="AE597" s="3" t="s">
        <v>27</v>
      </c>
      <c r="AF597" s="3" t="s">
        <v>27</v>
      </c>
      <c r="AG597" s="3" t="s">
        <v>27</v>
      </c>
      <c r="AH597" s="3" t="s">
        <v>27</v>
      </c>
      <c r="AI597" s="3" t="s">
        <v>27</v>
      </c>
      <c r="AJ597" s="3" t="s">
        <v>27</v>
      </c>
      <c r="AK597" s="3" t="s">
        <v>27</v>
      </c>
      <c r="AL597" s="3" t="s">
        <v>27</v>
      </c>
      <c r="AM597" s="3" t="s">
        <v>27</v>
      </c>
      <c r="AN597" s="3" t="s">
        <v>27</v>
      </c>
      <c r="AO597" s="3" t="s">
        <v>27</v>
      </c>
      <c r="AP597" s="3" t="s">
        <v>27</v>
      </c>
      <c r="AX597" s="3">
        <f t="shared" si="28"/>
        <v>72</v>
      </c>
      <c r="AY597" s="3">
        <f t="shared" si="29"/>
        <v>4</v>
      </c>
    </row>
    <row r="598" spans="2:51" x14ac:dyDescent="0.25">
      <c r="B598" s="3" t="s">
        <v>30</v>
      </c>
      <c r="C598" s="3" t="str">
        <f t="shared" si="27"/>
        <v>UCPWR_FLAB-UN</v>
      </c>
      <c r="D598" s="3" t="s">
        <v>29</v>
      </c>
      <c r="E598" s="3" t="str" cm="1">
        <f t="array" ref="E598">INDEX(PWR_Lab!$A$2:$A$168,AX598)</f>
        <v>GHEL00TDC</v>
      </c>
      <c r="F598" s="3" t="s">
        <v>28</v>
      </c>
      <c r="G598" s="3" t="s">
        <v>28</v>
      </c>
      <c r="H598" s="3" t="s">
        <v>28</v>
      </c>
      <c r="I598" s="3">
        <v>3</v>
      </c>
      <c r="J598" s="3" cm="1">
        <f t="array" ref="J598">-INDEX(PWR_Lab!$F$2:$M$168,AX598,AY598)</f>
        <v>-0.18245</v>
      </c>
      <c r="K598" s="3" t="s">
        <v>27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27</v>
      </c>
      <c r="R598" s="3" t="s">
        <v>27</v>
      </c>
      <c r="S598" s="3" t="s">
        <v>27</v>
      </c>
      <c r="T598" s="3" t="s">
        <v>27</v>
      </c>
      <c r="U598" s="3" t="s">
        <v>27</v>
      </c>
      <c r="V598" s="3" t="s">
        <v>27</v>
      </c>
      <c r="W598" s="3" t="s">
        <v>27</v>
      </c>
      <c r="X598" s="3" t="s">
        <v>27</v>
      </c>
      <c r="Y598" s="3" t="s">
        <v>27</v>
      </c>
      <c r="Z598" s="3" t="s">
        <v>27</v>
      </c>
      <c r="AA598" s="3" t="s">
        <v>27</v>
      </c>
      <c r="AB598" s="3" t="s">
        <v>27</v>
      </c>
      <c r="AC598" s="3" t="s">
        <v>27</v>
      </c>
      <c r="AD598" s="3" t="s">
        <v>27</v>
      </c>
      <c r="AE598" s="3" t="s">
        <v>27</v>
      </c>
      <c r="AF598" s="3" t="s">
        <v>27</v>
      </c>
      <c r="AG598" s="3" t="s">
        <v>27</v>
      </c>
      <c r="AH598" s="3" t="s">
        <v>27</v>
      </c>
      <c r="AI598" s="3" t="s">
        <v>27</v>
      </c>
      <c r="AJ598" s="3" t="s">
        <v>27</v>
      </c>
      <c r="AK598" s="3" t="s">
        <v>27</v>
      </c>
      <c r="AL598" s="3" t="s">
        <v>27</v>
      </c>
      <c r="AM598" s="3" t="s">
        <v>27</v>
      </c>
      <c r="AN598" s="3" t="s">
        <v>27</v>
      </c>
      <c r="AO598" s="3" t="s">
        <v>27</v>
      </c>
      <c r="AP598" s="3" t="s">
        <v>27</v>
      </c>
      <c r="AX598" s="3">
        <f t="shared" si="28"/>
        <v>72</v>
      </c>
      <c r="AY598" s="3">
        <f t="shared" si="29"/>
        <v>5</v>
      </c>
    </row>
    <row r="599" spans="2:51" x14ac:dyDescent="0.25">
      <c r="B599" s="3" t="s">
        <v>30</v>
      </c>
      <c r="C599" s="3" t="str">
        <f t="shared" si="27"/>
        <v>UCPWR_FLAB-UP</v>
      </c>
      <c r="D599" s="3" t="s">
        <v>29</v>
      </c>
      <c r="E599" s="3" t="str" cm="1">
        <f t="array" ref="E599">INDEX(PWR_Lab!$A$2:$A$168,AX599)</f>
        <v>GHEL00TDC</v>
      </c>
      <c r="F599" s="3" t="s">
        <v>28</v>
      </c>
      <c r="G599" s="3" t="s">
        <v>28</v>
      </c>
      <c r="H599" s="3" t="s">
        <v>28</v>
      </c>
      <c r="I599" s="3">
        <v>3</v>
      </c>
      <c r="J599" s="3" cm="1">
        <f t="array" ref="J599">-INDEX(PWR_Lab!$F$2:$M$168,AX599,AY599)</f>
        <v>-0.67315000000000003</v>
      </c>
      <c r="K599" s="3" t="s">
        <v>27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27</v>
      </c>
      <c r="R599" s="3" t="s">
        <v>27</v>
      </c>
      <c r="S599" s="3" t="s">
        <v>27</v>
      </c>
      <c r="T599" s="3" t="s">
        <v>27</v>
      </c>
      <c r="U599" s="3" t="s">
        <v>27</v>
      </c>
      <c r="V599" s="3" t="s">
        <v>27</v>
      </c>
      <c r="W599" s="3" t="s">
        <v>27</v>
      </c>
      <c r="X599" s="3" t="s">
        <v>27</v>
      </c>
      <c r="Y599" s="3" t="s">
        <v>27</v>
      </c>
      <c r="Z599" s="3" t="s">
        <v>27</v>
      </c>
      <c r="AA599" s="3" t="s">
        <v>27</v>
      </c>
      <c r="AB599" s="3" t="s">
        <v>27</v>
      </c>
      <c r="AC599" s="3" t="s">
        <v>27</v>
      </c>
      <c r="AD599" s="3" t="s">
        <v>27</v>
      </c>
      <c r="AE599" s="3" t="s">
        <v>27</v>
      </c>
      <c r="AF599" s="3" t="s">
        <v>27</v>
      </c>
      <c r="AG599" s="3" t="s">
        <v>27</v>
      </c>
      <c r="AH599" s="3" t="s">
        <v>27</v>
      </c>
      <c r="AI599" s="3" t="s">
        <v>27</v>
      </c>
      <c r="AJ599" s="3" t="s">
        <v>27</v>
      </c>
      <c r="AK599" s="3" t="s">
        <v>27</v>
      </c>
      <c r="AL599" s="3" t="s">
        <v>27</v>
      </c>
      <c r="AM599" s="3" t="s">
        <v>27</v>
      </c>
      <c r="AN599" s="3" t="s">
        <v>27</v>
      </c>
      <c r="AO599" s="3" t="s">
        <v>27</v>
      </c>
      <c r="AP599" s="3" t="s">
        <v>27</v>
      </c>
      <c r="AX599" s="3">
        <f t="shared" si="28"/>
        <v>72</v>
      </c>
      <c r="AY599" s="3">
        <f t="shared" si="29"/>
        <v>6</v>
      </c>
    </row>
    <row r="600" spans="2:51" x14ac:dyDescent="0.25">
      <c r="B600" s="3" t="s">
        <v>30</v>
      </c>
      <c r="C600" s="3" t="str">
        <f t="shared" si="27"/>
        <v>UCPWR_FLAB-US</v>
      </c>
      <c r="D600" s="3" t="s">
        <v>29</v>
      </c>
      <c r="E600" s="3" t="str" cm="1">
        <f t="array" ref="E600">INDEX(PWR_Lab!$A$2:$A$168,AX600)</f>
        <v>GHEL00TDC</v>
      </c>
      <c r="F600" s="3" t="s">
        <v>28</v>
      </c>
      <c r="G600" s="3" t="s">
        <v>28</v>
      </c>
      <c r="H600" s="3" t="s">
        <v>28</v>
      </c>
      <c r="I600" s="3">
        <v>3</v>
      </c>
      <c r="J600" s="3" cm="1">
        <f t="array" ref="J600">-INDEX(PWR_Lab!$F$2:$M$168,AX600,AY600)</f>
        <v>-0.12239</v>
      </c>
      <c r="K600" s="3" t="s">
        <v>27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27</v>
      </c>
      <c r="Q600" s="3" t="s">
        <v>27</v>
      </c>
      <c r="R600" s="3" t="s">
        <v>27</v>
      </c>
      <c r="S600" s="3" t="s">
        <v>27</v>
      </c>
      <c r="T600" s="3" t="s">
        <v>27</v>
      </c>
      <c r="U600" s="3" t="s">
        <v>27</v>
      </c>
      <c r="V600" s="3" t="s">
        <v>27</v>
      </c>
      <c r="W600" s="3" t="s">
        <v>27</v>
      </c>
      <c r="X600" s="3" t="s">
        <v>27</v>
      </c>
      <c r="Y600" s="3" t="s">
        <v>27</v>
      </c>
      <c r="Z600" s="3" t="s">
        <v>27</v>
      </c>
      <c r="AA600" s="3" t="s">
        <v>27</v>
      </c>
      <c r="AB600" s="3" t="s">
        <v>27</v>
      </c>
      <c r="AC600" s="3" t="s">
        <v>27</v>
      </c>
      <c r="AD600" s="3" t="s">
        <v>27</v>
      </c>
      <c r="AE600" s="3" t="s">
        <v>27</v>
      </c>
      <c r="AF600" s="3" t="s">
        <v>27</v>
      </c>
      <c r="AG600" s="3" t="s">
        <v>27</v>
      </c>
      <c r="AH600" s="3" t="s">
        <v>27</v>
      </c>
      <c r="AI600" s="3" t="s">
        <v>27</v>
      </c>
      <c r="AJ600" s="3" t="s">
        <v>27</v>
      </c>
      <c r="AK600" s="3" t="s">
        <v>27</v>
      </c>
      <c r="AL600" s="3" t="s">
        <v>27</v>
      </c>
      <c r="AM600" s="3" t="s">
        <v>27</v>
      </c>
      <c r="AN600" s="3" t="s">
        <v>27</v>
      </c>
      <c r="AO600" s="3" t="s">
        <v>27</v>
      </c>
      <c r="AP600" s="3" t="s">
        <v>27</v>
      </c>
      <c r="AX600" s="3">
        <f t="shared" si="28"/>
        <v>72</v>
      </c>
      <c r="AY600" s="3">
        <f t="shared" si="29"/>
        <v>7</v>
      </c>
    </row>
    <row r="601" spans="2:51" x14ac:dyDescent="0.25">
      <c r="B601" s="3" t="s">
        <v>30</v>
      </c>
      <c r="C601" s="3" t="str">
        <f t="shared" si="27"/>
        <v>UCPWR_FLAB-UT</v>
      </c>
      <c r="D601" s="3" t="s">
        <v>29</v>
      </c>
      <c r="E601" s="3" t="str" cm="1">
        <f t="array" ref="E601">INDEX(PWR_Lab!$A$2:$A$168,AX601)</f>
        <v>GHEL00TDC</v>
      </c>
      <c r="F601" s="3" t="s">
        <v>28</v>
      </c>
      <c r="G601" s="3" t="s">
        <v>28</v>
      </c>
      <c r="H601" s="3" t="s">
        <v>28</v>
      </c>
      <c r="I601" s="3">
        <v>3</v>
      </c>
      <c r="J601" s="3" cm="1">
        <f t="array" ref="J601">-INDEX(PWR_Lab!$F$2:$M$168,AX601,AY601)</f>
        <v>-1.49136</v>
      </c>
      <c r="K601" s="3" t="s">
        <v>27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27</v>
      </c>
      <c r="R601" s="3" t="s">
        <v>27</v>
      </c>
      <c r="S601" s="3" t="s">
        <v>27</v>
      </c>
      <c r="T601" s="3" t="s">
        <v>27</v>
      </c>
      <c r="U601" s="3" t="s">
        <v>27</v>
      </c>
      <c r="V601" s="3" t="s">
        <v>27</v>
      </c>
      <c r="W601" s="3" t="s">
        <v>27</v>
      </c>
      <c r="X601" s="3" t="s">
        <v>27</v>
      </c>
      <c r="Y601" s="3" t="s">
        <v>27</v>
      </c>
      <c r="Z601" s="3" t="s">
        <v>27</v>
      </c>
      <c r="AA601" s="3" t="s">
        <v>27</v>
      </c>
      <c r="AB601" s="3" t="s">
        <v>27</v>
      </c>
      <c r="AC601" s="3" t="s">
        <v>27</v>
      </c>
      <c r="AD601" s="3" t="s">
        <v>27</v>
      </c>
      <c r="AE601" s="3" t="s">
        <v>27</v>
      </c>
      <c r="AF601" s="3" t="s">
        <v>27</v>
      </c>
      <c r="AG601" s="3" t="s">
        <v>27</v>
      </c>
      <c r="AH601" s="3" t="s">
        <v>27</v>
      </c>
      <c r="AI601" s="3" t="s">
        <v>27</v>
      </c>
      <c r="AJ601" s="3" t="s">
        <v>27</v>
      </c>
      <c r="AK601" s="3" t="s">
        <v>27</v>
      </c>
      <c r="AL601" s="3" t="s">
        <v>27</v>
      </c>
      <c r="AM601" s="3" t="s">
        <v>27</v>
      </c>
      <c r="AN601" s="3" t="s">
        <v>27</v>
      </c>
      <c r="AO601" s="3" t="s">
        <v>27</v>
      </c>
      <c r="AP601" s="3" t="s">
        <v>27</v>
      </c>
      <c r="AX601" s="3">
        <f t="shared" si="28"/>
        <v>72</v>
      </c>
      <c r="AY601" s="3">
        <f t="shared" si="29"/>
        <v>8</v>
      </c>
    </row>
    <row r="602" spans="2:51" x14ac:dyDescent="0.25">
      <c r="B602" s="3" t="s">
        <v>30</v>
      </c>
      <c r="C602" s="3" t="str">
        <f t="shared" si="27"/>
        <v>UCPWR_FLAB-RN</v>
      </c>
      <c r="D602" s="3" t="s">
        <v>29</v>
      </c>
      <c r="E602" s="3" t="str" cm="1">
        <f t="array" ref="E602">INDEX(PWR_Lab!$A$2:$A$168,AX602)</f>
        <v>GHEL00TDI</v>
      </c>
      <c r="F602" s="3" t="s">
        <v>28</v>
      </c>
      <c r="G602" s="3" t="s">
        <v>28</v>
      </c>
      <c r="H602" s="3" t="s">
        <v>28</v>
      </c>
      <c r="I602" s="3">
        <v>3</v>
      </c>
      <c r="J602" s="3" cm="1">
        <f t="array" ref="J602">-INDEX(PWR_Lab!$F$2:$M$168,AX602,AY602)</f>
        <v>-2.1819999999999999E-2</v>
      </c>
      <c r="K602" s="3" t="s">
        <v>27</v>
      </c>
      <c r="L602" s="3" t="s">
        <v>27</v>
      </c>
      <c r="M602" s="3" t="s">
        <v>27</v>
      </c>
      <c r="N602" s="3" t="s">
        <v>27</v>
      </c>
      <c r="O602" s="3" t="s">
        <v>27</v>
      </c>
      <c r="P602" s="3" t="s">
        <v>27</v>
      </c>
      <c r="Q602" s="3" t="s">
        <v>27</v>
      </c>
      <c r="R602" s="3" t="s">
        <v>27</v>
      </c>
      <c r="S602" s="3" t="s">
        <v>27</v>
      </c>
      <c r="T602" s="3" t="s">
        <v>27</v>
      </c>
      <c r="U602" s="3" t="s">
        <v>27</v>
      </c>
      <c r="V602" s="3" t="s">
        <v>27</v>
      </c>
      <c r="W602" s="3" t="s">
        <v>27</v>
      </c>
      <c r="X602" s="3" t="s">
        <v>27</v>
      </c>
      <c r="Y602" s="3" t="s">
        <v>27</v>
      </c>
      <c r="Z602" s="3" t="s">
        <v>27</v>
      </c>
      <c r="AA602" s="3" t="s">
        <v>27</v>
      </c>
      <c r="AB602" s="3" t="s">
        <v>27</v>
      </c>
      <c r="AC602" s="3" t="s">
        <v>27</v>
      </c>
      <c r="AD602" s="3" t="s">
        <v>27</v>
      </c>
      <c r="AE602" s="3" t="s">
        <v>27</v>
      </c>
      <c r="AF602" s="3" t="s">
        <v>27</v>
      </c>
      <c r="AG602" s="3" t="s">
        <v>27</v>
      </c>
      <c r="AH602" s="3" t="s">
        <v>27</v>
      </c>
      <c r="AI602" s="3" t="s">
        <v>27</v>
      </c>
      <c r="AJ602" s="3" t="s">
        <v>27</v>
      </c>
      <c r="AK602" s="3" t="s">
        <v>27</v>
      </c>
      <c r="AL602" s="3" t="s">
        <v>27</v>
      </c>
      <c r="AM602" s="3" t="s">
        <v>27</v>
      </c>
      <c r="AN602" s="3" t="s">
        <v>27</v>
      </c>
      <c r="AO602" s="3" t="s">
        <v>27</v>
      </c>
      <c r="AP602" s="3" t="s">
        <v>27</v>
      </c>
      <c r="AX602" s="3">
        <f t="shared" si="28"/>
        <v>73</v>
      </c>
      <c r="AY602" s="3">
        <f t="shared" si="29"/>
        <v>1</v>
      </c>
    </row>
    <row r="603" spans="2:51" x14ac:dyDescent="0.25">
      <c r="B603" s="3" t="s">
        <v>30</v>
      </c>
      <c r="C603" s="3" t="str">
        <f t="shared" ref="C603:C625" si="30">C595</f>
        <v>UCPWR_FLAB-RP</v>
      </c>
      <c r="D603" s="3" t="s">
        <v>29</v>
      </c>
      <c r="E603" s="3" t="str" cm="1">
        <f t="array" ref="E603">INDEX(PWR_Lab!$A$2:$A$168,AX603)</f>
        <v>GHEL00TDI</v>
      </c>
      <c r="F603" s="3" t="s">
        <v>28</v>
      </c>
      <c r="G603" s="3" t="s">
        <v>28</v>
      </c>
      <c r="H603" s="3" t="s">
        <v>28</v>
      </c>
      <c r="I603" s="3">
        <v>3</v>
      </c>
      <c r="J603" s="3" cm="1">
        <f t="array" ref="J603">-INDEX(PWR_Lab!$F$2:$M$168,AX603,AY603)</f>
        <v>-1.7659999999999999E-2</v>
      </c>
      <c r="K603" s="3" t="s">
        <v>27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27</v>
      </c>
      <c r="R603" s="3" t="s">
        <v>27</v>
      </c>
      <c r="S603" s="3" t="s">
        <v>27</v>
      </c>
      <c r="T603" s="3" t="s">
        <v>27</v>
      </c>
      <c r="U603" s="3" t="s">
        <v>27</v>
      </c>
      <c r="V603" s="3" t="s">
        <v>27</v>
      </c>
      <c r="W603" s="3" t="s">
        <v>27</v>
      </c>
      <c r="X603" s="3" t="s">
        <v>27</v>
      </c>
      <c r="Y603" s="3" t="s">
        <v>27</v>
      </c>
      <c r="Z603" s="3" t="s">
        <v>27</v>
      </c>
      <c r="AA603" s="3" t="s">
        <v>27</v>
      </c>
      <c r="AB603" s="3" t="s">
        <v>27</v>
      </c>
      <c r="AC603" s="3" t="s">
        <v>27</v>
      </c>
      <c r="AD603" s="3" t="s">
        <v>27</v>
      </c>
      <c r="AE603" s="3" t="s">
        <v>27</v>
      </c>
      <c r="AF603" s="3" t="s">
        <v>27</v>
      </c>
      <c r="AG603" s="3" t="s">
        <v>27</v>
      </c>
      <c r="AH603" s="3" t="s">
        <v>27</v>
      </c>
      <c r="AI603" s="3" t="s">
        <v>27</v>
      </c>
      <c r="AJ603" s="3" t="s">
        <v>27</v>
      </c>
      <c r="AK603" s="3" t="s">
        <v>27</v>
      </c>
      <c r="AL603" s="3" t="s">
        <v>27</v>
      </c>
      <c r="AM603" s="3" t="s">
        <v>27</v>
      </c>
      <c r="AN603" s="3" t="s">
        <v>27</v>
      </c>
      <c r="AO603" s="3" t="s">
        <v>27</v>
      </c>
      <c r="AP603" s="3" t="s">
        <v>27</v>
      </c>
      <c r="AX603" s="3">
        <f t="shared" si="28"/>
        <v>73</v>
      </c>
      <c r="AY603" s="3">
        <f t="shared" si="29"/>
        <v>2</v>
      </c>
    </row>
    <row r="604" spans="2:51" x14ac:dyDescent="0.25">
      <c r="B604" s="3" t="s">
        <v>30</v>
      </c>
      <c r="C604" s="3" t="str">
        <f t="shared" si="30"/>
        <v>UCPWR_FLAB-RS</v>
      </c>
      <c r="D604" s="3" t="s">
        <v>29</v>
      </c>
      <c r="E604" s="3" t="str" cm="1">
        <f t="array" ref="E604">INDEX(PWR_Lab!$A$2:$A$168,AX604)</f>
        <v>GHEL00TDI</v>
      </c>
      <c r="F604" s="3" t="s">
        <v>28</v>
      </c>
      <c r="G604" s="3" t="s">
        <v>28</v>
      </c>
      <c r="H604" s="3" t="s">
        <v>28</v>
      </c>
      <c r="I604" s="3">
        <v>3</v>
      </c>
      <c r="J604" s="3" cm="1">
        <f t="array" ref="J604">-INDEX(PWR_Lab!$F$2:$M$168,AX604,AY604)</f>
        <v>-2.3900000000000001E-2</v>
      </c>
      <c r="K604" s="3" t="s">
        <v>27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  <c r="S604" s="3" t="s">
        <v>27</v>
      </c>
      <c r="T604" s="3" t="s">
        <v>27</v>
      </c>
      <c r="U604" s="3" t="s">
        <v>27</v>
      </c>
      <c r="V604" s="3" t="s">
        <v>27</v>
      </c>
      <c r="W604" s="3" t="s">
        <v>27</v>
      </c>
      <c r="X604" s="3" t="s">
        <v>27</v>
      </c>
      <c r="Y604" s="3" t="s">
        <v>27</v>
      </c>
      <c r="Z604" s="3" t="s">
        <v>27</v>
      </c>
      <c r="AA604" s="3" t="s">
        <v>27</v>
      </c>
      <c r="AB604" s="3" t="s">
        <v>27</v>
      </c>
      <c r="AC604" s="3" t="s">
        <v>27</v>
      </c>
      <c r="AD604" s="3" t="s">
        <v>27</v>
      </c>
      <c r="AE604" s="3" t="s">
        <v>27</v>
      </c>
      <c r="AF604" s="3" t="s">
        <v>27</v>
      </c>
      <c r="AG604" s="3" t="s">
        <v>27</v>
      </c>
      <c r="AH604" s="3" t="s">
        <v>27</v>
      </c>
      <c r="AI604" s="3" t="s">
        <v>27</v>
      </c>
      <c r="AJ604" s="3" t="s">
        <v>27</v>
      </c>
      <c r="AK604" s="3" t="s">
        <v>27</v>
      </c>
      <c r="AL604" s="3" t="s">
        <v>27</v>
      </c>
      <c r="AM604" s="3" t="s">
        <v>27</v>
      </c>
      <c r="AN604" s="3" t="s">
        <v>27</v>
      </c>
      <c r="AO604" s="3" t="s">
        <v>27</v>
      </c>
      <c r="AP604" s="3" t="s">
        <v>27</v>
      </c>
      <c r="AX604" s="3">
        <f t="shared" si="28"/>
        <v>73</v>
      </c>
      <c r="AY604" s="3">
        <f t="shared" si="29"/>
        <v>3</v>
      </c>
    </row>
    <row r="605" spans="2:51" x14ac:dyDescent="0.25">
      <c r="B605" s="3" t="s">
        <v>30</v>
      </c>
      <c r="C605" s="3" t="str">
        <f t="shared" si="30"/>
        <v>UCPWR_FLAB-RT</v>
      </c>
      <c r="D605" s="3" t="s">
        <v>29</v>
      </c>
      <c r="E605" s="3" t="str" cm="1">
        <f t="array" ref="E605">INDEX(PWR_Lab!$A$2:$A$168,AX605)</f>
        <v>GHEL00TDI</v>
      </c>
      <c r="F605" s="3" t="s">
        <v>28</v>
      </c>
      <c r="G605" s="3" t="s">
        <v>28</v>
      </c>
      <c r="H605" s="3" t="s">
        <v>28</v>
      </c>
      <c r="I605" s="3">
        <v>3</v>
      </c>
      <c r="J605" s="3" cm="1">
        <f t="array" ref="J605">-INDEX(PWR_Lab!$F$2:$M$168,AX605,AY605)</f>
        <v>0</v>
      </c>
      <c r="K605" s="3" t="s">
        <v>27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 t="s">
        <v>27</v>
      </c>
      <c r="S605" s="3" t="s">
        <v>27</v>
      </c>
      <c r="T605" s="3" t="s">
        <v>27</v>
      </c>
      <c r="U605" s="3" t="s">
        <v>27</v>
      </c>
      <c r="V605" s="3" t="s">
        <v>27</v>
      </c>
      <c r="W605" s="3" t="s">
        <v>27</v>
      </c>
      <c r="X605" s="3" t="s">
        <v>27</v>
      </c>
      <c r="Y605" s="3" t="s">
        <v>27</v>
      </c>
      <c r="Z605" s="3" t="s">
        <v>27</v>
      </c>
      <c r="AA605" s="3" t="s">
        <v>27</v>
      </c>
      <c r="AB605" s="3" t="s">
        <v>27</v>
      </c>
      <c r="AC605" s="3" t="s">
        <v>27</v>
      </c>
      <c r="AD605" s="3" t="s">
        <v>27</v>
      </c>
      <c r="AE605" s="3" t="s">
        <v>27</v>
      </c>
      <c r="AF605" s="3" t="s">
        <v>27</v>
      </c>
      <c r="AG605" s="3" t="s">
        <v>27</v>
      </c>
      <c r="AH605" s="3" t="s">
        <v>27</v>
      </c>
      <c r="AI605" s="3" t="s">
        <v>27</v>
      </c>
      <c r="AJ605" s="3" t="s">
        <v>27</v>
      </c>
      <c r="AK605" s="3" t="s">
        <v>27</v>
      </c>
      <c r="AL605" s="3" t="s">
        <v>27</v>
      </c>
      <c r="AM605" s="3" t="s">
        <v>27</v>
      </c>
      <c r="AN605" s="3" t="s">
        <v>27</v>
      </c>
      <c r="AO605" s="3" t="s">
        <v>27</v>
      </c>
      <c r="AP605" s="3" t="s">
        <v>27</v>
      </c>
      <c r="AX605" s="3">
        <f t="shared" si="28"/>
        <v>73</v>
      </c>
      <c r="AY605" s="3">
        <f t="shared" si="29"/>
        <v>4</v>
      </c>
    </row>
    <row r="606" spans="2:51" x14ac:dyDescent="0.25">
      <c r="B606" s="3" t="s">
        <v>30</v>
      </c>
      <c r="C606" s="3" t="str">
        <f t="shared" si="30"/>
        <v>UCPWR_FLAB-UN</v>
      </c>
      <c r="D606" s="3" t="s">
        <v>29</v>
      </c>
      <c r="E606" s="3" t="str" cm="1">
        <f t="array" ref="E606">INDEX(PWR_Lab!$A$2:$A$168,AX606)</f>
        <v>GHEL00TDI</v>
      </c>
      <c r="F606" s="3" t="s">
        <v>28</v>
      </c>
      <c r="G606" s="3" t="s">
        <v>28</v>
      </c>
      <c r="H606" s="3" t="s">
        <v>28</v>
      </c>
      <c r="I606" s="3">
        <v>3</v>
      </c>
      <c r="J606" s="3" cm="1">
        <f t="array" ref="J606">-INDEX(PWR_Lab!$F$2:$M$168,AX606,AY606)</f>
        <v>-0.16728999999999999</v>
      </c>
      <c r="K606" s="3" t="s">
        <v>27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  <c r="S606" s="3" t="s">
        <v>27</v>
      </c>
      <c r="T606" s="3" t="s">
        <v>27</v>
      </c>
      <c r="U606" s="3" t="s">
        <v>27</v>
      </c>
      <c r="V606" s="3" t="s">
        <v>27</v>
      </c>
      <c r="W606" s="3" t="s">
        <v>27</v>
      </c>
      <c r="X606" s="3" t="s">
        <v>27</v>
      </c>
      <c r="Y606" s="3" t="s">
        <v>27</v>
      </c>
      <c r="Z606" s="3" t="s">
        <v>27</v>
      </c>
      <c r="AA606" s="3" t="s">
        <v>27</v>
      </c>
      <c r="AB606" s="3" t="s">
        <v>27</v>
      </c>
      <c r="AC606" s="3" t="s">
        <v>27</v>
      </c>
      <c r="AD606" s="3" t="s">
        <v>27</v>
      </c>
      <c r="AE606" s="3" t="s">
        <v>27</v>
      </c>
      <c r="AF606" s="3" t="s">
        <v>27</v>
      </c>
      <c r="AG606" s="3" t="s">
        <v>27</v>
      </c>
      <c r="AH606" s="3" t="s">
        <v>27</v>
      </c>
      <c r="AI606" s="3" t="s">
        <v>27</v>
      </c>
      <c r="AJ606" s="3" t="s">
        <v>27</v>
      </c>
      <c r="AK606" s="3" t="s">
        <v>27</v>
      </c>
      <c r="AL606" s="3" t="s">
        <v>27</v>
      </c>
      <c r="AM606" s="3" t="s">
        <v>27</v>
      </c>
      <c r="AN606" s="3" t="s">
        <v>27</v>
      </c>
      <c r="AO606" s="3" t="s">
        <v>27</v>
      </c>
      <c r="AP606" s="3" t="s">
        <v>27</v>
      </c>
      <c r="AX606" s="3">
        <f t="shared" si="28"/>
        <v>73</v>
      </c>
      <c r="AY606" s="3">
        <f t="shared" si="29"/>
        <v>5</v>
      </c>
    </row>
    <row r="607" spans="2:51" x14ac:dyDescent="0.25">
      <c r="B607" s="3" t="s">
        <v>30</v>
      </c>
      <c r="C607" s="3" t="str">
        <f t="shared" si="30"/>
        <v>UCPWR_FLAB-UP</v>
      </c>
      <c r="D607" s="3" t="s">
        <v>29</v>
      </c>
      <c r="E607" s="3" t="str" cm="1">
        <f t="array" ref="E607">INDEX(PWR_Lab!$A$2:$A$168,AX607)</f>
        <v>GHEL00TDI</v>
      </c>
      <c r="F607" s="3" t="s">
        <v>28</v>
      </c>
      <c r="G607" s="3" t="s">
        <v>28</v>
      </c>
      <c r="H607" s="3" t="s">
        <v>28</v>
      </c>
      <c r="I607" s="3">
        <v>3</v>
      </c>
      <c r="J607" s="3" cm="1">
        <f t="array" ref="J607">-INDEX(PWR_Lab!$F$2:$M$168,AX607,AY607)</f>
        <v>-0.61721999999999999</v>
      </c>
      <c r="K607" s="3" t="s">
        <v>27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  <c r="S607" s="3" t="s">
        <v>27</v>
      </c>
      <c r="T607" s="3" t="s">
        <v>27</v>
      </c>
      <c r="U607" s="3" t="s">
        <v>27</v>
      </c>
      <c r="V607" s="3" t="s">
        <v>27</v>
      </c>
      <c r="W607" s="3" t="s">
        <v>27</v>
      </c>
      <c r="X607" s="3" t="s">
        <v>27</v>
      </c>
      <c r="Y607" s="3" t="s">
        <v>27</v>
      </c>
      <c r="Z607" s="3" t="s">
        <v>27</v>
      </c>
      <c r="AA607" s="3" t="s">
        <v>27</v>
      </c>
      <c r="AB607" s="3" t="s">
        <v>27</v>
      </c>
      <c r="AC607" s="3" t="s">
        <v>27</v>
      </c>
      <c r="AD607" s="3" t="s">
        <v>27</v>
      </c>
      <c r="AE607" s="3" t="s">
        <v>27</v>
      </c>
      <c r="AF607" s="3" t="s">
        <v>27</v>
      </c>
      <c r="AG607" s="3" t="s">
        <v>27</v>
      </c>
      <c r="AH607" s="3" t="s">
        <v>27</v>
      </c>
      <c r="AI607" s="3" t="s">
        <v>27</v>
      </c>
      <c r="AJ607" s="3" t="s">
        <v>27</v>
      </c>
      <c r="AK607" s="3" t="s">
        <v>27</v>
      </c>
      <c r="AL607" s="3" t="s">
        <v>27</v>
      </c>
      <c r="AM607" s="3" t="s">
        <v>27</v>
      </c>
      <c r="AN607" s="3" t="s">
        <v>27</v>
      </c>
      <c r="AO607" s="3" t="s">
        <v>27</v>
      </c>
      <c r="AP607" s="3" t="s">
        <v>27</v>
      </c>
      <c r="AX607" s="3">
        <f t="shared" si="28"/>
        <v>73</v>
      </c>
      <c r="AY607" s="3">
        <f t="shared" si="29"/>
        <v>6</v>
      </c>
    </row>
    <row r="608" spans="2:51" x14ac:dyDescent="0.25">
      <c r="B608" s="3" t="s">
        <v>30</v>
      </c>
      <c r="C608" s="3" t="str">
        <f t="shared" si="30"/>
        <v>UCPWR_FLAB-US</v>
      </c>
      <c r="D608" s="3" t="s">
        <v>29</v>
      </c>
      <c r="E608" s="3" t="str" cm="1">
        <f t="array" ref="E608">INDEX(PWR_Lab!$A$2:$A$168,AX608)</f>
        <v>GHEL00TDI</v>
      </c>
      <c r="F608" s="3" t="s">
        <v>28</v>
      </c>
      <c r="G608" s="3" t="s">
        <v>28</v>
      </c>
      <c r="H608" s="3" t="s">
        <v>28</v>
      </c>
      <c r="I608" s="3">
        <v>3</v>
      </c>
      <c r="J608" s="3" cm="1">
        <f t="array" ref="J608">-INDEX(PWR_Lab!$F$2:$M$168,AX608,AY608)</f>
        <v>-0.11222</v>
      </c>
      <c r="K608" s="3" t="s">
        <v>27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27</v>
      </c>
      <c r="R608" s="3" t="s">
        <v>27</v>
      </c>
      <c r="S608" s="3" t="s">
        <v>27</v>
      </c>
      <c r="T608" s="3" t="s">
        <v>27</v>
      </c>
      <c r="U608" s="3" t="s">
        <v>27</v>
      </c>
      <c r="V608" s="3" t="s">
        <v>27</v>
      </c>
      <c r="W608" s="3" t="s">
        <v>27</v>
      </c>
      <c r="X608" s="3" t="s">
        <v>27</v>
      </c>
      <c r="Y608" s="3" t="s">
        <v>27</v>
      </c>
      <c r="Z608" s="3" t="s">
        <v>27</v>
      </c>
      <c r="AA608" s="3" t="s">
        <v>27</v>
      </c>
      <c r="AB608" s="3" t="s">
        <v>27</v>
      </c>
      <c r="AC608" s="3" t="s">
        <v>27</v>
      </c>
      <c r="AD608" s="3" t="s">
        <v>27</v>
      </c>
      <c r="AE608" s="3" t="s">
        <v>27</v>
      </c>
      <c r="AF608" s="3" t="s">
        <v>27</v>
      </c>
      <c r="AG608" s="3" t="s">
        <v>27</v>
      </c>
      <c r="AH608" s="3" t="s">
        <v>27</v>
      </c>
      <c r="AI608" s="3" t="s">
        <v>27</v>
      </c>
      <c r="AJ608" s="3" t="s">
        <v>27</v>
      </c>
      <c r="AK608" s="3" t="s">
        <v>27</v>
      </c>
      <c r="AL608" s="3" t="s">
        <v>27</v>
      </c>
      <c r="AM608" s="3" t="s">
        <v>27</v>
      </c>
      <c r="AN608" s="3" t="s">
        <v>27</v>
      </c>
      <c r="AO608" s="3" t="s">
        <v>27</v>
      </c>
      <c r="AP608" s="3" t="s">
        <v>27</v>
      </c>
      <c r="AX608" s="3">
        <f t="shared" si="28"/>
        <v>73</v>
      </c>
      <c r="AY608" s="3">
        <f t="shared" si="29"/>
        <v>7</v>
      </c>
    </row>
    <row r="609" spans="2:51" x14ac:dyDescent="0.25">
      <c r="B609" s="3" t="s">
        <v>30</v>
      </c>
      <c r="C609" s="3" t="str">
        <f t="shared" si="30"/>
        <v>UCPWR_FLAB-UT</v>
      </c>
      <c r="D609" s="3" t="s">
        <v>29</v>
      </c>
      <c r="E609" s="3" t="str" cm="1">
        <f t="array" ref="E609">INDEX(PWR_Lab!$A$2:$A$168,AX609)</f>
        <v>GHEL00TDI</v>
      </c>
      <c r="F609" s="3" t="s">
        <v>28</v>
      </c>
      <c r="G609" s="3" t="s">
        <v>28</v>
      </c>
      <c r="H609" s="3" t="s">
        <v>28</v>
      </c>
      <c r="I609" s="3">
        <v>3</v>
      </c>
      <c r="J609" s="3" cm="1">
        <f t="array" ref="J609">-INDEX(PWR_Lab!$F$2:$M$168,AX609,AY609)</f>
        <v>-1.36744</v>
      </c>
      <c r="K609" s="3" t="s">
        <v>27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  <c r="S609" s="3" t="s">
        <v>27</v>
      </c>
      <c r="T609" s="3" t="s">
        <v>27</v>
      </c>
      <c r="U609" s="3" t="s">
        <v>27</v>
      </c>
      <c r="V609" s="3" t="s">
        <v>27</v>
      </c>
      <c r="W609" s="3" t="s">
        <v>27</v>
      </c>
      <c r="X609" s="3" t="s">
        <v>27</v>
      </c>
      <c r="Y609" s="3" t="s">
        <v>27</v>
      </c>
      <c r="Z609" s="3" t="s">
        <v>27</v>
      </c>
      <c r="AA609" s="3" t="s">
        <v>27</v>
      </c>
      <c r="AB609" s="3" t="s">
        <v>27</v>
      </c>
      <c r="AC609" s="3" t="s">
        <v>27</v>
      </c>
      <c r="AD609" s="3" t="s">
        <v>27</v>
      </c>
      <c r="AE609" s="3" t="s">
        <v>27</v>
      </c>
      <c r="AF609" s="3" t="s">
        <v>27</v>
      </c>
      <c r="AG609" s="3" t="s">
        <v>27</v>
      </c>
      <c r="AH609" s="3" t="s">
        <v>27</v>
      </c>
      <c r="AI609" s="3" t="s">
        <v>27</v>
      </c>
      <c r="AJ609" s="3" t="s">
        <v>27</v>
      </c>
      <c r="AK609" s="3" t="s">
        <v>27</v>
      </c>
      <c r="AL609" s="3" t="s">
        <v>27</v>
      </c>
      <c r="AM609" s="3" t="s">
        <v>27</v>
      </c>
      <c r="AN609" s="3" t="s">
        <v>27</v>
      </c>
      <c r="AO609" s="3" t="s">
        <v>27</v>
      </c>
      <c r="AP609" s="3" t="s">
        <v>27</v>
      </c>
      <c r="AX609" s="3">
        <f t="shared" si="28"/>
        <v>73</v>
      </c>
      <c r="AY609" s="3">
        <f t="shared" si="29"/>
        <v>8</v>
      </c>
    </row>
    <row r="610" spans="2:51" x14ac:dyDescent="0.25">
      <c r="B610" s="3" t="s">
        <v>30</v>
      </c>
      <c r="C610" s="3" t="str">
        <f t="shared" si="30"/>
        <v>UCPWR_FLAB-RN</v>
      </c>
      <c r="D610" s="3" t="s">
        <v>29</v>
      </c>
      <c r="E610" s="3" t="str" cm="1">
        <f t="array" ref="E610">INDEX(PWR_Lab!$A$2:$A$168,AX610)</f>
        <v>GHEL00TDR</v>
      </c>
      <c r="F610" s="3" t="s">
        <v>28</v>
      </c>
      <c r="G610" s="3" t="s">
        <v>28</v>
      </c>
      <c r="H610" s="3" t="s">
        <v>28</v>
      </c>
      <c r="I610" s="3">
        <v>3</v>
      </c>
      <c r="J610" s="3" cm="1">
        <f t="array" ref="J610">-INDEX(PWR_Lab!$F$2:$M$168,AX610,AY610)</f>
        <v>-0.13253999999999999</v>
      </c>
      <c r="K610" s="3" t="s">
        <v>27</v>
      </c>
      <c r="L610" s="3" t="s">
        <v>27</v>
      </c>
      <c r="M610" s="3" t="s">
        <v>27</v>
      </c>
      <c r="N610" s="3" t="s">
        <v>27</v>
      </c>
      <c r="O610" s="3" t="s">
        <v>27</v>
      </c>
      <c r="P610" s="3" t="s">
        <v>27</v>
      </c>
      <c r="Q610" s="3" t="s">
        <v>27</v>
      </c>
      <c r="R610" s="3" t="s">
        <v>27</v>
      </c>
      <c r="S610" s="3" t="s">
        <v>27</v>
      </c>
      <c r="T610" s="3" t="s">
        <v>27</v>
      </c>
      <c r="U610" s="3" t="s">
        <v>27</v>
      </c>
      <c r="V610" s="3" t="s">
        <v>27</v>
      </c>
      <c r="W610" s="3" t="s">
        <v>27</v>
      </c>
      <c r="X610" s="3" t="s">
        <v>27</v>
      </c>
      <c r="Y610" s="3" t="s">
        <v>27</v>
      </c>
      <c r="Z610" s="3" t="s">
        <v>27</v>
      </c>
      <c r="AA610" s="3" t="s">
        <v>27</v>
      </c>
      <c r="AB610" s="3" t="s">
        <v>27</v>
      </c>
      <c r="AC610" s="3" t="s">
        <v>27</v>
      </c>
      <c r="AD610" s="3" t="s">
        <v>27</v>
      </c>
      <c r="AE610" s="3" t="s">
        <v>27</v>
      </c>
      <c r="AF610" s="3" t="s">
        <v>27</v>
      </c>
      <c r="AG610" s="3" t="s">
        <v>27</v>
      </c>
      <c r="AH610" s="3" t="s">
        <v>27</v>
      </c>
      <c r="AI610" s="3" t="s">
        <v>27</v>
      </c>
      <c r="AJ610" s="3" t="s">
        <v>27</v>
      </c>
      <c r="AK610" s="3" t="s">
        <v>27</v>
      </c>
      <c r="AL610" s="3" t="s">
        <v>27</v>
      </c>
      <c r="AM610" s="3" t="s">
        <v>27</v>
      </c>
      <c r="AN610" s="3" t="s">
        <v>27</v>
      </c>
      <c r="AO610" s="3" t="s">
        <v>27</v>
      </c>
      <c r="AP610" s="3" t="s">
        <v>27</v>
      </c>
      <c r="AX610" s="3">
        <f t="shared" si="28"/>
        <v>74</v>
      </c>
      <c r="AY610" s="3">
        <f t="shared" si="29"/>
        <v>1</v>
      </c>
    </row>
    <row r="611" spans="2:51" x14ac:dyDescent="0.25">
      <c r="B611" s="3" t="s">
        <v>30</v>
      </c>
      <c r="C611" s="3" t="str">
        <f t="shared" si="30"/>
        <v>UCPWR_FLAB-RP</v>
      </c>
      <c r="D611" s="3" t="s">
        <v>29</v>
      </c>
      <c r="E611" s="3" t="str" cm="1">
        <f t="array" ref="E611">INDEX(PWR_Lab!$A$2:$A$168,AX611)</f>
        <v>GHEL00TDR</v>
      </c>
      <c r="F611" s="3" t="s">
        <v>28</v>
      </c>
      <c r="G611" s="3" t="s">
        <v>28</v>
      </c>
      <c r="H611" s="3" t="s">
        <v>28</v>
      </c>
      <c r="I611" s="3">
        <v>3</v>
      </c>
      <c r="J611" s="3" cm="1">
        <f t="array" ref="J611">-INDEX(PWR_Lab!$F$2:$M$168,AX611,AY611)</f>
        <v>-0.10729</v>
      </c>
      <c r="K611" s="3" t="s">
        <v>27</v>
      </c>
      <c r="L611" s="3" t="s">
        <v>27</v>
      </c>
      <c r="M611" s="3" t="s">
        <v>27</v>
      </c>
      <c r="N611" s="3" t="s">
        <v>27</v>
      </c>
      <c r="O611" s="3" t="s">
        <v>27</v>
      </c>
      <c r="P611" s="3" t="s">
        <v>27</v>
      </c>
      <c r="Q611" s="3" t="s">
        <v>27</v>
      </c>
      <c r="R611" s="3" t="s">
        <v>27</v>
      </c>
      <c r="S611" s="3" t="s">
        <v>27</v>
      </c>
      <c r="T611" s="3" t="s">
        <v>27</v>
      </c>
      <c r="U611" s="3" t="s">
        <v>27</v>
      </c>
      <c r="V611" s="3" t="s">
        <v>27</v>
      </c>
      <c r="W611" s="3" t="s">
        <v>27</v>
      </c>
      <c r="X611" s="3" t="s">
        <v>27</v>
      </c>
      <c r="Y611" s="3" t="s">
        <v>27</v>
      </c>
      <c r="Z611" s="3" t="s">
        <v>27</v>
      </c>
      <c r="AA611" s="3" t="s">
        <v>27</v>
      </c>
      <c r="AB611" s="3" t="s">
        <v>27</v>
      </c>
      <c r="AC611" s="3" t="s">
        <v>27</v>
      </c>
      <c r="AD611" s="3" t="s">
        <v>27</v>
      </c>
      <c r="AE611" s="3" t="s">
        <v>27</v>
      </c>
      <c r="AF611" s="3" t="s">
        <v>27</v>
      </c>
      <c r="AG611" s="3" t="s">
        <v>27</v>
      </c>
      <c r="AH611" s="3" t="s">
        <v>27</v>
      </c>
      <c r="AI611" s="3" t="s">
        <v>27</v>
      </c>
      <c r="AJ611" s="3" t="s">
        <v>27</v>
      </c>
      <c r="AK611" s="3" t="s">
        <v>27</v>
      </c>
      <c r="AL611" s="3" t="s">
        <v>27</v>
      </c>
      <c r="AM611" s="3" t="s">
        <v>27</v>
      </c>
      <c r="AN611" s="3" t="s">
        <v>27</v>
      </c>
      <c r="AO611" s="3" t="s">
        <v>27</v>
      </c>
      <c r="AP611" s="3" t="s">
        <v>27</v>
      </c>
      <c r="AX611" s="3">
        <f t="shared" si="28"/>
        <v>74</v>
      </c>
      <c r="AY611" s="3">
        <f t="shared" si="29"/>
        <v>2</v>
      </c>
    </row>
    <row r="612" spans="2:51" x14ac:dyDescent="0.25">
      <c r="B612" s="3" t="s">
        <v>30</v>
      </c>
      <c r="C612" s="3" t="str">
        <f t="shared" si="30"/>
        <v>UCPWR_FLAB-RS</v>
      </c>
      <c r="D612" s="3" t="s">
        <v>29</v>
      </c>
      <c r="E612" s="3" t="str" cm="1">
        <f t="array" ref="E612">INDEX(PWR_Lab!$A$2:$A$168,AX612)</f>
        <v>GHEL00TDR</v>
      </c>
      <c r="F612" s="3" t="s">
        <v>28</v>
      </c>
      <c r="G612" s="3" t="s">
        <v>28</v>
      </c>
      <c r="H612" s="3" t="s">
        <v>28</v>
      </c>
      <c r="I612" s="3">
        <v>3</v>
      </c>
      <c r="J612" s="3" cm="1">
        <f t="array" ref="J612">-INDEX(PWR_Lab!$F$2:$M$168,AX612,AY612)</f>
        <v>-0.14516000000000001</v>
      </c>
      <c r="K612" s="3" t="s">
        <v>27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27</v>
      </c>
      <c r="R612" s="3" t="s">
        <v>27</v>
      </c>
      <c r="S612" s="3" t="s">
        <v>27</v>
      </c>
      <c r="T612" s="3" t="s">
        <v>27</v>
      </c>
      <c r="U612" s="3" t="s">
        <v>27</v>
      </c>
      <c r="V612" s="3" t="s">
        <v>27</v>
      </c>
      <c r="W612" s="3" t="s">
        <v>27</v>
      </c>
      <c r="X612" s="3" t="s">
        <v>27</v>
      </c>
      <c r="Y612" s="3" t="s">
        <v>27</v>
      </c>
      <c r="Z612" s="3" t="s">
        <v>27</v>
      </c>
      <c r="AA612" s="3" t="s">
        <v>27</v>
      </c>
      <c r="AB612" s="3" t="s">
        <v>27</v>
      </c>
      <c r="AC612" s="3" t="s">
        <v>27</v>
      </c>
      <c r="AD612" s="3" t="s">
        <v>27</v>
      </c>
      <c r="AE612" s="3" t="s">
        <v>27</v>
      </c>
      <c r="AF612" s="3" t="s">
        <v>27</v>
      </c>
      <c r="AG612" s="3" t="s">
        <v>27</v>
      </c>
      <c r="AH612" s="3" t="s">
        <v>27</v>
      </c>
      <c r="AI612" s="3" t="s">
        <v>27</v>
      </c>
      <c r="AJ612" s="3" t="s">
        <v>27</v>
      </c>
      <c r="AK612" s="3" t="s">
        <v>27</v>
      </c>
      <c r="AL612" s="3" t="s">
        <v>27</v>
      </c>
      <c r="AM612" s="3" t="s">
        <v>27</v>
      </c>
      <c r="AN612" s="3" t="s">
        <v>27</v>
      </c>
      <c r="AO612" s="3" t="s">
        <v>27</v>
      </c>
      <c r="AP612" s="3" t="s">
        <v>27</v>
      </c>
      <c r="AX612" s="3">
        <f t="shared" si="28"/>
        <v>74</v>
      </c>
      <c r="AY612" s="3">
        <f t="shared" si="29"/>
        <v>3</v>
      </c>
    </row>
    <row r="613" spans="2:51" x14ac:dyDescent="0.25">
      <c r="B613" s="3" t="s">
        <v>30</v>
      </c>
      <c r="C613" s="3" t="str">
        <f t="shared" si="30"/>
        <v>UCPWR_FLAB-RT</v>
      </c>
      <c r="D613" s="3" t="s">
        <v>29</v>
      </c>
      <c r="E613" s="3" t="str" cm="1">
        <f t="array" ref="E613">INDEX(PWR_Lab!$A$2:$A$168,AX613)</f>
        <v>GHEL00TDR</v>
      </c>
      <c r="F613" s="3" t="s">
        <v>28</v>
      </c>
      <c r="G613" s="3" t="s">
        <v>28</v>
      </c>
      <c r="H613" s="3" t="s">
        <v>28</v>
      </c>
      <c r="I613" s="3">
        <v>3</v>
      </c>
      <c r="J613" s="3" cm="1">
        <f t="array" ref="J613">-INDEX(PWR_Lab!$F$2:$M$168,AX613,AY613)</f>
        <v>0</v>
      </c>
      <c r="K613" s="3" t="s">
        <v>27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27</v>
      </c>
      <c r="Q613" s="3" t="s">
        <v>27</v>
      </c>
      <c r="R613" s="3" t="s">
        <v>27</v>
      </c>
      <c r="S613" s="3" t="s">
        <v>27</v>
      </c>
      <c r="T613" s="3" t="s">
        <v>27</v>
      </c>
      <c r="U613" s="3" t="s">
        <v>27</v>
      </c>
      <c r="V613" s="3" t="s">
        <v>27</v>
      </c>
      <c r="W613" s="3" t="s">
        <v>27</v>
      </c>
      <c r="X613" s="3" t="s">
        <v>27</v>
      </c>
      <c r="Y613" s="3" t="s">
        <v>27</v>
      </c>
      <c r="Z613" s="3" t="s">
        <v>27</v>
      </c>
      <c r="AA613" s="3" t="s">
        <v>27</v>
      </c>
      <c r="AB613" s="3" t="s">
        <v>27</v>
      </c>
      <c r="AC613" s="3" t="s">
        <v>27</v>
      </c>
      <c r="AD613" s="3" t="s">
        <v>27</v>
      </c>
      <c r="AE613" s="3" t="s">
        <v>27</v>
      </c>
      <c r="AF613" s="3" t="s">
        <v>27</v>
      </c>
      <c r="AG613" s="3" t="s">
        <v>27</v>
      </c>
      <c r="AH613" s="3" t="s">
        <v>27</v>
      </c>
      <c r="AI613" s="3" t="s">
        <v>27</v>
      </c>
      <c r="AJ613" s="3" t="s">
        <v>27</v>
      </c>
      <c r="AK613" s="3" t="s">
        <v>27</v>
      </c>
      <c r="AL613" s="3" t="s">
        <v>27</v>
      </c>
      <c r="AM613" s="3" t="s">
        <v>27</v>
      </c>
      <c r="AN613" s="3" t="s">
        <v>27</v>
      </c>
      <c r="AO613" s="3" t="s">
        <v>27</v>
      </c>
      <c r="AP613" s="3" t="s">
        <v>27</v>
      </c>
      <c r="AX613" s="3">
        <f t="shared" si="28"/>
        <v>74</v>
      </c>
      <c r="AY613" s="3">
        <f t="shared" si="29"/>
        <v>4</v>
      </c>
    </row>
    <row r="614" spans="2:51" x14ac:dyDescent="0.25">
      <c r="B614" s="3" t="s">
        <v>30</v>
      </c>
      <c r="C614" s="3" t="str">
        <f t="shared" si="30"/>
        <v>UCPWR_FLAB-UN</v>
      </c>
      <c r="D614" s="3" t="s">
        <v>29</v>
      </c>
      <c r="E614" s="3" t="str" cm="1">
        <f t="array" ref="E614">INDEX(PWR_Lab!$A$2:$A$168,AX614)</f>
        <v>GHEL00TDR</v>
      </c>
      <c r="F614" s="3" t="s">
        <v>28</v>
      </c>
      <c r="G614" s="3" t="s">
        <v>28</v>
      </c>
      <c r="H614" s="3" t="s">
        <v>28</v>
      </c>
      <c r="I614" s="3">
        <v>3</v>
      </c>
      <c r="J614" s="3" cm="1">
        <f t="array" ref="J614">-INDEX(PWR_Lab!$F$2:$M$168,AX614,AY614)</f>
        <v>-1.01614</v>
      </c>
      <c r="K614" s="3" t="s">
        <v>27</v>
      </c>
      <c r="L614" s="3" t="s">
        <v>27</v>
      </c>
      <c r="M614" s="3" t="s">
        <v>27</v>
      </c>
      <c r="N614" s="3" t="s">
        <v>27</v>
      </c>
      <c r="O614" s="3" t="s">
        <v>27</v>
      </c>
      <c r="P614" s="3" t="s">
        <v>27</v>
      </c>
      <c r="Q614" s="3" t="s">
        <v>27</v>
      </c>
      <c r="R614" s="3" t="s">
        <v>27</v>
      </c>
      <c r="S614" s="3" t="s">
        <v>27</v>
      </c>
      <c r="T614" s="3" t="s">
        <v>27</v>
      </c>
      <c r="U614" s="3" t="s">
        <v>27</v>
      </c>
      <c r="V614" s="3" t="s">
        <v>27</v>
      </c>
      <c r="W614" s="3" t="s">
        <v>27</v>
      </c>
      <c r="X614" s="3" t="s">
        <v>27</v>
      </c>
      <c r="Y614" s="3" t="s">
        <v>27</v>
      </c>
      <c r="Z614" s="3" t="s">
        <v>27</v>
      </c>
      <c r="AA614" s="3" t="s">
        <v>27</v>
      </c>
      <c r="AB614" s="3" t="s">
        <v>27</v>
      </c>
      <c r="AC614" s="3" t="s">
        <v>27</v>
      </c>
      <c r="AD614" s="3" t="s">
        <v>27</v>
      </c>
      <c r="AE614" s="3" t="s">
        <v>27</v>
      </c>
      <c r="AF614" s="3" t="s">
        <v>27</v>
      </c>
      <c r="AG614" s="3" t="s">
        <v>27</v>
      </c>
      <c r="AH614" s="3" t="s">
        <v>27</v>
      </c>
      <c r="AI614" s="3" t="s">
        <v>27</v>
      </c>
      <c r="AJ614" s="3" t="s">
        <v>27</v>
      </c>
      <c r="AK614" s="3" t="s">
        <v>27</v>
      </c>
      <c r="AL614" s="3" t="s">
        <v>27</v>
      </c>
      <c r="AM614" s="3" t="s">
        <v>27</v>
      </c>
      <c r="AN614" s="3" t="s">
        <v>27</v>
      </c>
      <c r="AO614" s="3" t="s">
        <v>27</v>
      </c>
      <c r="AP614" s="3" t="s">
        <v>27</v>
      </c>
      <c r="AX614" s="3">
        <f t="shared" si="28"/>
        <v>74</v>
      </c>
      <c r="AY614" s="3">
        <f t="shared" si="29"/>
        <v>5</v>
      </c>
    </row>
    <row r="615" spans="2:51" x14ac:dyDescent="0.25">
      <c r="B615" s="3" t="s">
        <v>30</v>
      </c>
      <c r="C615" s="3" t="str">
        <f t="shared" si="30"/>
        <v>UCPWR_FLAB-UP</v>
      </c>
      <c r="D615" s="3" t="s">
        <v>29</v>
      </c>
      <c r="E615" s="3" t="str" cm="1">
        <f t="array" ref="E615">INDEX(PWR_Lab!$A$2:$A$168,AX615)</f>
        <v>GHEL00TDR</v>
      </c>
      <c r="F615" s="3" t="s">
        <v>28</v>
      </c>
      <c r="G615" s="3" t="s">
        <v>28</v>
      </c>
      <c r="H615" s="3" t="s">
        <v>28</v>
      </c>
      <c r="I615" s="3">
        <v>3</v>
      </c>
      <c r="J615" s="3" cm="1">
        <f t="array" ref="J615">-INDEX(PWR_Lab!$F$2:$M$168,AX615,AY615)</f>
        <v>-3.7490000000000001</v>
      </c>
      <c r="K615" s="3" t="s">
        <v>27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  <c r="S615" s="3" t="s">
        <v>27</v>
      </c>
      <c r="T615" s="3" t="s">
        <v>27</v>
      </c>
      <c r="U615" s="3" t="s">
        <v>27</v>
      </c>
      <c r="V615" s="3" t="s">
        <v>27</v>
      </c>
      <c r="W615" s="3" t="s">
        <v>27</v>
      </c>
      <c r="X615" s="3" t="s">
        <v>27</v>
      </c>
      <c r="Y615" s="3" t="s">
        <v>27</v>
      </c>
      <c r="Z615" s="3" t="s">
        <v>27</v>
      </c>
      <c r="AA615" s="3" t="s">
        <v>27</v>
      </c>
      <c r="AB615" s="3" t="s">
        <v>27</v>
      </c>
      <c r="AC615" s="3" t="s">
        <v>27</v>
      </c>
      <c r="AD615" s="3" t="s">
        <v>27</v>
      </c>
      <c r="AE615" s="3" t="s">
        <v>27</v>
      </c>
      <c r="AF615" s="3" t="s">
        <v>27</v>
      </c>
      <c r="AG615" s="3" t="s">
        <v>27</v>
      </c>
      <c r="AH615" s="3" t="s">
        <v>27</v>
      </c>
      <c r="AI615" s="3" t="s">
        <v>27</v>
      </c>
      <c r="AJ615" s="3" t="s">
        <v>27</v>
      </c>
      <c r="AK615" s="3" t="s">
        <v>27</v>
      </c>
      <c r="AL615" s="3" t="s">
        <v>27</v>
      </c>
      <c r="AM615" s="3" t="s">
        <v>27</v>
      </c>
      <c r="AN615" s="3" t="s">
        <v>27</v>
      </c>
      <c r="AO615" s="3" t="s">
        <v>27</v>
      </c>
      <c r="AP615" s="3" t="s">
        <v>27</v>
      </c>
      <c r="AX615" s="3">
        <f t="shared" si="28"/>
        <v>74</v>
      </c>
      <c r="AY615" s="3">
        <f t="shared" si="29"/>
        <v>6</v>
      </c>
    </row>
    <row r="616" spans="2:51" x14ac:dyDescent="0.25">
      <c r="B616" s="3" t="s">
        <v>30</v>
      </c>
      <c r="C616" s="3" t="str">
        <f t="shared" si="30"/>
        <v>UCPWR_FLAB-US</v>
      </c>
      <c r="D616" s="3" t="s">
        <v>29</v>
      </c>
      <c r="E616" s="3" t="str" cm="1">
        <f t="array" ref="E616">INDEX(PWR_Lab!$A$2:$A$168,AX616)</f>
        <v>GHEL00TDR</v>
      </c>
      <c r="F616" s="3" t="s">
        <v>28</v>
      </c>
      <c r="G616" s="3" t="s">
        <v>28</v>
      </c>
      <c r="H616" s="3" t="s">
        <v>28</v>
      </c>
      <c r="I616" s="3">
        <v>3</v>
      </c>
      <c r="J616" s="3" cm="1">
        <f t="array" ref="J616">-INDEX(PWR_Lab!$F$2:$M$168,AX616,AY616)</f>
        <v>-0.68164000000000002</v>
      </c>
      <c r="K616" s="3" t="s">
        <v>27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  <c r="S616" s="3" t="s">
        <v>27</v>
      </c>
      <c r="T616" s="3" t="s">
        <v>27</v>
      </c>
      <c r="U616" s="3" t="s">
        <v>27</v>
      </c>
      <c r="V616" s="3" t="s">
        <v>27</v>
      </c>
      <c r="W616" s="3" t="s">
        <v>27</v>
      </c>
      <c r="X616" s="3" t="s">
        <v>27</v>
      </c>
      <c r="Y616" s="3" t="s">
        <v>27</v>
      </c>
      <c r="Z616" s="3" t="s">
        <v>27</v>
      </c>
      <c r="AA616" s="3" t="s">
        <v>27</v>
      </c>
      <c r="AB616" s="3" t="s">
        <v>27</v>
      </c>
      <c r="AC616" s="3" t="s">
        <v>27</v>
      </c>
      <c r="AD616" s="3" t="s">
        <v>27</v>
      </c>
      <c r="AE616" s="3" t="s">
        <v>27</v>
      </c>
      <c r="AF616" s="3" t="s">
        <v>27</v>
      </c>
      <c r="AG616" s="3" t="s">
        <v>27</v>
      </c>
      <c r="AH616" s="3" t="s">
        <v>27</v>
      </c>
      <c r="AI616" s="3" t="s">
        <v>27</v>
      </c>
      <c r="AJ616" s="3" t="s">
        <v>27</v>
      </c>
      <c r="AK616" s="3" t="s">
        <v>27</v>
      </c>
      <c r="AL616" s="3" t="s">
        <v>27</v>
      </c>
      <c r="AM616" s="3" t="s">
        <v>27</v>
      </c>
      <c r="AN616" s="3" t="s">
        <v>27</v>
      </c>
      <c r="AO616" s="3" t="s">
        <v>27</v>
      </c>
      <c r="AP616" s="3" t="s">
        <v>27</v>
      </c>
      <c r="AX616" s="3">
        <f t="shared" si="28"/>
        <v>74</v>
      </c>
      <c r="AY616" s="3">
        <f t="shared" si="29"/>
        <v>7</v>
      </c>
    </row>
    <row r="617" spans="2:51" x14ac:dyDescent="0.25">
      <c r="B617" s="3" t="s">
        <v>30</v>
      </c>
      <c r="C617" s="3" t="str">
        <f t="shared" si="30"/>
        <v>UCPWR_FLAB-UT</v>
      </c>
      <c r="D617" s="3" t="s">
        <v>29</v>
      </c>
      <c r="E617" s="3" t="str" cm="1">
        <f t="array" ref="E617">INDEX(PWR_Lab!$A$2:$A$168,AX617)</f>
        <v>GHEL00TDR</v>
      </c>
      <c r="F617" s="3" t="s">
        <v>28</v>
      </c>
      <c r="G617" s="3" t="s">
        <v>28</v>
      </c>
      <c r="H617" s="3" t="s">
        <v>28</v>
      </c>
      <c r="I617" s="3">
        <v>3</v>
      </c>
      <c r="J617" s="3" cm="1">
        <f t="array" ref="J617">-INDEX(PWR_Lab!$F$2:$M$168,AX617,AY617)</f>
        <v>-8.3058700000000005</v>
      </c>
      <c r="K617" s="3" t="s">
        <v>27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  <c r="S617" s="3" t="s">
        <v>27</v>
      </c>
      <c r="T617" s="3" t="s">
        <v>27</v>
      </c>
      <c r="U617" s="3" t="s">
        <v>27</v>
      </c>
      <c r="V617" s="3" t="s">
        <v>27</v>
      </c>
      <c r="W617" s="3" t="s">
        <v>27</v>
      </c>
      <c r="X617" s="3" t="s">
        <v>27</v>
      </c>
      <c r="Y617" s="3" t="s">
        <v>27</v>
      </c>
      <c r="Z617" s="3" t="s">
        <v>27</v>
      </c>
      <c r="AA617" s="3" t="s">
        <v>27</v>
      </c>
      <c r="AB617" s="3" t="s">
        <v>27</v>
      </c>
      <c r="AC617" s="3" t="s">
        <v>27</v>
      </c>
      <c r="AD617" s="3" t="s">
        <v>27</v>
      </c>
      <c r="AE617" s="3" t="s">
        <v>27</v>
      </c>
      <c r="AF617" s="3" t="s">
        <v>27</v>
      </c>
      <c r="AG617" s="3" t="s">
        <v>27</v>
      </c>
      <c r="AH617" s="3" t="s">
        <v>27</v>
      </c>
      <c r="AI617" s="3" t="s">
        <v>27</v>
      </c>
      <c r="AJ617" s="3" t="s">
        <v>27</v>
      </c>
      <c r="AK617" s="3" t="s">
        <v>27</v>
      </c>
      <c r="AL617" s="3" t="s">
        <v>27</v>
      </c>
      <c r="AM617" s="3" t="s">
        <v>27</v>
      </c>
      <c r="AN617" s="3" t="s">
        <v>27</v>
      </c>
      <c r="AO617" s="3" t="s">
        <v>27</v>
      </c>
      <c r="AP617" s="3" t="s">
        <v>27</v>
      </c>
      <c r="AX617" s="3">
        <f t="shared" si="28"/>
        <v>74</v>
      </c>
      <c r="AY617" s="3">
        <f t="shared" si="29"/>
        <v>8</v>
      </c>
    </row>
    <row r="618" spans="2:51" x14ac:dyDescent="0.25">
      <c r="B618" s="3" t="s">
        <v>30</v>
      </c>
      <c r="C618" s="3" t="str">
        <f t="shared" si="30"/>
        <v>UCPWR_FLAB-RN</v>
      </c>
      <c r="D618" s="3" t="s">
        <v>29</v>
      </c>
      <c r="E618" s="3" t="str" cm="1">
        <f t="array" ref="E618">INDEX(PWR_Lab!$A$2:$A$168,AX618)</f>
        <v>GHEL00TDU</v>
      </c>
      <c r="F618" s="3" t="s">
        <v>28</v>
      </c>
      <c r="G618" s="3" t="s">
        <v>28</v>
      </c>
      <c r="H618" s="3" t="s">
        <v>28</v>
      </c>
      <c r="I618" s="3">
        <v>3</v>
      </c>
      <c r="J618" s="3" cm="1">
        <f t="array" ref="J618">-INDEX(PWR_Lab!$F$2:$M$168,AX618,AY618)</f>
        <v>-0.13253999999999999</v>
      </c>
      <c r="K618" s="3" t="s">
        <v>27</v>
      </c>
      <c r="L618" s="3" t="s">
        <v>27</v>
      </c>
      <c r="M618" s="3" t="s">
        <v>27</v>
      </c>
      <c r="N618" s="3" t="s">
        <v>27</v>
      </c>
      <c r="O618" s="3" t="s">
        <v>27</v>
      </c>
      <c r="P618" s="3" t="s">
        <v>27</v>
      </c>
      <c r="Q618" s="3" t="s">
        <v>27</v>
      </c>
      <c r="R618" s="3" t="s">
        <v>27</v>
      </c>
      <c r="S618" s="3" t="s">
        <v>27</v>
      </c>
      <c r="T618" s="3" t="s">
        <v>27</v>
      </c>
      <c r="U618" s="3" t="s">
        <v>27</v>
      </c>
      <c r="V618" s="3" t="s">
        <v>27</v>
      </c>
      <c r="W618" s="3" t="s">
        <v>27</v>
      </c>
      <c r="X618" s="3" t="s">
        <v>27</v>
      </c>
      <c r="Y618" s="3" t="s">
        <v>27</v>
      </c>
      <c r="Z618" s="3" t="s">
        <v>27</v>
      </c>
      <c r="AA618" s="3" t="s">
        <v>27</v>
      </c>
      <c r="AB618" s="3" t="s">
        <v>27</v>
      </c>
      <c r="AC618" s="3" t="s">
        <v>27</v>
      </c>
      <c r="AD618" s="3" t="s">
        <v>27</v>
      </c>
      <c r="AE618" s="3" t="s">
        <v>27</v>
      </c>
      <c r="AF618" s="3" t="s">
        <v>27</v>
      </c>
      <c r="AG618" s="3" t="s">
        <v>27</v>
      </c>
      <c r="AH618" s="3" t="s">
        <v>27</v>
      </c>
      <c r="AI618" s="3" t="s">
        <v>27</v>
      </c>
      <c r="AJ618" s="3" t="s">
        <v>27</v>
      </c>
      <c r="AK618" s="3" t="s">
        <v>27</v>
      </c>
      <c r="AL618" s="3" t="s">
        <v>27</v>
      </c>
      <c r="AM618" s="3" t="s">
        <v>27</v>
      </c>
      <c r="AN618" s="3" t="s">
        <v>27</v>
      </c>
      <c r="AO618" s="3" t="s">
        <v>27</v>
      </c>
      <c r="AP618" s="3" t="s">
        <v>27</v>
      </c>
      <c r="AX618" s="3">
        <f t="shared" si="28"/>
        <v>75</v>
      </c>
      <c r="AY618" s="3">
        <f t="shared" si="29"/>
        <v>1</v>
      </c>
    </row>
    <row r="619" spans="2:51" x14ac:dyDescent="0.25">
      <c r="B619" s="3" t="s">
        <v>30</v>
      </c>
      <c r="C619" s="3" t="str">
        <f t="shared" si="30"/>
        <v>UCPWR_FLAB-RP</v>
      </c>
      <c r="D619" s="3" t="s">
        <v>29</v>
      </c>
      <c r="E619" s="3" t="str" cm="1">
        <f t="array" ref="E619">INDEX(PWR_Lab!$A$2:$A$168,AX619)</f>
        <v>GHEL00TDU</v>
      </c>
      <c r="F619" s="3" t="s">
        <v>28</v>
      </c>
      <c r="G619" s="3" t="s">
        <v>28</v>
      </c>
      <c r="H619" s="3" t="s">
        <v>28</v>
      </c>
      <c r="I619" s="3">
        <v>3</v>
      </c>
      <c r="J619" s="3" cm="1">
        <f t="array" ref="J619">-INDEX(PWR_Lab!$F$2:$M$168,AX619,AY619)</f>
        <v>-0.10729</v>
      </c>
      <c r="K619" s="3" t="s">
        <v>27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  <c r="S619" s="3" t="s">
        <v>27</v>
      </c>
      <c r="T619" s="3" t="s">
        <v>27</v>
      </c>
      <c r="U619" s="3" t="s">
        <v>27</v>
      </c>
      <c r="V619" s="3" t="s">
        <v>27</v>
      </c>
      <c r="W619" s="3" t="s">
        <v>27</v>
      </c>
      <c r="X619" s="3" t="s">
        <v>27</v>
      </c>
      <c r="Y619" s="3" t="s">
        <v>27</v>
      </c>
      <c r="Z619" s="3" t="s">
        <v>27</v>
      </c>
      <c r="AA619" s="3" t="s">
        <v>27</v>
      </c>
      <c r="AB619" s="3" t="s">
        <v>27</v>
      </c>
      <c r="AC619" s="3" t="s">
        <v>27</v>
      </c>
      <c r="AD619" s="3" t="s">
        <v>27</v>
      </c>
      <c r="AE619" s="3" t="s">
        <v>27</v>
      </c>
      <c r="AF619" s="3" t="s">
        <v>27</v>
      </c>
      <c r="AG619" s="3" t="s">
        <v>27</v>
      </c>
      <c r="AH619" s="3" t="s">
        <v>27</v>
      </c>
      <c r="AI619" s="3" t="s">
        <v>27</v>
      </c>
      <c r="AJ619" s="3" t="s">
        <v>27</v>
      </c>
      <c r="AK619" s="3" t="s">
        <v>27</v>
      </c>
      <c r="AL619" s="3" t="s">
        <v>27</v>
      </c>
      <c r="AM619" s="3" t="s">
        <v>27</v>
      </c>
      <c r="AN619" s="3" t="s">
        <v>27</v>
      </c>
      <c r="AO619" s="3" t="s">
        <v>27</v>
      </c>
      <c r="AP619" s="3" t="s">
        <v>27</v>
      </c>
      <c r="AX619" s="3">
        <f t="shared" si="28"/>
        <v>75</v>
      </c>
      <c r="AY619" s="3">
        <f t="shared" si="29"/>
        <v>2</v>
      </c>
    </row>
    <row r="620" spans="2:51" x14ac:dyDescent="0.25">
      <c r="B620" s="3" t="s">
        <v>30</v>
      </c>
      <c r="C620" s="3" t="str">
        <f t="shared" si="30"/>
        <v>UCPWR_FLAB-RS</v>
      </c>
      <c r="D620" s="3" t="s">
        <v>29</v>
      </c>
      <c r="E620" s="3" t="str" cm="1">
        <f t="array" ref="E620">INDEX(PWR_Lab!$A$2:$A$168,AX620)</f>
        <v>GHEL00TDU</v>
      </c>
      <c r="F620" s="3" t="s">
        <v>28</v>
      </c>
      <c r="G620" s="3" t="s">
        <v>28</v>
      </c>
      <c r="H620" s="3" t="s">
        <v>28</v>
      </c>
      <c r="I620" s="3">
        <v>3</v>
      </c>
      <c r="J620" s="3" cm="1">
        <f t="array" ref="J620">-INDEX(PWR_Lab!$F$2:$M$168,AX620,AY620)</f>
        <v>-0.14516000000000001</v>
      </c>
      <c r="K620" s="3" t="s">
        <v>27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  <c r="S620" s="3" t="s">
        <v>27</v>
      </c>
      <c r="T620" s="3" t="s">
        <v>27</v>
      </c>
      <c r="U620" s="3" t="s">
        <v>27</v>
      </c>
      <c r="V620" s="3" t="s">
        <v>27</v>
      </c>
      <c r="W620" s="3" t="s">
        <v>27</v>
      </c>
      <c r="X620" s="3" t="s">
        <v>27</v>
      </c>
      <c r="Y620" s="3" t="s">
        <v>27</v>
      </c>
      <c r="Z620" s="3" t="s">
        <v>27</v>
      </c>
      <c r="AA620" s="3" t="s">
        <v>27</v>
      </c>
      <c r="AB620" s="3" t="s">
        <v>27</v>
      </c>
      <c r="AC620" s="3" t="s">
        <v>27</v>
      </c>
      <c r="AD620" s="3" t="s">
        <v>27</v>
      </c>
      <c r="AE620" s="3" t="s">
        <v>27</v>
      </c>
      <c r="AF620" s="3" t="s">
        <v>27</v>
      </c>
      <c r="AG620" s="3" t="s">
        <v>27</v>
      </c>
      <c r="AH620" s="3" t="s">
        <v>27</v>
      </c>
      <c r="AI620" s="3" t="s">
        <v>27</v>
      </c>
      <c r="AJ620" s="3" t="s">
        <v>27</v>
      </c>
      <c r="AK620" s="3" t="s">
        <v>27</v>
      </c>
      <c r="AL620" s="3" t="s">
        <v>27</v>
      </c>
      <c r="AM620" s="3" t="s">
        <v>27</v>
      </c>
      <c r="AN620" s="3" t="s">
        <v>27</v>
      </c>
      <c r="AO620" s="3" t="s">
        <v>27</v>
      </c>
      <c r="AP620" s="3" t="s">
        <v>27</v>
      </c>
      <c r="AX620" s="3">
        <f t="shared" si="28"/>
        <v>75</v>
      </c>
      <c r="AY620" s="3">
        <f t="shared" si="29"/>
        <v>3</v>
      </c>
    </row>
    <row r="621" spans="2:51" x14ac:dyDescent="0.25">
      <c r="B621" s="3" t="s">
        <v>30</v>
      </c>
      <c r="C621" s="3" t="str">
        <f t="shared" si="30"/>
        <v>UCPWR_FLAB-RT</v>
      </c>
      <c r="D621" s="3" t="s">
        <v>29</v>
      </c>
      <c r="E621" s="3" t="str" cm="1">
        <f t="array" ref="E621">INDEX(PWR_Lab!$A$2:$A$168,AX621)</f>
        <v>GHEL00TDU</v>
      </c>
      <c r="F621" s="3" t="s">
        <v>28</v>
      </c>
      <c r="G621" s="3" t="s">
        <v>28</v>
      </c>
      <c r="H621" s="3" t="s">
        <v>28</v>
      </c>
      <c r="I621" s="3">
        <v>3</v>
      </c>
      <c r="J621" s="3" cm="1">
        <f t="array" ref="J621">-INDEX(PWR_Lab!$F$2:$M$168,AX621,AY621)</f>
        <v>0</v>
      </c>
      <c r="K621" s="3" t="s">
        <v>27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27</v>
      </c>
      <c r="Q621" s="3" t="s">
        <v>27</v>
      </c>
      <c r="R621" s="3" t="s">
        <v>27</v>
      </c>
      <c r="S621" s="3" t="s">
        <v>27</v>
      </c>
      <c r="T621" s="3" t="s">
        <v>27</v>
      </c>
      <c r="U621" s="3" t="s">
        <v>27</v>
      </c>
      <c r="V621" s="3" t="s">
        <v>27</v>
      </c>
      <c r="W621" s="3" t="s">
        <v>27</v>
      </c>
      <c r="X621" s="3" t="s">
        <v>27</v>
      </c>
      <c r="Y621" s="3" t="s">
        <v>27</v>
      </c>
      <c r="Z621" s="3" t="s">
        <v>27</v>
      </c>
      <c r="AA621" s="3" t="s">
        <v>27</v>
      </c>
      <c r="AB621" s="3" t="s">
        <v>27</v>
      </c>
      <c r="AC621" s="3" t="s">
        <v>27</v>
      </c>
      <c r="AD621" s="3" t="s">
        <v>27</v>
      </c>
      <c r="AE621" s="3" t="s">
        <v>27</v>
      </c>
      <c r="AF621" s="3" t="s">
        <v>27</v>
      </c>
      <c r="AG621" s="3" t="s">
        <v>27</v>
      </c>
      <c r="AH621" s="3" t="s">
        <v>27</v>
      </c>
      <c r="AI621" s="3" t="s">
        <v>27</v>
      </c>
      <c r="AJ621" s="3" t="s">
        <v>27</v>
      </c>
      <c r="AK621" s="3" t="s">
        <v>27</v>
      </c>
      <c r="AL621" s="3" t="s">
        <v>27</v>
      </c>
      <c r="AM621" s="3" t="s">
        <v>27</v>
      </c>
      <c r="AN621" s="3" t="s">
        <v>27</v>
      </c>
      <c r="AO621" s="3" t="s">
        <v>27</v>
      </c>
      <c r="AP621" s="3" t="s">
        <v>27</v>
      </c>
      <c r="AX621" s="3">
        <f t="shared" si="28"/>
        <v>75</v>
      </c>
      <c r="AY621" s="3">
        <f t="shared" si="29"/>
        <v>4</v>
      </c>
    </row>
    <row r="622" spans="2:51" x14ac:dyDescent="0.25">
      <c r="B622" s="3" t="s">
        <v>30</v>
      </c>
      <c r="C622" s="3" t="str">
        <f t="shared" si="30"/>
        <v>UCPWR_FLAB-UN</v>
      </c>
      <c r="D622" s="3" t="s">
        <v>29</v>
      </c>
      <c r="E622" s="3" t="str" cm="1">
        <f t="array" ref="E622">INDEX(PWR_Lab!$A$2:$A$168,AX622)</f>
        <v>GHEL00TDU</v>
      </c>
      <c r="F622" s="3" t="s">
        <v>28</v>
      </c>
      <c r="G622" s="3" t="s">
        <v>28</v>
      </c>
      <c r="H622" s="3" t="s">
        <v>28</v>
      </c>
      <c r="I622" s="3">
        <v>3</v>
      </c>
      <c r="J622" s="3" cm="1">
        <f t="array" ref="J622">-INDEX(PWR_Lab!$F$2:$M$168,AX622,AY622)</f>
        <v>-1.01614</v>
      </c>
      <c r="K622" s="3" t="s">
        <v>27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  <c r="S622" s="3" t="s">
        <v>27</v>
      </c>
      <c r="T622" s="3" t="s">
        <v>27</v>
      </c>
      <c r="U622" s="3" t="s">
        <v>27</v>
      </c>
      <c r="V622" s="3" t="s">
        <v>27</v>
      </c>
      <c r="W622" s="3" t="s">
        <v>27</v>
      </c>
      <c r="X622" s="3" t="s">
        <v>27</v>
      </c>
      <c r="Y622" s="3" t="s">
        <v>27</v>
      </c>
      <c r="Z622" s="3" t="s">
        <v>27</v>
      </c>
      <c r="AA622" s="3" t="s">
        <v>27</v>
      </c>
      <c r="AB622" s="3" t="s">
        <v>27</v>
      </c>
      <c r="AC622" s="3" t="s">
        <v>27</v>
      </c>
      <c r="AD622" s="3" t="s">
        <v>27</v>
      </c>
      <c r="AE622" s="3" t="s">
        <v>27</v>
      </c>
      <c r="AF622" s="3" t="s">
        <v>27</v>
      </c>
      <c r="AG622" s="3" t="s">
        <v>27</v>
      </c>
      <c r="AH622" s="3" t="s">
        <v>27</v>
      </c>
      <c r="AI622" s="3" t="s">
        <v>27</v>
      </c>
      <c r="AJ622" s="3" t="s">
        <v>27</v>
      </c>
      <c r="AK622" s="3" t="s">
        <v>27</v>
      </c>
      <c r="AL622" s="3" t="s">
        <v>27</v>
      </c>
      <c r="AM622" s="3" t="s">
        <v>27</v>
      </c>
      <c r="AN622" s="3" t="s">
        <v>27</v>
      </c>
      <c r="AO622" s="3" t="s">
        <v>27</v>
      </c>
      <c r="AP622" s="3" t="s">
        <v>27</v>
      </c>
      <c r="AX622" s="3">
        <f t="shared" si="28"/>
        <v>75</v>
      </c>
      <c r="AY622" s="3">
        <f t="shared" si="29"/>
        <v>5</v>
      </c>
    </row>
    <row r="623" spans="2:51" x14ac:dyDescent="0.25">
      <c r="B623" s="3" t="s">
        <v>30</v>
      </c>
      <c r="C623" s="3" t="str">
        <f t="shared" si="30"/>
        <v>UCPWR_FLAB-UP</v>
      </c>
      <c r="D623" s="3" t="s">
        <v>29</v>
      </c>
      <c r="E623" s="3" t="str" cm="1">
        <f t="array" ref="E623">INDEX(PWR_Lab!$A$2:$A$168,AX623)</f>
        <v>GHEL00TDU</v>
      </c>
      <c r="F623" s="3" t="s">
        <v>28</v>
      </c>
      <c r="G623" s="3" t="s">
        <v>28</v>
      </c>
      <c r="H623" s="3" t="s">
        <v>28</v>
      </c>
      <c r="I623" s="3">
        <v>3</v>
      </c>
      <c r="J623" s="3" cm="1">
        <f t="array" ref="J623">-INDEX(PWR_Lab!$F$2:$M$168,AX623,AY623)</f>
        <v>-3.7490000000000001</v>
      </c>
      <c r="K623" s="3" t="s">
        <v>27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  <c r="S623" s="3" t="s">
        <v>27</v>
      </c>
      <c r="T623" s="3" t="s">
        <v>27</v>
      </c>
      <c r="U623" s="3" t="s">
        <v>27</v>
      </c>
      <c r="V623" s="3" t="s">
        <v>27</v>
      </c>
      <c r="W623" s="3" t="s">
        <v>27</v>
      </c>
      <c r="X623" s="3" t="s">
        <v>27</v>
      </c>
      <c r="Y623" s="3" t="s">
        <v>27</v>
      </c>
      <c r="Z623" s="3" t="s">
        <v>27</v>
      </c>
      <c r="AA623" s="3" t="s">
        <v>27</v>
      </c>
      <c r="AB623" s="3" t="s">
        <v>27</v>
      </c>
      <c r="AC623" s="3" t="s">
        <v>27</v>
      </c>
      <c r="AD623" s="3" t="s">
        <v>27</v>
      </c>
      <c r="AE623" s="3" t="s">
        <v>27</v>
      </c>
      <c r="AF623" s="3" t="s">
        <v>27</v>
      </c>
      <c r="AG623" s="3" t="s">
        <v>27</v>
      </c>
      <c r="AH623" s="3" t="s">
        <v>27</v>
      </c>
      <c r="AI623" s="3" t="s">
        <v>27</v>
      </c>
      <c r="AJ623" s="3" t="s">
        <v>27</v>
      </c>
      <c r="AK623" s="3" t="s">
        <v>27</v>
      </c>
      <c r="AL623" s="3" t="s">
        <v>27</v>
      </c>
      <c r="AM623" s="3" t="s">
        <v>27</v>
      </c>
      <c r="AN623" s="3" t="s">
        <v>27</v>
      </c>
      <c r="AO623" s="3" t="s">
        <v>27</v>
      </c>
      <c r="AP623" s="3" t="s">
        <v>27</v>
      </c>
      <c r="AX623" s="3">
        <f t="shared" si="28"/>
        <v>75</v>
      </c>
      <c r="AY623" s="3">
        <f t="shared" si="29"/>
        <v>6</v>
      </c>
    </row>
    <row r="624" spans="2:51" x14ac:dyDescent="0.25">
      <c r="B624" s="3" t="s">
        <v>30</v>
      </c>
      <c r="C624" s="3" t="str">
        <f t="shared" si="30"/>
        <v>UCPWR_FLAB-US</v>
      </c>
      <c r="D624" s="3" t="s">
        <v>29</v>
      </c>
      <c r="E624" s="3" t="str" cm="1">
        <f t="array" ref="E624">INDEX(PWR_Lab!$A$2:$A$168,AX624)</f>
        <v>GHEL00TDU</v>
      </c>
      <c r="F624" s="3" t="s">
        <v>28</v>
      </c>
      <c r="G624" s="3" t="s">
        <v>28</v>
      </c>
      <c r="H624" s="3" t="s">
        <v>28</v>
      </c>
      <c r="I624" s="3">
        <v>3</v>
      </c>
      <c r="J624" s="3" cm="1">
        <f t="array" ref="J624">-INDEX(PWR_Lab!$F$2:$M$168,AX624,AY624)</f>
        <v>-0.68164000000000002</v>
      </c>
      <c r="K624" s="3" t="s">
        <v>27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27</v>
      </c>
      <c r="R624" s="3" t="s">
        <v>27</v>
      </c>
      <c r="S624" s="3" t="s">
        <v>27</v>
      </c>
      <c r="T624" s="3" t="s">
        <v>27</v>
      </c>
      <c r="U624" s="3" t="s">
        <v>27</v>
      </c>
      <c r="V624" s="3" t="s">
        <v>27</v>
      </c>
      <c r="W624" s="3" t="s">
        <v>27</v>
      </c>
      <c r="X624" s="3" t="s">
        <v>27</v>
      </c>
      <c r="Y624" s="3" t="s">
        <v>27</v>
      </c>
      <c r="Z624" s="3" t="s">
        <v>27</v>
      </c>
      <c r="AA624" s="3" t="s">
        <v>27</v>
      </c>
      <c r="AB624" s="3" t="s">
        <v>27</v>
      </c>
      <c r="AC624" s="3" t="s">
        <v>27</v>
      </c>
      <c r="AD624" s="3" t="s">
        <v>27</v>
      </c>
      <c r="AE624" s="3" t="s">
        <v>27</v>
      </c>
      <c r="AF624" s="3" t="s">
        <v>27</v>
      </c>
      <c r="AG624" s="3" t="s">
        <v>27</v>
      </c>
      <c r="AH624" s="3" t="s">
        <v>27</v>
      </c>
      <c r="AI624" s="3" t="s">
        <v>27</v>
      </c>
      <c r="AJ624" s="3" t="s">
        <v>27</v>
      </c>
      <c r="AK624" s="3" t="s">
        <v>27</v>
      </c>
      <c r="AL624" s="3" t="s">
        <v>27</v>
      </c>
      <c r="AM624" s="3" t="s">
        <v>27</v>
      </c>
      <c r="AN624" s="3" t="s">
        <v>27</v>
      </c>
      <c r="AO624" s="3" t="s">
        <v>27</v>
      </c>
      <c r="AP624" s="3" t="s">
        <v>27</v>
      </c>
      <c r="AX624" s="3">
        <f t="shared" si="28"/>
        <v>75</v>
      </c>
      <c r="AY624" s="3">
        <f t="shared" si="29"/>
        <v>7</v>
      </c>
    </row>
    <row r="625" spans="2:51" x14ac:dyDescent="0.25">
      <c r="B625" s="3" t="s">
        <v>30</v>
      </c>
      <c r="C625" s="3" t="str">
        <f t="shared" si="30"/>
        <v>UCPWR_FLAB-UT</v>
      </c>
      <c r="D625" s="3" t="s">
        <v>29</v>
      </c>
      <c r="E625" s="3" t="str" cm="1">
        <f t="array" ref="E625">INDEX(PWR_Lab!$A$2:$A$168,AX625)</f>
        <v>GHEL00TDU</v>
      </c>
      <c r="F625" s="3" t="s">
        <v>28</v>
      </c>
      <c r="G625" s="3" t="s">
        <v>28</v>
      </c>
      <c r="H625" s="3" t="s">
        <v>28</v>
      </c>
      <c r="I625" s="3">
        <v>3</v>
      </c>
      <c r="J625" s="3" cm="1">
        <f t="array" ref="J625">-INDEX(PWR_Lab!$F$2:$M$168,AX625,AY625)</f>
        <v>-8.3058700000000005</v>
      </c>
      <c r="K625" s="3" t="s">
        <v>27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  <c r="S625" s="3" t="s">
        <v>27</v>
      </c>
      <c r="T625" s="3" t="s">
        <v>27</v>
      </c>
      <c r="U625" s="3" t="s">
        <v>27</v>
      </c>
      <c r="V625" s="3" t="s">
        <v>27</v>
      </c>
      <c r="W625" s="3" t="s">
        <v>27</v>
      </c>
      <c r="X625" s="3" t="s">
        <v>27</v>
      </c>
      <c r="Y625" s="3" t="s">
        <v>27</v>
      </c>
      <c r="Z625" s="3" t="s">
        <v>27</v>
      </c>
      <c r="AA625" s="3" t="s">
        <v>27</v>
      </c>
      <c r="AB625" s="3" t="s">
        <v>27</v>
      </c>
      <c r="AC625" s="3" t="s">
        <v>27</v>
      </c>
      <c r="AD625" s="3" t="s">
        <v>27</v>
      </c>
      <c r="AE625" s="3" t="s">
        <v>27</v>
      </c>
      <c r="AF625" s="3" t="s">
        <v>27</v>
      </c>
      <c r="AG625" s="3" t="s">
        <v>27</v>
      </c>
      <c r="AH625" s="3" t="s">
        <v>27</v>
      </c>
      <c r="AI625" s="3" t="s">
        <v>27</v>
      </c>
      <c r="AJ625" s="3" t="s">
        <v>27</v>
      </c>
      <c r="AK625" s="3" t="s">
        <v>27</v>
      </c>
      <c r="AL625" s="3" t="s">
        <v>27</v>
      </c>
      <c r="AM625" s="3" t="s">
        <v>27</v>
      </c>
      <c r="AN625" s="3" t="s">
        <v>27</v>
      </c>
      <c r="AO625" s="3" t="s">
        <v>27</v>
      </c>
      <c r="AP625" s="3" t="s">
        <v>27</v>
      </c>
      <c r="AX625" s="3">
        <f t="shared" si="28"/>
        <v>75</v>
      </c>
      <c r="AY625" s="3">
        <f t="shared" si="29"/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C1E-33CF-4D2A-A282-F1B0BADE8EFC}">
  <sheetPr codeName="Sheet3">
    <tabColor theme="5"/>
  </sheetPr>
  <dimension ref="A1:X76"/>
  <sheetViews>
    <sheetView workbookViewId="0">
      <selection activeCell="A54" sqref="A54:XFD54"/>
    </sheetView>
  </sheetViews>
  <sheetFormatPr defaultRowHeight="15" x14ac:dyDescent="0.25"/>
  <cols>
    <col min="1" max="1" width="14.28515625" style="4" bestFit="1" customWidth="1"/>
    <col min="2" max="2" width="22.5703125" style="4" customWidth="1"/>
    <col min="3" max="3" width="9.140625" style="4"/>
    <col min="4" max="4" width="26.7109375" style="4" bestFit="1" customWidth="1"/>
    <col min="5" max="5" width="33.5703125" style="4" customWidth="1"/>
    <col min="6" max="16384" width="9.140625" style="4"/>
  </cols>
  <sheetData>
    <row r="1" spans="1:24" x14ac:dyDescent="0.25">
      <c r="A1" s="4" t="s">
        <v>137</v>
      </c>
      <c r="B1" s="4" t="s">
        <v>136</v>
      </c>
      <c r="C1" s="4" t="s">
        <v>135</v>
      </c>
      <c r="D1" s="4" t="s">
        <v>134</v>
      </c>
      <c r="E1" s="4" t="s">
        <v>133</v>
      </c>
      <c r="F1" s="4" t="s">
        <v>463</v>
      </c>
      <c r="G1" s="4" t="s">
        <v>465</v>
      </c>
      <c r="H1" s="4" t="s">
        <v>466</v>
      </c>
      <c r="I1" s="4" t="s">
        <v>467</v>
      </c>
      <c r="J1" s="4" t="s">
        <v>468</v>
      </c>
      <c r="K1" s="4" t="s">
        <v>469</v>
      </c>
      <c r="L1" s="4" t="s">
        <v>470</v>
      </c>
      <c r="M1" s="4" t="s">
        <v>471</v>
      </c>
      <c r="N1" s="4" t="s">
        <v>132</v>
      </c>
    </row>
    <row r="2" spans="1:24" x14ac:dyDescent="0.25">
      <c r="A2" s="4" t="s">
        <v>304</v>
      </c>
      <c r="B2" s="4" t="s">
        <v>42</v>
      </c>
      <c r="C2" s="4" t="s">
        <v>129</v>
      </c>
      <c r="D2" s="4" t="s">
        <v>129</v>
      </c>
      <c r="E2" s="4" t="s">
        <v>305</v>
      </c>
      <c r="F2" s="4" cm="1">
        <f t="array" ref="F2">INDEX('Lab.Calcs.Assumptions'!B$4:B$32,$N2)</f>
        <v>1.413E-2</v>
      </c>
      <c r="G2" s="4" cm="1">
        <f t="array" ref="G2">INDEX('Lab.Calcs.Assumptions'!C$4:C$32,$N2)</f>
        <v>1.1440000000000001E-2</v>
      </c>
      <c r="H2" s="4" cm="1">
        <f t="array" ref="H2">INDEX('Lab.Calcs.Assumptions'!D$4:D$32,$N2)</f>
        <v>1.5480000000000001E-2</v>
      </c>
      <c r="I2" s="4" cm="1">
        <f t="array" ref="I2">INDEX('Lab.Calcs.Assumptions'!E$4:E$32,$N2)</f>
        <v>0</v>
      </c>
      <c r="J2" s="4" cm="1">
        <f t="array" ref="J2">INDEX('Lab.Calcs.Assumptions'!F$4:F$32,$N2)</f>
        <v>0.10833</v>
      </c>
      <c r="K2" s="4" cm="1">
        <f t="array" ref="K2">INDEX('Lab.Calcs.Assumptions'!G$4:G$32,$N2)</f>
        <v>0.39967000000000003</v>
      </c>
      <c r="L2" s="4" cm="1">
        <f t="array" ref="L2">INDEX('Lab.Calcs.Assumptions'!H$4:H$32,$N2)</f>
        <v>7.2669999999999998E-2</v>
      </c>
      <c r="M2" s="4" cm="1">
        <f t="array" ref="M2">INDEX('Lab.Calcs.Assumptions'!I$4:I$32,$N2)</f>
        <v>0.88546000000000002</v>
      </c>
      <c r="N2" s="4">
        <f>MATCH(D2,'Lab.Calcs.Assumptions'!$A$4:$A$32,0)</f>
        <v>2</v>
      </c>
      <c r="V2" s="4" t="s">
        <v>131</v>
      </c>
    </row>
    <row r="3" spans="1:24" x14ac:dyDescent="0.25">
      <c r="A3" s="4" t="s">
        <v>306</v>
      </c>
      <c r="B3" s="4" t="s">
        <v>42</v>
      </c>
      <c r="C3" s="4" t="s">
        <v>129</v>
      </c>
      <c r="D3" s="4" t="s">
        <v>129</v>
      </c>
      <c r="E3" s="4" t="s">
        <v>307</v>
      </c>
      <c r="F3" s="4" cm="1">
        <f t="array" ref="F3">INDEX('Lab.Calcs.Assumptions'!B$4:B$32,$N3)</f>
        <v>1.413E-2</v>
      </c>
      <c r="G3" s="4" cm="1">
        <f t="array" ref="G3">INDEX('Lab.Calcs.Assumptions'!C$4:C$32,$N3)</f>
        <v>1.1440000000000001E-2</v>
      </c>
      <c r="H3" s="4" cm="1">
        <f t="array" ref="H3">INDEX('Lab.Calcs.Assumptions'!D$4:D$32,$N3)</f>
        <v>1.5480000000000001E-2</v>
      </c>
      <c r="I3" s="4" cm="1">
        <f t="array" ref="I3">INDEX('Lab.Calcs.Assumptions'!E$4:E$32,$N3)</f>
        <v>0</v>
      </c>
      <c r="J3" s="4" cm="1">
        <f t="array" ref="J3">INDEX('Lab.Calcs.Assumptions'!F$4:F$32,$N3)</f>
        <v>0.10833</v>
      </c>
      <c r="K3" s="4" cm="1">
        <f t="array" ref="K3">INDEX('Lab.Calcs.Assumptions'!G$4:G$32,$N3)</f>
        <v>0.39967000000000003</v>
      </c>
      <c r="L3" s="4" cm="1">
        <f t="array" ref="L3">INDEX('Lab.Calcs.Assumptions'!H$4:H$32,$N3)</f>
        <v>7.2669999999999998E-2</v>
      </c>
      <c r="M3" s="4" cm="1">
        <f t="array" ref="M3">INDEX('Lab.Calcs.Assumptions'!I$4:I$32,$N3)</f>
        <v>0.88546000000000002</v>
      </c>
      <c r="N3" s="4">
        <f>MATCH(D3,'Lab.Calcs.Assumptions'!$A$4:$A$32,0)</f>
        <v>2</v>
      </c>
      <c r="V3" s="4" t="s">
        <v>25</v>
      </c>
      <c r="W3" s="4" t="s">
        <v>65</v>
      </c>
      <c r="X3" s="4" t="s">
        <v>55</v>
      </c>
    </row>
    <row r="4" spans="1:24" x14ac:dyDescent="0.25">
      <c r="A4" s="4" t="s">
        <v>308</v>
      </c>
      <c r="B4" s="4" t="s">
        <v>42</v>
      </c>
      <c r="C4" s="4" t="s">
        <v>129</v>
      </c>
      <c r="D4" s="4" t="s">
        <v>129</v>
      </c>
      <c r="E4" s="4" t="s">
        <v>309</v>
      </c>
      <c r="F4" s="4" cm="1">
        <f t="array" ref="F4">INDEX('Lab.Calcs.Assumptions'!B$4:B$32,$N4)</f>
        <v>1.413E-2</v>
      </c>
      <c r="G4" s="4" cm="1">
        <f t="array" ref="G4">INDEX('Lab.Calcs.Assumptions'!C$4:C$32,$N4)</f>
        <v>1.1440000000000001E-2</v>
      </c>
      <c r="H4" s="4" cm="1">
        <f t="array" ref="H4">INDEX('Lab.Calcs.Assumptions'!D$4:D$32,$N4)</f>
        <v>1.5480000000000001E-2</v>
      </c>
      <c r="I4" s="4" cm="1">
        <f t="array" ref="I4">INDEX('Lab.Calcs.Assumptions'!E$4:E$32,$N4)</f>
        <v>0</v>
      </c>
      <c r="J4" s="4" cm="1">
        <f t="array" ref="J4">INDEX('Lab.Calcs.Assumptions'!F$4:F$32,$N4)</f>
        <v>0.10833</v>
      </c>
      <c r="K4" s="4" cm="1">
        <f t="array" ref="K4">INDEX('Lab.Calcs.Assumptions'!G$4:G$32,$N4)</f>
        <v>0.39967000000000003</v>
      </c>
      <c r="L4" s="4" cm="1">
        <f t="array" ref="L4">INDEX('Lab.Calcs.Assumptions'!H$4:H$32,$N4)</f>
        <v>7.2669999999999998E-2</v>
      </c>
      <c r="M4" s="4" cm="1">
        <f t="array" ref="M4">INDEX('Lab.Calcs.Assumptions'!I$4:I$32,$N4)</f>
        <v>0.88546000000000002</v>
      </c>
      <c r="N4" s="4">
        <f>MATCH(D4,'Lab.Calcs.Assumptions'!$A$4:$A$32,0)</f>
        <v>2</v>
      </c>
      <c r="V4" s="4" t="s">
        <v>25</v>
      </c>
      <c r="W4" s="4" t="s">
        <v>62</v>
      </c>
      <c r="X4" s="4" t="s">
        <v>55</v>
      </c>
    </row>
    <row r="5" spans="1:24" x14ac:dyDescent="0.25">
      <c r="A5" s="4" t="s">
        <v>310</v>
      </c>
      <c r="B5" s="4" t="s">
        <v>42</v>
      </c>
      <c r="C5" s="4" t="s">
        <v>125</v>
      </c>
      <c r="D5" s="4" t="s">
        <v>125</v>
      </c>
      <c r="E5" s="4" t="s">
        <v>311</v>
      </c>
      <c r="F5" s="4" cm="1">
        <f t="array" ref="F5">INDEX('Lab.Calcs.Assumptions'!B$4:B$32,$N5)</f>
        <v>1.413E-2</v>
      </c>
      <c r="G5" s="4" cm="1">
        <f t="array" ref="G5">INDEX('Lab.Calcs.Assumptions'!C$4:C$32,$N5)</f>
        <v>1.1440000000000001E-2</v>
      </c>
      <c r="H5" s="4" cm="1">
        <f t="array" ref="H5">INDEX('Lab.Calcs.Assumptions'!D$4:D$32,$N5)</f>
        <v>1.5480000000000001E-2</v>
      </c>
      <c r="I5" s="4" cm="1">
        <f t="array" ref="I5">INDEX('Lab.Calcs.Assumptions'!E$4:E$32,$N5)</f>
        <v>0</v>
      </c>
      <c r="J5" s="4" cm="1">
        <f t="array" ref="J5">INDEX('Lab.Calcs.Assumptions'!F$4:F$32,$N5)</f>
        <v>0.10833</v>
      </c>
      <c r="K5" s="4" cm="1">
        <f t="array" ref="K5">INDEX('Lab.Calcs.Assumptions'!G$4:G$32,$N5)</f>
        <v>0.39967000000000003</v>
      </c>
      <c r="L5" s="4" cm="1">
        <f t="array" ref="L5">INDEX('Lab.Calcs.Assumptions'!H$4:H$32,$N5)</f>
        <v>7.2669999999999998E-2</v>
      </c>
      <c r="M5" s="4" cm="1">
        <f t="array" ref="M5">INDEX('Lab.Calcs.Assumptions'!I$4:I$32,$N5)</f>
        <v>0.88546000000000002</v>
      </c>
      <c r="N5" s="4">
        <f>MATCH(D5,'Lab.Calcs.Assumptions'!$A$4:$A$32,0)</f>
        <v>3</v>
      </c>
      <c r="V5" s="4" t="s">
        <v>25</v>
      </c>
      <c r="W5" s="4" t="s">
        <v>128</v>
      </c>
      <c r="X5" s="4" t="s">
        <v>55</v>
      </c>
    </row>
    <row r="6" spans="1:24" x14ac:dyDescent="0.25">
      <c r="A6" s="4" t="s">
        <v>312</v>
      </c>
      <c r="B6" s="4" t="s">
        <v>42</v>
      </c>
      <c r="C6" s="4" t="s">
        <v>125</v>
      </c>
      <c r="D6" s="4" t="s">
        <v>313</v>
      </c>
      <c r="E6" s="4" t="s">
        <v>314</v>
      </c>
      <c r="F6" s="4" cm="1">
        <f t="array" ref="F6">INDEX('Lab.Calcs.Assumptions'!B$4:B$32,$N6)</f>
        <v>1.413E-2</v>
      </c>
      <c r="G6" s="4" cm="1">
        <f t="array" ref="G6">INDEX('Lab.Calcs.Assumptions'!C$4:C$32,$N6)</f>
        <v>1.1440000000000001E-2</v>
      </c>
      <c r="H6" s="4" cm="1">
        <f t="array" ref="H6">INDEX('Lab.Calcs.Assumptions'!D$4:D$32,$N6)</f>
        <v>1.5480000000000001E-2</v>
      </c>
      <c r="I6" s="4" cm="1">
        <f t="array" ref="I6">INDEX('Lab.Calcs.Assumptions'!E$4:E$32,$N6)</f>
        <v>0</v>
      </c>
      <c r="J6" s="4" cm="1">
        <f t="array" ref="J6">INDEX('Lab.Calcs.Assumptions'!F$4:F$32,$N6)</f>
        <v>0.10833</v>
      </c>
      <c r="K6" s="4" cm="1">
        <f t="array" ref="K6">INDEX('Lab.Calcs.Assumptions'!G$4:G$32,$N6)</f>
        <v>0.39967000000000003</v>
      </c>
      <c r="L6" s="4" cm="1">
        <f t="array" ref="L6">INDEX('Lab.Calcs.Assumptions'!H$4:H$32,$N6)</f>
        <v>7.2669999999999998E-2</v>
      </c>
      <c r="M6" s="4" cm="1">
        <f t="array" ref="M6">INDEX('Lab.Calcs.Assumptions'!I$4:I$32,$N6)</f>
        <v>0.88546000000000002</v>
      </c>
      <c r="N6" s="4">
        <f>MATCH(D6,'Lab.Calcs.Assumptions'!$A$4:$A$32,0)</f>
        <v>4</v>
      </c>
      <c r="V6" s="4" t="s">
        <v>25</v>
      </c>
      <c r="W6" s="4" t="s">
        <v>47</v>
      </c>
      <c r="X6" s="4" t="s">
        <v>55</v>
      </c>
    </row>
    <row r="7" spans="1:24" x14ac:dyDescent="0.25">
      <c r="A7" s="4" t="s">
        <v>315</v>
      </c>
      <c r="B7" s="4" t="s">
        <v>42</v>
      </c>
      <c r="C7" s="4" t="s">
        <v>125</v>
      </c>
      <c r="D7" s="4" t="s">
        <v>313</v>
      </c>
      <c r="E7" s="4" t="s">
        <v>316</v>
      </c>
      <c r="F7" s="4" cm="1">
        <f t="array" ref="F7">INDEX('Lab.Calcs.Assumptions'!B$4:B$32,$N7)</f>
        <v>1.413E-2</v>
      </c>
      <c r="G7" s="4" cm="1">
        <f t="array" ref="G7">INDEX('Lab.Calcs.Assumptions'!C$4:C$32,$N7)</f>
        <v>1.1440000000000001E-2</v>
      </c>
      <c r="H7" s="4" cm="1">
        <f t="array" ref="H7">INDEX('Lab.Calcs.Assumptions'!D$4:D$32,$N7)</f>
        <v>1.5480000000000001E-2</v>
      </c>
      <c r="I7" s="4" cm="1">
        <f t="array" ref="I7">INDEX('Lab.Calcs.Assumptions'!E$4:E$32,$N7)</f>
        <v>0</v>
      </c>
      <c r="J7" s="4" cm="1">
        <f t="array" ref="J7">INDEX('Lab.Calcs.Assumptions'!F$4:F$32,$N7)</f>
        <v>0.10833</v>
      </c>
      <c r="K7" s="4" cm="1">
        <f t="array" ref="K7">INDEX('Lab.Calcs.Assumptions'!G$4:G$32,$N7)</f>
        <v>0.39967000000000003</v>
      </c>
      <c r="L7" s="4" cm="1">
        <f t="array" ref="L7">INDEX('Lab.Calcs.Assumptions'!H$4:H$32,$N7)</f>
        <v>7.2669999999999998E-2</v>
      </c>
      <c r="M7" s="4" cm="1">
        <f t="array" ref="M7">INDEX('Lab.Calcs.Assumptions'!I$4:I$32,$N7)</f>
        <v>0.88546000000000002</v>
      </c>
      <c r="N7" s="4">
        <f>MATCH(D7,'Lab.Calcs.Assumptions'!$A$4:$A$32,0)</f>
        <v>4</v>
      </c>
      <c r="V7" s="4" t="s">
        <v>25</v>
      </c>
      <c r="W7" s="4" t="s">
        <v>45</v>
      </c>
      <c r="X7" s="4" t="s">
        <v>55</v>
      </c>
    </row>
    <row r="8" spans="1:24" x14ac:dyDescent="0.25">
      <c r="A8" s="4" t="s">
        <v>317</v>
      </c>
      <c r="B8" s="4" t="s">
        <v>42</v>
      </c>
      <c r="C8" s="4" t="s">
        <v>125</v>
      </c>
      <c r="D8" s="4" t="s">
        <v>313</v>
      </c>
      <c r="E8" s="4" t="s">
        <v>318</v>
      </c>
      <c r="F8" s="4" cm="1">
        <f t="array" ref="F8">INDEX('Lab.Calcs.Assumptions'!B$4:B$32,$N8)</f>
        <v>1.413E-2</v>
      </c>
      <c r="G8" s="4" cm="1">
        <f t="array" ref="G8">INDEX('Lab.Calcs.Assumptions'!C$4:C$32,$N8)</f>
        <v>1.1440000000000001E-2</v>
      </c>
      <c r="H8" s="4" cm="1">
        <f t="array" ref="H8">INDEX('Lab.Calcs.Assumptions'!D$4:D$32,$N8)</f>
        <v>1.5480000000000001E-2</v>
      </c>
      <c r="I8" s="4" cm="1">
        <f t="array" ref="I8">INDEX('Lab.Calcs.Assumptions'!E$4:E$32,$N8)</f>
        <v>0</v>
      </c>
      <c r="J8" s="4" cm="1">
        <f t="array" ref="J8">INDEX('Lab.Calcs.Assumptions'!F$4:F$32,$N8)</f>
        <v>0.10833</v>
      </c>
      <c r="K8" s="4" cm="1">
        <f t="array" ref="K8">INDEX('Lab.Calcs.Assumptions'!G$4:G$32,$N8)</f>
        <v>0.39967000000000003</v>
      </c>
      <c r="L8" s="4" cm="1">
        <f t="array" ref="L8">INDEX('Lab.Calcs.Assumptions'!H$4:H$32,$N8)</f>
        <v>7.2669999999999998E-2</v>
      </c>
      <c r="M8" s="4" cm="1">
        <f t="array" ref="M8">INDEX('Lab.Calcs.Assumptions'!I$4:I$32,$N8)</f>
        <v>0.88546000000000002</v>
      </c>
      <c r="N8" s="4">
        <f>MATCH(D8,'Lab.Calcs.Assumptions'!$A$4:$A$32,0)</f>
        <v>4</v>
      </c>
      <c r="V8" s="4" t="s">
        <v>25</v>
      </c>
      <c r="W8" s="4" t="s">
        <v>43</v>
      </c>
      <c r="X8" s="4" t="s">
        <v>55</v>
      </c>
    </row>
    <row r="9" spans="1:24" x14ac:dyDescent="0.25">
      <c r="A9" s="4" t="s">
        <v>319</v>
      </c>
      <c r="B9" s="4" t="s">
        <v>42</v>
      </c>
      <c r="C9" s="4" t="s">
        <v>125</v>
      </c>
      <c r="D9" s="4" t="s">
        <v>313</v>
      </c>
      <c r="E9" s="4" t="s">
        <v>320</v>
      </c>
      <c r="F9" s="4" cm="1">
        <f t="array" ref="F9">INDEX('Lab.Calcs.Assumptions'!B$4:B$32,$N9)</f>
        <v>1.413E-2</v>
      </c>
      <c r="G9" s="4" cm="1">
        <f t="array" ref="G9">INDEX('Lab.Calcs.Assumptions'!C$4:C$32,$N9)</f>
        <v>1.1440000000000001E-2</v>
      </c>
      <c r="H9" s="4" cm="1">
        <f t="array" ref="H9">INDEX('Lab.Calcs.Assumptions'!D$4:D$32,$N9)</f>
        <v>1.5480000000000001E-2</v>
      </c>
      <c r="I9" s="4" cm="1">
        <f t="array" ref="I9">INDEX('Lab.Calcs.Assumptions'!E$4:E$32,$N9)</f>
        <v>0</v>
      </c>
      <c r="J9" s="4" cm="1">
        <f t="array" ref="J9">INDEX('Lab.Calcs.Assumptions'!F$4:F$32,$N9)</f>
        <v>0.10833</v>
      </c>
      <c r="K9" s="4" cm="1">
        <f t="array" ref="K9">INDEX('Lab.Calcs.Assumptions'!G$4:G$32,$N9)</f>
        <v>0.39967000000000003</v>
      </c>
      <c r="L9" s="4" cm="1">
        <f t="array" ref="L9">INDEX('Lab.Calcs.Assumptions'!H$4:H$32,$N9)</f>
        <v>7.2669999999999998E-2</v>
      </c>
      <c r="M9" s="4" cm="1">
        <f t="array" ref="M9">INDEX('Lab.Calcs.Assumptions'!I$4:I$32,$N9)</f>
        <v>0.88546000000000002</v>
      </c>
      <c r="N9" s="4">
        <f>MATCH(D9,'Lab.Calcs.Assumptions'!$A$4:$A$32,0)</f>
        <v>4</v>
      </c>
      <c r="V9" s="4" t="s">
        <v>25</v>
      </c>
      <c r="W9" s="4" t="s">
        <v>58</v>
      </c>
      <c r="X9" s="4" t="s">
        <v>55</v>
      </c>
    </row>
    <row r="10" spans="1:24" x14ac:dyDescent="0.25">
      <c r="A10" s="4" t="s">
        <v>321</v>
      </c>
      <c r="B10" s="4" t="s">
        <v>42</v>
      </c>
      <c r="C10" s="4" t="s">
        <v>125</v>
      </c>
      <c r="D10" s="4" t="s">
        <v>313</v>
      </c>
      <c r="E10" s="4" t="s">
        <v>322</v>
      </c>
      <c r="F10" s="4" cm="1">
        <f t="array" ref="F10">INDEX('Lab.Calcs.Assumptions'!B$4:B$32,$N10)</f>
        <v>1.413E-2</v>
      </c>
      <c r="G10" s="4" cm="1">
        <f t="array" ref="G10">INDEX('Lab.Calcs.Assumptions'!C$4:C$32,$N10)</f>
        <v>1.1440000000000001E-2</v>
      </c>
      <c r="H10" s="4" cm="1">
        <f t="array" ref="H10">INDEX('Lab.Calcs.Assumptions'!D$4:D$32,$N10)</f>
        <v>1.5480000000000001E-2</v>
      </c>
      <c r="I10" s="4" cm="1">
        <f t="array" ref="I10">INDEX('Lab.Calcs.Assumptions'!E$4:E$32,$N10)</f>
        <v>0</v>
      </c>
      <c r="J10" s="4" cm="1">
        <f t="array" ref="J10">INDEX('Lab.Calcs.Assumptions'!F$4:F$32,$N10)</f>
        <v>0.10833</v>
      </c>
      <c r="K10" s="4" cm="1">
        <f t="array" ref="K10">INDEX('Lab.Calcs.Assumptions'!G$4:G$32,$N10)</f>
        <v>0.39967000000000003</v>
      </c>
      <c r="L10" s="4" cm="1">
        <f t="array" ref="L10">INDEX('Lab.Calcs.Assumptions'!H$4:H$32,$N10)</f>
        <v>7.2669999999999998E-2</v>
      </c>
      <c r="M10" s="4" cm="1">
        <f t="array" ref="M10">INDEX('Lab.Calcs.Assumptions'!I$4:I$32,$N10)</f>
        <v>0.88546000000000002</v>
      </c>
      <c r="N10" s="4">
        <f>MATCH(D10,'Lab.Calcs.Assumptions'!$A$4:$A$32,0)</f>
        <v>4</v>
      </c>
      <c r="V10" s="4" t="s">
        <v>25</v>
      </c>
      <c r="W10" s="4" t="s">
        <v>54</v>
      </c>
      <c r="X10" s="4" t="s">
        <v>55</v>
      </c>
    </row>
    <row r="11" spans="1:24" x14ac:dyDescent="0.25">
      <c r="A11" s="4" t="s">
        <v>323</v>
      </c>
      <c r="B11" s="4" t="s">
        <v>42</v>
      </c>
      <c r="C11" s="4" t="s">
        <v>125</v>
      </c>
      <c r="D11" s="4" t="s">
        <v>313</v>
      </c>
      <c r="E11" s="4" t="s">
        <v>324</v>
      </c>
      <c r="F11" s="4" cm="1">
        <f t="array" ref="F11">INDEX('Lab.Calcs.Assumptions'!B$4:B$32,$N11)</f>
        <v>1.413E-2</v>
      </c>
      <c r="G11" s="4" cm="1">
        <f t="array" ref="G11">INDEX('Lab.Calcs.Assumptions'!C$4:C$32,$N11)</f>
        <v>1.1440000000000001E-2</v>
      </c>
      <c r="H11" s="4" cm="1">
        <f t="array" ref="H11">INDEX('Lab.Calcs.Assumptions'!D$4:D$32,$N11)</f>
        <v>1.5480000000000001E-2</v>
      </c>
      <c r="I11" s="4" cm="1">
        <f t="array" ref="I11">INDEX('Lab.Calcs.Assumptions'!E$4:E$32,$N11)</f>
        <v>0</v>
      </c>
      <c r="J11" s="4" cm="1">
        <f t="array" ref="J11">INDEX('Lab.Calcs.Assumptions'!F$4:F$32,$N11)</f>
        <v>0.10833</v>
      </c>
      <c r="K11" s="4" cm="1">
        <f t="array" ref="K11">INDEX('Lab.Calcs.Assumptions'!G$4:G$32,$N11)</f>
        <v>0.39967000000000003</v>
      </c>
      <c r="L11" s="4" cm="1">
        <f t="array" ref="L11">INDEX('Lab.Calcs.Assumptions'!H$4:H$32,$N11)</f>
        <v>7.2669999999999998E-2</v>
      </c>
      <c r="M11" s="4" cm="1">
        <f t="array" ref="M11">INDEX('Lab.Calcs.Assumptions'!I$4:I$32,$N11)</f>
        <v>0.88546000000000002</v>
      </c>
      <c r="N11" s="4">
        <f>MATCH(D11,'Lab.Calcs.Assumptions'!$A$4:$A$32,0)</f>
        <v>4</v>
      </c>
      <c r="V11" s="4" t="s">
        <v>25</v>
      </c>
      <c r="W11" s="4" t="s">
        <v>53</v>
      </c>
      <c r="X11" s="4" t="s">
        <v>55</v>
      </c>
    </row>
    <row r="12" spans="1:24" x14ac:dyDescent="0.25">
      <c r="A12" s="4" t="s">
        <v>325</v>
      </c>
      <c r="B12" s="4" t="s">
        <v>42</v>
      </c>
      <c r="C12" s="4" t="s">
        <v>125</v>
      </c>
      <c r="D12" s="4" t="s">
        <v>326</v>
      </c>
      <c r="E12" s="4" t="s">
        <v>327</v>
      </c>
      <c r="F12" s="4" cm="1">
        <f t="array" ref="F12">INDEX('Lab.Calcs.Assumptions'!B$4:B$32,$N12)</f>
        <v>1.413E-2</v>
      </c>
      <c r="G12" s="4" cm="1">
        <f t="array" ref="G12">INDEX('Lab.Calcs.Assumptions'!C$4:C$32,$N12)</f>
        <v>1.1440000000000001E-2</v>
      </c>
      <c r="H12" s="4" cm="1">
        <f t="array" ref="H12">INDEX('Lab.Calcs.Assumptions'!D$4:D$32,$N12)</f>
        <v>1.5480000000000001E-2</v>
      </c>
      <c r="I12" s="4" cm="1">
        <f t="array" ref="I12">INDEX('Lab.Calcs.Assumptions'!E$4:E$32,$N12)</f>
        <v>0</v>
      </c>
      <c r="J12" s="4" cm="1">
        <f t="array" ref="J12">INDEX('Lab.Calcs.Assumptions'!F$4:F$32,$N12)</f>
        <v>0.10833</v>
      </c>
      <c r="K12" s="4" cm="1">
        <f t="array" ref="K12">INDEX('Lab.Calcs.Assumptions'!G$4:G$32,$N12)</f>
        <v>0.39967000000000003</v>
      </c>
      <c r="L12" s="4" cm="1">
        <f t="array" ref="L12">INDEX('Lab.Calcs.Assumptions'!H$4:H$32,$N12)</f>
        <v>7.2669999999999998E-2</v>
      </c>
      <c r="M12" s="4" cm="1">
        <f t="array" ref="M12">INDEX('Lab.Calcs.Assumptions'!I$4:I$32,$N12)</f>
        <v>0.88546000000000002</v>
      </c>
      <c r="N12" s="4">
        <f>MATCH(D12,'Lab.Calcs.Assumptions'!$A$4:$A$32,0)</f>
        <v>5</v>
      </c>
      <c r="V12" s="4" t="s">
        <v>25</v>
      </c>
      <c r="W12" s="4" t="s">
        <v>52</v>
      </c>
      <c r="X12" s="4" t="s">
        <v>55</v>
      </c>
    </row>
    <row r="13" spans="1:24" x14ac:dyDescent="0.25">
      <c r="A13" s="4" t="s">
        <v>328</v>
      </c>
      <c r="B13" s="4" t="s">
        <v>42</v>
      </c>
      <c r="C13" s="4" t="s">
        <v>125</v>
      </c>
      <c r="D13" s="4" t="s">
        <v>326</v>
      </c>
      <c r="E13" s="4" t="s">
        <v>329</v>
      </c>
      <c r="F13" s="4" cm="1">
        <f t="array" ref="F13">INDEX('Lab.Calcs.Assumptions'!B$4:B$32,$N13)</f>
        <v>1.413E-2</v>
      </c>
      <c r="G13" s="4" cm="1">
        <f t="array" ref="G13">INDEX('Lab.Calcs.Assumptions'!C$4:C$32,$N13)</f>
        <v>1.1440000000000001E-2</v>
      </c>
      <c r="H13" s="4" cm="1">
        <f t="array" ref="H13">INDEX('Lab.Calcs.Assumptions'!D$4:D$32,$N13)</f>
        <v>1.5480000000000001E-2</v>
      </c>
      <c r="I13" s="4" cm="1">
        <f t="array" ref="I13">INDEX('Lab.Calcs.Assumptions'!E$4:E$32,$N13)</f>
        <v>0</v>
      </c>
      <c r="J13" s="4" cm="1">
        <f t="array" ref="J13">INDEX('Lab.Calcs.Assumptions'!F$4:F$32,$N13)</f>
        <v>0.10833</v>
      </c>
      <c r="K13" s="4" cm="1">
        <f t="array" ref="K13">INDEX('Lab.Calcs.Assumptions'!G$4:G$32,$N13)</f>
        <v>0.39967000000000003</v>
      </c>
      <c r="L13" s="4" cm="1">
        <f t="array" ref="L13">INDEX('Lab.Calcs.Assumptions'!H$4:H$32,$N13)</f>
        <v>7.2669999999999998E-2</v>
      </c>
      <c r="M13" s="4" cm="1">
        <f t="array" ref="M13">INDEX('Lab.Calcs.Assumptions'!I$4:I$32,$N13)</f>
        <v>0.88546000000000002</v>
      </c>
      <c r="N13" s="4">
        <f>MATCH(D13,'Lab.Calcs.Assumptions'!$A$4:$A$32,0)</f>
        <v>5</v>
      </c>
      <c r="V13" s="4" t="s">
        <v>25</v>
      </c>
      <c r="W13" s="4" t="s">
        <v>51</v>
      </c>
      <c r="X13" s="4" t="s">
        <v>55</v>
      </c>
    </row>
    <row r="14" spans="1:24" x14ac:dyDescent="0.25">
      <c r="A14" s="4" t="s">
        <v>330</v>
      </c>
      <c r="B14" s="4" t="s">
        <v>42</v>
      </c>
      <c r="C14" s="4" t="s">
        <v>125</v>
      </c>
      <c r="D14" s="4" t="s">
        <v>326</v>
      </c>
      <c r="E14" s="4" t="s">
        <v>331</v>
      </c>
      <c r="F14" s="4" cm="1">
        <f t="array" ref="F14">INDEX('Lab.Calcs.Assumptions'!B$4:B$32,$N14)</f>
        <v>1.413E-2</v>
      </c>
      <c r="G14" s="4" cm="1">
        <f t="array" ref="G14">INDEX('Lab.Calcs.Assumptions'!C$4:C$32,$N14)</f>
        <v>1.1440000000000001E-2</v>
      </c>
      <c r="H14" s="4" cm="1">
        <f t="array" ref="H14">INDEX('Lab.Calcs.Assumptions'!D$4:D$32,$N14)</f>
        <v>1.5480000000000001E-2</v>
      </c>
      <c r="I14" s="4" cm="1">
        <f t="array" ref="I14">INDEX('Lab.Calcs.Assumptions'!E$4:E$32,$N14)</f>
        <v>0</v>
      </c>
      <c r="J14" s="4" cm="1">
        <f t="array" ref="J14">INDEX('Lab.Calcs.Assumptions'!F$4:F$32,$N14)</f>
        <v>0.10833</v>
      </c>
      <c r="K14" s="4" cm="1">
        <f t="array" ref="K14">INDEX('Lab.Calcs.Assumptions'!G$4:G$32,$N14)</f>
        <v>0.39967000000000003</v>
      </c>
      <c r="L14" s="4" cm="1">
        <f t="array" ref="L14">INDEX('Lab.Calcs.Assumptions'!H$4:H$32,$N14)</f>
        <v>7.2669999999999998E-2</v>
      </c>
      <c r="M14" s="4" cm="1">
        <f t="array" ref="M14">INDEX('Lab.Calcs.Assumptions'!I$4:I$32,$N14)</f>
        <v>0.88546000000000002</v>
      </c>
      <c r="N14" s="4">
        <f>MATCH(D14,'Lab.Calcs.Assumptions'!$A$4:$A$32,0)</f>
        <v>5</v>
      </c>
      <c r="V14" s="4" t="s">
        <v>25</v>
      </c>
      <c r="W14" s="4" t="s">
        <v>50</v>
      </c>
      <c r="X14" s="4" t="s">
        <v>55</v>
      </c>
    </row>
    <row r="15" spans="1:24" x14ac:dyDescent="0.25">
      <c r="A15" s="4" t="s">
        <v>332</v>
      </c>
      <c r="B15" s="4" t="s">
        <v>42</v>
      </c>
      <c r="C15" s="4" t="s">
        <v>125</v>
      </c>
      <c r="D15" s="4" t="s">
        <v>326</v>
      </c>
      <c r="E15" s="4" t="s">
        <v>333</v>
      </c>
      <c r="F15" s="4" cm="1">
        <f t="array" ref="F15">INDEX('Lab.Calcs.Assumptions'!B$4:B$32,$N15)</f>
        <v>1.413E-2</v>
      </c>
      <c r="G15" s="4" cm="1">
        <f t="array" ref="G15">INDEX('Lab.Calcs.Assumptions'!C$4:C$32,$N15)</f>
        <v>1.1440000000000001E-2</v>
      </c>
      <c r="H15" s="4" cm="1">
        <f t="array" ref="H15">INDEX('Lab.Calcs.Assumptions'!D$4:D$32,$N15)</f>
        <v>1.5480000000000001E-2</v>
      </c>
      <c r="I15" s="4" cm="1">
        <f t="array" ref="I15">INDEX('Lab.Calcs.Assumptions'!E$4:E$32,$N15)</f>
        <v>0</v>
      </c>
      <c r="J15" s="4" cm="1">
        <f t="array" ref="J15">INDEX('Lab.Calcs.Assumptions'!F$4:F$32,$N15)</f>
        <v>0.10833</v>
      </c>
      <c r="K15" s="4" cm="1">
        <f t="array" ref="K15">INDEX('Lab.Calcs.Assumptions'!G$4:G$32,$N15)</f>
        <v>0.39967000000000003</v>
      </c>
      <c r="L15" s="4" cm="1">
        <f t="array" ref="L15">INDEX('Lab.Calcs.Assumptions'!H$4:H$32,$N15)</f>
        <v>7.2669999999999998E-2</v>
      </c>
      <c r="M15" s="4" cm="1">
        <f t="array" ref="M15">INDEX('Lab.Calcs.Assumptions'!I$4:I$32,$N15)</f>
        <v>0.88546000000000002</v>
      </c>
      <c r="N15" s="4">
        <f>MATCH(D15,'Lab.Calcs.Assumptions'!$A$4:$A$32,0)</f>
        <v>5</v>
      </c>
      <c r="V15" s="4" t="s">
        <v>25</v>
      </c>
      <c r="W15" s="4" t="s">
        <v>49</v>
      </c>
      <c r="X15" s="4" t="s">
        <v>55</v>
      </c>
    </row>
    <row r="16" spans="1:24" x14ac:dyDescent="0.25">
      <c r="A16" s="4" t="s">
        <v>334</v>
      </c>
      <c r="B16" s="4" t="s">
        <v>42</v>
      </c>
      <c r="C16" s="4" t="s">
        <v>125</v>
      </c>
      <c r="D16" s="4" t="s">
        <v>326</v>
      </c>
      <c r="E16" s="4" t="s">
        <v>335</v>
      </c>
      <c r="F16" s="4" cm="1">
        <f t="array" ref="F16">INDEX('Lab.Calcs.Assumptions'!B$4:B$32,$N16)</f>
        <v>1.413E-2</v>
      </c>
      <c r="G16" s="4" cm="1">
        <f t="array" ref="G16">INDEX('Lab.Calcs.Assumptions'!C$4:C$32,$N16)</f>
        <v>1.1440000000000001E-2</v>
      </c>
      <c r="H16" s="4" cm="1">
        <f t="array" ref="H16">INDEX('Lab.Calcs.Assumptions'!D$4:D$32,$N16)</f>
        <v>1.5480000000000001E-2</v>
      </c>
      <c r="I16" s="4" cm="1">
        <f t="array" ref="I16">INDEX('Lab.Calcs.Assumptions'!E$4:E$32,$N16)</f>
        <v>0</v>
      </c>
      <c r="J16" s="4" cm="1">
        <f t="array" ref="J16">INDEX('Lab.Calcs.Assumptions'!F$4:F$32,$N16)</f>
        <v>0.10833</v>
      </c>
      <c r="K16" s="4" cm="1">
        <f t="array" ref="K16">INDEX('Lab.Calcs.Assumptions'!G$4:G$32,$N16)</f>
        <v>0.39967000000000003</v>
      </c>
      <c r="L16" s="4" cm="1">
        <f t="array" ref="L16">INDEX('Lab.Calcs.Assumptions'!H$4:H$32,$N16)</f>
        <v>7.2669999999999998E-2</v>
      </c>
      <c r="M16" s="4" cm="1">
        <f t="array" ref="M16">INDEX('Lab.Calcs.Assumptions'!I$4:I$32,$N16)</f>
        <v>0.88546000000000002</v>
      </c>
      <c r="N16" s="4">
        <f>MATCH(D16,'Lab.Calcs.Assumptions'!$A$4:$A$32,0)</f>
        <v>5</v>
      </c>
      <c r="V16" s="4" t="s">
        <v>25</v>
      </c>
      <c r="W16" s="4" t="s">
        <v>48</v>
      </c>
      <c r="X16" s="4" t="s">
        <v>55</v>
      </c>
    </row>
    <row r="17" spans="1:24" x14ac:dyDescent="0.25">
      <c r="A17" s="4" t="s">
        <v>336</v>
      </c>
      <c r="B17" s="4" t="s">
        <v>42</v>
      </c>
      <c r="C17" s="4" t="s">
        <v>125</v>
      </c>
      <c r="D17" s="4" t="s">
        <v>326</v>
      </c>
      <c r="E17" s="4" t="s">
        <v>337</v>
      </c>
      <c r="F17" s="4" cm="1">
        <f t="array" ref="F17">INDEX('Lab.Calcs.Assumptions'!B$4:B$32,$N17)</f>
        <v>1.413E-2</v>
      </c>
      <c r="G17" s="4" cm="1">
        <f t="array" ref="G17">INDEX('Lab.Calcs.Assumptions'!C$4:C$32,$N17)</f>
        <v>1.1440000000000001E-2</v>
      </c>
      <c r="H17" s="4" cm="1">
        <f t="array" ref="H17">INDEX('Lab.Calcs.Assumptions'!D$4:D$32,$N17)</f>
        <v>1.5480000000000001E-2</v>
      </c>
      <c r="I17" s="4" cm="1">
        <f t="array" ref="I17">INDEX('Lab.Calcs.Assumptions'!E$4:E$32,$N17)</f>
        <v>0</v>
      </c>
      <c r="J17" s="4" cm="1">
        <f t="array" ref="J17">INDEX('Lab.Calcs.Assumptions'!F$4:F$32,$N17)</f>
        <v>0.10833</v>
      </c>
      <c r="K17" s="4" cm="1">
        <f t="array" ref="K17">INDEX('Lab.Calcs.Assumptions'!G$4:G$32,$N17)</f>
        <v>0.39967000000000003</v>
      </c>
      <c r="L17" s="4" cm="1">
        <f t="array" ref="L17">INDEX('Lab.Calcs.Assumptions'!H$4:H$32,$N17)</f>
        <v>7.2669999999999998E-2</v>
      </c>
      <c r="M17" s="4" cm="1">
        <f t="array" ref="M17">INDEX('Lab.Calcs.Assumptions'!I$4:I$32,$N17)</f>
        <v>0.88546000000000002</v>
      </c>
      <c r="N17" s="4">
        <f>MATCH(D17,'Lab.Calcs.Assumptions'!$A$4:$A$32,0)</f>
        <v>5</v>
      </c>
      <c r="V17" s="4" t="s">
        <v>25</v>
      </c>
      <c r="W17" s="4" t="s">
        <v>123</v>
      </c>
      <c r="X17" s="4" t="s">
        <v>55</v>
      </c>
    </row>
    <row r="18" spans="1:24" x14ac:dyDescent="0.25">
      <c r="A18" s="4" t="s">
        <v>338</v>
      </c>
      <c r="B18" s="4" t="s">
        <v>42</v>
      </c>
      <c r="C18" s="4" t="s">
        <v>125</v>
      </c>
      <c r="D18" s="4" t="s">
        <v>326</v>
      </c>
      <c r="E18" s="4" t="s">
        <v>339</v>
      </c>
      <c r="F18" s="4" cm="1">
        <f t="array" ref="F18">INDEX('Lab.Calcs.Assumptions'!B$4:B$32,$N18)</f>
        <v>1.413E-2</v>
      </c>
      <c r="G18" s="4" cm="1">
        <f t="array" ref="G18">INDEX('Lab.Calcs.Assumptions'!C$4:C$32,$N18)</f>
        <v>1.1440000000000001E-2</v>
      </c>
      <c r="H18" s="4" cm="1">
        <f t="array" ref="H18">INDEX('Lab.Calcs.Assumptions'!D$4:D$32,$N18)</f>
        <v>1.5480000000000001E-2</v>
      </c>
      <c r="I18" s="4" cm="1">
        <f t="array" ref="I18">INDEX('Lab.Calcs.Assumptions'!E$4:E$32,$N18)</f>
        <v>0</v>
      </c>
      <c r="J18" s="4" cm="1">
        <f t="array" ref="J18">INDEX('Lab.Calcs.Assumptions'!F$4:F$32,$N18)</f>
        <v>0.10833</v>
      </c>
      <c r="K18" s="4" cm="1">
        <f t="array" ref="K18">INDEX('Lab.Calcs.Assumptions'!G$4:G$32,$N18)</f>
        <v>0.39967000000000003</v>
      </c>
      <c r="L18" s="4" cm="1">
        <f t="array" ref="L18">INDEX('Lab.Calcs.Assumptions'!H$4:H$32,$N18)</f>
        <v>7.2669999999999998E-2</v>
      </c>
      <c r="M18" s="4" cm="1">
        <f t="array" ref="M18">INDEX('Lab.Calcs.Assumptions'!I$4:I$32,$N18)</f>
        <v>0.88546000000000002</v>
      </c>
      <c r="N18" s="4">
        <f>MATCH(D18,'Lab.Calcs.Assumptions'!$A$4:$A$32,0)</f>
        <v>5</v>
      </c>
      <c r="V18" s="4" t="s">
        <v>25</v>
      </c>
      <c r="W18" s="4" t="s">
        <v>122</v>
      </c>
      <c r="X18" s="4" t="s">
        <v>55</v>
      </c>
    </row>
    <row r="19" spans="1:24" x14ac:dyDescent="0.25">
      <c r="A19" s="4" t="s">
        <v>340</v>
      </c>
      <c r="B19" s="4" t="s">
        <v>42</v>
      </c>
      <c r="C19" s="4" t="s">
        <v>125</v>
      </c>
      <c r="D19" s="4" t="s">
        <v>326</v>
      </c>
      <c r="E19" s="4" t="s">
        <v>341</v>
      </c>
      <c r="F19" s="4" cm="1">
        <f t="array" ref="F19">INDEX('Lab.Calcs.Assumptions'!B$4:B$32,$N19)</f>
        <v>1.413E-2</v>
      </c>
      <c r="G19" s="4" cm="1">
        <f t="array" ref="G19">INDEX('Lab.Calcs.Assumptions'!C$4:C$32,$N19)</f>
        <v>1.1440000000000001E-2</v>
      </c>
      <c r="H19" s="4" cm="1">
        <f t="array" ref="H19">INDEX('Lab.Calcs.Assumptions'!D$4:D$32,$N19)</f>
        <v>1.5480000000000001E-2</v>
      </c>
      <c r="I19" s="4" cm="1">
        <f t="array" ref="I19">INDEX('Lab.Calcs.Assumptions'!E$4:E$32,$N19)</f>
        <v>0</v>
      </c>
      <c r="J19" s="4" cm="1">
        <f t="array" ref="J19">INDEX('Lab.Calcs.Assumptions'!F$4:F$32,$N19)</f>
        <v>0.10833</v>
      </c>
      <c r="K19" s="4" cm="1">
        <f t="array" ref="K19">INDEX('Lab.Calcs.Assumptions'!G$4:G$32,$N19)</f>
        <v>0.39967000000000003</v>
      </c>
      <c r="L19" s="4" cm="1">
        <f t="array" ref="L19">INDEX('Lab.Calcs.Assumptions'!H$4:H$32,$N19)</f>
        <v>7.2669999999999998E-2</v>
      </c>
      <c r="M19" s="4" cm="1">
        <f t="array" ref="M19">INDEX('Lab.Calcs.Assumptions'!I$4:I$32,$N19)</f>
        <v>0.88546000000000002</v>
      </c>
      <c r="N19" s="4">
        <f>MATCH(D19,'Lab.Calcs.Assumptions'!$A$4:$A$32,0)</f>
        <v>5</v>
      </c>
      <c r="V19" s="4" t="s">
        <v>25</v>
      </c>
      <c r="W19" s="4" t="s">
        <v>121</v>
      </c>
      <c r="X19" s="4" t="s">
        <v>55</v>
      </c>
    </row>
    <row r="20" spans="1:24" x14ac:dyDescent="0.25">
      <c r="A20" s="4" t="s">
        <v>342</v>
      </c>
      <c r="B20" s="4" t="s">
        <v>42</v>
      </c>
      <c r="C20" s="4" t="s">
        <v>125</v>
      </c>
      <c r="D20" s="4" t="s">
        <v>326</v>
      </c>
      <c r="E20" s="4" t="s">
        <v>343</v>
      </c>
      <c r="F20" s="4" cm="1">
        <f t="array" ref="F20">INDEX('Lab.Calcs.Assumptions'!B$4:B$32,$N20)</f>
        <v>1.413E-2</v>
      </c>
      <c r="G20" s="4" cm="1">
        <f t="array" ref="G20">INDEX('Lab.Calcs.Assumptions'!C$4:C$32,$N20)</f>
        <v>1.1440000000000001E-2</v>
      </c>
      <c r="H20" s="4" cm="1">
        <f t="array" ref="H20">INDEX('Lab.Calcs.Assumptions'!D$4:D$32,$N20)</f>
        <v>1.5480000000000001E-2</v>
      </c>
      <c r="I20" s="4" cm="1">
        <f t="array" ref="I20">INDEX('Lab.Calcs.Assumptions'!E$4:E$32,$N20)</f>
        <v>0</v>
      </c>
      <c r="J20" s="4" cm="1">
        <f t="array" ref="J20">INDEX('Lab.Calcs.Assumptions'!F$4:F$32,$N20)</f>
        <v>0.10833</v>
      </c>
      <c r="K20" s="4" cm="1">
        <f t="array" ref="K20">INDEX('Lab.Calcs.Assumptions'!G$4:G$32,$N20)</f>
        <v>0.39967000000000003</v>
      </c>
      <c r="L20" s="4" cm="1">
        <f t="array" ref="L20">INDEX('Lab.Calcs.Assumptions'!H$4:H$32,$N20)</f>
        <v>7.2669999999999998E-2</v>
      </c>
      <c r="M20" s="4" cm="1">
        <f t="array" ref="M20">INDEX('Lab.Calcs.Assumptions'!I$4:I$32,$N20)</f>
        <v>0.88546000000000002</v>
      </c>
      <c r="N20" s="4">
        <f>MATCH(D20,'Lab.Calcs.Assumptions'!$A$4:$A$32,0)</f>
        <v>5</v>
      </c>
      <c r="V20" s="4" t="s">
        <v>25</v>
      </c>
      <c r="W20" s="4" t="s">
        <v>120</v>
      </c>
      <c r="X20" s="4" t="s">
        <v>55</v>
      </c>
    </row>
    <row r="21" spans="1:24" x14ac:dyDescent="0.25">
      <c r="A21" s="4" t="s">
        <v>344</v>
      </c>
      <c r="B21" s="4" t="s">
        <v>42</v>
      </c>
      <c r="C21" s="4" t="s">
        <v>125</v>
      </c>
      <c r="D21" s="4" t="s">
        <v>326</v>
      </c>
      <c r="E21" s="4" t="s">
        <v>345</v>
      </c>
      <c r="F21" s="4" cm="1">
        <f t="array" ref="F21">INDEX('Lab.Calcs.Assumptions'!B$4:B$32,$N21)</f>
        <v>1.413E-2</v>
      </c>
      <c r="G21" s="4" cm="1">
        <f t="array" ref="G21">INDEX('Lab.Calcs.Assumptions'!C$4:C$32,$N21)</f>
        <v>1.1440000000000001E-2</v>
      </c>
      <c r="H21" s="4" cm="1">
        <f t="array" ref="H21">INDEX('Lab.Calcs.Assumptions'!D$4:D$32,$N21)</f>
        <v>1.5480000000000001E-2</v>
      </c>
      <c r="I21" s="4" cm="1">
        <f t="array" ref="I21">INDEX('Lab.Calcs.Assumptions'!E$4:E$32,$N21)</f>
        <v>0</v>
      </c>
      <c r="J21" s="4" cm="1">
        <f t="array" ref="J21">INDEX('Lab.Calcs.Assumptions'!F$4:F$32,$N21)</f>
        <v>0.10833</v>
      </c>
      <c r="K21" s="4" cm="1">
        <f t="array" ref="K21">INDEX('Lab.Calcs.Assumptions'!G$4:G$32,$N21)</f>
        <v>0.39967000000000003</v>
      </c>
      <c r="L21" s="4" cm="1">
        <f t="array" ref="L21">INDEX('Lab.Calcs.Assumptions'!H$4:H$32,$N21)</f>
        <v>7.2669999999999998E-2</v>
      </c>
      <c r="M21" s="4" cm="1">
        <f t="array" ref="M21">INDEX('Lab.Calcs.Assumptions'!I$4:I$32,$N21)</f>
        <v>0.88546000000000002</v>
      </c>
      <c r="N21" s="4">
        <f>MATCH(D21,'Lab.Calcs.Assumptions'!$A$4:$A$32,0)</f>
        <v>5</v>
      </c>
      <c r="V21" s="4" t="s">
        <v>25</v>
      </c>
      <c r="W21" s="4" t="s">
        <v>118</v>
      </c>
      <c r="X21" s="4" t="s">
        <v>55</v>
      </c>
    </row>
    <row r="22" spans="1:24" x14ac:dyDescent="0.25">
      <c r="A22" s="4" t="s">
        <v>346</v>
      </c>
      <c r="B22" s="4" t="s">
        <v>42</v>
      </c>
      <c r="C22" s="4" t="s">
        <v>125</v>
      </c>
      <c r="D22" s="4" t="s">
        <v>326</v>
      </c>
      <c r="E22" s="4" t="s">
        <v>347</v>
      </c>
      <c r="F22" s="4" cm="1">
        <f t="array" ref="F22">INDEX('Lab.Calcs.Assumptions'!B$4:B$32,$N22)</f>
        <v>1.413E-2</v>
      </c>
      <c r="G22" s="4" cm="1">
        <f t="array" ref="G22">INDEX('Lab.Calcs.Assumptions'!C$4:C$32,$N22)</f>
        <v>1.1440000000000001E-2</v>
      </c>
      <c r="H22" s="4" cm="1">
        <f t="array" ref="H22">INDEX('Lab.Calcs.Assumptions'!D$4:D$32,$N22)</f>
        <v>1.5480000000000001E-2</v>
      </c>
      <c r="I22" s="4" cm="1">
        <f t="array" ref="I22">INDEX('Lab.Calcs.Assumptions'!E$4:E$32,$N22)</f>
        <v>0</v>
      </c>
      <c r="J22" s="4" cm="1">
        <f t="array" ref="J22">INDEX('Lab.Calcs.Assumptions'!F$4:F$32,$N22)</f>
        <v>0.10833</v>
      </c>
      <c r="K22" s="4" cm="1">
        <f t="array" ref="K22">INDEX('Lab.Calcs.Assumptions'!G$4:G$32,$N22)</f>
        <v>0.39967000000000003</v>
      </c>
      <c r="L22" s="4" cm="1">
        <f t="array" ref="L22">INDEX('Lab.Calcs.Assumptions'!H$4:H$32,$N22)</f>
        <v>7.2669999999999998E-2</v>
      </c>
      <c r="M22" s="4" cm="1">
        <f t="array" ref="M22">INDEX('Lab.Calcs.Assumptions'!I$4:I$32,$N22)</f>
        <v>0.88546000000000002</v>
      </c>
      <c r="N22" s="4">
        <f>MATCH(D22,'Lab.Calcs.Assumptions'!$A$4:$A$32,0)</f>
        <v>5</v>
      </c>
      <c r="V22" s="4" t="s">
        <v>25</v>
      </c>
      <c r="W22" s="4" t="s">
        <v>117</v>
      </c>
      <c r="X22" s="4" t="s">
        <v>55</v>
      </c>
    </row>
    <row r="23" spans="1:24" x14ac:dyDescent="0.25">
      <c r="A23" s="4" t="s">
        <v>348</v>
      </c>
      <c r="B23" s="4" t="s">
        <v>42</v>
      </c>
      <c r="C23" s="4" t="s">
        <v>125</v>
      </c>
      <c r="D23" s="4" t="s">
        <v>326</v>
      </c>
      <c r="E23" s="4" t="s">
        <v>349</v>
      </c>
      <c r="F23" s="4" cm="1">
        <f t="array" ref="F23">INDEX('Lab.Calcs.Assumptions'!B$4:B$32,$N23)</f>
        <v>1.413E-2</v>
      </c>
      <c r="G23" s="4" cm="1">
        <f t="array" ref="G23">INDEX('Lab.Calcs.Assumptions'!C$4:C$32,$N23)</f>
        <v>1.1440000000000001E-2</v>
      </c>
      <c r="H23" s="4" cm="1">
        <f t="array" ref="H23">INDEX('Lab.Calcs.Assumptions'!D$4:D$32,$N23)</f>
        <v>1.5480000000000001E-2</v>
      </c>
      <c r="I23" s="4" cm="1">
        <f t="array" ref="I23">INDEX('Lab.Calcs.Assumptions'!E$4:E$32,$N23)</f>
        <v>0</v>
      </c>
      <c r="J23" s="4" cm="1">
        <f t="array" ref="J23">INDEX('Lab.Calcs.Assumptions'!F$4:F$32,$N23)</f>
        <v>0.10833</v>
      </c>
      <c r="K23" s="4" cm="1">
        <f t="array" ref="K23">INDEX('Lab.Calcs.Assumptions'!G$4:G$32,$N23)</f>
        <v>0.39967000000000003</v>
      </c>
      <c r="L23" s="4" cm="1">
        <f t="array" ref="L23">INDEX('Lab.Calcs.Assumptions'!H$4:H$32,$N23)</f>
        <v>7.2669999999999998E-2</v>
      </c>
      <c r="M23" s="4" cm="1">
        <f t="array" ref="M23">INDEX('Lab.Calcs.Assumptions'!I$4:I$32,$N23)</f>
        <v>0.88546000000000002</v>
      </c>
      <c r="N23" s="4">
        <f>MATCH(D23,'Lab.Calcs.Assumptions'!$A$4:$A$32,0)</f>
        <v>5</v>
      </c>
      <c r="V23" s="4" t="s">
        <v>25</v>
      </c>
      <c r="W23" s="4" t="s">
        <v>115</v>
      </c>
      <c r="X23" s="4" t="s">
        <v>55</v>
      </c>
    </row>
    <row r="24" spans="1:24" x14ac:dyDescent="0.25">
      <c r="A24" s="4" t="s">
        <v>350</v>
      </c>
      <c r="B24" s="4" t="s">
        <v>42</v>
      </c>
      <c r="C24" s="4" t="s">
        <v>125</v>
      </c>
      <c r="D24" s="4" t="s">
        <v>326</v>
      </c>
      <c r="E24" s="4" t="s">
        <v>351</v>
      </c>
      <c r="F24" s="4" cm="1">
        <f t="array" ref="F24">INDEX('Lab.Calcs.Assumptions'!B$4:B$32,$N24)</f>
        <v>1.413E-2</v>
      </c>
      <c r="G24" s="4" cm="1">
        <f t="array" ref="G24">INDEX('Lab.Calcs.Assumptions'!C$4:C$32,$N24)</f>
        <v>1.1440000000000001E-2</v>
      </c>
      <c r="H24" s="4" cm="1">
        <f t="array" ref="H24">INDEX('Lab.Calcs.Assumptions'!D$4:D$32,$N24)</f>
        <v>1.5480000000000001E-2</v>
      </c>
      <c r="I24" s="4" cm="1">
        <f t="array" ref="I24">INDEX('Lab.Calcs.Assumptions'!E$4:E$32,$N24)</f>
        <v>0</v>
      </c>
      <c r="J24" s="4" cm="1">
        <f t="array" ref="J24">INDEX('Lab.Calcs.Assumptions'!F$4:F$32,$N24)</f>
        <v>0.10833</v>
      </c>
      <c r="K24" s="4" cm="1">
        <f t="array" ref="K24">INDEX('Lab.Calcs.Assumptions'!G$4:G$32,$N24)</f>
        <v>0.39967000000000003</v>
      </c>
      <c r="L24" s="4" cm="1">
        <f t="array" ref="L24">INDEX('Lab.Calcs.Assumptions'!H$4:H$32,$N24)</f>
        <v>7.2669999999999998E-2</v>
      </c>
      <c r="M24" s="4" cm="1">
        <f t="array" ref="M24">INDEX('Lab.Calcs.Assumptions'!I$4:I$32,$N24)</f>
        <v>0.88546000000000002</v>
      </c>
      <c r="N24" s="4">
        <f>MATCH(D24,'Lab.Calcs.Assumptions'!$A$4:$A$32,0)</f>
        <v>5</v>
      </c>
      <c r="V24" s="4" t="s">
        <v>25</v>
      </c>
      <c r="W24" s="4" t="s">
        <v>113</v>
      </c>
      <c r="X24" s="4" t="s">
        <v>55</v>
      </c>
    </row>
    <row r="25" spans="1:24" x14ac:dyDescent="0.25">
      <c r="A25" s="4" t="s">
        <v>352</v>
      </c>
      <c r="B25" s="4" t="s">
        <v>42</v>
      </c>
      <c r="C25" s="4" t="s">
        <v>125</v>
      </c>
      <c r="D25" s="4" t="s">
        <v>326</v>
      </c>
      <c r="E25" s="4" t="s">
        <v>353</v>
      </c>
      <c r="F25" s="4" cm="1">
        <f t="array" ref="F25">INDEX('Lab.Calcs.Assumptions'!B$4:B$32,$N25)</f>
        <v>1.413E-2</v>
      </c>
      <c r="G25" s="4" cm="1">
        <f t="array" ref="G25">INDEX('Lab.Calcs.Assumptions'!C$4:C$32,$N25)</f>
        <v>1.1440000000000001E-2</v>
      </c>
      <c r="H25" s="4" cm="1">
        <f t="array" ref="H25">INDEX('Lab.Calcs.Assumptions'!D$4:D$32,$N25)</f>
        <v>1.5480000000000001E-2</v>
      </c>
      <c r="I25" s="4" cm="1">
        <f t="array" ref="I25">INDEX('Lab.Calcs.Assumptions'!E$4:E$32,$N25)</f>
        <v>0</v>
      </c>
      <c r="J25" s="4" cm="1">
        <f t="array" ref="J25">INDEX('Lab.Calcs.Assumptions'!F$4:F$32,$N25)</f>
        <v>0.10833</v>
      </c>
      <c r="K25" s="4" cm="1">
        <f t="array" ref="K25">INDEX('Lab.Calcs.Assumptions'!G$4:G$32,$N25)</f>
        <v>0.39967000000000003</v>
      </c>
      <c r="L25" s="4" cm="1">
        <f t="array" ref="L25">INDEX('Lab.Calcs.Assumptions'!H$4:H$32,$N25)</f>
        <v>7.2669999999999998E-2</v>
      </c>
      <c r="M25" s="4" cm="1">
        <f t="array" ref="M25">INDEX('Lab.Calcs.Assumptions'!I$4:I$32,$N25)</f>
        <v>0.88546000000000002</v>
      </c>
      <c r="N25" s="4">
        <f>MATCH(D25,'Lab.Calcs.Assumptions'!$A$4:$A$32,0)</f>
        <v>5</v>
      </c>
      <c r="V25" s="4" t="s">
        <v>25</v>
      </c>
      <c r="W25" s="4" t="s">
        <v>111</v>
      </c>
      <c r="X25" s="4" t="s">
        <v>55</v>
      </c>
    </row>
    <row r="26" spans="1:24" x14ac:dyDescent="0.25">
      <c r="A26" s="4" t="s">
        <v>354</v>
      </c>
      <c r="B26" s="4" t="s">
        <v>42</v>
      </c>
      <c r="C26" s="4" t="s">
        <v>125</v>
      </c>
      <c r="D26" s="4" t="s">
        <v>326</v>
      </c>
      <c r="E26" s="4" t="s">
        <v>355</v>
      </c>
      <c r="F26" s="4" cm="1">
        <f t="array" ref="F26">INDEX('Lab.Calcs.Assumptions'!B$4:B$32,$N26)</f>
        <v>1.413E-2</v>
      </c>
      <c r="G26" s="4" cm="1">
        <f t="array" ref="G26">INDEX('Lab.Calcs.Assumptions'!C$4:C$32,$N26)</f>
        <v>1.1440000000000001E-2</v>
      </c>
      <c r="H26" s="4" cm="1">
        <f t="array" ref="H26">INDEX('Lab.Calcs.Assumptions'!D$4:D$32,$N26)</f>
        <v>1.5480000000000001E-2</v>
      </c>
      <c r="I26" s="4" cm="1">
        <f t="array" ref="I26">INDEX('Lab.Calcs.Assumptions'!E$4:E$32,$N26)</f>
        <v>0</v>
      </c>
      <c r="J26" s="4" cm="1">
        <f t="array" ref="J26">INDEX('Lab.Calcs.Assumptions'!F$4:F$32,$N26)</f>
        <v>0.10833</v>
      </c>
      <c r="K26" s="4" cm="1">
        <f t="array" ref="K26">INDEX('Lab.Calcs.Assumptions'!G$4:G$32,$N26)</f>
        <v>0.39967000000000003</v>
      </c>
      <c r="L26" s="4" cm="1">
        <f t="array" ref="L26">INDEX('Lab.Calcs.Assumptions'!H$4:H$32,$N26)</f>
        <v>7.2669999999999998E-2</v>
      </c>
      <c r="M26" s="4" cm="1">
        <f t="array" ref="M26">INDEX('Lab.Calcs.Assumptions'!I$4:I$32,$N26)</f>
        <v>0.88546000000000002</v>
      </c>
      <c r="N26" s="4">
        <f>MATCH(D26,'Lab.Calcs.Assumptions'!$A$4:$A$32,0)</f>
        <v>5</v>
      </c>
      <c r="V26" s="4" t="s">
        <v>25</v>
      </c>
      <c r="W26" s="4" t="s">
        <v>110</v>
      </c>
      <c r="X26" s="4" t="s">
        <v>55</v>
      </c>
    </row>
    <row r="27" spans="1:24" x14ac:dyDescent="0.25">
      <c r="A27" s="4" t="s">
        <v>356</v>
      </c>
      <c r="B27" s="4" t="s">
        <v>42</v>
      </c>
      <c r="C27" s="4" t="s">
        <v>119</v>
      </c>
      <c r="D27" s="4" t="s">
        <v>124</v>
      </c>
      <c r="E27" s="4" t="s">
        <v>357</v>
      </c>
      <c r="F27" s="4" cm="1">
        <f t="array" ref="F27">INDEX('Lab.Calcs.Assumptions'!B$4:B$32,$N27)</f>
        <v>1.5939999999999999E-2</v>
      </c>
      <c r="G27" s="4" cm="1">
        <f t="array" ref="G27">INDEX('Lab.Calcs.Assumptions'!C$4:C$32,$N27)</f>
        <v>1.291E-2</v>
      </c>
      <c r="H27" s="4" cm="1">
        <f t="array" ref="H27">INDEX('Lab.Calcs.Assumptions'!D$4:D$32,$N27)</f>
        <v>1.746E-2</v>
      </c>
      <c r="I27" s="4" cm="1">
        <f t="array" ref="I27">INDEX('Lab.Calcs.Assumptions'!E$4:E$32,$N27)</f>
        <v>0</v>
      </c>
      <c r="J27" s="4" cm="1">
        <f t="array" ref="J27">INDEX('Lab.Calcs.Assumptions'!F$4:F$32,$N27)</f>
        <v>0.12224</v>
      </c>
      <c r="K27" s="4" cm="1">
        <f t="array" ref="K27">INDEX('Lab.Calcs.Assumptions'!G$4:G$32,$N27)</f>
        <v>0.45099</v>
      </c>
      <c r="L27" s="4" cm="1">
        <f t="array" ref="L27">INDEX('Lab.Calcs.Assumptions'!H$4:H$32,$N27)</f>
        <v>8.2000000000000003E-2</v>
      </c>
      <c r="M27" s="4" cm="1">
        <f t="array" ref="M27">INDEX('Lab.Calcs.Assumptions'!I$4:I$32,$N27)</f>
        <v>0.99916000000000005</v>
      </c>
      <c r="N27" s="4">
        <f>MATCH(D27,'Lab.Calcs.Assumptions'!$A$4:$A$32,0)</f>
        <v>7</v>
      </c>
      <c r="V27" s="4" t="s">
        <v>25</v>
      </c>
      <c r="W27" s="4" t="s">
        <v>109</v>
      </c>
      <c r="X27" s="4" t="s">
        <v>55</v>
      </c>
    </row>
    <row r="28" spans="1:24" x14ac:dyDescent="0.25">
      <c r="A28" s="4" t="s">
        <v>358</v>
      </c>
      <c r="B28" s="4" t="s">
        <v>42</v>
      </c>
      <c r="C28" s="4" t="s">
        <v>119</v>
      </c>
      <c r="D28" s="4" t="s">
        <v>124</v>
      </c>
      <c r="E28" s="4" t="s">
        <v>359</v>
      </c>
      <c r="F28" s="4" cm="1">
        <f t="array" ref="F28">INDEX('Lab.Calcs.Assumptions'!B$4:B$32,$N28)</f>
        <v>1.5939999999999999E-2</v>
      </c>
      <c r="G28" s="4" cm="1">
        <f t="array" ref="G28">INDEX('Lab.Calcs.Assumptions'!C$4:C$32,$N28)</f>
        <v>1.291E-2</v>
      </c>
      <c r="H28" s="4" cm="1">
        <f t="array" ref="H28">INDEX('Lab.Calcs.Assumptions'!D$4:D$32,$N28)</f>
        <v>1.746E-2</v>
      </c>
      <c r="I28" s="4" cm="1">
        <f t="array" ref="I28">INDEX('Lab.Calcs.Assumptions'!E$4:E$32,$N28)</f>
        <v>0</v>
      </c>
      <c r="J28" s="4" cm="1">
        <f t="array" ref="J28">INDEX('Lab.Calcs.Assumptions'!F$4:F$32,$N28)</f>
        <v>0.12224</v>
      </c>
      <c r="K28" s="4" cm="1">
        <f t="array" ref="K28">INDEX('Lab.Calcs.Assumptions'!G$4:G$32,$N28)</f>
        <v>0.45099</v>
      </c>
      <c r="L28" s="4" cm="1">
        <f t="array" ref="L28">INDEX('Lab.Calcs.Assumptions'!H$4:H$32,$N28)</f>
        <v>8.2000000000000003E-2</v>
      </c>
      <c r="M28" s="4" cm="1">
        <f t="array" ref="M28">INDEX('Lab.Calcs.Assumptions'!I$4:I$32,$N28)</f>
        <v>0.99916000000000005</v>
      </c>
      <c r="N28" s="4">
        <f>MATCH(D28,'Lab.Calcs.Assumptions'!$A$4:$A$32,0)</f>
        <v>7</v>
      </c>
      <c r="V28" s="4" t="s">
        <v>25</v>
      </c>
      <c r="W28" s="4" t="s">
        <v>108</v>
      </c>
      <c r="X28" s="4" t="s">
        <v>55</v>
      </c>
    </row>
    <row r="29" spans="1:24" x14ac:dyDescent="0.25">
      <c r="A29" s="4" t="s">
        <v>360</v>
      </c>
      <c r="B29" s="4" t="s">
        <v>42</v>
      </c>
      <c r="C29" s="4" t="s">
        <v>119</v>
      </c>
      <c r="D29" s="4" t="s">
        <v>124</v>
      </c>
      <c r="E29" s="4" t="s">
        <v>361</v>
      </c>
      <c r="F29" s="4" cm="1">
        <f t="array" ref="F29">INDEX('Lab.Calcs.Assumptions'!B$4:B$32,$N29)</f>
        <v>1.5939999999999999E-2</v>
      </c>
      <c r="G29" s="4" cm="1">
        <f t="array" ref="G29">INDEX('Lab.Calcs.Assumptions'!C$4:C$32,$N29)</f>
        <v>1.291E-2</v>
      </c>
      <c r="H29" s="4" cm="1">
        <f t="array" ref="H29">INDEX('Lab.Calcs.Assumptions'!D$4:D$32,$N29)</f>
        <v>1.746E-2</v>
      </c>
      <c r="I29" s="4" cm="1">
        <f t="array" ref="I29">INDEX('Lab.Calcs.Assumptions'!E$4:E$32,$N29)</f>
        <v>0</v>
      </c>
      <c r="J29" s="4" cm="1">
        <f t="array" ref="J29">INDEX('Lab.Calcs.Assumptions'!F$4:F$32,$N29)</f>
        <v>0.12224</v>
      </c>
      <c r="K29" s="4" cm="1">
        <f t="array" ref="K29">INDEX('Lab.Calcs.Assumptions'!G$4:G$32,$N29)</f>
        <v>0.45099</v>
      </c>
      <c r="L29" s="4" cm="1">
        <f t="array" ref="L29">INDEX('Lab.Calcs.Assumptions'!H$4:H$32,$N29)</f>
        <v>8.2000000000000003E-2</v>
      </c>
      <c r="M29" s="4" cm="1">
        <f t="array" ref="M29">INDEX('Lab.Calcs.Assumptions'!I$4:I$32,$N29)</f>
        <v>0.99916000000000005</v>
      </c>
      <c r="N29" s="4">
        <f>MATCH(D29,'Lab.Calcs.Assumptions'!$A$4:$A$32,0)</f>
        <v>7</v>
      </c>
      <c r="V29" s="4" t="s">
        <v>25</v>
      </c>
      <c r="W29" s="4" t="s">
        <v>107</v>
      </c>
      <c r="X29" s="4" t="s">
        <v>55</v>
      </c>
    </row>
    <row r="30" spans="1:24" x14ac:dyDescent="0.25">
      <c r="A30" s="4" t="s">
        <v>362</v>
      </c>
      <c r="B30" s="4" t="s">
        <v>42</v>
      </c>
      <c r="C30" s="4" t="s">
        <v>119</v>
      </c>
      <c r="D30" s="4" t="s">
        <v>124</v>
      </c>
      <c r="E30" s="4" t="s">
        <v>363</v>
      </c>
      <c r="F30" s="4" cm="1">
        <f t="array" ref="F30">INDEX('Lab.Calcs.Assumptions'!B$4:B$32,$N30)</f>
        <v>1.5939999999999999E-2</v>
      </c>
      <c r="G30" s="4" cm="1">
        <f t="array" ref="G30">INDEX('Lab.Calcs.Assumptions'!C$4:C$32,$N30)</f>
        <v>1.291E-2</v>
      </c>
      <c r="H30" s="4" cm="1">
        <f t="array" ref="H30">INDEX('Lab.Calcs.Assumptions'!D$4:D$32,$N30)</f>
        <v>1.746E-2</v>
      </c>
      <c r="I30" s="4" cm="1">
        <f t="array" ref="I30">INDEX('Lab.Calcs.Assumptions'!E$4:E$32,$N30)</f>
        <v>0</v>
      </c>
      <c r="J30" s="4" cm="1">
        <f t="array" ref="J30">INDEX('Lab.Calcs.Assumptions'!F$4:F$32,$N30)</f>
        <v>0.12224</v>
      </c>
      <c r="K30" s="4" cm="1">
        <f t="array" ref="K30">INDEX('Lab.Calcs.Assumptions'!G$4:G$32,$N30)</f>
        <v>0.45099</v>
      </c>
      <c r="L30" s="4" cm="1">
        <f t="array" ref="L30">INDEX('Lab.Calcs.Assumptions'!H$4:H$32,$N30)</f>
        <v>8.2000000000000003E-2</v>
      </c>
      <c r="M30" s="4" cm="1">
        <f t="array" ref="M30">INDEX('Lab.Calcs.Assumptions'!I$4:I$32,$N30)</f>
        <v>0.99916000000000005</v>
      </c>
      <c r="N30" s="4">
        <f>MATCH(D30,'Lab.Calcs.Assumptions'!$A$4:$A$32,0)</f>
        <v>7</v>
      </c>
      <c r="V30" s="4" t="s">
        <v>25</v>
      </c>
      <c r="W30" s="4" t="s">
        <v>103</v>
      </c>
      <c r="X30" s="4" t="s">
        <v>55</v>
      </c>
    </row>
    <row r="31" spans="1:24" x14ac:dyDescent="0.25">
      <c r="A31" s="4" t="s">
        <v>364</v>
      </c>
      <c r="B31" s="4" t="s">
        <v>42</v>
      </c>
      <c r="C31" s="4" t="s">
        <v>119</v>
      </c>
      <c r="D31" s="4" t="s">
        <v>124</v>
      </c>
      <c r="E31" s="4" t="s">
        <v>365</v>
      </c>
      <c r="F31" s="4" cm="1">
        <f t="array" ref="F31">INDEX('Lab.Calcs.Assumptions'!B$4:B$32,$N31)</f>
        <v>1.5939999999999999E-2</v>
      </c>
      <c r="G31" s="4" cm="1">
        <f t="array" ref="G31">INDEX('Lab.Calcs.Assumptions'!C$4:C$32,$N31)</f>
        <v>1.291E-2</v>
      </c>
      <c r="H31" s="4" cm="1">
        <f t="array" ref="H31">INDEX('Lab.Calcs.Assumptions'!D$4:D$32,$N31)</f>
        <v>1.746E-2</v>
      </c>
      <c r="I31" s="4" cm="1">
        <f t="array" ref="I31">INDEX('Lab.Calcs.Assumptions'!E$4:E$32,$N31)</f>
        <v>0</v>
      </c>
      <c r="J31" s="4" cm="1">
        <f t="array" ref="J31">INDEX('Lab.Calcs.Assumptions'!F$4:F$32,$N31)</f>
        <v>0.12224</v>
      </c>
      <c r="K31" s="4" cm="1">
        <f t="array" ref="K31">INDEX('Lab.Calcs.Assumptions'!G$4:G$32,$N31)</f>
        <v>0.45099</v>
      </c>
      <c r="L31" s="4" cm="1">
        <f t="array" ref="L31">INDEX('Lab.Calcs.Assumptions'!H$4:H$32,$N31)</f>
        <v>8.2000000000000003E-2</v>
      </c>
      <c r="M31" s="4" cm="1">
        <f t="array" ref="M31">INDEX('Lab.Calcs.Assumptions'!I$4:I$32,$N31)</f>
        <v>0.99916000000000005</v>
      </c>
      <c r="N31" s="4">
        <f>MATCH(D31,'Lab.Calcs.Assumptions'!$A$4:$A$32,0)</f>
        <v>7</v>
      </c>
      <c r="V31" s="4" t="s">
        <v>25</v>
      </c>
      <c r="W31" s="4" t="s">
        <v>102</v>
      </c>
      <c r="X31" s="4" t="s">
        <v>55</v>
      </c>
    </row>
    <row r="32" spans="1:24" x14ac:dyDescent="0.25">
      <c r="A32" s="4" t="s">
        <v>366</v>
      </c>
      <c r="B32" s="4" t="s">
        <v>42</v>
      </c>
      <c r="C32" s="4" t="s">
        <v>119</v>
      </c>
      <c r="D32" s="4" t="s">
        <v>124</v>
      </c>
      <c r="E32" s="4" t="s">
        <v>367</v>
      </c>
      <c r="F32" s="4" cm="1">
        <f t="array" ref="F32">INDEX('Lab.Calcs.Assumptions'!B$4:B$32,$N32)</f>
        <v>1.5939999999999999E-2</v>
      </c>
      <c r="G32" s="4" cm="1">
        <f t="array" ref="G32">INDEX('Lab.Calcs.Assumptions'!C$4:C$32,$N32)</f>
        <v>1.291E-2</v>
      </c>
      <c r="H32" s="4" cm="1">
        <f t="array" ref="H32">INDEX('Lab.Calcs.Assumptions'!D$4:D$32,$N32)</f>
        <v>1.746E-2</v>
      </c>
      <c r="I32" s="4" cm="1">
        <f t="array" ref="I32">INDEX('Lab.Calcs.Assumptions'!E$4:E$32,$N32)</f>
        <v>0</v>
      </c>
      <c r="J32" s="4" cm="1">
        <f t="array" ref="J32">INDEX('Lab.Calcs.Assumptions'!F$4:F$32,$N32)</f>
        <v>0.12224</v>
      </c>
      <c r="K32" s="4" cm="1">
        <f t="array" ref="K32">INDEX('Lab.Calcs.Assumptions'!G$4:G$32,$N32)</f>
        <v>0.45099</v>
      </c>
      <c r="L32" s="4" cm="1">
        <f t="array" ref="L32">INDEX('Lab.Calcs.Assumptions'!H$4:H$32,$N32)</f>
        <v>8.2000000000000003E-2</v>
      </c>
      <c r="M32" s="4" cm="1">
        <f t="array" ref="M32">INDEX('Lab.Calcs.Assumptions'!I$4:I$32,$N32)</f>
        <v>0.99916000000000005</v>
      </c>
      <c r="N32" s="4">
        <f>MATCH(D32,'Lab.Calcs.Assumptions'!$A$4:$A$32,0)</f>
        <v>7</v>
      </c>
      <c r="V32" s="4" t="s">
        <v>25</v>
      </c>
      <c r="W32" s="4" t="s">
        <v>101</v>
      </c>
      <c r="X32" s="4" t="s">
        <v>55</v>
      </c>
    </row>
    <row r="33" spans="1:24" x14ac:dyDescent="0.25">
      <c r="A33" s="4" t="s">
        <v>368</v>
      </c>
      <c r="B33" s="4" t="s">
        <v>42</v>
      </c>
      <c r="C33" s="4" t="s">
        <v>119</v>
      </c>
      <c r="D33" s="4" t="s">
        <v>124</v>
      </c>
      <c r="E33" s="4" t="s">
        <v>369</v>
      </c>
      <c r="F33" s="4" cm="1">
        <f t="array" ref="F33">INDEX('Lab.Calcs.Assumptions'!B$4:B$32,$N33)</f>
        <v>1.5939999999999999E-2</v>
      </c>
      <c r="G33" s="4" cm="1">
        <f t="array" ref="G33">INDEX('Lab.Calcs.Assumptions'!C$4:C$32,$N33)</f>
        <v>1.291E-2</v>
      </c>
      <c r="H33" s="4" cm="1">
        <f t="array" ref="H33">INDEX('Lab.Calcs.Assumptions'!D$4:D$32,$N33)</f>
        <v>1.746E-2</v>
      </c>
      <c r="I33" s="4" cm="1">
        <f t="array" ref="I33">INDEX('Lab.Calcs.Assumptions'!E$4:E$32,$N33)</f>
        <v>0</v>
      </c>
      <c r="J33" s="4" cm="1">
        <f t="array" ref="J33">INDEX('Lab.Calcs.Assumptions'!F$4:F$32,$N33)</f>
        <v>0.12224</v>
      </c>
      <c r="K33" s="4" cm="1">
        <f t="array" ref="K33">INDEX('Lab.Calcs.Assumptions'!G$4:G$32,$N33)</f>
        <v>0.45099</v>
      </c>
      <c r="L33" s="4" cm="1">
        <f t="array" ref="L33">INDEX('Lab.Calcs.Assumptions'!H$4:H$32,$N33)</f>
        <v>8.2000000000000003E-2</v>
      </c>
      <c r="M33" s="4" cm="1">
        <f t="array" ref="M33">INDEX('Lab.Calcs.Assumptions'!I$4:I$32,$N33)</f>
        <v>0.99916000000000005</v>
      </c>
      <c r="N33" s="4">
        <f>MATCH(D33,'Lab.Calcs.Assumptions'!$A$4:$A$32,0)</f>
        <v>7</v>
      </c>
      <c r="V33" s="4" t="s">
        <v>25</v>
      </c>
      <c r="W33" s="4" t="s">
        <v>100</v>
      </c>
      <c r="X33" s="4" t="s">
        <v>55</v>
      </c>
    </row>
    <row r="34" spans="1:24" x14ac:dyDescent="0.25">
      <c r="A34" s="4" t="s">
        <v>370</v>
      </c>
      <c r="B34" s="4" t="s">
        <v>42</v>
      </c>
      <c r="C34" s="4" t="s">
        <v>119</v>
      </c>
      <c r="D34" s="4" t="s">
        <v>371</v>
      </c>
      <c r="E34" s="4" t="s">
        <v>372</v>
      </c>
      <c r="F34" s="4" cm="1">
        <f t="array" ref="F34">INDEX('Lab.Calcs.Assumptions'!B$4:B$32,$N34)</f>
        <v>1.5939999999999999E-2</v>
      </c>
      <c r="G34" s="4" cm="1">
        <f t="array" ref="G34">INDEX('Lab.Calcs.Assumptions'!C$4:C$32,$N34)</f>
        <v>1.291E-2</v>
      </c>
      <c r="H34" s="4" cm="1">
        <f t="array" ref="H34">INDEX('Lab.Calcs.Assumptions'!D$4:D$32,$N34)</f>
        <v>1.746E-2</v>
      </c>
      <c r="I34" s="4" cm="1">
        <f t="array" ref="I34">INDEX('Lab.Calcs.Assumptions'!E$4:E$32,$N34)</f>
        <v>0</v>
      </c>
      <c r="J34" s="4" cm="1">
        <f t="array" ref="J34">INDEX('Lab.Calcs.Assumptions'!F$4:F$32,$N34)</f>
        <v>0.12224</v>
      </c>
      <c r="K34" s="4" cm="1">
        <f t="array" ref="K34">INDEX('Lab.Calcs.Assumptions'!G$4:G$32,$N34)</f>
        <v>0.45099</v>
      </c>
      <c r="L34" s="4" cm="1">
        <f t="array" ref="L34">INDEX('Lab.Calcs.Assumptions'!H$4:H$32,$N34)</f>
        <v>8.2000000000000003E-2</v>
      </c>
      <c r="M34" s="4" cm="1">
        <f t="array" ref="M34">INDEX('Lab.Calcs.Assumptions'!I$4:I$32,$N34)</f>
        <v>0.99916000000000005</v>
      </c>
      <c r="N34" s="4">
        <f>MATCH(D34,'Lab.Calcs.Assumptions'!$A$4:$A$32,0)</f>
        <v>8</v>
      </c>
      <c r="V34" s="4" t="s">
        <v>25</v>
      </c>
      <c r="W34" s="4" t="s">
        <v>99</v>
      </c>
      <c r="X34" s="4" t="s">
        <v>55</v>
      </c>
    </row>
    <row r="35" spans="1:24" x14ac:dyDescent="0.25">
      <c r="A35" s="4" t="s">
        <v>373</v>
      </c>
      <c r="B35" s="4" t="s">
        <v>42</v>
      </c>
      <c r="C35" s="4" t="s">
        <v>119</v>
      </c>
      <c r="D35" s="4" t="s">
        <v>371</v>
      </c>
      <c r="E35" s="4" t="s">
        <v>374</v>
      </c>
      <c r="F35" s="4" cm="1">
        <f t="array" ref="F35">INDEX('Lab.Calcs.Assumptions'!B$4:B$32,$N35)</f>
        <v>1.5939999999999999E-2</v>
      </c>
      <c r="G35" s="4" cm="1">
        <f t="array" ref="G35">INDEX('Lab.Calcs.Assumptions'!C$4:C$32,$N35)</f>
        <v>1.291E-2</v>
      </c>
      <c r="H35" s="4" cm="1">
        <f t="array" ref="H35">INDEX('Lab.Calcs.Assumptions'!D$4:D$32,$N35)</f>
        <v>1.746E-2</v>
      </c>
      <c r="I35" s="4" cm="1">
        <f t="array" ref="I35">INDEX('Lab.Calcs.Assumptions'!E$4:E$32,$N35)</f>
        <v>0</v>
      </c>
      <c r="J35" s="4" cm="1">
        <f t="array" ref="J35">INDEX('Lab.Calcs.Assumptions'!F$4:F$32,$N35)</f>
        <v>0.12224</v>
      </c>
      <c r="K35" s="4" cm="1">
        <f t="array" ref="K35">INDEX('Lab.Calcs.Assumptions'!G$4:G$32,$N35)</f>
        <v>0.45099</v>
      </c>
      <c r="L35" s="4" cm="1">
        <f t="array" ref="L35">INDEX('Lab.Calcs.Assumptions'!H$4:H$32,$N35)</f>
        <v>8.2000000000000003E-2</v>
      </c>
      <c r="M35" s="4" cm="1">
        <f t="array" ref="M35">INDEX('Lab.Calcs.Assumptions'!I$4:I$32,$N35)</f>
        <v>0.99916000000000005</v>
      </c>
      <c r="N35" s="4">
        <f>MATCH(D35,'Lab.Calcs.Assumptions'!$A$4:$A$32,0)</f>
        <v>8</v>
      </c>
      <c r="V35" s="4" t="s">
        <v>25</v>
      </c>
      <c r="W35" s="4" t="s">
        <v>98</v>
      </c>
      <c r="X35" s="4" t="s">
        <v>55</v>
      </c>
    </row>
    <row r="36" spans="1:24" x14ac:dyDescent="0.25">
      <c r="A36" s="4" t="s">
        <v>375</v>
      </c>
      <c r="B36" s="4" t="s">
        <v>42</v>
      </c>
      <c r="C36" s="4" t="s">
        <v>119</v>
      </c>
      <c r="D36" s="4" t="s">
        <v>371</v>
      </c>
      <c r="E36" s="4" t="s">
        <v>376</v>
      </c>
      <c r="F36" s="4" cm="1">
        <f t="array" ref="F36">INDEX('Lab.Calcs.Assumptions'!B$4:B$32,$N36)</f>
        <v>1.5939999999999999E-2</v>
      </c>
      <c r="G36" s="4" cm="1">
        <f t="array" ref="G36">INDEX('Lab.Calcs.Assumptions'!C$4:C$32,$N36)</f>
        <v>1.291E-2</v>
      </c>
      <c r="H36" s="4" cm="1">
        <f t="array" ref="H36">INDEX('Lab.Calcs.Assumptions'!D$4:D$32,$N36)</f>
        <v>1.746E-2</v>
      </c>
      <c r="I36" s="4" cm="1">
        <f t="array" ref="I36">INDEX('Lab.Calcs.Assumptions'!E$4:E$32,$N36)</f>
        <v>0</v>
      </c>
      <c r="J36" s="4" cm="1">
        <f t="array" ref="J36">INDEX('Lab.Calcs.Assumptions'!F$4:F$32,$N36)</f>
        <v>0.12224</v>
      </c>
      <c r="K36" s="4" cm="1">
        <f t="array" ref="K36">INDEX('Lab.Calcs.Assumptions'!G$4:G$32,$N36)</f>
        <v>0.45099</v>
      </c>
      <c r="L36" s="4" cm="1">
        <f t="array" ref="L36">INDEX('Lab.Calcs.Assumptions'!H$4:H$32,$N36)</f>
        <v>8.2000000000000003E-2</v>
      </c>
      <c r="M36" s="4" cm="1">
        <f t="array" ref="M36">INDEX('Lab.Calcs.Assumptions'!I$4:I$32,$N36)</f>
        <v>0.99916000000000005</v>
      </c>
      <c r="N36" s="4">
        <f>MATCH(D36,'Lab.Calcs.Assumptions'!$A$4:$A$32,0)</f>
        <v>8</v>
      </c>
      <c r="V36" s="4" t="s">
        <v>25</v>
      </c>
      <c r="W36" s="4" t="s">
        <v>97</v>
      </c>
      <c r="X36" s="4" t="s">
        <v>55</v>
      </c>
    </row>
    <row r="37" spans="1:24" x14ac:dyDescent="0.25">
      <c r="A37" s="4" t="s">
        <v>377</v>
      </c>
      <c r="B37" s="4" t="s">
        <v>42</v>
      </c>
      <c r="C37" s="4" t="s">
        <v>119</v>
      </c>
      <c r="D37" s="4" t="s">
        <v>371</v>
      </c>
      <c r="E37" s="4" t="s">
        <v>378</v>
      </c>
      <c r="F37" s="4" cm="1">
        <f t="array" ref="F37">INDEX('Lab.Calcs.Assumptions'!B$4:B$32,$N37)</f>
        <v>1.5939999999999999E-2</v>
      </c>
      <c r="G37" s="4" cm="1">
        <f t="array" ref="G37">INDEX('Lab.Calcs.Assumptions'!C$4:C$32,$N37)</f>
        <v>1.291E-2</v>
      </c>
      <c r="H37" s="4" cm="1">
        <f t="array" ref="H37">INDEX('Lab.Calcs.Assumptions'!D$4:D$32,$N37)</f>
        <v>1.746E-2</v>
      </c>
      <c r="I37" s="4" cm="1">
        <f t="array" ref="I37">INDEX('Lab.Calcs.Assumptions'!E$4:E$32,$N37)</f>
        <v>0</v>
      </c>
      <c r="J37" s="4" cm="1">
        <f t="array" ref="J37">INDEX('Lab.Calcs.Assumptions'!F$4:F$32,$N37)</f>
        <v>0.12224</v>
      </c>
      <c r="K37" s="4" cm="1">
        <f t="array" ref="K37">INDEX('Lab.Calcs.Assumptions'!G$4:G$32,$N37)</f>
        <v>0.45099</v>
      </c>
      <c r="L37" s="4" cm="1">
        <f t="array" ref="L37">INDEX('Lab.Calcs.Assumptions'!H$4:H$32,$N37)</f>
        <v>8.2000000000000003E-2</v>
      </c>
      <c r="M37" s="4" cm="1">
        <f t="array" ref="M37">INDEX('Lab.Calcs.Assumptions'!I$4:I$32,$N37)</f>
        <v>0.99916000000000005</v>
      </c>
      <c r="N37" s="4">
        <f>MATCH(D37,'Lab.Calcs.Assumptions'!$A$4:$A$32,0)</f>
        <v>8</v>
      </c>
      <c r="V37" s="4" t="s">
        <v>25</v>
      </c>
      <c r="W37" s="4" t="s">
        <v>96</v>
      </c>
      <c r="X37" s="4" t="s">
        <v>55</v>
      </c>
    </row>
    <row r="38" spans="1:24" x14ac:dyDescent="0.25">
      <c r="A38" s="4" t="s">
        <v>379</v>
      </c>
      <c r="B38" s="4" t="s">
        <v>42</v>
      </c>
      <c r="C38" s="4" t="s">
        <v>116</v>
      </c>
      <c r="D38" s="4" t="s">
        <v>116</v>
      </c>
      <c r="E38" s="4" t="s">
        <v>380</v>
      </c>
      <c r="F38" s="4" cm="1">
        <f t="array" ref="F38">INDEX('Lab.Calcs.Assumptions'!B$4:B$32,$N38)</f>
        <v>1.9519999999999999E-2</v>
      </c>
      <c r="G38" s="4" cm="1">
        <f t="array" ref="G38">INDEX('Lab.Calcs.Assumptions'!C$4:C$32,$N38)</f>
        <v>1.5800000000000002E-2</v>
      </c>
      <c r="H38" s="4" cm="1">
        <f t="array" ref="H38">INDEX('Lab.Calcs.Assumptions'!D$4:D$32,$N38)</f>
        <v>2.138E-2</v>
      </c>
      <c r="I38" s="4" cm="1">
        <f t="array" ref="I38">INDEX('Lab.Calcs.Assumptions'!E$4:E$32,$N38)</f>
        <v>0</v>
      </c>
      <c r="J38" s="4" cm="1">
        <f t="array" ref="J38">INDEX('Lab.Calcs.Assumptions'!F$4:F$32,$N38)</f>
        <v>0.14967</v>
      </c>
      <c r="K38" s="4" cm="1">
        <f t="array" ref="K38">INDEX('Lab.Calcs.Assumptions'!G$4:G$32,$N38)</f>
        <v>0.55220000000000002</v>
      </c>
      <c r="L38" s="4" cm="1">
        <f t="array" ref="L38">INDEX('Lab.Calcs.Assumptions'!H$4:H$32,$N38)</f>
        <v>0.1004</v>
      </c>
      <c r="M38" s="4" cm="1">
        <f t="array" ref="M38">INDEX('Lab.Calcs.Assumptions'!I$4:I$32,$N38)</f>
        <v>1.2234</v>
      </c>
      <c r="N38" s="4">
        <f>MATCH(D38,'Lab.Calcs.Assumptions'!$A$4:$A$32,0)</f>
        <v>11</v>
      </c>
      <c r="V38" s="4" t="s">
        <v>25</v>
      </c>
      <c r="W38" s="4" t="s">
        <v>95</v>
      </c>
      <c r="X38" s="4" t="s">
        <v>55</v>
      </c>
    </row>
    <row r="39" spans="1:24" x14ac:dyDescent="0.25">
      <c r="A39" s="4" t="s">
        <v>381</v>
      </c>
      <c r="B39" s="4" t="s">
        <v>42</v>
      </c>
      <c r="C39" s="4" t="s">
        <v>116</v>
      </c>
      <c r="D39" s="4" t="s">
        <v>116</v>
      </c>
      <c r="E39" s="4" t="s">
        <v>382</v>
      </c>
      <c r="F39" s="4" cm="1">
        <f t="array" ref="F39">INDEX('Lab.Calcs.Assumptions'!B$4:B$32,$N39)</f>
        <v>1.9519999999999999E-2</v>
      </c>
      <c r="G39" s="4" cm="1">
        <f t="array" ref="G39">INDEX('Lab.Calcs.Assumptions'!C$4:C$32,$N39)</f>
        <v>1.5800000000000002E-2</v>
      </c>
      <c r="H39" s="4" cm="1">
        <f t="array" ref="H39">INDEX('Lab.Calcs.Assumptions'!D$4:D$32,$N39)</f>
        <v>2.138E-2</v>
      </c>
      <c r="I39" s="4" cm="1">
        <f t="array" ref="I39">INDEX('Lab.Calcs.Assumptions'!E$4:E$32,$N39)</f>
        <v>0</v>
      </c>
      <c r="J39" s="4" cm="1">
        <f t="array" ref="J39">INDEX('Lab.Calcs.Assumptions'!F$4:F$32,$N39)</f>
        <v>0.14967</v>
      </c>
      <c r="K39" s="4" cm="1">
        <f t="array" ref="K39">INDEX('Lab.Calcs.Assumptions'!G$4:G$32,$N39)</f>
        <v>0.55220000000000002</v>
      </c>
      <c r="L39" s="4" cm="1">
        <f t="array" ref="L39">INDEX('Lab.Calcs.Assumptions'!H$4:H$32,$N39)</f>
        <v>0.1004</v>
      </c>
      <c r="M39" s="4" cm="1">
        <f t="array" ref="M39">INDEX('Lab.Calcs.Assumptions'!I$4:I$32,$N39)</f>
        <v>1.2234</v>
      </c>
      <c r="N39" s="4">
        <f>MATCH(D39,'Lab.Calcs.Assumptions'!$A$4:$A$32,0)</f>
        <v>11</v>
      </c>
      <c r="V39" s="4" t="s">
        <v>25</v>
      </c>
      <c r="W39" s="4" t="s">
        <v>94</v>
      </c>
      <c r="X39" s="4" t="s">
        <v>55</v>
      </c>
    </row>
    <row r="40" spans="1:24" x14ac:dyDescent="0.25">
      <c r="A40" s="4" t="s">
        <v>383</v>
      </c>
      <c r="B40" s="4" t="s">
        <v>42</v>
      </c>
      <c r="C40" s="4" t="s">
        <v>114</v>
      </c>
      <c r="D40" s="4" t="s">
        <v>114</v>
      </c>
      <c r="E40" s="4" t="s">
        <v>384</v>
      </c>
      <c r="F40" s="4" cm="1">
        <f t="array" ref="F40">INDEX('Lab.Calcs.Assumptions'!B$4:B$32,$N40)</f>
        <v>1.3180000000000001E-2</v>
      </c>
      <c r="G40" s="4" cm="1">
        <f t="array" ref="G40">INDEX('Lab.Calcs.Assumptions'!C$4:C$32,$N40)</f>
        <v>1.0670000000000001E-2</v>
      </c>
      <c r="H40" s="4" cm="1">
        <f t="array" ref="H40">INDEX('Lab.Calcs.Assumptions'!D$4:D$32,$N40)</f>
        <v>1.444E-2</v>
      </c>
      <c r="I40" s="4" cm="1">
        <f t="array" ref="I40">INDEX('Lab.Calcs.Assumptions'!E$4:E$32,$N40)</f>
        <v>0</v>
      </c>
      <c r="J40" s="4" cm="1">
        <f t="array" ref="J40">INDEX('Lab.Calcs.Assumptions'!F$4:F$32,$N40)</f>
        <v>0.10106</v>
      </c>
      <c r="K40" s="4" cm="1">
        <f t="array" ref="K40">INDEX('Lab.Calcs.Assumptions'!G$4:G$32,$N40)</f>
        <v>0.37286999999999998</v>
      </c>
      <c r="L40" s="4" cm="1">
        <f t="array" ref="L40">INDEX('Lab.Calcs.Assumptions'!H$4:H$32,$N40)</f>
        <v>6.7790000000000003E-2</v>
      </c>
      <c r="M40" s="4" cm="1">
        <f t="array" ref="M40">INDEX('Lab.Calcs.Assumptions'!I$4:I$32,$N40)</f>
        <v>0.82608000000000004</v>
      </c>
      <c r="N40" s="4">
        <f>MATCH(D40,'Lab.Calcs.Assumptions'!$A$4:$A$32,0)</f>
        <v>12</v>
      </c>
      <c r="V40" s="4" t="s">
        <v>25</v>
      </c>
      <c r="W40" s="4" t="s">
        <v>93</v>
      </c>
      <c r="X40" s="4" t="s">
        <v>55</v>
      </c>
    </row>
    <row r="41" spans="1:24" x14ac:dyDescent="0.25">
      <c r="A41" s="4" t="s">
        <v>385</v>
      </c>
      <c r="B41" s="4" t="s">
        <v>42</v>
      </c>
      <c r="C41" s="4" t="s">
        <v>114</v>
      </c>
      <c r="D41" s="4" t="s">
        <v>114</v>
      </c>
      <c r="E41" s="4" t="s">
        <v>386</v>
      </c>
      <c r="F41" s="4" cm="1">
        <f t="array" ref="F41">INDEX('Lab.Calcs.Assumptions'!B$4:B$32,$N41)</f>
        <v>1.3180000000000001E-2</v>
      </c>
      <c r="G41" s="4" cm="1">
        <f t="array" ref="G41">INDEX('Lab.Calcs.Assumptions'!C$4:C$32,$N41)</f>
        <v>1.0670000000000001E-2</v>
      </c>
      <c r="H41" s="4" cm="1">
        <f t="array" ref="H41">INDEX('Lab.Calcs.Assumptions'!D$4:D$32,$N41)</f>
        <v>1.444E-2</v>
      </c>
      <c r="I41" s="4" cm="1">
        <f t="array" ref="I41">INDEX('Lab.Calcs.Assumptions'!E$4:E$32,$N41)</f>
        <v>0</v>
      </c>
      <c r="J41" s="4" cm="1">
        <f t="array" ref="J41">INDEX('Lab.Calcs.Assumptions'!F$4:F$32,$N41)</f>
        <v>0.10106</v>
      </c>
      <c r="K41" s="4" cm="1">
        <f t="array" ref="K41">INDEX('Lab.Calcs.Assumptions'!G$4:G$32,$N41)</f>
        <v>0.37286999999999998</v>
      </c>
      <c r="L41" s="4" cm="1">
        <f t="array" ref="L41">INDEX('Lab.Calcs.Assumptions'!H$4:H$32,$N41)</f>
        <v>6.7790000000000003E-2</v>
      </c>
      <c r="M41" s="4" cm="1">
        <f t="array" ref="M41">INDEX('Lab.Calcs.Assumptions'!I$4:I$32,$N41)</f>
        <v>0.82608000000000004</v>
      </c>
      <c r="N41" s="4">
        <f>MATCH(D41,'Lab.Calcs.Assumptions'!$A$4:$A$32,0)</f>
        <v>12</v>
      </c>
      <c r="V41" s="4" t="s">
        <v>25</v>
      </c>
      <c r="W41" s="4" t="s">
        <v>91</v>
      </c>
      <c r="X41" s="4" t="s">
        <v>55</v>
      </c>
    </row>
    <row r="42" spans="1:24" x14ac:dyDescent="0.25">
      <c r="A42" s="4" t="s">
        <v>387</v>
      </c>
      <c r="B42" s="4" t="s">
        <v>42</v>
      </c>
      <c r="C42" s="4" t="s">
        <v>114</v>
      </c>
      <c r="D42" s="4" t="s">
        <v>114</v>
      </c>
      <c r="E42" s="4" t="s">
        <v>388</v>
      </c>
      <c r="F42" s="4" cm="1">
        <f t="array" ref="F42">INDEX('Lab.Calcs.Assumptions'!B$4:B$32,$N42)</f>
        <v>1.3180000000000001E-2</v>
      </c>
      <c r="G42" s="4" cm="1">
        <f t="array" ref="G42">INDEX('Lab.Calcs.Assumptions'!C$4:C$32,$N42)</f>
        <v>1.0670000000000001E-2</v>
      </c>
      <c r="H42" s="4" cm="1">
        <f t="array" ref="H42">INDEX('Lab.Calcs.Assumptions'!D$4:D$32,$N42)</f>
        <v>1.444E-2</v>
      </c>
      <c r="I42" s="4" cm="1">
        <f t="array" ref="I42">INDEX('Lab.Calcs.Assumptions'!E$4:E$32,$N42)</f>
        <v>0</v>
      </c>
      <c r="J42" s="4" cm="1">
        <f t="array" ref="J42">INDEX('Lab.Calcs.Assumptions'!F$4:F$32,$N42)</f>
        <v>0.10106</v>
      </c>
      <c r="K42" s="4" cm="1">
        <f t="array" ref="K42">INDEX('Lab.Calcs.Assumptions'!G$4:G$32,$N42)</f>
        <v>0.37286999999999998</v>
      </c>
      <c r="L42" s="4" cm="1">
        <f t="array" ref="L42">INDEX('Lab.Calcs.Assumptions'!H$4:H$32,$N42)</f>
        <v>6.7790000000000003E-2</v>
      </c>
      <c r="M42" s="4" cm="1">
        <f t="array" ref="M42">INDEX('Lab.Calcs.Assumptions'!I$4:I$32,$N42)</f>
        <v>0.82608000000000004</v>
      </c>
      <c r="N42" s="4">
        <f>MATCH(D42,'Lab.Calcs.Assumptions'!$A$4:$A$32,0)</f>
        <v>12</v>
      </c>
      <c r="V42" s="4" t="s">
        <v>25</v>
      </c>
      <c r="W42" s="4" t="s">
        <v>89</v>
      </c>
      <c r="X42" s="4" t="s">
        <v>55</v>
      </c>
    </row>
    <row r="43" spans="1:24" x14ac:dyDescent="0.25">
      <c r="A43" s="4" t="s">
        <v>389</v>
      </c>
      <c r="B43" s="4" t="s">
        <v>42</v>
      </c>
      <c r="C43" s="4" t="s">
        <v>114</v>
      </c>
      <c r="D43" s="4" t="s">
        <v>114</v>
      </c>
      <c r="E43" s="4" t="s">
        <v>390</v>
      </c>
      <c r="F43" s="4" cm="1">
        <f t="array" ref="F43">INDEX('Lab.Calcs.Assumptions'!B$4:B$32,$N43)</f>
        <v>1.3180000000000001E-2</v>
      </c>
      <c r="G43" s="4" cm="1">
        <f t="array" ref="G43">INDEX('Lab.Calcs.Assumptions'!C$4:C$32,$N43)</f>
        <v>1.0670000000000001E-2</v>
      </c>
      <c r="H43" s="4" cm="1">
        <f t="array" ref="H43">INDEX('Lab.Calcs.Assumptions'!D$4:D$32,$N43)</f>
        <v>1.444E-2</v>
      </c>
      <c r="I43" s="4" cm="1">
        <f t="array" ref="I43">INDEX('Lab.Calcs.Assumptions'!E$4:E$32,$N43)</f>
        <v>0</v>
      </c>
      <c r="J43" s="4" cm="1">
        <f t="array" ref="J43">INDEX('Lab.Calcs.Assumptions'!F$4:F$32,$N43)</f>
        <v>0.10106</v>
      </c>
      <c r="K43" s="4" cm="1">
        <f t="array" ref="K43">INDEX('Lab.Calcs.Assumptions'!G$4:G$32,$N43)</f>
        <v>0.37286999999999998</v>
      </c>
      <c r="L43" s="4" cm="1">
        <f t="array" ref="L43">INDEX('Lab.Calcs.Assumptions'!H$4:H$32,$N43)</f>
        <v>6.7790000000000003E-2</v>
      </c>
      <c r="M43" s="4" cm="1">
        <f t="array" ref="M43">INDEX('Lab.Calcs.Assumptions'!I$4:I$32,$N43)</f>
        <v>0.82608000000000004</v>
      </c>
      <c r="N43" s="4">
        <f>MATCH(D43,'Lab.Calcs.Assumptions'!$A$4:$A$32,0)</f>
        <v>12</v>
      </c>
      <c r="V43" s="4" t="s">
        <v>25</v>
      </c>
      <c r="W43" s="4" t="s">
        <v>88</v>
      </c>
      <c r="X43" s="4" t="s">
        <v>55</v>
      </c>
    </row>
    <row r="44" spans="1:24" x14ac:dyDescent="0.25">
      <c r="A44" s="4" t="s">
        <v>391</v>
      </c>
      <c r="B44" s="4" t="s">
        <v>42</v>
      </c>
      <c r="C44" s="4" t="s">
        <v>114</v>
      </c>
      <c r="D44" s="4" t="s">
        <v>114</v>
      </c>
      <c r="E44" s="4" t="s">
        <v>392</v>
      </c>
      <c r="F44" s="4" cm="1">
        <f t="array" ref="F44">INDEX('Lab.Calcs.Assumptions'!B$4:B$32,$N44)</f>
        <v>1.3180000000000001E-2</v>
      </c>
      <c r="G44" s="4" cm="1">
        <f t="array" ref="G44">INDEX('Lab.Calcs.Assumptions'!C$4:C$32,$N44)</f>
        <v>1.0670000000000001E-2</v>
      </c>
      <c r="H44" s="4" cm="1">
        <f t="array" ref="H44">INDEX('Lab.Calcs.Assumptions'!D$4:D$32,$N44)</f>
        <v>1.444E-2</v>
      </c>
      <c r="I44" s="4" cm="1">
        <f t="array" ref="I44">INDEX('Lab.Calcs.Assumptions'!E$4:E$32,$N44)</f>
        <v>0</v>
      </c>
      <c r="J44" s="4" cm="1">
        <f t="array" ref="J44">INDEX('Lab.Calcs.Assumptions'!F$4:F$32,$N44)</f>
        <v>0.10106</v>
      </c>
      <c r="K44" s="4" cm="1">
        <f t="array" ref="K44">INDEX('Lab.Calcs.Assumptions'!G$4:G$32,$N44)</f>
        <v>0.37286999999999998</v>
      </c>
      <c r="L44" s="4" cm="1">
        <f t="array" ref="L44">INDEX('Lab.Calcs.Assumptions'!H$4:H$32,$N44)</f>
        <v>6.7790000000000003E-2</v>
      </c>
      <c r="M44" s="4" cm="1">
        <f t="array" ref="M44">INDEX('Lab.Calcs.Assumptions'!I$4:I$32,$N44)</f>
        <v>0.82608000000000004</v>
      </c>
      <c r="N44" s="4">
        <f>MATCH(D44,'Lab.Calcs.Assumptions'!$A$4:$A$32,0)</f>
        <v>12</v>
      </c>
      <c r="V44" s="4" t="s">
        <v>25</v>
      </c>
      <c r="W44" s="4" t="s">
        <v>87</v>
      </c>
      <c r="X44" s="4" t="s">
        <v>55</v>
      </c>
    </row>
    <row r="45" spans="1:24" x14ac:dyDescent="0.25">
      <c r="A45" s="4" t="s">
        <v>393</v>
      </c>
      <c r="B45" s="4" t="s">
        <v>42</v>
      </c>
      <c r="C45" s="4" t="s">
        <v>114</v>
      </c>
      <c r="D45" s="4" t="s">
        <v>114</v>
      </c>
      <c r="E45" s="4" t="s">
        <v>394</v>
      </c>
      <c r="F45" s="4" cm="1">
        <f t="array" ref="F45">INDEX('Lab.Calcs.Assumptions'!B$4:B$32,$N45)</f>
        <v>1.3180000000000001E-2</v>
      </c>
      <c r="G45" s="4" cm="1">
        <f t="array" ref="G45">INDEX('Lab.Calcs.Assumptions'!C$4:C$32,$N45)</f>
        <v>1.0670000000000001E-2</v>
      </c>
      <c r="H45" s="4" cm="1">
        <f t="array" ref="H45">INDEX('Lab.Calcs.Assumptions'!D$4:D$32,$N45)</f>
        <v>1.444E-2</v>
      </c>
      <c r="I45" s="4" cm="1">
        <f t="array" ref="I45">INDEX('Lab.Calcs.Assumptions'!E$4:E$32,$N45)</f>
        <v>0</v>
      </c>
      <c r="J45" s="4" cm="1">
        <f t="array" ref="J45">INDEX('Lab.Calcs.Assumptions'!F$4:F$32,$N45)</f>
        <v>0.10106</v>
      </c>
      <c r="K45" s="4" cm="1">
        <f t="array" ref="K45">INDEX('Lab.Calcs.Assumptions'!G$4:G$32,$N45)</f>
        <v>0.37286999999999998</v>
      </c>
      <c r="L45" s="4" cm="1">
        <f t="array" ref="L45">INDEX('Lab.Calcs.Assumptions'!H$4:H$32,$N45)</f>
        <v>6.7790000000000003E-2</v>
      </c>
      <c r="M45" s="4" cm="1">
        <f t="array" ref="M45">INDEX('Lab.Calcs.Assumptions'!I$4:I$32,$N45)</f>
        <v>0.82608000000000004</v>
      </c>
      <c r="N45" s="4">
        <f>MATCH(D45,'Lab.Calcs.Assumptions'!$A$4:$A$32,0)</f>
        <v>12</v>
      </c>
      <c r="V45" s="4" t="s">
        <v>25</v>
      </c>
      <c r="W45" s="4" t="s">
        <v>85</v>
      </c>
      <c r="X45" s="4" t="s">
        <v>55</v>
      </c>
    </row>
    <row r="46" spans="1:24" x14ac:dyDescent="0.25">
      <c r="A46" s="4" t="s">
        <v>395</v>
      </c>
      <c r="B46" s="4" t="s">
        <v>42</v>
      </c>
      <c r="C46" s="4" t="s">
        <v>114</v>
      </c>
      <c r="D46" s="4" t="s">
        <v>114</v>
      </c>
      <c r="E46" s="4" t="s">
        <v>396</v>
      </c>
      <c r="F46" s="4" cm="1">
        <f t="array" ref="F46">INDEX('Lab.Calcs.Assumptions'!B$4:B$32,$N46)</f>
        <v>1.3180000000000001E-2</v>
      </c>
      <c r="G46" s="4" cm="1">
        <f t="array" ref="G46">INDEX('Lab.Calcs.Assumptions'!C$4:C$32,$N46)</f>
        <v>1.0670000000000001E-2</v>
      </c>
      <c r="H46" s="4" cm="1">
        <f t="array" ref="H46">INDEX('Lab.Calcs.Assumptions'!D$4:D$32,$N46)</f>
        <v>1.444E-2</v>
      </c>
      <c r="I46" s="4" cm="1">
        <f t="array" ref="I46">INDEX('Lab.Calcs.Assumptions'!E$4:E$32,$N46)</f>
        <v>0</v>
      </c>
      <c r="J46" s="4" cm="1">
        <f t="array" ref="J46">INDEX('Lab.Calcs.Assumptions'!F$4:F$32,$N46)</f>
        <v>0.10106</v>
      </c>
      <c r="K46" s="4" cm="1">
        <f t="array" ref="K46">INDEX('Lab.Calcs.Assumptions'!G$4:G$32,$N46)</f>
        <v>0.37286999999999998</v>
      </c>
      <c r="L46" s="4" cm="1">
        <f t="array" ref="L46">INDEX('Lab.Calcs.Assumptions'!H$4:H$32,$N46)</f>
        <v>6.7790000000000003E-2</v>
      </c>
      <c r="M46" s="4" cm="1">
        <f t="array" ref="M46">INDEX('Lab.Calcs.Assumptions'!I$4:I$32,$N46)</f>
        <v>0.82608000000000004</v>
      </c>
      <c r="N46" s="4">
        <f>MATCH(D46,'Lab.Calcs.Assumptions'!$A$4:$A$32,0)</f>
        <v>12</v>
      </c>
      <c r="V46" s="4" t="s">
        <v>25</v>
      </c>
      <c r="W46" s="4" t="s">
        <v>92</v>
      </c>
      <c r="X46" s="4" t="s">
        <v>55</v>
      </c>
    </row>
    <row r="47" spans="1:24" x14ac:dyDescent="0.25">
      <c r="A47" s="4" t="s">
        <v>397</v>
      </c>
      <c r="B47" s="4" t="s">
        <v>42</v>
      </c>
      <c r="C47" s="4" t="s">
        <v>104</v>
      </c>
      <c r="D47" s="4" t="s">
        <v>398</v>
      </c>
      <c r="E47" s="4" t="s">
        <v>399</v>
      </c>
      <c r="F47" s="4" cm="1">
        <f t="array" ref="F47">INDEX('Lab.Calcs.Assumptions'!B$4:B$32,$N47)</f>
        <v>1.413E-2</v>
      </c>
      <c r="G47" s="4" cm="1">
        <f t="array" ref="G47">INDEX('Lab.Calcs.Assumptions'!C$4:C$32,$N47)</f>
        <v>1.1440000000000001E-2</v>
      </c>
      <c r="H47" s="4" cm="1">
        <f t="array" ref="H47">INDEX('Lab.Calcs.Assumptions'!D$4:D$32,$N47)</f>
        <v>1.5480000000000001E-2</v>
      </c>
      <c r="I47" s="4" cm="1">
        <f t="array" ref="I47">INDEX('Lab.Calcs.Assumptions'!E$4:E$32,$N47)</f>
        <v>0</v>
      </c>
      <c r="J47" s="4" cm="1">
        <f t="array" ref="J47">INDEX('Lab.Calcs.Assumptions'!F$4:F$32,$N47)</f>
        <v>0.10833</v>
      </c>
      <c r="K47" s="4" cm="1">
        <f t="array" ref="K47">INDEX('Lab.Calcs.Assumptions'!G$4:G$32,$N47)</f>
        <v>0.39967000000000003</v>
      </c>
      <c r="L47" s="4" cm="1">
        <f t="array" ref="L47">INDEX('Lab.Calcs.Assumptions'!H$4:H$32,$N47)</f>
        <v>7.2669999999999998E-2</v>
      </c>
      <c r="M47" s="4" cm="1">
        <f t="array" ref="M47">INDEX('Lab.Calcs.Assumptions'!I$4:I$32,$N47)</f>
        <v>0.88546000000000002</v>
      </c>
      <c r="N47" s="4">
        <f>MATCH(D47,'Lab.Calcs.Assumptions'!$A$4:$A$32,0)</f>
        <v>16</v>
      </c>
      <c r="V47" s="4" t="s">
        <v>25</v>
      </c>
      <c r="W47" s="4" t="s">
        <v>90</v>
      </c>
      <c r="X47" s="4" t="s">
        <v>55</v>
      </c>
    </row>
    <row r="48" spans="1:24" x14ac:dyDescent="0.25">
      <c r="A48" s="4" t="s">
        <v>400</v>
      </c>
      <c r="B48" s="4" t="s">
        <v>42</v>
      </c>
      <c r="C48" s="4" t="s">
        <v>80</v>
      </c>
      <c r="D48" s="4" t="s">
        <v>82</v>
      </c>
      <c r="E48" s="4" t="s">
        <v>401</v>
      </c>
      <c r="F48" s="4" cm="1">
        <f t="array" ref="F48">INDEX('Lab.Calcs.Assumptions'!B$4:B$32,$N48)</f>
        <v>1.413E-2</v>
      </c>
      <c r="G48" s="4" cm="1">
        <f t="array" ref="G48">INDEX('Lab.Calcs.Assumptions'!C$4:C$32,$N48)</f>
        <v>1.1440000000000001E-2</v>
      </c>
      <c r="H48" s="4" cm="1">
        <f t="array" ref="H48">INDEX('Lab.Calcs.Assumptions'!D$4:D$32,$N48)</f>
        <v>1.5480000000000001E-2</v>
      </c>
      <c r="I48" s="4" cm="1">
        <f t="array" ref="I48">INDEX('Lab.Calcs.Assumptions'!E$4:E$32,$N48)</f>
        <v>0</v>
      </c>
      <c r="J48" s="4" cm="1">
        <f t="array" ref="J48">INDEX('Lab.Calcs.Assumptions'!F$4:F$32,$N48)</f>
        <v>0.10833</v>
      </c>
      <c r="K48" s="4" cm="1">
        <f t="array" ref="K48">INDEX('Lab.Calcs.Assumptions'!G$4:G$32,$N48)</f>
        <v>0.39967000000000003</v>
      </c>
      <c r="L48" s="4" cm="1">
        <f t="array" ref="L48">INDEX('Lab.Calcs.Assumptions'!H$4:H$32,$N48)</f>
        <v>7.2669999999999998E-2</v>
      </c>
      <c r="M48" s="4" cm="1">
        <f t="array" ref="M48">INDEX('Lab.Calcs.Assumptions'!I$4:I$32,$N48)</f>
        <v>0.88546000000000002</v>
      </c>
      <c r="N48" s="4">
        <f>MATCH(D48,'Lab.Calcs.Assumptions'!$A$4:$A$32,0)</f>
        <v>17</v>
      </c>
      <c r="V48" s="4" t="s">
        <v>25</v>
      </c>
      <c r="W48" s="4" t="s">
        <v>83</v>
      </c>
      <c r="X48" s="4" t="s">
        <v>55</v>
      </c>
    </row>
    <row r="49" spans="1:24" x14ac:dyDescent="0.25">
      <c r="A49" s="4" t="s">
        <v>402</v>
      </c>
      <c r="B49" s="4" t="s">
        <v>42</v>
      </c>
      <c r="C49" s="4" t="s">
        <v>403</v>
      </c>
      <c r="D49" s="4" t="s">
        <v>82</v>
      </c>
      <c r="E49" s="4" t="s">
        <v>404</v>
      </c>
      <c r="F49" s="4" cm="1">
        <f t="array" ref="F49">INDEX('Lab.Calcs.Assumptions'!B$4:B$32,$N49)</f>
        <v>1.413E-2</v>
      </c>
      <c r="G49" s="4" cm="1">
        <f t="array" ref="G49">INDEX('Lab.Calcs.Assumptions'!C$4:C$32,$N49)</f>
        <v>1.1440000000000001E-2</v>
      </c>
      <c r="H49" s="4" cm="1">
        <f t="array" ref="H49">INDEX('Lab.Calcs.Assumptions'!D$4:D$32,$N49)</f>
        <v>1.5480000000000001E-2</v>
      </c>
      <c r="I49" s="4" cm="1">
        <f t="array" ref="I49">INDEX('Lab.Calcs.Assumptions'!E$4:E$32,$N49)</f>
        <v>0</v>
      </c>
      <c r="J49" s="4" cm="1">
        <f t="array" ref="J49">INDEX('Lab.Calcs.Assumptions'!F$4:F$32,$N49)</f>
        <v>0.10833</v>
      </c>
      <c r="K49" s="4" cm="1">
        <f t="array" ref="K49">INDEX('Lab.Calcs.Assumptions'!G$4:G$32,$N49)</f>
        <v>0.39967000000000003</v>
      </c>
      <c r="L49" s="4" cm="1">
        <f t="array" ref="L49">INDEX('Lab.Calcs.Assumptions'!H$4:H$32,$N49)</f>
        <v>7.2669999999999998E-2</v>
      </c>
      <c r="M49" s="4" cm="1">
        <f t="array" ref="M49">INDEX('Lab.Calcs.Assumptions'!I$4:I$32,$N49)</f>
        <v>0.88546000000000002</v>
      </c>
      <c r="N49" s="4">
        <f>MATCH(D49,'Lab.Calcs.Assumptions'!$A$4:$A$32,0)</f>
        <v>17</v>
      </c>
      <c r="V49" s="4" t="s">
        <v>25</v>
      </c>
      <c r="W49" s="4" t="s">
        <v>81</v>
      </c>
      <c r="X49" s="4" t="s">
        <v>55</v>
      </c>
    </row>
    <row r="50" spans="1:24" x14ac:dyDescent="0.25">
      <c r="A50" s="4" t="s">
        <v>405</v>
      </c>
      <c r="B50" s="4" t="s">
        <v>42</v>
      </c>
      <c r="C50" s="4" t="s">
        <v>76</v>
      </c>
      <c r="D50" s="4" t="s">
        <v>76</v>
      </c>
      <c r="E50" s="4" t="s">
        <v>406</v>
      </c>
      <c r="F50" s="4" cm="1">
        <f t="array" ref="F50">INDEX('Lab.Calcs.Assumptions'!B$4:B$32,$N50)</f>
        <v>1.413E-2</v>
      </c>
      <c r="G50" s="4" cm="1">
        <f t="array" ref="G50">INDEX('Lab.Calcs.Assumptions'!C$4:C$32,$N50)</f>
        <v>1.1440000000000001E-2</v>
      </c>
      <c r="H50" s="4" cm="1">
        <f t="array" ref="H50">INDEX('Lab.Calcs.Assumptions'!D$4:D$32,$N50)</f>
        <v>1.5480000000000001E-2</v>
      </c>
      <c r="I50" s="4" cm="1">
        <f t="array" ref="I50">INDEX('Lab.Calcs.Assumptions'!E$4:E$32,$N50)</f>
        <v>0</v>
      </c>
      <c r="J50" s="4" cm="1">
        <f t="array" ref="J50">INDEX('Lab.Calcs.Assumptions'!F$4:F$32,$N50)</f>
        <v>0.10833</v>
      </c>
      <c r="K50" s="4" cm="1">
        <f t="array" ref="K50">INDEX('Lab.Calcs.Assumptions'!G$4:G$32,$N50)</f>
        <v>0.39967000000000003</v>
      </c>
      <c r="L50" s="4" cm="1">
        <f t="array" ref="L50">INDEX('Lab.Calcs.Assumptions'!H$4:H$32,$N50)</f>
        <v>7.2669999999999998E-2</v>
      </c>
      <c r="M50" s="4" cm="1">
        <f t="array" ref="M50">INDEX('Lab.Calcs.Assumptions'!I$4:I$32,$N50)</f>
        <v>0.88546000000000002</v>
      </c>
      <c r="N50" s="4">
        <f>MATCH(D50,'Lab.Calcs.Assumptions'!$A$4:$A$32,0)</f>
        <v>19</v>
      </c>
      <c r="V50" s="4" t="s">
        <v>25</v>
      </c>
      <c r="W50" s="4" t="s">
        <v>86</v>
      </c>
      <c r="X50" s="4" t="s">
        <v>55</v>
      </c>
    </row>
    <row r="51" spans="1:24" x14ac:dyDescent="0.25">
      <c r="A51" s="4" t="s">
        <v>407</v>
      </c>
      <c r="B51" s="4" t="s">
        <v>42</v>
      </c>
      <c r="C51" s="4" t="s">
        <v>76</v>
      </c>
      <c r="D51" s="4" t="s">
        <v>76</v>
      </c>
      <c r="E51" s="4" t="s">
        <v>408</v>
      </c>
      <c r="F51" s="4" cm="1">
        <f t="array" ref="F51">INDEX('Lab.Calcs.Assumptions'!B$4:B$32,$N51)</f>
        <v>1.413E-2</v>
      </c>
      <c r="G51" s="4" cm="1">
        <f t="array" ref="G51">INDEX('Lab.Calcs.Assumptions'!C$4:C$32,$N51)</f>
        <v>1.1440000000000001E-2</v>
      </c>
      <c r="H51" s="4" cm="1">
        <f t="array" ref="H51">INDEX('Lab.Calcs.Assumptions'!D$4:D$32,$N51)</f>
        <v>1.5480000000000001E-2</v>
      </c>
      <c r="I51" s="4" cm="1">
        <f t="array" ref="I51">INDEX('Lab.Calcs.Assumptions'!E$4:E$32,$N51)</f>
        <v>0</v>
      </c>
      <c r="J51" s="4" cm="1">
        <f t="array" ref="J51">INDEX('Lab.Calcs.Assumptions'!F$4:F$32,$N51)</f>
        <v>0.10833</v>
      </c>
      <c r="K51" s="4" cm="1">
        <f t="array" ref="K51">INDEX('Lab.Calcs.Assumptions'!G$4:G$32,$N51)</f>
        <v>0.39967000000000003</v>
      </c>
      <c r="L51" s="4" cm="1">
        <f t="array" ref="L51">INDEX('Lab.Calcs.Assumptions'!H$4:H$32,$N51)</f>
        <v>7.2669999999999998E-2</v>
      </c>
      <c r="M51" s="4" cm="1">
        <f t="array" ref="M51">INDEX('Lab.Calcs.Assumptions'!I$4:I$32,$N51)</f>
        <v>0.88546000000000002</v>
      </c>
      <c r="N51" s="4">
        <f>MATCH(D51,'Lab.Calcs.Assumptions'!$A$4:$A$32,0)</f>
        <v>19</v>
      </c>
      <c r="V51" s="4" t="s">
        <v>25</v>
      </c>
      <c r="W51" s="4" t="s">
        <v>84</v>
      </c>
      <c r="X51" s="4" t="s">
        <v>55</v>
      </c>
    </row>
    <row r="52" spans="1:24" x14ac:dyDescent="0.25">
      <c r="A52" s="4" t="s">
        <v>409</v>
      </c>
      <c r="B52" s="4" t="s">
        <v>42</v>
      </c>
      <c r="C52" s="4" t="s">
        <v>76</v>
      </c>
      <c r="D52" s="4" t="s">
        <v>76</v>
      </c>
      <c r="E52" s="4" t="s">
        <v>410</v>
      </c>
      <c r="F52" s="4" cm="1">
        <f t="array" ref="F52">INDEX('Lab.Calcs.Assumptions'!B$4:B$32,$N52)</f>
        <v>1.413E-2</v>
      </c>
      <c r="G52" s="4" cm="1">
        <f t="array" ref="G52">INDEX('Lab.Calcs.Assumptions'!C$4:C$32,$N52)</f>
        <v>1.1440000000000001E-2</v>
      </c>
      <c r="H52" s="4" cm="1">
        <f t="array" ref="H52">INDEX('Lab.Calcs.Assumptions'!D$4:D$32,$N52)</f>
        <v>1.5480000000000001E-2</v>
      </c>
      <c r="I52" s="4" cm="1">
        <f t="array" ref="I52">INDEX('Lab.Calcs.Assumptions'!E$4:E$32,$N52)</f>
        <v>0</v>
      </c>
      <c r="J52" s="4" cm="1">
        <f t="array" ref="J52">INDEX('Lab.Calcs.Assumptions'!F$4:F$32,$N52)</f>
        <v>0.10833</v>
      </c>
      <c r="K52" s="4" cm="1">
        <f t="array" ref="K52">INDEX('Lab.Calcs.Assumptions'!G$4:G$32,$N52)</f>
        <v>0.39967000000000003</v>
      </c>
      <c r="L52" s="4" cm="1">
        <f t="array" ref="L52">INDEX('Lab.Calcs.Assumptions'!H$4:H$32,$N52)</f>
        <v>7.2669999999999998E-2</v>
      </c>
      <c r="M52" s="4" cm="1">
        <f t="array" ref="M52">INDEX('Lab.Calcs.Assumptions'!I$4:I$32,$N52)</f>
        <v>0.88546000000000002</v>
      </c>
      <c r="N52" s="4">
        <f>MATCH(D52,'Lab.Calcs.Assumptions'!$A$4:$A$32,0)</f>
        <v>19</v>
      </c>
      <c r="V52" s="4" t="s">
        <v>25</v>
      </c>
      <c r="W52" s="4" t="s">
        <v>78</v>
      </c>
      <c r="X52" s="4" t="s">
        <v>55</v>
      </c>
    </row>
    <row r="53" spans="1:24" x14ac:dyDescent="0.25">
      <c r="A53" s="4" t="s">
        <v>411</v>
      </c>
      <c r="B53" s="4" t="s">
        <v>42</v>
      </c>
      <c r="C53" s="4" t="s">
        <v>76</v>
      </c>
      <c r="D53" s="4" t="s">
        <v>76</v>
      </c>
      <c r="E53" s="4" t="s">
        <v>412</v>
      </c>
      <c r="F53" s="4" cm="1">
        <f t="array" ref="F53">INDEX('Lab.Calcs.Assumptions'!B$4:B$32,$N53)</f>
        <v>1.413E-2</v>
      </c>
      <c r="G53" s="4" cm="1">
        <f t="array" ref="G53">INDEX('Lab.Calcs.Assumptions'!C$4:C$32,$N53)</f>
        <v>1.1440000000000001E-2</v>
      </c>
      <c r="H53" s="4" cm="1">
        <f t="array" ref="H53">INDEX('Lab.Calcs.Assumptions'!D$4:D$32,$N53)</f>
        <v>1.5480000000000001E-2</v>
      </c>
      <c r="I53" s="4" cm="1">
        <f t="array" ref="I53">INDEX('Lab.Calcs.Assumptions'!E$4:E$32,$N53)</f>
        <v>0</v>
      </c>
      <c r="J53" s="4" cm="1">
        <f t="array" ref="J53">INDEX('Lab.Calcs.Assumptions'!F$4:F$32,$N53)</f>
        <v>0.10833</v>
      </c>
      <c r="K53" s="4" cm="1">
        <f t="array" ref="K53">INDEX('Lab.Calcs.Assumptions'!G$4:G$32,$N53)</f>
        <v>0.39967000000000003</v>
      </c>
      <c r="L53" s="4" cm="1">
        <f t="array" ref="L53">INDEX('Lab.Calcs.Assumptions'!H$4:H$32,$N53)</f>
        <v>7.2669999999999998E-2</v>
      </c>
      <c r="M53" s="4" cm="1">
        <f t="array" ref="M53">INDEX('Lab.Calcs.Assumptions'!I$4:I$32,$N53)</f>
        <v>0.88546000000000002</v>
      </c>
      <c r="N53" s="4">
        <f>MATCH(D53,'Lab.Calcs.Assumptions'!$A$4:$A$32,0)</f>
        <v>19</v>
      </c>
      <c r="V53" s="4" t="s">
        <v>25</v>
      </c>
      <c r="W53" s="4" t="s">
        <v>77</v>
      </c>
      <c r="X53" s="4" t="s">
        <v>55</v>
      </c>
    </row>
    <row r="54" spans="1:24" x14ac:dyDescent="0.25">
      <c r="A54" s="4" t="s">
        <v>413</v>
      </c>
      <c r="B54" s="4" t="s">
        <v>42</v>
      </c>
      <c r="C54" s="4" t="s">
        <v>76</v>
      </c>
      <c r="D54" s="4" t="s">
        <v>76</v>
      </c>
      <c r="E54" s="4" t="s">
        <v>414</v>
      </c>
      <c r="F54" s="4" cm="1">
        <f t="array" ref="F54">INDEX('Lab.Calcs.Assumptions'!B$4:B$32,$N54)</f>
        <v>1.413E-2</v>
      </c>
      <c r="G54" s="4" cm="1">
        <f t="array" ref="G54">INDEX('Lab.Calcs.Assumptions'!C$4:C$32,$N54)</f>
        <v>1.1440000000000001E-2</v>
      </c>
      <c r="H54" s="4" cm="1">
        <f t="array" ref="H54">INDEX('Lab.Calcs.Assumptions'!D$4:D$32,$N54)</f>
        <v>1.5480000000000001E-2</v>
      </c>
      <c r="I54" s="4" cm="1">
        <f t="array" ref="I54">INDEX('Lab.Calcs.Assumptions'!E$4:E$32,$N54)</f>
        <v>0</v>
      </c>
      <c r="J54" s="4" cm="1">
        <f t="array" ref="J54">INDEX('Lab.Calcs.Assumptions'!F$4:F$32,$N54)</f>
        <v>0.10833</v>
      </c>
      <c r="K54" s="4" cm="1">
        <f t="array" ref="K54">INDEX('Lab.Calcs.Assumptions'!G$4:G$32,$N54)</f>
        <v>0.39967000000000003</v>
      </c>
      <c r="L54" s="4" cm="1">
        <f t="array" ref="L54">INDEX('Lab.Calcs.Assumptions'!H$4:H$32,$N54)</f>
        <v>7.2669999999999998E-2</v>
      </c>
      <c r="M54" s="4" cm="1">
        <f t="array" ref="M54">INDEX('Lab.Calcs.Assumptions'!I$4:I$32,$N54)</f>
        <v>0.88546000000000002</v>
      </c>
      <c r="N54" s="4">
        <f>MATCH(D54,'Lab.Calcs.Assumptions'!$A$4:$A$32,0)</f>
        <v>19</v>
      </c>
      <c r="V54" s="4" t="s">
        <v>25</v>
      </c>
      <c r="W54" s="4" t="s">
        <v>75</v>
      </c>
      <c r="X54" s="4" t="s">
        <v>55</v>
      </c>
    </row>
    <row r="55" spans="1:24" x14ac:dyDescent="0.25">
      <c r="A55" s="4" t="s">
        <v>415</v>
      </c>
      <c r="B55" s="4" t="s">
        <v>42</v>
      </c>
      <c r="C55" s="4" t="s">
        <v>127</v>
      </c>
      <c r="D55" s="4" t="s">
        <v>126</v>
      </c>
      <c r="E55" s="4" t="s">
        <v>416</v>
      </c>
      <c r="F55" s="4" cm="1">
        <f t="array" ref="F55">INDEX('Lab.Calcs.Assumptions'!B$4:B$32,$N55)</f>
        <v>0</v>
      </c>
      <c r="G55" s="4" cm="1">
        <f t="array" ref="G55">INDEX('Lab.Calcs.Assumptions'!C$4:C$32,$N55)</f>
        <v>0</v>
      </c>
      <c r="H55" s="4" cm="1">
        <f t="array" ref="H55">INDEX('Lab.Calcs.Assumptions'!D$4:D$32,$N55)</f>
        <v>0</v>
      </c>
      <c r="I55" s="4" cm="1">
        <f t="array" ref="I55">INDEX('Lab.Calcs.Assumptions'!E$4:E$32,$N55)</f>
        <v>0</v>
      </c>
      <c r="J55" s="4" cm="1">
        <f t="array" ref="J55">INDEX('Lab.Calcs.Assumptions'!F$4:F$32,$N55)</f>
        <v>0</v>
      </c>
      <c r="K55" s="4" cm="1">
        <f t="array" ref="K55">INDEX('Lab.Calcs.Assumptions'!G$4:G$32,$N55)</f>
        <v>0</v>
      </c>
      <c r="L55" s="4" cm="1">
        <f t="array" ref="L55">INDEX('Lab.Calcs.Assumptions'!H$4:H$32,$N55)</f>
        <v>0</v>
      </c>
      <c r="M55" s="4" cm="1">
        <f t="array" ref="M55">INDEX('Lab.Calcs.Assumptions'!I$4:I$32,$N55)</f>
        <v>0</v>
      </c>
      <c r="N55" s="4">
        <f>MATCH(D55,'Lab.Calcs.Assumptions'!$A$4:$A$32,0)</f>
        <v>6</v>
      </c>
      <c r="V55" s="4" t="s">
        <v>25</v>
      </c>
      <c r="W55" s="4" t="s">
        <v>74</v>
      </c>
      <c r="X55" s="4" t="s">
        <v>55</v>
      </c>
    </row>
    <row r="56" spans="1:24" x14ac:dyDescent="0.25">
      <c r="A56" s="4" t="s">
        <v>417</v>
      </c>
      <c r="B56" s="4" t="s">
        <v>42</v>
      </c>
      <c r="C56" s="4" t="s">
        <v>70</v>
      </c>
      <c r="D56" s="4" t="s">
        <v>70</v>
      </c>
      <c r="E56" s="4" t="s">
        <v>418</v>
      </c>
      <c r="F56" s="4" cm="1">
        <f t="array" ref="F56">INDEX('Lab.Calcs.Assumptions'!B$4:B$32,$N56)</f>
        <v>1.413E-2</v>
      </c>
      <c r="G56" s="4" cm="1">
        <f t="array" ref="G56">INDEX('Lab.Calcs.Assumptions'!C$4:C$32,$N56)</f>
        <v>1.1440000000000001E-2</v>
      </c>
      <c r="H56" s="4" cm="1">
        <f t="array" ref="H56">INDEX('Lab.Calcs.Assumptions'!D$4:D$32,$N56)</f>
        <v>1.5480000000000001E-2</v>
      </c>
      <c r="I56" s="4" cm="1">
        <f t="array" ref="I56">INDEX('Lab.Calcs.Assumptions'!E$4:E$32,$N56)</f>
        <v>0</v>
      </c>
      <c r="J56" s="4" cm="1">
        <f t="array" ref="J56">INDEX('Lab.Calcs.Assumptions'!F$4:F$32,$N56)</f>
        <v>0.10833</v>
      </c>
      <c r="K56" s="4" cm="1">
        <f t="array" ref="K56">INDEX('Lab.Calcs.Assumptions'!G$4:G$32,$N56)</f>
        <v>0.39967000000000003</v>
      </c>
      <c r="L56" s="4" cm="1">
        <f t="array" ref="L56">INDEX('Lab.Calcs.Assumptions'!H$4:H$32,$N56)</f>
        <v>7.2669999999999998E-2</v>
      </c>
      <c r="M56" s="4" cm="1">
        <f t="array" ref="M56">INDEX('Lab.Calcs.Assumptions'!I$4:I$32,$N56)</f>
        <v>0.88546000000000002</v>
      </c>
      <c r="N56" s="4">
        <f>MATCH(D56,'Lab.Calcs.Assumptions'!$A$4:$A$32,0)</f>
        <v>21</v>
      </c>
      <c r="V56" s="4" t="s">
        <v>25</v>
      </c>
      <c r="W56" s="4" t="s">
        <v>72</v>
      </c>
      <c r="X56" s="4" t="s">
        <v>55</v>
      </c>
    </row>
    <row r="57" spans="1:24" x14ac:dyDescent="0.25">
      <c r="A57" s="4" t="s">
        <v>419</v>
      </c>
      <c r="B57" s="4" t="s">
        <v>42</v>
      </c>
      <c r="C57" s="4" t="s">
        <v>70</v>
      </c>
      <c r="D57" s="4" t="s">
        <v>70</v>
      </c>
      <c r="E57" s="4" t="s">
        <v>420</v>
      </c>
      <c r="F57" s="4" cm="1">
        <f t="array" ref="F57">INDEX('Lab.Calcs.Assumptions'!B$4:B$32,$N57)</f>
        <v>1.413E-2</v>
      </c>
      <c r="G57" s="4" cm="1">
        <f t="array" ref="G57">INDEX('Lab.Calcs.Assumptions'!C$4:C$32,$N57)</f>
        <v>1.1440000000000001E-2</v>
      </c>
      <c r="H57" s="4" cm="1">
        <f t="array" ref="H57">INDEX('Lab.Calcs.Assumptions'!D$4:D$32,$N57)</f>
        <v>1.5480000000000001E-2</v>
      </c>
      <c r="I57" s="4" cm="1">
        <f t="array" ref="I57">INDEX('Lab.Calcs.Assumptions'!E$4:E$32,$N57)</f>
        <v>0</v>
      </c>
      <c r="J57" s="4" cm="1">
        <f t="array" ref="J57">INDEX('Lab.Calcs.Assumptions'!F$4:F$32,$N57)</f>
        <v>0.10833</v>
      </c>
      <c r="K57" s="4" cm="1">
        <f t="array" ref="K57">INDEX('Lab.Calcs.Assumptions'!G$4:G$32,$N57)</f>
        <v>0.39967000000000003</v>
      </c>
      <c r="L57" s="4" cm="1">
        <f t="array" ref="L57">INDEX('Lab.Calcs.Assumptions'!H$4:H$32,$N57)</f>
        <v>7.2669999999999998E-2</v>
      </c>
      <c r="M57" s="4" cm="1">
        <f t="array" ref="M57">INDEX('Lab.Calcs.Assumptions'!I$4:I$32,$N57)</f>
        <v>0.88546000000000002</v>
      </c>
      <c r="N57" s="4">
        <f>MATCH(D57,'Lab.Calcs.Assumptions'!$A$4:$A$32,0)</f>
        <v>21</v>
      </c>
      <c r="V57" s="4" t="s">
        <v>25</v>
      </c>
      <c r="W57" s="4" t="s">
        <v>71</v>
      </c>
      <c r="X57" s="4" t="s">
        <v>55</v>
      </c>
    </row>
    <row r="58" spans="1:24" x14ac:dyDescent="0.25">
      <c r="A58" s="4" t="s">
        <v>421</v>
      </c>
      <c r="B58" s="4" t="s">
        <v>42</v>
      </c>
      <c r="C58" s="4" t="s">
        <v>70</v>
      </c>
      <c r="D58" s="4" t="s">
        <v>70</v>
      </c>
      <c r="E58" s="4" t="s">
        <v>422</v>
      </c>
      <c r="F58" s="4" cm="1">
        <f t="array" ref="F58">INDEX('Lab.Calcs.Assumptions'!B$4:B$32,$N58)</f>
        <v>1.413E-2</v>
      </c>
      <c r="G58" s="4" cm="1">
        <f t="array" ref="G58">INDEX('Lab.Calcs.Assumptions'!C$4:C$32,$N58)</f>
        <v>1.1440000000000001E-2</v>
      </c>
      <c r="H58" s="4" cm="1">
        <f t="array" ref="H58">INDEX('Lab.Calcs.Assumptions'!D$4:D$32,$N58)</f>
        <v>1.5480000000000001E-2</v>
      </c>
      <c r="I58" s="4" cm="1">
        <f t="array" ref="I58">INDEX('Lab.Calcs.Assumptions'!E$4:E$32,$N58)</f>
        <v>0</v>
      </c>
      <c r="J58" s="4" cm="1">
        <f t="array" ref="J58">INDEX('Lab.Calcs.Assumptions'!F$4:F$32,$N58)</f>
        <v>0.10833</v>
      </c>
      <c r="K58" s="4" cm="1">
        <f t="array" ref="K58">INDEX('Lab.Calcs.Assumptions'!G$4:G$32,$N58)</f>
        <v>0.39967000000000003</v>
      </c>
      <c r="L58" s="4" cm="1">
        <f t="array" ref="L58">INDEX('Lab.Calcs.Assumptions'!H$4:H$32,$N58)</f>
        <v>7.2669999999999998E-2</v>
      </c>
      <c r="M58" s="4" cm="1">
        <f t="array" ref="M58">INDEX('Lab.Calcs.Assumptions'!I$4:I$32,$N58)</f>
        <v>0.88546000000000002</v>
      </c>
      <c r="N58" s="4">
        <f>MATCH(D58,'Lab.Calcs.Assumptions'!$A$4:$A$32,0)</f>
        <v>21</v>
      </c>
      <c r="V58" s="4" t="s">
        <v>25</v>
      </c>
      <c r="W58" s="4" t="s">
        <v>68</v>
      </c>
      <c r="X58" s="4" t="s">
        <v>55</v>
      </c>
    </row>
    <row r="59" spans="1:24" x14ac:dyDescent="0.25">
      <c r="A59" s="4" t="s">
        <v>423</v>
      </c>
      <c r="B59" s="4" t="s">
        <v>42</v>
      </c>
      <c r="C59" s="4" t="s">
        <v>70</v>
      </c>
      <c r="D59" s="4" t="s">
        <v>70</v>
      </c>
      <c r="E59" s="4" t="s">
        <v>424</v>
      </c>
      <c r="F59" s="4" cm="1">
        <f t="array" ref="F59">INDEX('Lab.Calcs.Assumptions'!B$4:B$32,$N59)</f>
        <v>1.413E-2</v>
      </c>
      <c r="G59" s="4" cm="1">
        <f t="array" ref="G59">INDEX('Lab.Calcs.Assumptions'!C$4:C$32,$N59)</f>
        <v>1.1440000000000001E-2</v>
      </c>
      <c r="H59" s="4" cm="1">
        <f t="array" ref="H59">INDEX('Lab.Calcs.Assumptions'!D$4:D$32,$N59)</f>
        <v>1.5480000000000001E-2</v>
      </c>
      <c r="I59" s="4" cm="1">
        <f t="array" ref="I59">INDEX('Lab.Calcs.Assumptions'!E$4:E$32,$N59)</f>
        <v>0</v>
      </c>
      <c r="J59" s="4" cm="1">
        <f t="array" ref="J59">INDEX('Lab.Calcs.Assumptions'!F$4:F$32,$N59)</f>
        <v>0.10833</v>
      </c>
      <c r="K59" s="4" cm="1">
        <f t="array" ref="K59">INDEX('Lab.Calcs.Assumptions'!G$4:G$32,$N59)</f>
        <v>0.39967000000000003</v>
      </c>
      <c r="L59" s="4" cm="1">
        <f t="array" ref="L59">INDEX('Lab.Calcs.Assumptions'!H$4:H$32,$N59)</f>
        <v>7.2669999999999998E-2</v>
      </c>
      <c r="M59" s="4" cm="1">
        <f t="array" ref="M59">INDEX('Lab.Calcs.Assumptions'!I$4:I$32,$N59)</f>
        <v>0.88546000000000002</v>
      </c>
      <c r="N59" s="4">
        <f>MATCH(D59,'Lab.Calcs.Assumptions'!$A$4:$A$32,0)</f>
        <v>21</v>
      </c>
      <c r="V59" s="4" t="s">
        <v>25</v>
      </c>
      <c r="W59" s="5" t="s">
        <v>69</v>
      </c>
      <c r="X59" s="4" t="s">
        <v>55</v>
      </c>
    </row>
    <row r="60" spans="1:24" x14ac:dyDescent="0.25">
      <c r="A60" s="4" t="s">
        <v>425</v>
      </c>
      <c r="B60" s="4" t="s">
        <v>42</v>
      </c>
      <c r="C60" s="4" t="s">
        <v>70</v>
      </c>
      <c r="D60" s="4" t="s">
        <v>70</v>
      </c>
      <c r="E60" s="4" t="s">
        <v>426</v>
      </c>
      <c r="F60" s="4" cm="1">
        <f t="array" ref="F60">INDEX('Lab.Calcs.Assumptions'!B$4:B$32,$N60)</f>
        <v>1.413E-2</v>
      </c>
      <c r="G60" s="4" cm="1">
        <f t="array" ref="G60">INDEX('Lab.Calcs.Assumptions'!C$4:C$32,$N60)</f>
        <v>1.1440000000000001E-2</v>
      </c>
      <c r="H60" s="4" cm="1">
        <f t="array" ref="H60">INDEX('Lab.Calcs.Assumptions'!D$4:D$32,$N60)</f>
        <v>1.5480000000000001E-2</v>
      </c>
      <c r="I60" s="4" cm="1">
        <f t="array" ref="I60">INDEX('Lab.Calcs.Assumptions'!E$4:E$32,$N60)</f>
        <v>0</v>
      </c>
      <c r="J60" s="4" cm="1">
        <f t="array" ref="J60">INDEX('Lab.Calcs.Assumptions'!F$4:F$32,$N60)</f>
        <v>0.10833</v>
      </c>
      <c r="K60" s="4" cm="1">
        <f t="array" ref="K60">INDEX('Lab.Calcs.Assumptions'!G$4:G$32,$N60)</f>
        <v>0.39967000000000003</v>
      </c>
      <c r="L60" s="4" cm="1">
        <f t="array" ref="L60">INDEX('Lab.Calcs.Assumptions'!H$4:H$32,$N60)</f>
        <v>7.2669999999999998E-2</v>
      </c>
      <c r="M60" s="4" cm="1">
        <f t="array" ref="M60">INDEX('Lab.Calcs.Assumptions'!I$4:I$32,$N60)</f>
        <v>0.88546000000000002</v>
      </c>
      <c r="N60" s="4">
        <f>MATCH(D60,'Lab.Calcs.Assumptions'!$A$4:$A$32,0)</f>
        <v>21</v>
      </c>
      <c r="V60" s="4" t="s">
        <v>25</v>
      </c>
      <c r="W60" s="5" t="s">
        <v>66</v>
      </c>
      <c r="X60" s="4" t="s">
        <v>55</v>
      </c>
    </row>
    <row r="61" spans="1:24" x14ac:dyDescent="0.25">
      <c r="A61" s="4" t="s">
        <v>427</v>
      </c>
      <c r="B61" s="4" t="s">
        <v>42</v>
      </c>
      <c r="C61" s="4" t="s">
        <v>70</v>
      </c>
      <c r="D61" s="4" t="s">
        <v>70</v>
      </c>
      <c r="E61" s="4" t="s">
        <v>428</v>
      </c>
      <c r="F61" s="4" cm="1">
        <f t="array" ref="F61">INDEX('Lab.Calcs.Assumptions'!B$4:B$32,$N61)</f>
        <v>1.413E-2</v>
      </c>
      <c r="G61" s="4" cm="1">
        <f t="array" ref="G61">INDEX('Lab.Calcs.Assumptions'!C$4:C$32,$N61)</f>
        <v>1.1440000000000001E-2</v>
      </c>
      <c r="H61" s="4" cm="1">
        <f t="array" ref="H61">INDEX('Lab.Calcs.Assumptions'!D$4:D$32,$N61)</f>
        <v>1.5480000000000001E-2</v>
      </c>
      <c r="I61" s="4" cm="1">
        <f t="array" ref="I61">INDEX('Lab.Calcs.Assumptions'!E$4:E$32,$N61)</f>
        <v>0</v>
      </c>
      <c r="J61" s="4" cm="1">
        <f t="array" ref="J61">INDEX('Lab.Calcs.Assumptions'!F$4:F$32,$N61)</f>
        <v>0.10833</v>
      </c>
      <c r="K61" s="4" cm="1">
        <f t="array" ref="K61">INDEX('Lab.Calcs.Assumptions'!G$4:G$32,$N61)</f>
        <v>0.39967000000000003</v>
      </c>
      <c r="L61" s="4" cm="1">
        <f t="array" ref="L61">INDEX('Lab.Calcs.Assumptions'!H$4:H$32,$N61)</f>
        <v>7.2669999999999998E-2</v>
      </c>
      <c r="M61" s="4" cm="1">
        <f t="array" ref="M61">INDEX('Lab.Calcs.Assumptions'!I$4:I$32,$N61)</f>
        <v>0.88546000000000002</v>
      </c>
      <c r="N61" s="4">
        <f>MATCH(D61,'Lab.Calcs.Assumptions'!$A$4:$A$32,0)</f>
        <v>21</v>
      </c>
      <c r="V61" s="4" t="s">
        <v>25</v>
      </c>
      <c r="W61" s="5" t="s">
        <v>63</v>
      </c>
      <c r="X61" s="4" t="s">
        <v>55</v>
      </c>
    </row>
    <row r="62" spans="1:24" x14ac:dyDescent="0.25">
      <c r="A62" s="4" t="s">
        <v>429</v>
      </c>
      <c r="B62" s="4" t="s">
        <v>42</v>
      </c>
      <c r="C62" s="4" t="s">
        <v>70</v>
      </c>
      <c r="D62" s="4" t="s">
        <v>70</v>
      </c>
      <c r="E62" s="4" t="s">
        <v>430</v>
      </c>
      <c r="F62" s="4" cm="1">
        <f t="array" ref="F62">INDEX('Lab.Calcs.Assumptions'!B$4:B$32,$N62)</f>
        <v>1.413E-2</v>
      </c>
      <c r="G62" s="4" cm="1">
        <f t="array" ref="G62">INDEX('Lab.Calcs.Assumptions'!C$4:C$32,$N62)</f>
        <v>1.1440000000000001E-2</v>
      </c>
      <c r="H62" s="4" cm="1">
        <f t="array" ref="H62">INDEX('Lab.Calcs.Assumptions'!D$4:D$32,$N62)</f>
        <v>1.5480000000000001E-2</v>
      </c>
      <c r="I62" s="4" cm="1">
        <f t="array" ref="I62">INDEX('Lab.Calcs.Assumptions'!E$4:E$32,$N62)</f>
        <v>0</v>
      </c>
      <c r="J62" s="4" cm="1">
        <f t="array" ref="J62">INDEX('Lab.Calcs.Assumptions'!F$4:F$32,$N62)</f>
        <v>0.10833</v>
      </c>
      <c r="K62" s="4" cm="1">
        <f t="array" ref="K62">INDEX('Lab.Calcs.Assumptions'!G$4:G$32,$N62)</f>
        <v>0.39967000000000003</v>
      </c>
      <c r="L62" s="4" cm="1">
        <f t="array" ref="L62">INDEX('Lab.Calcs.Assumptions'!H$4:H$32,$N62)</f>
        <v>7.2669999999999998E-2</v>
      </c>
      <c r="M62" s="4" cm="1">
        <f t="array" ref="M62">INDEX('Lab.Calcs.Assumptions'!I$4:I$32,$N62)</f>
        <v>0.88546000000000002</v>
      </c>
      <c r="N62" s="4">
        <f>MATCH(D62,'Lab.Calcs.Assumptions'!$A$4:$A$32,0)</f>
        <v>21</v>
      </c>
      <c r="V62" s="4" t="s">
        <v>25</v>
      </c>
      <c r="W62" s="5" t="s">
        <v>59</v>
      </c>
      <c r="X62" s="4" t="s">
        <v>55</v>
      </c>
    </row>
    <row r="63" spans="1:24" x14ac:dyDescent="0.25">
      <c r="A63" s="4" t="s">
        <v>431</v>
      </c>
      <c r="B63" s="4" t="s">
        <v>42</v>
      </c>
      <c r="C63" s="4" t="s">
        <v>70</v>
      </c>
      <c r="D63" s="4" t="s">
        <v>70</v>
      </c>
      <c r="E63" s="4" t="s">
        <v>432</v>
      </c>
      <c r="F63" s="4" cm="1">
        <f t="array" ref="F63">INDEX('Lab.Calcs.Assumptions'!B$4:B$32,$N63)</f>
        <v>1.413E-2</v>
      </c>
      <c r="G63" s="4" cm="1">
        <f t="array" ref="G63">INDEX('Lab.Calcs.Assumptions'!C$4:C$32,$N63)</f>
        <v>1.1440000000000001E-2</v>
      </c>
      <c r="H63" s="4" cm="1">
        <f t="array" ref="H63">INDEX('Lab.Calcs.Assumptions'!D$4:D$32,$N63)</f>
        <v>1.5480000000000001E-2</v>
      </c>
      <c r="I63" s="4" cm="1">
        <f t="array" ref="I63">INDEX('Lab.Calcs.Assumptions'!E$4:E$32,$N63)</f>
        <v>0</v>
      </c>
      <c r="J63" s="4" cm="1">
        <f t="array" ref="J63">INDEX('Lab.Calcs.Assumptions'!F$4:F$32,$N63)</f>
        <v>0.10833</v>
      </c>
      <c r="K63" s="4" cm="1">
        <f t="array" ref="K63">INDEX('Lab.Calcs.Assumptions'!G$4:G$32,$N63)</f>
        <v>0.39967000000000003</v>
      </c>
      <c r="L63" s="4" cm="1">
        <f t="array" ref="L63">INDEX('Lab.Calcs.Assumptions'!H$4:H$32,$N63)</f>
        <v>7.2669999999999998E-2</v>
      </c>
      <c r="M63" s="4" cm="1">
        <f t="array" ref="M63">INDEX('Lab.Calcs.Assumptions'!I$4:I$32,$N63)</f>
        <v>0.88546000000000002</v>
      </c>
      <c r="N63" s="4">
        <f>MATCH(D63,'Lab.Calcs.Assumptions'!$A$4:$A$32,0)</f>
        <v>21</v>
      </c>
      <c r="V63" s="4" t="s">
        <v>25</v>
      </c>
      <c r="W63" s="5" t="s">
        <v>56</v>
      </c>
      <c r="X63" s="4" t="s">
        <v>55</v>
      </c>
    </row>
    <row r="64" spans="1:24" x14ac:dyDescent="0.25">
      <c r="A64" s="4" t="s">
        <v>433</v>
      </c>
      <c r="B64" s="4" t="s">
        <v>42</v>
      </c>
      <c r="C64" s="4" t="s">
        <v>70</v>
      </c>
      <c r="D64" s="4" t="s">
        <v>70</v>
      </c>
      <c r="E64" s="4" t="s">
        <v>434</v>
      </c>
      <c r="F64" s="4" cm="1">
        <f t="array" ref="F64">INDEX('Lab.Calcs.Assumptions'!B$4:B$32,$N64)</f>
        <v>1.413E-2</v>
      </c>
      <c r="G64" s="4" cm="1">
        <f t="array" ref="G64">INDEX('Lab.Calcs.Assumptions'!C$4:C$32,$N64)</f>
        <v>1.1440000000000001E-2</v>
      </c>
      <c r="H64" s="4" cm="1">
        <f t="array" ref="H64">INDEX('Lab.Calcs.Assumptions'!D$4:D$32,$N64)</f>
        <v>1.5480000000000001E-2</v>
      </c>
      <c r="I64" s="4" cm="1">
        <f t="array" ref="I64">INDEX('Lab.Calcs.Assumptions'!E$4:E$32,$N64)</f>
        <v>0</v>
      </c>
      <c r="J64" s="4" cm="1">
        <f t="array" ref="J64">INDEX('Lab.Calcs.Assumptions'!F$4:F$32,$N64)</f>
        <v>0.10833</v>
      </c>
      <c r="K64" s="4" cm="1">
        <f t="array" ref="K64">INDEX('Lab.Calcs.Assumptions'!G$4:G$32,$N64)</f>
        <v>0.39967000000000003</v>
      </c>
      <c r="L64" s="4" cm="1">
        <f t="array" ref="L64">INDEX('Lab.Calcs.Assumptions'!H$4:H$32,$N64)</f>
        <v>7.2669999999999998E-2</v>
      </c>
      <c r="M64" s="4" cm="1">
        <f t="array" ref="M64">INDEX('Lab.Calcs.Assumptions'!I$4:I$32,$N64)</f>
        <v>0.88546000000000002</v>
      </c>
      <c r="N64" s="4">
        <f>MATCH(D64,'Lab.Calcs.Assumptions'!$A$4:$A$32,0)</f>
        <v>21</v>
      </c>
    </row>
    <row r="65" spans="1:14" x14ac:dyDescent="0.25">
      <c r="A65" s="4" t="s">
        <v>435</v>
      </c>
      <c r="B65" s="4" t="s">
        <v>42</v>
      </c>
      <c r="C65" s="4" t="s">
        <v>70</v>
      </c>
      <c r="D65" s="4" t="s">
        <v>70</v>
      </c>
      <c r="E65" s="4" t="s">
        <v>436</v>
      </c>
      <c r="F65" s="4" cm="1">
        <f t="array" ref="F65">INDEX('Lab.Calcs.Assumptions'!B$4:B$32,$N65)</f>
        <v>1.413E-2</v>
      </c>
      <c r="G65" s="4" cm="1">
        <f t="array" ref="G65">INDEX('Lab.Calcs.Assumptions'!C$4:C$32,$N65)</f>
        <v>1.1440000000000001E-2</v>
      </c>
      <c r="H65" s="4" cm="1">
        <f t="array" ref="H65">INDEX('Lab.Calcs.Assumptions'!D$4:D$32,$N65)</f>
        <v>1.5480000000000001E-2</v>
      </c>
      <c r="I65" s="4" cm="1">
        <f t="array" ref="I65">INDEX('Lab.Calcs.Assumptions'!E$4:E$32,$N65)</f>
        <v>0</v>
      </c>
      <c r="J65" s="4" cm="1">
        <f t="array" ref="J65">INDEX('Lab.Calcs.Assumptions'!F$4:F$32,$N65)</f>
        <v>0.10833</v>
      </c>
      <c r="K65" s="4" cm="1">
        <f t="array" ref="K65">INDEX('Lab.Calcs.Assumptions'!G$4:G$32,$N65)</f>
        <v>0.39967000000000003</v>
      </c>
      <c r="L65" s="4" cm="1">
        <f t="array" ref="L65">INDEX('Lab.Calcs.Assumptions'!H$4:H$32,$N65)</f>
        <v>7.2669999999999998E-2</v>
      </c>
      <c r="M65" s="4" cm="1">
        <f t="array" ref="M65">INDEX('Lab.Calcs.Assumptions'!I$4:I$32,$N65)</f>
        <v>0.88546000000000002</v>
      </c>
      <c r="N65" s="4">
        <f>MATCH(D65,'Lab.Calcs.Assumptions'!$A$4:$A$32,0)</f>
        <v>21</v>
      </c>
    </row>
    <row r="66" spans="1:14" x14ac:dyDescent="0.25">
      <c r="A66" s="4" t="s">
        <v>437</v>
      </c>
      <c r="B66" s="4" t="s">
        <v>42</v>
      </c>
      <c r="C66" s="4" t="s">
        <v>70</v>
      </c>
      <c r="D66" s="4" t="s">
        <v>70</v>
      </c>
      <c r="E66" s="4" t="s">
        <v>436</v>
      </c>
      <c r="F66" s="4" cm="1">
        <f t="array" ref="F66">INDEX('Lab.Calcs.Assumptions'!B$4:B$32,$N66)</f>
        <v>1.413E-2</v>
      </c>
      <c r="G66" s="4" cm="1">
        <f t="array" ref="G66">INDEX('Lab.Calcs.Assumptions'!C$4:C$32,$N66)</f>
        <v>1.1440000000000001E-2</v>
      </c>
      <c r="H66" s="4" cm="1">
        <f t="array" ref="H66">INDEX('Lab.Calcs.Assumptions'!D$4:D$32,$N66)</f>
        <v>1.5480000000000001E-2</v>
      </c>
      <c r="I66" s="4" cm="1">
        <f t="array" ref="I66">INDEX('Lab.Calcs.Assumptions'!E$4:E$32,$N66)</f>
        <v>0</v>
      </c>
      <c r="J66" s="4" cm="1">
        <f t="array" ref="J66">INDEX('Lab.Calcs.Assumptions'!F$4:F$32,$N66)</f>
        <v>0.10833</v>
      </c>
      <c r="K66" s="4" cm="1">
        <f t="array" ref="K66">INDEX('Lab.Calcs.Assumptions'!G$4:G$32,$N66)</f>
        <v>0.39967000000000003</v>
      </c>
      <c r="L66" s="4" cm="1">
        <f t="array" ref="L66">INDEX('Lab.Calcs.Assumptions'!H$4:H$32,$N66)</f>
        <v>7.2669999999999998E-2</v>
      </c>
      <c r="M66" s="4" cm="1">
        <f t="array" ref="M66">INDEX('Lab.Calcs.Assumptions'!I$4:I$32,$N66)</f>
        <v>0.88546000000000002</v>
      </c>
      <c r="N66" s="4">
        <f>MATCH(D66,'Lab.Calcs.Assumptions'!$A$4:$A$32,0)</f>
        <v>21</v>
      </c>
    </row>
    <row r="67" spans="1:14" x14ac:dyDescent="0.25">
      <c r="A67" s="4" t="s">
        <v>438</v>
      </c>
      <c r="B67" s="4" t="s">
        <v>42</v>
      </c>
      <c r="C67" s="4" t="s">
        <v>70</v>
      </c>
      <c r="D67" s="4" t="s">
        <v>70</v>
      </c>
      <c r="E67" s="4" t="s">
        <v>439</v>
      </c>
      <c r="F67" s="4" cm="1">
        <f t="array" ref="F67">INDEX('Lab.Calcs.Assumptions'!B$4:B$32,$N67)</f>
        <v>1.413E-2</v>
      </c>
      <c r="G67" s="4" cm="1">
        <f t="array" ref="G67">INDEX('Lab.Calcs.Assumptions'!C$4:C$32,$N67)</f>
        <v>1.1440000000000001E-2</v>
      </c>
      <c r="H67" s="4" cm="1">
        <f t="array" ref="H67">INDEX('Lab.Calcs.Assumptions'!D$4:D$32,$N67)</f>
        <v>1.5480000000000001E-2</v>
      </c>
      <c r="I67" s="4" cm="1">
        <f t="array" ref="I67">INDEX('Lab.Calcs.Assumptions'!E$4:E$32,$N67)</f>
        <v>0</v>
      </c>
      <c r="J67" s="4" cm="1">
        <f t="array" ref="J67">INDEX('Lab.Calcs.Assumptions'!F$4:F$32,$N67)</f>
        <v>0.10833</v>
      </c>
      <c r="K67" s="4" cm="1">
        <f t="array" ref="K67">INDEX('Lab.Calcs.Assumptions'!G$4:G$32,$N67)</f>
        <v>0.39967000000000003</v>
      </c>
      <c r="L67" s="4" cm="1">
        <f t="array" ref="L67">INDEX('Lab.Calcs.Assumptions'!H$4:H$32,$N67)</f>
        <v>7.2669999999999998E-2</v>
      </c>
      <c r="M67" s="4" cm="1">
        <f t="array" ref="M67">INDEX('Lab.Calcs.Assumptions'!I$4:I$32,$N67)</f>
        <v>0.88546000000000002</v>
      </c>
      <c r="N67" s="4">
        <f>MATCH(D67,'Lab.Calcs.Assumptions'!$A$4:$A$32,0)</f>
        <v>21</v>
      </c>
    </row>
    <row r="68" spans="1:14" x14ac:dyDescent="0.25">
      <c r="A68" s="4" t="s">
        <v>440</v>
      </c>
      <c r="B68" s="4" t="s">
        <v>42</v>
      </c>
      <c r="C68" s="4" t="s">
        <v>70</v>
      </c>
      <c r="D68" s="4" t="s">
        <v>70</v>
      </c>
      <c r="E68" s="4" t="s">
        <v>441</v>
      </c>
      <c r="F68" s="4" cm="1">
        <f t="array" ref="F68">INDEX('Lab.Calcs.Assumptions'!B$4:B$32,$N68)</f>
        <v>1.413E-2</v>
      </c>
      <c r="G68" s="4" cm="1">
        <f t="array" ref="G68">INDEX('Lab.Calcs.Assumptions'!C$4:C$32,$N68)</f>
        <v>1.1440000000000001E-2</v>
      </c>
      <c r="H68" s="4" cm="1">
        <f t="array" ref="H68">INDEX('Lab.Calcs.Assumptions'!D$4:D$32,$N68)</f>
        <v>1.5480000000000001E-2</v>
      </c>
      <c r="I68" s="4" cm="1">
        <f t="array" ref="I68">INDEX('Lab.Calcs.Assumptions'!E$4:E$32,$N68)</f>
        <v>0</v>
      </c>
      <c r="J68" s="4" cm="1">
        <f t="array" ref="J68">INDEX('Lab.Calcs.Assumptions'!F$4:F$32,$N68)</f>
        <v>0.10833</v>
      </c>
      <c r="K68" s="4" cm="1">
        <f t="array" ref="K68">INDEX('Lab.Calcs.Assumptions'!G$4:G$32,$N68)</f>
        <v>0.39967000000000003</v>
      </c>
      <c r="L68" s="4" cm="1">
        <f t="array" ref="L68">INDEX('Lab.Calcs.Assumptions'!H$4:H$32,$N68)</f>
        <v>7.2669999999999998E-2</v>
      </c>
      <c r="M68" s="4" cm="1">
        <f t="array" ref="M68">INDEX('Lab.Calcs.Assumptions'!I$4:I$32,$N68)</f>
        <v>0.88546000000000002</v>
      </c>
      <c r="N68" s="4">
        <f>MATCH(D68,'Lab.Calcs.Assumptions'!$A$4:$A$32,0)</f>
        <v>21</v>
      </c>
    </row>
    <row r="69" spans="1:14" x14ac:dyDescent="0.25">
      <c r="A69" s="4" t="s">
        <v>442</v>
      </c>
      <c r="B69" s="4" t="s">
        <v>42</v>
      </c>
      <c r="C69" s="4" t="s">
        <v>70</v>
      </c>
      <c r="D69" s="4" t="s">
        <v>70</v>
      </c>
      <c r="E69" s="4" t="s">
        <v>443</v>
      </c>
      <c r="F69" s="4" cm="1">
        <f t="array" ref="F69">INDEX('Lab.Calcs.Assumptions'!B$4:B$32,$N69)</f>
        <v>1.413E-2</v>
      </c>
      <c r="G69" s="4" cm="1">
        <f t="array" ref="G69">INDEX('Lab.Calcs.Assumptions'!C$4:C$32,$N69)</f>
        <v>1.1440000000000001E-2</v>
      </c>
      <c r="H69" s="4" cm="1">
        <f t="array" ref="H69">INDEX('Lab.Calcs.Assumptions'!D$4:D$32,$N69)</f>
        <v>1.5480000000000001E-2</v>
      </c>
      <c r="I69" s="4" cm="1">
        <f t="array" ref="I69">INDEX('Lab.Calcs.Assumptions'!E$4:E$32,$N69)</f>
        <v>0</v>
      </c>
      <c r="J69" s="4" cm="1">
        <f t="array" ref="J69">INDEX('Lab.Calcs.Assumptions'!F$4:F$32,$N69)</f>
        <v>0.10833</v>
      </c>
      <c r="K69" s="4" cm="1">
        <f t="array" ref="K69">INDEX('Lab.Calcs.Assumptions'!G$4:G$32,$N69)</f>
        <v>0.39967000000000003</v>
      </c>
      <c r="L69" s="4" cm="1">
        <f t="array" ref="L69">INDEX('Lab.Calcs.Assumptions'!H$4:H$32,$N69)</f>
        <v>7.2669999999999998E-2</v>
      </c>
      <c r="M69" s="4" cm="1">
        <f t="array" ref="M69">INDEX('Lab.Calcs.Assumptions'!I$4:I$32,$N69)</f>
        <v>0.88546000000000002</v>
      </c>
      <c r="N69" s="4">
        <f>MATCH(D69,'Lab.Calcs.Assumptions'!$A$4:$A$32,0)</f>
        <v>21</v>
      </c>
    </row>
    <row r="70" spans="1:14" x14ac:dyDescent="0.25">
      <c r="A70" s="4" t="s">
        <v>444</v>
      </c>
      <c r="B70" s="4" t="s">
        <v>42</v>
      </c>
      <c r="C70" s="4" t="s">
        <v>70</v>
      </c>
      <c r="D70" s="4" t="s">
        <v>70</v>
      </c>
      <c r="E70" s="4" t="s">
        <v>445</v>
      </c>
      <c r="F70" s="4" cm="1">
        <f t="array" ref="F70">INDEX('Lab.Calcs.Assumptions'!B$4:B$32,$N70)</f>
        <v>1.413E-2</v>
      </c>
      <c r="G70" s="4" cm="1">
        <f t="array" ref="G70">INDEX('Lab.Calcs.Assumptions'!C$4:C$32,$N70)</f>
        <v>1.1440000000000001E-2</v>
      </c>
      <c r="H70" s="4" cm="1">
        <f t="array" ref="H70">INDEX('Lab.Calcs.Assumptions'!D$4:D$32,$N70)</f>
        <v>1.5480000000000001E-2</v>
      </c>
      <c r="I70" s="4" cm="1">
        <f t="array" ref="I70">INDEX('Lab.Calcs.Assumptions'!E$4:E$32,$N70)</f>
        <v>0</v>
      </c>
      <c r="J70" s="4" cm="1">
        <f t="array" ref="J70">INDEX('Lab.Calcs.Assumptions'!F$4:F$32,$N70)</f>
        <v>0.10833</v>
      </c>
      <c r="K70" s="4" cm="1">
        <f t="array" ref="K70">INDEX('Lab.Calcs.Assumptions'!G$4:G$32,$N70)</f>
        <v>0.39967000000000003</v>
      </c>
      <c r="L70" s="4" cm="1">
        <f t="array" ref="L70">INDEX('Lab.Calcs.Assumptions'!H$4:H$32,$N70)</f>
        <v>7.2669999999999998E-2</v>
      </c>
      <c r="M70" s="4" cm="1">
        <f t="array" ref="M70">INDEX('Lab.Calcs.Assumptions'!I$4:I$32,$N70)</f>
        <v>0.88546000000000002</v>
      </c>
      <c r="N70" s="4">
        <f>MATCH(D70,'Lab.Calcs.Assumptions'!$A$4:$A$32,0)</f>
        <v>21</v>
      </c>
    </row>
    <row r="71" spans="1:14" x14ac:dyDescent="0.25">
      <c r="A71" s="4" t="s">
        <v>446</v>
      </c>
      <c r="B71" s="4" t="s">
        <v>42</v>
      </c>
      <c r="C71" s="4" t="s">
        <v>70</v>
      </c>
      <c r="D71" s="4" t="s">
        <v>70</v>
      </c>
      <c r="E71" s="4" t="s">
        <v>447</v>
      </c>
      <c r="F71" s="4" cm="1">
        <f t="array" ref="F71">INDEX('Lab.Calcs.Assumptions'!B$4:B$32,$N71)</f>
        <v>1.413E-2</v>
      </c>
      <c r="G71" s="4" cm="1">
        <f t="array" ref="G71">INDEX('Lab.Calcs.Assumptions'!C$4:C$32,$N71)</f>
        <v>1.1440000000000001E-2</v>
      </c>
      <c r="H71" s="4" cm="1">
        <f t="array" ref="H71">INDEX('Lab.Calcs.Assumptions'!D$4:D$32,$N71)</f>
        <v>1.5480000000000001E-2</v>
      </c>
      <c r="I71" s="4" cm="1">
        <f t="array" ref="I71">INDEX('Lab.Calcs.Assumptions'!E$4:E$32,$N71)</f>
        <v>0</v>
      </c>
      <c r="J71" s="4" cm="1">
        <f t="array" ref="J71">INDEX('Lab.Calcs.Assumptions'!F$4:F$32,$N71)</f>
        <v>0.10833</v>
      </c>
      <c r="K71" s="4" cm="1">
        <f t="array" ref="K71">INDEX('Lab.Calcs.Assumptions'!G$4:G$32,$N71)</f>
        <v>0.39967000000000003</v>
      </c>
      <c r="L71" s="4" cm="1">
        <f t="array" ref="L71">INDEX('Lab.Calcs.Assumptions'!H$4:H$32,$N71)</f>
        <v>7.2669999999999998E-2</v>
      </c>
      <c r="M71" s="4" cm="1">
        <f t="array" ref="M71">INDEX('Lab.Calcs.Assumptions'!I$4:I$32,$N71)</f>
        <v>0.88546000000000002</v>
      </c>
      <c r="N71" s="4">
        <f>MATCH(D71,'Lab.Calcs.Assumptions'!$A$4:$A$32,0)</f>
        <v>21</v>
      </c>
    </row>
    <row r="72" spans="1:14" x14ac:dyDescent="0.25">
      <c r="A72" s="4" t="s">
        <v>450</v>
      </c>
      <c r="B72" s="4" t="s">
        <v>42</v>
      </c>
      <c r="C72" s="4" t="s">
        <v>67</v>
      </c>
      <c r="D72" s="4" t="s">
        <v>294</v>
      </c>
      <c r="E72" s="4" t="s">
        <v>451</v>
      </c>
      <c r="F72" s="4" cm="1">
        <f t="array" ref="F72">INDEX('Lab.Calcs.Assumptions'!B$4:B$32,$N72)</f>
        <v>1.2109999999999999E-2</v>
      </c>
      <c r="G72" s="4" cm="1">
        <f t="array" ref="G72">INDEX('Lab.Calcs.Assumptions'!C$4:C$32,$N72)</f>
        <v>9.7999999999999997E-3</v>
      </c>
      <c r="H72" s="4" cm="1">
        <f t="array" ref="H72">INDEX('Lab.Calcs.Assumptions'!D$4:D$32,$N72)</f>
        <v>1.3259999999999999E-2</v>
      </c>
      <c r="I72" s="4" cm="1">
        <f t="array" ref="I72">INDEX('Lab.Calcs.Assumptions'!E$4:E$32,$N72)</f>
        <v>0</v>
      </c>
      <c r="J72" s="4" cm="1">
        <f t="array" ref="J72">INDEX('Lab.Calcs.Assumptions'!F$4:F$32,$N72)</f>
        <v>9.2840000000000006E-2</v>
      </c>
      <c r="K72" s="4" cm="1">
        <f t="array" ref="K72">INDEX('Lab.Calcs.Assumptions'!G$4:G$32,$N72)</f>
        <v>0.34251999999999999</v>
      </c>
      <c r="L72" s="4" cm="1">
        <f t="array" ref="L72">INDEX('Lab.Calcs.Assumptions'!H$4:H$32,$N72)</f>
        <v>6.2280000000000002E-2</v>
      </c>
      <c r="M72" s="4" cm="1">
        <f t="array" ref="M72">INDEX('Lab.Calcs.Assumptions'!I$4:I$32,$N72)</f>
        <v>0.75883999999999996</v>
      </c>
      <c r="N72" s="4">
        <f>MATCH(D72,'Lab.Calcs.Assumptions'!$A$4:$A$32,0)</f>
        <v>23</v>
      </c>
    </row>
    <row r="73" spans="1:14" x14ac:dyDescent="0.25">
      <c r="A73" s="4" t="s">
        <v>452</v>
      </c>
      <c r="B73" s="4" t="s">
        <v>42</v>
      </c>
      <c r="C73" s="4" t="s">
        <v>41</v>
      </c>
      <c r="D73" s="4" t="s">
        <v>61</v>
      </c>
      <c r="E73" s="4" t="s">
        <v>60</v>
      </c>
      <c r="F73" s="4" cm="1">
        <f t="array" ref="F73">INDEX('Lab.Calcs.Assumptions'!B$4:B$32,$N73)</f>
        <v>2.3800000000000002E-2</v>
      </c>
      <c r="G73" s="4" cm="1">
        <f t="array" ref="G73">INDEX('Lab.Calcs.Assumptions'!C$4:C$32,$N73)</f>
        <v>1.9269999999999999E-2</v>
      </c>
      <c r="H73" s="4" cm="1">
        <f t="array" ref="H73">INDEX('Lab.Calcs.Assumptions'!D$4:D$32,$N73)</f>
        <v>2.606E-2</v>
      </c>
      <c r="I73" s="4" cm="1">
        <f t="array" ref="I73">INDEX('Lab.Calcs.Assumptions'!E$4:E$32,$N73)</f>
        <v>0</v>
      </c>
      <c r="J73" s="4" cm="1">
        <f t="array" ref="J73">INDEX('Lab.Calcs.Assumptions'!F$4:F$32,$N73)</f>
        <v>0.18245</v>
      </c>
      <c r="K73" s="4" cm="1">
        <f t="array" ref="K73">INDEX('Lab.Calcs.Assumptions'!G$4:G$32,$N73)</f>
        <v>0.67315000000000003</v>
      </c>
      <c r="L73" s="4" cm="1">
        <f t="array" ref="L73">INDEX('Lab.Calcs.Assumptions'!H$4:H$32,$N73)</f>
        <v>0.12239</v>
      </c>
      <c r="M73" s="4" cm="1">
        <f t="array" ref="M73">INDEX('Lab.Calcs.Assumptions'!I$4:I$32,$N73)</f>
        <v>1.49136</v>
      </c>
      <c r="N73" s="4">
        <f>MATCH(D73,'Lab.Calcs.Assumptions'!$A$4:$A$32,0)</f>
        <v>25</v>
      </c>
    </row>
    <row r="74" spans="1:14" x14ac:dyDescent="0.25">
      <c r="A74" s="4" t="s">
        <v>453</v>
      </c>
      <c r="B74" s="4" t="s">
        <v>42</v>
      </c>
      <c r="C74" s="4" t="s">
        <v>41</v>
      </c>
      <c r="D74" s="4" t="s">
        <v>40</v>
      </c>
      <c r="E74" s="4" t="s">
        <v>57</v>
      </c>
      <c r="F74" s="4" cm="1">
        <f t="array" ref="F74">INDEX('Lab.Calcs.Assumptions'!B$4:B$32,$N74)</f>
        <v>2.1819999999999999E-2</v>
      </c>
      <c r="G74" s="4" cm="1">
        <f t="array" ref="G74">INDEX('Lab.Calcs.Assumptions'!C$4:C$32,$N74)</f>
        <v>1.7659999999999999E-2</v>
      </c>
      <c r="H74" s="4" cm="1">
        <f t="array" ref="H74">INDEX('Lab.Calcs.Assumptions'!D$4:D$32,$N74)</f>
        <v>2.3900000000000001E-2</v>
      </c>
      <c r="I74" s="4" cm="1">
        <f t="array" ref="I74">INDEX('Lab.Calcs.Assumptions'!E$4:E$32,$N74)</f>
        <v>0</v>
      </c>
      <c r="J74" s="4" cm="1">
        <f t="array" ref="J74">INDEX('Lab.Calcs.Assumptions'!F$4:F$32,$N74)</f>
        <v>0.16728999999999999</v>
      </c>
      <c r="K74" s="4" cm="1">
        <f t="array" ref="K74">INDEX('Lab.Calcs.Assumptions'!G$4:G$32,$N74)</f>
        <v>0.61721999999999999</v>
      </c>
      <c r="L74" s="4" cm="1">
        <f t="array" ref="L74">INDEX('Lab.Calcs.Assumptions'!H$4:H$32,$N74)</f>
        <v>0.11222</v>
      </c>
      <c r="M74" s="4" cm="1">
        <f t="array" ref="M74">INDEX('Lab.Calcs.Assumptions'!I$4:I$32,$N74)</f>
        <v>1.36744</v>
      </c>
      <c r="N74" s="4">
        <f>MATCH(D74,'Lab.Calcs.Assumptions'!$A$4:$A$32,0)</f>
        <v>26</v>
      </c>
    </row>
    <row r="75" spans="1:14" x14ac:dyDescent="0.25">
      <c r="A75" s="4" t="s">
        <v>454</v>
      </c>
      <c r="B75" s="4" t="s">
        <v>42</v>
      </c>
      <c r="C75" s="4" t="s">
        <v>41</v>
      </c>
      <c r="D75" s="4" t="s">
        <v>458</v>
      </c>
      <c r="E75" s="4" t="s">
        <v>455</v>
      </c>
      <c r="F75" s="4" cm="1">
        <f t="array" ref="F75">INDEX('Lab.Calcs.Assumptions'!B$4:B$32,$N75)</f>
        <v>0.13253999999999999</v>
      </c>
      <c r="G75" s="4" cm="1">
        <f t="array" ref="G75">INDEX('Lab.Calcs.Assumptions'!C$4:C$32,$N75)</f>
        <v>0.10729</v>
      </c>
      <c r="H75" s="4" cm="1">
        <f t="array" ref="H75">INDEX('Lab.Calcs.Assumptions'!D$4:D$32,$N75)</f>
        <v>0.14516000000000001</v>
      </c>
      <c r="I75" s="4" cm="1">
        <f t="array" ref="I75">INDEX('Lab.Calcs.Assumptions'!E$4:E$32,$N75)</f>
        <v>0</v>
      </c>
      <c r="J75" s="4" cm="1">
        <f t="array" ref="J75">INDEX('Lab.Calcs.Assumptions'!F$4:F$32,$N75)</f>
        <v>1.01614</v>
      </c>
      <c r="K75" s="4" cm="1">
        <f t="array" ref="K75">INDEX('Lab.Calcs.Assumptions'!G$4:G$32,$N75)</f>
        <v>3.7490000000000001</v>
      </c>
      <c r="L75" s="4" cm="1">
        <f t="array" ref="L75">INDEX('Lab.Calcs.Assumptions'!H$4:H$32,$N75)</f>
        <v>0.68164000000000002</v>
      </c>
      <c r="M75" s="4" cm="1">
        <f t="array" ref="M75">INDEX('Lab.Calcs.Assumptions'!I$4:I$32,$N75)</f>
        <v>8.3058700000000005</v>
      </c>
      <c r="N75" s="4">
        <f>MATCH(D75,'Lab.Calcs.Assumptions'!$A$4:$A$32,0)</f>
        <v>27</v>
      </c>
    </row>
    <row r="76" spans="1:14" x14ac:dyDescent="0.25">
      <c r="A76" s="4" t="s">
        <v>456</v>
      </c>
      <c r="B76" s="4" t="s">
        <v>42</v>
      </c>
      <c r="C76" s="4" t="s">
        <v>41</v>
      </c>
      <c r="D76" s="4" t="s">
        <v>459</v>
      </c>
      <c r="E76" s="4" t="s">
        <v>457</v>
      </c>
      <c r="F76" s="4" cm="1">
        <f t="array" ref="F76">INDEX('Lab.Calcs.Assumptions'!B$4:B$32,$N76)</f>
        <v>0.13253999999999999</v>
      </c>
      <c r="G76" s="4" cm="1">
        <f t="array" ref="G76">INDEX('Lab.Calcs.Assumptions'!C$4:C$32,$N76)</f>
        <v>0.10729</v>
      </c>
      <c r="H76" s="4" cm="1">
        <f t="array" ref="H76">INDEX('Lab.Calcs.Assumptions'!D$4:D$32,$N76)</f>
        <v>0.14516000000000001</v>
      </c>
      <c r="I76" s="4" cm="1">
        <f t="array" ref="I76">INDEX('Lab.Calcs.Assumptions'!E$4:E$32,$N76)</f>
        <v>0</v>
      </c>
      <c r="J76" s="4" cm="1">
        <f t="array" ref="J76">INDEX('Lab.Calcs.Assumptions'!F$4:F$32,$N76)</f>
        <v>1.01614</v>
      </c>
      <c r="K76" s="4" cm="1">
        <f t="array" ref="K76">INDEX('Lab.Calcs.Assumptions'!G$4:G$32,$N76)</f>
        <v>3.7490000000000001</v>
      </c>
      <c r="L76" s="4" cm="1">
        <f t="array" ref="L76">INDEX('Lab.Calcs.Assumptions'!H$4:H$32,$N76)</f>
        <v>0.68164000000000002</v>
      </c>
      <c r="M76" s="4" cm="1">
        <f t="array" ref="M76">INDEX('Lab.Calcs.Assumptions'!I$4:I$32,$N76)</f>
        <v>8.3058700000000005</v>
      </c>
      <c r="N76" s="4">
        <f>MATCH(D76,'Lab.Calcs.Assumptions'!$A$4:$A$32,0)</f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9480-23E6-419A-91FF-CBD0E05AE4BF}">
  <sheetPr codeName="Sheet4">
    <tabColor theme="5"/>
  </sheetPr>
  <dimension ref="A1:AE136"/>
  <sheetViews>
    <sheetView tabSelected="1" zoomScale="110" zoomScaleNormal="110" workbookViewId="0">
      <selection activeCell="M33" sqref="M33"/>
    </sheetView>
  </sheetViews>
  <sheetFormatPr defaultRowHeight="15" x14ac:dyDescent="0.25"/>
  <cols>
    <col min="1" max="1" width="19.5703125" style="4" customWidth="1"/>
    <col min="2" max="5" width="9.140625" style="4"/>
    <col min="6" max="6" width="13.85546875" style="4" customWidth="1"/>
    <col min="7" max="7" width="16.7109375" style="4" bestFit="1" customWidth="1"/>
    <col min="8" max="8" width="10.85546875" style="4" customWidth="1"/>
    <col min="9" max="9" width="12" style="4" customWidth="1"/>
    <col min="10" max="10" width="11.5703125" style="4" bestFit="1" customWidth="1"/>
    <col min="11" max="11" width="12.7109375" style="4" bestFit="1" customWidth="1"/>
    <col min="12" max="12" width="13.85546875" style="4" customWidth="1"/>
    <col min="13" max="13" width="13.85546875" style="4" bestFit="1" customWidth="1"/>
    <col min="14" max="16" width="9.140625" style="4"/>
    <col min="17" max="17" width="16.7109375" style="4" bestFit="1" customWidth="1"/>
    <col min="18" max="19" width="9.140625" style="4"/>
    <col min="20" max="20" width="15.85546875" style="4" customWidth="1"/>
    <col min="21" max="22" width="9.140625" style="4"/>
    <col min="23" max="23" width="16.85546875" style="4" customWidth="1"/>
    <col min="24" max="16384" width="9.140625" style="4"/>
  </cols>
  <sheetData>
    <row r="1" spans="1:21" x14ac:dyDescent="0.25">
      <c r="B1" s="4" t="s">
        <v>303</v>
      </c>
      <c r="I1" s="34" t="s">
        <v>474</v>
      </c>
      <c r="J1" s="34"/>
      <c r="K1" s="35">
        <v>4.5199999999999996</v>
      </c>
      <c r="M1" s="4" t="s">
        <v>302</v>
      </c>
      <c r="N1" s="4">
        <f t="array" ref="N1:Q1">TRANSPOSE('[1]From SAM'!Q28:Q31)*1000</f>
        <v>110.01900000000001</v>
      </c>
      <c r="O1" s="4">
        <v>112.75</v>
      </c>
      <c r="P1" s="4">
        <v>173.19399999999999</v>
      </c>
      <c r="Q1" s="4">
        <v>395.77199999999999</v>
      </c>
    </row>
    <row r="2" spans="1:21" x14ac:dyDescent="0.25">
      <c r="A2" s="4" t="s">
        <v>134</v>
      </c>
      <c r="B2" s="4" t="str">
        <f t="array" ref="B2:I2">TRANSPOSE(I80:I87)</f>
        <v>flab-rn</v>
      </c>
      <c r="C2" s="4" t="str">
        <v>flab-rp</v>
      </c>
      <c r="D2" s="4" t="str">
        <v>flab-rs</v>
      </c>
      <c r="E2" s="4" t="str">
        <v>flab-rt</v>
      </c>
      <c r="F2" s="4" t="str">
        <v>flab-un</v>
      </c>
      <c r="G2" s="4" t="str">
        <v>flab-up</v>
      </c>
      <c r="H2" s="4" t="str">
        <v>flab-us</v>
      </c>
      <c r="I2" s="4" t="str">
        <v>flab-ut</v>
      </c>
      <c r="K2" s="4" t="s">
        <v>138</v>
      </c>
      <c r="L2" s="4" t="s">
        <v>301</v>
      </c>
      <c r="M2" s="4" t="s">
        <v>138</v>
      </c>
      <c r="N2" s="4" t="str">
        <f>B2</f>
        <v>flab-rn</v>
      </c>
      <c r="O2" s="4" t="str">
        <f>C2</f>
        <v>flab-rp</v>
      </c>
      <c r="P2" s="4" t="str">
        <f>D2</f>
        <v>flab-rs</v>
      </c>
      <c r="Q2" s="4" t="str">
        <f>E2</f>
        <v>flab-rt</v>
      </c>
      <c r="R2" s="4" t="s">
        <v>300</v>
      </c>
      <c r="S2" s="4" t="s">
        <v>299</v>
      </c>
      <c r="T2" s="4" t="s">
        <v>298</v>
      </c>
      <c r="U2" s="4" t="s">
        <v>297</v>
      </c>
    </row>
    <row r="3" spans="1:21" x14ac:dyDescent="0.25">
      <c r="A3" s="4" t="s">
        <v>296</v>
      </c>
      <c r="B3" s="4">
        <f t="array" ref="B3:I3">TRANSPOSE(K80:K87)</f>
        <v>9.3749999999999997E-3</v>
      </c>
      <c r="C3" s="4">
        <v>7.5892857142857151E-3</v>
      </c>
      <c r="D3" s="4">
        <v>1.0267857142857145E-2</v>
      </c>
      <c r="E3" s="4">
        <v>0</v>
      </c>
      <c r="F3" s="4">
        <v>7.1875000000000008E-2</v>
      </c>
      <c r="G3" s="4">
        <v>0.26517857142857149</v>
      </c>
      <c r="H3" s="4">
        <v>4.8214285714285723E-2</v>
      </c>
      <c r="I3" s="4">
        <v>0.58750000000000002</v>
      </c>
      <c r="J3" s="34" t="s">
        <v>477</v>
      </c>
      <c r="K3" s="14" t="s">
        <v>162</v>
      </c>
      <c r="L3" s="4" t="s">
        <v>164</v>
      </c>
      <c r="M3" s="14" t="s">
        <v>295</v>
      </c>
    </row>
    <row r="4" spans="1:21" x14ac:dyDescent="0.25">
      <c r="A4" s="4" t="s">
        <v>130</v>
      </c>
      <c r="B4" s="4">
        <f>ROUND(B$3*$K4,5)</f>
        <v>1.413E-2</v>
      </c>
      <c r="C4" s="4">
        <f>ROUND(C$3*$K4,5)</f>
        <v>1.1440000000000001E-2</v>
      </c>
      <c r="D4" s="4">
        <f>ROUND(D$3*$K4,5)</f>
        <v>1.5480000000000001E-2</v>
      </c>
      <c r="E4" s="4">
        <f>ROUND(E$3*$K4,5)</f>
        <v>0</v>
      </c>
      <c r="F4" s="4">
        <f>ROUND(F$3*$K4,5)</f>
        <v>0.10833</v>
      </c>
      <c r="G4" s="4">
        <f>ROUND(G$3*$K4,5)</f>
        <v>0.39967000000000003</v>
      </c>
      <c r="H4" s="4">
        <f>ROUND(H$3*$K4,5)</f>
        <v>7.2669999999999998E-2</v>
      </c>
      <c r="I4" s="4">
        <f>ROUND(I$3*$K4,5)</f>
        <v>0.88546000000000002</v>
      </c>
      <c r="J4" s="4">
        <v>0.33344431232659533</v>
      </c>
      <c r="K4" s="6">
        <f>J4*$K$1</f>
        <v>1.5071682917162108</v>
      </c>
      <c r="L4" s="4">
        <f>SUMIF($A$42:$A$54,A4,$B$42:$B$54)</f>
        <v>0</v>
      </c>
      <c r="M4" s="6">
        <f t="shared" ref="M4:M24" si="0">L4*K4</f>
        <v>0</v>
      </c>
      <c r="N4" s="15">
        <f>B4*$L4*N$1</f>
        <v>0</v>
      </c>
      <c r="O4" s="15">
        <f>C4*$L4*O$1</f>
        <v>0</v>
      </c>
      <c r="P4" s="15">
        <f>D4*$L4*P$1</f>
        <v>0</v>
      </c>
      <c r="Q4" s="15">
        <f>E4*$L4*Q$1</f>
        <v>0</v>
      </c>
      <c r="R4" s="15">
        <f t="shared" ref="R4:R24" si="1">SUM(N4:Q4)</f>
        <v>0</v>
      </c>
      <c r="T4" s="8">
        <f>SUMPRODUCT(B4:E4,$N$1:$Q$1)</f>
        <v>5.5254715900000004</v>
      </c>
      <c r="U4" s="4">
        <v>3.9</v>
      </c>
    </row>
    <row r="5" spans="1:21" x14ac:dyDescent="0.25">
      <c r="A5" s="4" t="s">
        <v>129</v>
      </c>
      <c r="B5" s="4">
        <f>ROUND(B$3*$K5,5)</f>
        <v>1.413E-2</v>
      </c>
      <c r="C5" s="4">
        <f>ROUND(C$3*$K5,5)</f>
        <v>1.1440000000000001E-2</v>
      </c>
      <c r="D5" s="4">
        <f>ROUND(D$3*$K5,5)</f>
        <v>1.5480000000000001E-2</v>
      </c>
      <c r="E5" s="4">
        <f>ROUND(E$3*$K5,5)</f>
        <v>0</v>
      </c>
      <c r="F5" s="4">
        <f>ROUND(F$3*$K5,5)</f>
        <v>0.10833</v>
      </c>
      <c r="G5" s="4">
        <f>ROUND(G$3*$K5,5)</f>
        <v>0.39967000000000003</v>
      </c>
      <c r="H5" s="4">
        <f>ROUND(H$3*$K5,5)</f>
        <v>7.2669999999999998E-2</v>
      </c>
      <c r="I5" s="4">
        <f>ROUND(I$3*$K5,5)</f>
        <v>0.88546000000000002</v>
      </c>
      <c r="J5" s="4">
        <v>0.33344431232659533</v>
      </c>
      <c r="K5" s="6">
        <f t="shared" ref="K5:K26" si="2">J5*$K$1</f>
        <v>1.5071682917162108</v>
      </c>
      <c r="L5" s="4">
        <f>SUMIF($A$42:$A$54,A5,$B$42:$B$54)</f>
        <v>0</v>
      </c>
      <c r="M5" s="6">
        <f t="shared" si="0"/>
        <v>0</v>
      </c>
      <c r="N5" s="15">
        <f>B5*$L5*N$1</f>
        <v>0</v>
      </c>
      <c r="O5" s="15">
        <f>C5*$L5*O$1</f>
        <v>0</v>
      </c>
      <c r="P5" s="15">
        <f>D5*$L5*P$1</f>
        <v>0</v>
      </c>
      <c r="Q5" s="15">
        <f>E5*$L5*Q$1</f>
        <v>0</v>
      </c>
      <c r="R5" s="15">
        <f t="shared" si="1"/>
        <v>0</v>
      </c>
      <c r="T5" s="8">
        <f>SUMPRODUCT(B5:E5,$N$1:$Q$1)</f>
        <v>5.5254715900000004</v>
      </c>
    </row>
    <row r="6" spans="1:21" x14ac:dyDescent="0.25">
      <c r="A6" s="34" t="s">
        <v>460</v>
      </c>
      <c r="B6" s="4">
        <f>ROUND(B$3*$K6,5)</f>
        <v>1.413E-2</v>
      </c>
      <c r="C6" s="4">
        <f>ROUND(C$3*$K6,5)</f>
        <v>1.1440000000000001E-2</v>
      </c>
      <c r="D6" s="4">
        <f>ROUND(D$3*$K6,5)</f>
        <v>1.5480000000000001E-2</v>
      </c>
      <c r="E6" s="4">
        <f>ROUND(E$3*$K6,5)</f>
        <v>0</v>
      </c>
      <c r="F6" s="4">
        <f>ROUND(F$3*$K6,5)</f>
        <v>0.10833</v>
      </c>
      <c r="G6" s="4">
        <f>ROUND(G$3*$K6,5)</f>
        <v>0.39967000000000003</v>
      </c>
      <c r="H6" s="4">
        <f>ROUND(H$3*$K6,5)</f>
        <v>7.2669999999999998E-2</v>
      </c>
      <c r="I6" s="4">
        <f>ROUND(I$3*$K6,5)</f>
        <v>0.88546000000000002</v>
      </c>
      <c r="J6" s="4">
        <v>0.33344431232659533</v>
      </c>
      <c r="K6" s="6">
        <f t="shared" si="2"/>
        <v>1.5071682917162108</v>
      </c>
      <c r="L6" s="4">
        <f>SUMIF($A$42:$A$54,A6,$B$42:$B$54)</f>
        <v>0</v>
      </c>
      <c r="M6" s="6">
        <f t="shared" ref="M6" si="3">L6*K6</f>
        <v>0</v>
      </c>
      <c r="N6" s="15">
        <f>B6*$L6*N$1</f>
        <v>0</v>
      </c>
      <c r="O6" s="15">
        <f>C6*$L6*O$1</f>
        <v>0</v>
      </c>
      <c r="P6" s="15">
        <f>D6*$L6*P$1</f>
        <v>0</v>
      </c>
      <c r="Q6" s="15">
        <f>E6*$L6*Q$1</f>
        <v>0</v>
      </c>
      <c r="R6" s="15">
        <f t="shared" ref="R6" si="4">SUM(N6:Q6)</f>
        <v>0</v>
      </c>
      <c r="T6" s="8">
        <f>SUMPRODUCT(B6:E6,$N$1:$Q$1)</f>
        <v>5.5254715900000004</v>
      </c>
      <c r="U6" s="4">
        <v>36</v>
      </c>
    </row>
    <row r="7" spans="1:21" x14ac:dyDescent="0.25">
      <c r="A7" s="4" t="s">
        <v>313</v>
      </c>
      <c r="B7" s="4">
        <f>ROUND(B$3*$K7,5)</f>
        <v>1.413E-2</v>
      </c>
      <c r="C7" s="4">
        <f>ROUND(C$3*$K7,5)</f>
        <v>1.1440000000000001E-2</v>
      </c>
      <c r="D7" s="4">
        <f>ROUND(D$3*$K7,5)</f>
        <v>1.5480000000000001E-2</v>
      </c>
      <c r="E7" s="4">
        <f>ROUND(E$3*$K7,5)</f>
        <v>0</v>
      </c>
      <c r="F7" s="4">
        <f>ROUND(F$3*$K7,5)</f>
        <v>0.10833</v>
      </c>
      <c r="G7" s="4">
        <f>ROUND(G$3*$K7,5)</f>
        <v>0.39967000000000003</v>
      </c>
      <c r="H7" s="4">
        <f>ROUND(H$3*$K7,5)</f>
        <v>7.2669999999999998E-2</v>
      </c>
      <c r="I7" s="4">
        <f>ROUND(I$3*$K7,5)</f>
        <v>0.88546000000000002</v>
      </c>
      <c r="J7" s="4">
        <v>0.33344431232659533</v>
      </c>
      <c r="K7" s="6">
        <f t="shared" si="2"/>
        <v>1.5071682917162108</v>
      </c>
      <c r="L7" s="4">
        <f>SUMIF($A$42:$A$54,A7,$B$42:$B$54)</f>
        <v>1.26</v>
      </c>
      <c r="M7" s="6">
        <f t="shared" si="0"/>
        <v>1.8990320475624256</v>
      </c>
      <c r="N7" s="15">
        <f>B7*$L7*N$1</f>
        <v>1.9587562722000003</v>
      </c>
      <c r="O7" s="15">
        <f>C7*$L7*O$1</f>
        <v>1.6252236</v>
      </c>
      <c r="P7" s="15">
        <f>D7*$L7*P$1</f>
        <v>3.3781143312000004</v>
      </c>
      <c r="Q7" s="15">
        <f>E7*$L7*Q$1</f>
        <v>0</v>
      </c>
      <c r="R7" s="15">
        <f t="shared" si="1"/>
        <v>6.9620942034000013</v>
      </c>
      <c r="T7" s="8">
        <f>SUMPRODUCT(B7:E7,$N$1:$Q$1)</f>
        <v>5.5254715900000004</v>
      </c>
      <c r="U7" s="4">
        <v>36</v>
      </c>
    </row>
    <row r="8" spans="1:21" x14ac:dyDescent="0.25">
      <c r="A8" s="4" t="s">
        <v>326</v>
      </c>
      <c r="B8" s="4">
        <f>ROUND(B$3*$K8,5)</f>
        <v>1.413E-2</v>
      </c>
      <c r="C8" s="4">
        <f>ROUND(C$3*$K8,5)</f>
        <v>1.1440000000000001E-2</v>
      </c>
      <c r="D8" s="4">
        <f>ROUND(D$3*$K8,5)</f>
        <v>1.5480000000000001E-2</v>
      </c>
      <c r="E8" s="4">
        <f>ROUND(E$3*$K8,5)</f>
        <v>0</v>
      </c>
      <c r="F8" s="4">
        <f>ROUND(F$3*$K8,5)</f>
        <v>0.10833</v>
      </c>
      <c r="G8" s="4">
        <f>ROUND(G$3*$K8,5)</f>
        <v>0.39967000000000003</v>
      </c>
      <c r="H8" s="4">
        <f>ROUND(H$3*$K8,5)</f>
        <v>7.2669999999999998E-2</v>
      </c>
      <c r="I8" s="4">
        <f>ROUND(I$3*$K8,5)</f>
        <v>0.88546000000000002</v>
      </c>
      <c r="J8" s="4">
        <v>0.33344431232659533</v>
      </c>
      <c r="K8" s="6">
        <f t="shared" si="2"/>
        <v>1.5071682917162108</v>
      </c>
      <c r="L8" s="4">
        <f>SUMIF($A$42:$A$54,A8,$B$42:$B$54)</f>
        <v>0.14000000000000001</v>
      </c>
      <c r="M8" s="6">
        <f t="shared" si="0"/>
        <v>0.21100356084026953</v>
      </c>
      <c r="N8" s="15">
        <f>B8*$L8*N$1</f>
        <v>0.21763958580000003</v>
      </c>
      <c r="O8" s="15">
        <f>C8*$L8*O$1</f>
        <v>0.18058040000000003</v>
      </c>
      <c r="P8" s="15">
        <f>D8*$L8*P$1</f>
        <v>0.3753460368</v>
      </c>
      <c r="Q8" s="15">
        <f>E8*$L8*Q$1</f>
        <v>0</v>
      </c>
      <c r="R8" s="15">
        <f t="shared" si="1"/>
        <v>0.77356602260000007</v>
      </c>
      <c r="T8" s="8">
        <f>SUMPRODUCT(B8:E8,$N$1:$Q$1)</f>
        <v>5.5254715900000004</v>
      </c>
      <c r="U8" s="4">
        <v>36</v>
      </c>
    </row>
    <row r="9" spans="1:21" x14ac:dyDescent="0.25">
      <c r="A9" s="4" t="s">
        <v>126</v>
      </c>
      <c r="B9" s="4">
        <f>ROUND(B$3*$K9,5)</f>
        <v>0</v>
      </c>
      <c r="C9" s="4">
        <f>ROUND(C$3*$K9,5)</f>
        <v>0</v>
      </c>
      <c r="D9" s="4">
        <f>ROUND(D$3*$K9,5)</f>
        <v>0</v>
      </c>
      <c r="E9" s="4">
        <f>ROUND(E$3*$K9,5)</f>
        <v>0</v>
      </c>
      <c r="F9" s="4">
        <f>ROUND(F$3*$K9,5)</f>
        <v>0</v>
      </c>
      <c r="G9" s="4">
        <f>ROUND(G$3*$K9,5)</f>
        <v>0</v>
      </c>
      <c r="H9" s="4">
        <f>ROUND(H$3*$K9,5)</f>
        <v>0</v>
      </c>
      <c r="I9" s="4">
        <f>ROUND(I$3*$K9,5)</f>
        <v>0</v>
      </c>
      <c r="J9" s="4">
        <v>0</v>
      </c>
      <c r="K9" s="6">
        <f t="shared" si="2"/>
        <v>0</v>
      </c>
      <c r="L9" s="4">
        <f>SUMIF($A$42:$A$54,A9,$B$42:$B$54)</f>
        <v>0</v>
      </c>
      <c r="M9" s="6">
        <f t="shared" si="0"/>
        <v>0</v>
      </c>
      <c r="N9" s="15">
        <f>B9*$L9*N$1</f>
        <v>0</v>
      </c>
      <c r="O9" s="15">
        <f>C9*$L9*O$1</f>
        <v>0</v>
      </c>
      <c r="P9" s="15">
        <f>D9*$L9*P$1</f>
        <v>0</v>
      </c>
      <c r="Q9" s="15">
        <f>E9*$L9*Q$1</f>
        <v>0</v>
      </c>
      <c r="R9" s="15">
        <f t="shared" si="1"/>
        <v>0</v>
      </c>
      <c r="T9" s="8">
        <f>SUMPRODUCT(B9:E9,$N$1:$Q$1)</f>
        <v>0</v>
      </c>
    </row>
    <row r="10" spans="1:21" x14ac:dyDescent="0.25">
      <c r="A10" s="4" t="s">
        <v>124</v>
      </c>
      <c r="B10" s="4">
        <f>ROUND(B$3*$K10,5)</f>
        <v>1.5939999999999999E-2</v>
      </c>
      <c r="C10" s="4">
        <f>ROUND(C$3*$K10,5)</f>
        <v>1.291E-2</v>
      </c>
      <c r="D10" s="4">
        <f>ROUND(D$3*$K10,5)</f>
        <v>1.746E-2</v>
      </c>
      <c r="E10" s="4">
        <f>ROUND(E$3*$K10,5)</f>
        <v>0</v>
      </c>
      <c r="F10" s="4">
        <f>ROUND(F$3*$K10,5)</f>
        <v>0.12224</v>
      </c>
      <c r="G10" s="4">
        <f>ROUND(G$3*$K10,5)</f>
        <v>0.45099</v>
      </c>
      <c r="H10" s="4">
        <f>ROUND(H$3*$K10,5)</f>
        <v>8.2000000000000003E-2</v>
      </c>
      <c r="I10" s="4">
        <f>ROUND(I$3*$K10,5)</f>
        <v>0.99916000000000005</v>
      </c>
      <c r="J10" s="4">
        <v>0.37626180068603343</v>
      </c>
      <c r="K10" s="6">
        <f t="shared" si="2"/>
        <v>1.700703339100871</v>
      </c>
      <c r="L10" s="4">
        <f>SUMIF($A$42:$A$54,A10,$B$42:$B$54)</f>
        <v>7.0000000000000007E-2</v>
      </c>
      <c r="M10" s="6">
        <f t="shared" si="0"/>
        <v>0.11904923373706099</v>
      </c>
      <c r="N10" s="15">
        <f>B10*$L10*N$1</f>
        <v>0.12275920020000002</v>
      </c>
      <c r="O10" s="15">
        <f>C10*$L10*O$1</f>
        <v>0.101892175</v>
      </c>
      <c r="P10" s="15">
        <f>D10*$L10*P$1</f>
        <v>0.2116777068</v>
      </c>
      <c r="Q10" s="15">
        <f>E10*$L10*Q$1</f>
        <v>0</v>
      </c>
      <c r="R10" s="15">
        <f t="shared" si="1"/>
        <v>0.43632908199999998</v>
      </c>
      <c r="T10" s="8">
        <f>SUMPRODUCT(B10:E10,$N$1:$Q$1)</f>
        <v>6.2332725999999994</v>
      </c>
      <c r="U10" s="4">
        <v>256</v>
      </c>
    </row>
    <row r="11" spans="1:21" x14ac:dyDescent="0.25">
      <c r="A11" s="4" t="s">
        <v>371</v>
      </c>
      <c r="B11" s="4">
        <f>ROUND(B$3*$K11,5)</f>
        <v>1.5939999999999999E-2</v>
      </c>
      <c r="C11" s="4">
        <f>ROUND(C$3*$K11,5)</f>
        <v>1.291E-2</v>
      </c>
      <c r="D11" s="4">
        <f>ROUND(D$3*$K11,5)</f>
        <v>1.746E-2</v>
      </c>
      <c r="E11" s="4">
        <f>ROUND(E$3*$K11,5)</f>
        <v>0</v>
      </c>
      <c r="F11" s="4">
        <f>ROUND(F$3*$K11,5)</f>
        <v>0.12224</v>
      </c>
      <c r="G11" s="4">
        <f>ROUND(G$3*$K11,5)</f>
        <v>0.45099</v>
      </c>
      <c r="H11" s="4">
        <f>ROUND(H$3*$K11,5)</f>
        <v>8.2000000000000003E-2</v>
      </c>
      <c r="I11" s="4">
        <f>ROUND(I$3*$K11,5)</f>
        <v>0.99916000000000005</v>
      </c>
      <c r="J11" s="4">
        <v>0.37626180068603343</v>
      </c>
      <c r="K11" s="6">
        <f t="shared" si="2"/>
        <v>1.700703339100871</v>
      </c>
      <c r="L11" s="4">
        <f>SUMIF($A$42:$A$54,A11,$B$42:$B$54)</f>
        <v>0</v>
      </c>
      <c r="M11" s="6">
        <f t="shared" si="0"/>
        <v>0</v>
      </c>
      <c r="N11" s="15">
        <f>B11*$L11*N$1</f>
        <v>0</v>
      </c>
      <c r="O11" s="15">
        <f>C11*$L11*O$1</f>
        <v>0</v>
      </c>
      <c r="P11" s="15">
        <f>D11*$L11*P$1</f>
        <v>0</v>
      </c>
      <c r="Q11" s="15">
        <f>E11*$L11*Q$1</f>
        <v>0</v>
      </c>
      <c r="R11" s="15">
        <f t="shared" si="1"/>
        <v>0</v>
      </c>
      <c r="T11" s="8">
        <f>SUMPRODUCT(B11:E11,$N$1:$Q$1)</f>
        <v>6.2332725999999994</v>
      </c>
      <c r="U11" s="4">
        <v>299</v>
      </c>
    </row>
    <row r="12" spans="1:21" x14ac:dyDescent="0.25">
      <c r="A12" s="4" t="s">
        <v>371</v>
      </c>
      <c r="B12" s="4">
        <f>ROUND(B$3*$K12,5)</f>
        <v>1.5939999999999999E-2</v>
      </c>
      <c r="C12" s="4">
        <f>ROUND(C$3*$K12,5)</f>
        <v>1.291E-2</v>
      </c>
      <c r="D12" s="4">
        <f>ROUND(D$3*$K12,5)</f>
        <v>1.746E-2</v>
      </c>
      <c r="E12" s="4">
        <f>ROUND(E$3*$K12,5)</f>
        <v>0</v>
      </c>
      <c r="F12" s="4">
        <f>ROUND(F$3*$K12,5)</f>
        <v>0.12224</v>
      </c>
      <c r="G12" s="4">
        <f>ROUND(G$3*$K12,5)</f>
        <v>0.45099</v>
      </c>
      <c r="H12" s="4">
        <f>ROUND(H$3*$K12,5)</f>
        <v>8.2000000000000003E-2</v>
      </c>
      <c r="I12" s="4">
        <f>ROUND(I$3*$K12,5)</f>
        <v>0.99916000000000005</v>
      </c>
      <c r="J12" s="4">
        <v>0.37626180068603343</v>
      </c>
      <c r="K12" s="6">
        <f t="shared" si="2"/>
        <v>1.700703339100871</v>
      </c>
      <c r="L12" s="4">
        <f>SUMIF($A$42:$A$54,A12,$B$42:$B$54)</f>
        <v>0</v>
      </c>
      <c r="M12" s="6">
        <f t="shared" si="0"/>
        <v>0</v>
      </c>
      <c r="N12" s="15">
        <f>B12*$L12*N$1</f>
        <v>0</v>
      </c>
      <c r="O12" s="15">
        <f>C12*$L12*O$1</f>
        <v>0</v>
      </c>
      <c r="P12" s="15">
        <f>D12*$L12*P$1</f>
        <v>0</v>
      </c>
      <c r="Q12" s="15">
        <f>E12*$L12*Q$1</f>
        <v>0</v>
      </c>
      <c r="R12" s="15">
        <f t="shared" si="1"/>
        <v>0</v>
      </c>
      <c r="T12" s="8">
        <f>SUMPRODUCT(B12:E12,$N$1:$Q$1)</f>
        <v>6.2332725999999994</v>
      </c>
      <c r="U12" s="4">
        <v>299</v>
      </c>
    </row>
    <row r="13" spans="1:21" x14ac:dyDescent="0.25">
      <c r="A13" s="4" t="s">
        <v>371</v>
      </c>
      <c r="B13" s="4">
        <f>ROUND(B$3*$K13,5)</f>
        <v>1.5939999999999999E-2</v>
      </c>
      <c r="C13" s="4">
        <f>ROUND(C$3*$K13,5)</f>
        <v>1.291E-2</v>
      </c>
      <c r="D13" s="4">
        <f>ROUND(D$3*$K13,5)</f>
        <v>1.746E-2</v>
      </c>
      <c r="E13" s="4">
        <f>ROUND(E$3*$K13,5)</f>
        <v>0</v>
      </c>
      <c r="F13" s="4">
        <f>ROUND(F$3*$K13,5)</f>
        <v>0.12224</v>
      </c>
      <c r="G13" s="4">
        <f>ROUND(G$3*$K13,5)</f>
        <v>0.45099</v>
      </c>
      <c r="H13" s="4">
        <f>ROUND(H$3*$K13,5)</f>
        <v>8.2000000000000003E-2</v>
      </c>
      <c r="I13" s="4">
        <f>ROUND(I$3*$K13,5)</f>
        <v>0.99916000000000005</v>
      </c>
      <c r="J13" s="4">
        <v>0.37626180068603343</v>
      </c>
      <c r="K13" s="6">
        <f t="shared" si="2"/>
        <v>1.700703339100871</v>
      </c>
      <c r="L13" s="4">
        <f>SUMIF($A$42:$A$54,A13,$B$42:$B$54)</f>
        <v>0</v>
      </c>
      <c r="M13" s="6">
        <f t="shared" si="0"/>
        <v>0</v>
      </c>
      <c r="N13" s="15">
        <f>B13*$L13*N$1</f>
        <v>0</v>
      </c>
      <c r="O13" s="15">
        <f>C13*$L13*O$1</f>
        <v>0</v>
      </c>
      <c r="P13" s="15">
        <f>D13*$L13*P$1</f>
        <v>0</v>
      </c>
      <c r="Q13" s="15">
        <f>E13*$L13*Q$1</f>
        <v>0</v>
      </c>
      <c r="R13" s="15">
        <f t="shared" si="1"/>
        <v>0</v>
      </c>
      <c r="T13" s="8">
        <f>SUMPRODUCT(B13:E13,$N$1:$Q$1)</f>
        <v>6.2332725999999994</v>
      </c>
      <c r="U13" s="4">
        <v>299</v>
      </c>
    </row>
    <row r="14" spans="1:21" x14ac:dyDescent="0.25">
      <c r="A14" s="4" t="s">
        <v>116</v>
      </c>
      <c r="B14" s="4">
        <f>ROUND(B$3*$K14,5)</f>
        <v>1.9519999999999999E-2</v>
      </c>
      <c r="C14" s="4">
        <f>ROUND(C$3*$K14,5)</f>
        <v>1.5800000000000002E-2</v>
      </c>
      <c r="D14" s="4">
        <f>ROUND(D$3*$K14,5)</f>
        <v>2.138E-2</v>
      </c>
      <c r="E14" s="4">
        <f>ROUND(E$3*$K14,5)</f>
        <v>0</v>
      </c>
      <c r="F14" s="4">
        <f>ROUND(F$3*$K14,5)</f>
        <v>0.14967</v>
      </c>
      <c r="G14" s="4">
        <f>ROUND(G$3*$K14,5)</f>
        <v>0.55220000000000002</v>
      </c>
      <c r="H14" s="4">
        <f>ROUND(H$3*$K14,5)</f>
        <v>0.1004</v>
      </c>
      <c r="I14" s="4">
        <f>ROUND(I$3*$K14,5)</f>
        <v>1.2234</v>
      </c>
      <c r="J14" s="4">
        <v>0.46070370370370367</v>
      </c>
      <c r="K14" s="6">
        <f t="shared" si="2"/>
        <v>2.0823807407407404</v>
      </c>
      <c r="L14" s="4">
        <f>SUMIF($A$42:$A$54,A14,$B$42:$B$54)</f>
        <v>0</v>
      </c>
      <c r="M14" s="6">
        <f t="shared" si="0"/>
        <v>0</v>
      </c>
      <c r="N14" s="15">
        <f>B14*$L14*N$1</f>
        <v>0</v>
      </c>
      <c r="O14" s="15">
        <f>C14*$L14*O$1</f>
        <v>0</v>
      </c>
      <c r="P14" s="15">
        <f>D14*$L14*P$1</f>
        <v>0</v>
      </c>
      <c r="Q14" s="15">
        <f>E14*$L14*Q$1</f>
        <v>0</v>
      </c>
      <c r="R14" s="15">
        <f t="shared" si="1"/>
        <v>0</v>
      </c>
      <c r="T14" s="8">
        <f>SUMPRODUCT(B14:E14,$N$1:$Q$1)</f>
        <v>7.6319086</v>
      </c>
      <c r="U14" s="4">
        <v>869</v>
      </c>
    </row>
    <row r="15" spans="1:21" x14ac:dyDescent="0.25">
      <c r="A15" s="4" t="s">
        <v>114</v>
      </c>
      <c r="B15" s="4">
        <f>ROUND(B$3*$K15,5)</f>
        <v>1.3180000000000001E-2</v>
      </c>
      <c r="C15" s="4">
        <f>ROUND(C$3*$K15,5)</f>
        <v>1.0670000000000001E-2</v>
      </c>
      <c r="D15" s="4">
        <f>ROUND(D$3*$K15,5)</f>
        <v>1.444E-2</v>
      </c>
      <c r="E15" s="4">
        <f>ROUND(E$3*$K15,5)</f>
        <v>0</v>
      </c>
      <c r="F15" s="4">
        <f>ROUND(F$3*$K15,5)</f>
        <v>0.10106</v>
      </c>
      <c r="G15" s="4">
        <f>ROUND(G$3*$K15,5)</f>
        <v>0.37286999999999998</v>
      </c>
      <c r="H15" s="4">
        <f>ROUND(H$3*$K15,5)</f>
        <v>6.7790000000000003E-2</v>
      </c>
      <c r="I15" s="4">
        <f>ROUND(I$3*$K15,5)</f>
        <v>0.82608000000000004</v>
      </c>
      <c r="J15" s="4">
        <v>0.31108281387244646</v>
      </c>
      <c r="K15" s="6">
        <f t="shared" si="2"/>
        <v>1.4060943187034578</v>
      </c>
      <c r="L15" s="4">
        <f>SUMIF($A$42:$A$54,A15,$B$42:$B$54)</f>
        <v>0</v>
      </c>
      <c r="M15" s="6">
        <f t="shared" si="0"/>
        <v>0</v>
      </c>
      <c r="N15" s="15">
        <f>B15*$L15*N$1</f>
        <v>0</v>
      </c>
      <c r="O15" s="15">
        <f>C15*$L15*O$1</f>
        <v>0</v>
      </c>
      <c r="P15" s="15">
        <f>D15*$L15*P$1</f>
        <v>0</v>
      </c>
      <c r="Q15" s="15">
        <f>E15*$L15*Q$1</f>
        <v>0</v>
      </c>
      <c r="R15" s="15">
        <f t="shared" si="1"/>
        <v>0</v>
      </c>
      <c r="T15" s="8">
        <f>SUMPRODUCT(B15:E15,$N$1:$Q$1)</f>
        <v>5.1540142800000002</v>
      </c>
      <c r="U15" s="4">
        <v>554</v>
      </c>
    </row>
    <row r="16" spans="1:21" x14ac:dyDescent="0.25">
      <c r="A16" s="4" t="s">
        <v>112</v>
      </c>
      <c r="B16" s="4">
        <f>ROUND(B$3*$K16,5)</f>
        <v>1.413E-2</v>
      </c>
      <c r="C16" s="4">
        <f>ROUND(C$3*$K16,5)</f>
        <v>1.1440000000000001E-2</v>
      </c>
      <c r="D16" s="4">
        <f>ROUND(D$3*$K16,5)</f>
        <v>1.5480000000000001E-2</v>
      </c>
      <c r="E16" s="4">
        <f>ROUND(E$3*$K16,5)</f>
        <v>0</v>
      </c>
      <c r="F16" s="4">
        <f>ROUND(F$3*$K16,5)</f>
        <v>0.10833</v>
      </c>
      <c r="G16" s="4">
        <f>ROUND(G$3*$K16,5)</f>
        <v>0.39967000000000003</v>
      </c>
      <c r="H16" s="4">
        <f>ROUND(H$3*$K16,5)</f>
        <v>7.2669999999999998E-2</v>
      </c>
      <c r="I16" s="4">
        <f>ROUND(I$3*$K16,5)</f>
        <v>0.88546000000000002</v>
      </c>
      <c r="J16" s="4">
        <v>0.33344431232659533</v>
      </c>
      <c r="K16" s="6">
        <f t="shared" si="2"/>
        <v>1.5071682917162108</v>
      </c>
      <c r="L16" s="4">
        <f>SUMIF($A$42:$A$54,A16,$B$42:$B$54)</f>
        <v>0</v>
      </c>
      <c r="M16" s="6">
        <f t="shared" si="0"/>
        <v>0</v>
      </c>
      <c r="N16" s="15">
        <f>B16*$L16*N$1</f>
        <v>0</v>
      </c>
      <c r="O16" s="15">
        <f>C16*$L16*O$1</f>
        <v>0</v>
      </c>
      <c r="P16" s="15">
        <f>D16*$L16*P$1</f>
        <v>0</v>
      </c>
      <c r="Q16" s="15">
        <f>E16*$L16*Q$1</f>
        <v>0</v>
      </c>
      <c r="R16" s="15">
        <f t="shared" si="1"/>
        <v>0</v>
      </c>
      <c r="T16" s="8">
        <f>SUMPRODUCT(B16:E16,$N$1:$Q$1)</f>
        <v>5.5254715900000004</v>
      </c>
    </row>
    <row r="17" spans="1:21" x14ac:dyDescent="0.25">
      <c r="A17" s="4" t="s">
        <v>106</v>
      </c>
      <c r="B17" s="4">
        <f>ROUND(B$3*$K17,5)</f>
        <v>1.413E-2</v>
      </c>
      <c r="C17" s="4">
        <f>ROUND(C$3*$K17,5)</f>
        <v>1.1440000000000001E-2</v>
      </c>
      <c r="D17" s="4">
        <f>ROUND(D$3*$K17,5)</f>
        <v>1.5480000000000001E-2</v>
      </c>
      <c r="E17" s="4">
        <f>ROUND(E$3*$K17,5)</f>
        <v>0</v>
      </c>
      <c r="F17" s="4">
        <f>ROUND(F$3*$K17,5)</f>
        <v>0.10833</v>
      </c>
      <c r="G17" s="4">
        <f>ROUND(G$3*$K17,5)</f>
        <v>0.39967000000000003</v>
      </c>
      <c r="H17" s="4">
        <f>ROUND(H$3*$K17,5)</f>
        <v>7.2669999999999998E-2</v>
      </c>
      <c r="I17" s="4">
        <f>ROUND(I$3*$K17,5)</f>
        <v>0.88546000000000002</v>
      </c>
      <c r="J17" s="4">
        <v>0.33344431232659533</v>
      </c>
      <c r="K17" s="6">
        <f t="shared" si="2"/>
        <v>1.5071682917162108</v>
      </c>
      <c r="L17" s="4">
        <f>SUMIF($A$42:$A$54,A17,$B$42:$B$54)</f>
        <v>0</v>
      </c>
      <c r="M17" s="6">
        <f t="shared" si="0"/>
        <v>0</v>
      </c>
      <c r="N17" s="15">
        <f>B17*$L17*N$1</f>
        <v>0</v>
      </c>
      <c r="O17" s="15">
        <f>C17*$L17*O$1</f>
        <v>0</v>
      </c>
      <c r="P17" s="15">
        <f>D17*$L17*P$1</f>
        <v>0</v>
      </c>
      <c r="Q17" s="15">
        <f>E17*$L17*Q$1</f>
        <v>0</v>
      </c>
      <c r="R17" s="15">
        <f t="shared" si="1"/>
        <v>0</v>
      </c>
      <c r="T17" s="8">
        <f>SUMPRODUCT(B17:E17,$N$1:$Q$1)</f>
        <v>5.5254715900000004</v>
      </c>
    </row>
    <row r="18" spans="1:21" x14ac:dyDescent="0.25">
      <c r="A18" s="4" t="s">
        <v>105</v>
      </c>
      <c r="B18" s="4">
        <f>ROUND(B$3*$K18,5)</f>
        <v>1.413E-2</v>
      </c>
      <c r="C18" s="4">
        <f>ROUND(C$3*$K18,5)</f>
        <v>1.1440000000000001E-2</v>
      </c>
      <c r="D18" s="4">
        <f>ROUND(D$3*$K18,5)</f>
        <v>1.5480000000000001E-2</v>
      </c>
      <c r="E18" s="4">
        <f>ROUND(E$3*$K18,5)</f>
        <v>0</v>
      </c>
      <c r="F18" s="4">
        <f>ROUND(F$3*$K18,5)</f>
        <v>0.10833</v>
      </c>
      <c r="G18" s="4">
        <f>ROUND(G$3*$K18,5)</f>
        <v>0.39967000000000003</v>
      </c>
      <c r="H18" s="4">
        <f>ROUND(H$3*$K18,5)</f>
        <v>7.2669999999999998E-2</v>
      </c>
      <c r="I18" s="4">
        <f>ROUND(I$3*$K18,5)</f>
        <v>0.88546000000000002</v>
      </c>
      <c r="J18" s="4">
        <v>0.33344431232659533</v>
      </c>
      <c r="K18" s="6">
        <f t="shared" si="2"/>
        <v>1.5071682917162108</v>
      </c>
      <c r="L18" s="4">
        <f>SUMIF($A$42:$A$54,A18,$B$42:$B$54)</f>
        <v>0</v>
      </c>
      <c r="M18" s="6">
        <f t="shared" si="0"/>
        <v>0</v>
      </c>
      <c r="N18" s="15">
        <f>B18*$L18*N$1</f>
        <v>0</v>
      </c>
      <c r="O18" s="15">
        <f>C18*$L18*O$1</f>
        <v>0</v>
      </c>
      <c r="P18" s="15">
        <f>D18*$L18*P$1</f>
        <v>0</v>
      </c>
      <c r="Q18" s="15">
        <f>E18*$L18*Q$1</f>
        <v>0</v>
      </c>
      <c r="R18" s="15">
        <f t="shared" si="1"/>
        <v>0</v>
      </c>
      <c r="T18" s="8">
        <f>SUMPRODUCT(B18:E18,$N$1:$Q$1)</f>
        <v>5.5254715900000004</v>
      </c>
    </row>
    <row r="19" spans="1:21" x14ac:dyDescent="0.25">
      <c r="A19" s="4" t="s">
        <v>398</v>
      </c>
      <c r="B19" s="4">
        <f>ROUND(B$3*$K19,5)</f>
        <v>1.413E-2</v>
      </c>
      <c r="C19" s="4">
        <f>ROUND(C$3*$K19,5)</f>
        <v>1.1440000000000001E-2</v>
      </c>
      <c r="D19" s="4">
        <f>ROUND(D$3*$K19,5)</f>
        <v>1.5480000000000001E-2</v>
      </c>
      <c r="E19" s="4">
        <f>ROUND(E$3*$K19,5)</f>
        <v>0</v>
      </c>
      <c r="F19" s="4">
        <f>ROUND(F$3*$K19,5)</f>
        <v>0.10833</v>
      </c>
      <c r="G19" s="4">
        <f>ROUND(G$3*$K19,5)</f>
        <v>0.39967000000000003</v>
      </c>
      <c r="H19" s="4">
        <f>ROUND(H$3*$K19,5)</f>
        <v>7.2669999999999998E-2</v>
      </c>
      <c r="I19" s="4">
        <f>ROUND(I$3*$K19,5)</f>
        <v>0.88546000000000002</v>
      </c>
      <c r="J19" s="4">
        <v>0.33344431232659533</v>
      </c>
      <c r="K19" s="6">
        <f t="shared" si="2"/>
        <v>1.5071682917162108</v>
      </c>
      <c r="L19" s="4">
        <f>SUMIF($A$42:$A$54,A19,$B$42:$B$54)</f>
        <v>0</v>
      </c>
      <c r="M19" s="6">
        <f t="shared" si="0"/>
        <v>0</v>
      </c>
      <c r="N19" s="15">
        <f>B19*$L19*N$1</f>
        <v>0</v>
      </c>
      <c r="O19" s="15">
        <f>C19*$L19*O$1</f>
        <v>0</v>
      </c>
      <c r="P19" s="15">
        <f>D19*$L19*P$1</f>
        <v>0</v>
      </c>
      <c r="Q19" s="15">
        <f>E19*$L19*Q$1</f>
        <v>0</v>
      </c>
      <c r="R19" s="15">
        <f t="shared" si="1"/>
        <v>0</v>
      </c>
      <c r="T19" s="8">
        <f>SUMPRODUCT(B19:E19,$N$1:$Q$1)</f>
        <v>5.5254715900000004</v>
      </c>
    </row>
    <row r="20" spans="1:21" x14ac:dyDescent="0.25">
      <c r="A20" s="4" t="s">
        <v>82</v>
      </c>
      <c r="B20" s="4">
        <f>ROUND(B$3*$K20,5)</f>
        <v>1.413E-2</v>
      </c>
      <c r="C20" s="4">
        <f>ROUND(C$3*$K20,5)</f>
        <v>1.1440000000000001E-2</v>
      </c>
      <c r="D20" s="4">
        <f>ROUND(D$3*$K20,5)</f>
        <v>1.5480000000000001E-2</v>
      </c>
      <c r="E20" s="4">
        <f>ROUND(E$3*$K20,5)</f>
        <v>0</v>
      </c>
      <c r="F20" s="4">
        <f>ROUND(F$3*$K20,5)</f>
        <v>0.10833</v>
      </c>
      <c r="G20" s="4">
        <f>ROUND(G$3*$K20,5)</f>
        <v>0.39967000000000003</v>
      </c>
      <c r="H20" s="4">
        <f>ROUND(H$3*$K20,5)</f>
        <v>7.2669999999999998E-2</v>
      </c>
      <c r="I20" s="4">
        <f>ROUND(I$3*$K20,5)</f>
        <v>0.88546000000000002</v>
      </c>
      <c r="J20" s="4">
        <v>0.33344431232659533</v>
      </c>
      <c r="K20" s="6">
        <f t="shared" si="2"/>
        <v>1.5071682917162108</v>
      </c>
      <c r="L20" s="4">
        <f>SUMIF($A$42:$A$54,A20,$B$42:$B$54)</f>
        <v>0</v>
      </c>
      <c r="M20" s="6">
        <f t="shared" si="0"/>
        <v>0</v>
      </c>
      <c r="N20" s="15">
        <f>B20*$L20*N$1</f>
        <v>0</v>
      </c>
      <c r="O20" s="15">
        <f>C20*$L20*O$1</f>
        <v>0</v>
      </c>
      <c r="P20" s="15">
        <f>D20*$L20*P$1</f>
        <v>0</v>
      </c>
      <c r="Q20" s="15">
        <f>E20*$L20*Q$1</f>
        <v>0</v>
      </c>
      <c r="R20" s="15">
        <f t="shared" si="1"/>
        <v>0</v>
      </c>
      <c r="T20" s="8">
        <f>SUMPRODUCT(B20:E20,$N$1:$Q$1)</f>
        <v>5.5254715900000004</v>
      </c>
      <c r="U20" s="4">
        <v>336</v>
      </c>
    </row>
    <row r="21" spans="1:21" x14ac:dyDescent="0.25">
      <c r="A21" s="4" t="s">
        <v>79</v>
      </c>
      <c r="B21" s="4">
        <f>ROUND(B$3*$K21,5)</f>
        <v>1.413E-2</v>
      </c>
      <c r="C21" s="4">
        <f>ROUND(C$3*$K21,5)</f>
        <v>1.1440000000000001E-2</v>
      </c>
      <c r="D21" s="4">
        <f>ROUND(D$3*$K21,5)</f>
        <v>1.5480000000000001E-2</v>
      </c>
      <c r="E21" s="4">
        <f>ROUND(E$3*$K21,5)</f>
        <v>0</v>
      </c>
      <c r="F21" s="4">
        <f>ROUND(F$3*$K21,5)</f>
        <v>0.10833</v>
      </c>
      <c r="G21" s="4">
        <f>ROUND(G$3*$K21,5)</f>
        <v>0.39967000000000003</v>
      </c>
      <c r="H21" s="4">
        <f>ROUND(H$3*$K21,5)</f>
        <v>7.2669999999999998E-2</v>
      </c>
      <c r="I21" s="4">
        <f>ROUND(I$3*$K21,5)</f>
        <v>0.88546000000000002</v>
      </c>
      <c r="J21" s="4">
        <v>0.33344431232659533</v>
      </c>
      <c r="K21" s="6">
        <f t="shared" si="2"/>
        <v>1.5071682917162108</v>
      </c>
      <c r="L21" s="4">
        <f>SUMIF($A$42:$A$54,A21,$B$42:$B$54)</f>
        <v>0</v>
      </c>
      <c r="M21" s="6">
        <f t="shared" si="0"/>
        <v>0</v>
      </c>
      <c r="N21" s="15">
        <f>B21*$L21*N$1</f>
        <v>0</v>
      </c>
      <c r="O21" s="15">
        <f>C21*$L21*O$1</f>
        <v>0</v>
      </c>
      <c r="P21" s="15">
        <f>D21*$L21*P$1</f>
        <v>0</v>
      </c>
      <c r="Q21" s="15">
        <f>E21*$L21*Q$1</f>
        <v>0</v>
      </c>
      <c r="R21" s="15">
        <f t="shared" si="1"/>
        <v>0</v>
      </c>
      <c r="T21" s="8">
        <f>SUMPRODUCT(B21:E21,$N$1:$Q$1)</f>
        <v>5.5254715900000004</v>
      </c>
      <c r="U21" s="4">
        <v>336</v>
      </c>
    </row>
    <row r="22" spans="1:21" x14ac:dyDescent="0.25">
      <c r="A22" s="4" t="s">
        <v>76</v>
      </c>
      <c r="B22" s="4">
        <f>ROUND(B$3*$K22,5)</f>
        <v>1.413E-2</v>
      </c>
      <c r="C22" s="4">
        <f>ROUND(C$3*$K22,5)</f>
        <v>1.1440000000000001E-2</v>
      </c>
      <c r="D22" s="4">
        <f>ROUND(D$3*$K22,5)</f>
        <v>1.5480000000000001E-2</v>
      </c>
      <c r="E22" s="4">
        <f>ROUND(E$3*$K22,5)</f>
        <v>0</v>
      </c>
      <c r="F22" s="4">
        <f>ROUND(F$3*$K22,5)</f>
        <v>0.10833</v>
      </c>
      <c r="G22" s="4">
        <f>ROUND(G$3*$K22,5)</f>
        <v>0.39967000000000003</v>
      </c>
      <c r="H22" s="4">
        <f>ROUND(H$3*$K22,5)</f>
        <v>7.2669999999999998E-2</v>
      </c>
      <c r="I22" s="4">
        <f>ROUND(I$3*$K22,5)</f>
        <v>0.88546000000000002</v>
      </c>
      <c r="J22" s="4">
        <v>0.33344431232659533</v>
      </c>
      <c r="K22" s="6">
        <f t="shared" si="2"/>
        <v>1.5071682917162108</v>
      </c>
      <c r="L22" s="4">
        <f>SUMIF($A$42:$A$54,A22,$B$42:$B$54)</f>
        <v>0.75</v>
      </c>
      <c r="M22" s="6">
        <f t="shared" si="0"/>
        <v>1.1303762187871582</v>
      </c>
      <c r="N22" s="15">
        <f>B22*$L22*N$1</f>
        <v>1.1659263524999999</v>
      </c>
      <c r="O22" s="15">
        <f>C22*$L22*O$1</f>
        <v>0.96739500000000012</v>
      </c>
      <c r="P22" s="15">
        <f>D22*$L22*P$1</f>
        <v>2.01078234</v>
      </c>
      <c r="Q22" s="15">
        <f>E22*$L22*Q$1</f>
        <v>0</v>
      </c>
      <c r="R22" s="15">
        <f t="shared" si="1"/>
        <v>4.1441036924999999</v>
      </c>
      <c r="T22" s="8">
        <f>SUMPRODUCT(B22:E22,$N$1:$Q$1)</f>
        <v>5.5254715900000004</v>
      </c>
      <c r="U22" s="4">
        <v>150</v>
      </c>
    </row>
    <row r="23" spans="1:21" x14ac:dyDescent="0.25">
      <c r="A23" s="4" t="s">
        <v>73</v>
      </c>
      <c r="B23" s="4">
        <f>ROUND(B$3*$K23,5)</f>
        <v>2.734E-2</v>
      </c>
      <c r="C23" s="4">
        <f>ROUND(C$3*$K23,5)</f>
        <v>2.213E-2</v>
      </c>
      <c r="D23" s="4">
        <f>ROUND(D$3*$K23,5)</f>
        <v>2.9940000000000001E-2</v>
      </c>
      <c r="E23" s="4">
        <f>ROUND(E$3*$K23,5)</f>
        <v>0</v>
      </c>
      <c r="F23" s="4">
        <f>ROUND(F$3*$K23,5)</f>
        <v>0.20960000000000001</v>
      </c>
      <c r="G23" s="4">
        <f>ROUND(G$3*$K23,5)</f>
        <v>0.77329000000000003</v>
      </c>
      <c r="H23" s="4">
        <f>ROUND(H$3*$K23,5)</f>
        <v>0.1406</v>
      </c>
      <c r="I23" s="4">
        <f>ROUND(I$3*$K23,5)</f>
        <v>1.71323</v>
      </c>
      <c r="J23" s="4">
        <v>0.64516129032258063</v>
      </c>
      <c r="K23" s="6">
        <f t="shared" si="2"/>
        <v>2.916129032258064</v>
      </c>
      <c r="L23" s="4">
        <f>SUMIF($A$42:$A$54,A23,$B$42:$B$54)</f>
        <v>0</v>
      </c>
      <c r="M23" s="6">
        <f t="shared" si="0"/>
        <v>0</v>
      </c>
      <c r="N23" s="15">
        <f>B23*$L23*N$1</f>
        <v>0</v>
      </c>
      <c r="O23" s="15">
        <f>C23*$L23*O$1</f>
        <v>0</v>
      </c>
      <c r="P23" s="15">
        <f>D23*$L23*P$1</f>
        <v>0</v>
      </c>
      <c r="Q23" s="15">
        <f>E23*$L23*Q$1</f>
        <v>0</v>
      </c>
      <c r="R23" s="15">
        <f t="shared" si="1"/>
        <v>0</v>
      </c>
      <c r="T23" s="8">
        <f>SUMPRODUCT(B23:E23,$N$1:$Q$1)</f>
        <v>10.688505319999999</v>
      </c>
      <c r="U23" s="4">
        <v>885</v>
      </c>
    </row>
    <row r="24" spans="1:21" x14ac:dyDescent="0.25">
      <c r="A24" s="4" t="s">
        <v>70</v>
      </c>
      <c r="B24" s="4">
        <f>ROUND(B$3*$K24,5)</f>
        <v>1.413E-2</v>
      </c>
      <c r="C24" s="4">
        <f>ROUND(C$3*$K24,5)</f>
        <v>1.1440000000000001E-2</v>
      </c>
      <c r="D24" s="4">
        <f>ROUND(D$3*$K24,5)</f>
        <v>1.5480000000000001E-2</v>
      </c>
      <c r="E24" s="4">
        <f>ROUND(E$3*$K24,5)</f>
        <v>0</v>
      </c>
      <c r="F24" s="4">
        <f>ROUND(F$3*$K24,5)</f>
        <v>0.10833</v>
      </c>
      <c r="G24" s="4">
        <f>ROUND(G$3*$K24,5)</f>
        <v>0.39967000000000003</v>
      </c>
      <c r="H24" s="4">
        <f>ROUND(H$3*$K24,5)</f>
        <v>7.2669999999999998E-2</v>
      </c>
      <c r="I24" s="4">
        <f>ROUND(I$3*$K24,5)</f>
        <v>0.88546000000000002</v>
      </c>
      <c r="J24" s="4">
        <v>0.33344431232659533</v>
      </c>
      <c r="K24" s="6">
        <f t="shared" si="2"/>
        <v>1.5071682917162108</v>
      </c>
      <c r="L24" s="4">
        <f>SUMIF($A$42:$A$54,A24,$B$42:$B$54)</f>
        <v>1.69</v>
      </c>
      <c r="M24" s="6">
        <f t="shared" si="0"/>
        <v>2.5471144130003962</v>
      </c>
      <c r="N24" s="15">
        <f>B24*$L24*N$1</f>
        <v>2.6272207143000004</v>
      </c>
      <c r="O24" s="15">
        <f>C24*$L24*O$1</f>
        <v>2.1798633999999999</v>
      </c>
      <c r="P24" s="15">
        <f>D24*$L24*P$1</f>
        <v>4.5309628727999991</v>
      </c>
      <c r="Q24" s="15">
        <f>E24*$L24*Q$1</f>
        <v>0</v>
      </c>
      <c r="R24" s="15">
        <f t="shared" si="1"/>
        <v>9.3380469871000003</v>
      </c>
      <c r="T24" s="8">
        <f>SUMPRODUCT(B24:E24,$N$1:$Q$1)</f>
        <v>5.5254715900000004</v>
      </c>
      <c r="U24" s="4">
        <v>58</v>
      </c>
    </row>
    <row r="25" spans="1:21" x14ac:dyDescent="0.25">
      <c r="A25" s="11" t="s">
        <v>286</v>
      </c>
      <c r="K25" s="31"/>
      <c r="L25" s="31">
        <f>SUM(L4:L24)-L9</f>
        <v>3.9099999999999997</v>
      </c>
      <c r="M25" s="31">
        <f>SUM(M4:M24)</f>
        <v>5.90657547392731</v>
      </c>
      <c r="R25" s="30">
        <f>SUM(R4:R24)</f>
        <v>21.654139987600001</v>
      </c>
      <c r="T25" s="8">
        <f>SUMPRODUCT(B25:E25,$N$1:$Q$1)</f>
        <v>0</v>
      </c>
    </row>
    <row r="26" spans="1:21" x14ac:dyDescent="0.25">
      <c r="A26" s="4" t="s">
        <v>294</v>
      </c>
      <c r="B26" s="4">
        <f>ROUND(B$3*$K26,5)</f>
        <v>1.2109999999999999E-2</v>
      </c>
      <c r="C26" s="4">
        <f>ROUND(C$3*$K26,5)</f>
        <v>9.7999999999999997E-3</v>
      </c>
      <c r="D26" s="4">
        <f>ROUND(D$3*$K26,5)</f>
        <v>1.3259999999999999E-2</v>
      </c>
      <c r="E26" s="4">
        <f>ROUND(E$3*$K26,5)</f>
        <v>0</v>
      </c>
      <c r="F26" s="4">
        <f>ROUND(F$3*$K26,5)</f>
        <v>9.2840000000000006E-2</v>
      </c>
      <c r="G26" s="4">
        <f>ROUND(G$3*$K26,5)</f>
        <v>0.34251999999999999</v>
      </c>
      <c r="H26" s="4">
        <f>ROUND(H$3*$K26,5)</f>
        <v>6.2280000000000002E-2</v>
      </c>
      <c r="I26" s="4">
        <f>ROUND(I$3*$K26,5)</f>
        <v>0.75883999999999996</v>
      </c>
      <c r="J26" s="4">
        <v>0.28576111111111124</v>
      </c>
      <c r="K26" s="6">
        <f t="shared" si="2"/>
        <v>1.2916402222222227</v>
      </c>
      <c r="L26" s="4">
        <f>SUMIF($A$42:$A$54,A26,$B$42:$B$54)</f>
        <v>1.605</v>
      </c>
      <c r="M26" s="31">
        <f>L26*K26</f>
        <v>2.0730825566666673</v>
      </c>
      <c r="N26" s="15">
        <f>B26*$L26*N$1</f>
        <v>2.1383897944499997</v>
      </c>
      <c r="O26" s="15">
        <f>C26*$L26*O$1</f>
        <v>1.7734447499999999</v>
      </c>
      <c r="P26" s="15">
        <f>D26*$L26*P$1</f>
        <v>3.6859666661999992</v>
      </c>
      <c r="Q26" s="15">
        <f>E26*$L26*Q$1</f>
        <v>0</v>
      </c>
      <c r="R26" s="30">
        <f>SUM(N26:Q26)</f>
        <v>7.5978012106499992</v>
      </c>
      <c r="T26" s="8">
        <f>SUMPRODUCT(B26:E26,$N$1:$Q$1)</f>
        <v>4.733832529999999</v>
      </c>
      <c r="U26" s="4">
        <v>26</v>
      </c>
    </row>
    <row r="27" spans="1:21" x14ac:dyDescent="0.25">
      <c r="A27" s="4" t="s">
        <v>293</v>
      </c>
      <c r="B27" s="4">
        <f>ROUND(B$3*$K27,5)</f>
        <v>0</v>
      </c>
      <c r="C27" s="4">
        <f>ROUND(C$3*$K27,5)</f>
        <v>0</v>
      </c>
      <c r="D27" s="4">
        <f>ROUND(D$3*$K27,5)</f>
        <v>0</v>
      </c>
      <c r="E27" s="4">
        <f>ROUND(E$3*$K27,5)</f>
        <v>0</v>
      </c>
      <c r="F27" s="4">
        <f>ROUND(F$3*$K27,5)</f>
        <v>0</v>
      </c>
      <c r="G27" s="4">
        <f>ROUND(G$3*$K27,5)</f>
        <v>0</v>
      </c>
      <c r="H27" s="4">
        <f>ROUND(H$3*$K27,5)</f>
        <v>0</v>
      </c>
      <c r="I27" s="4">
        <f>ROUND(I$3*$K27,5)</f>
        <v>0</v>
      </c>
      <c r="M27" s="29">
        <f>SUM(M28:M32)</f>
        <v>14.414035563737487</v>
      </c>
      <c r="R27" s="30">
        <f>SUM(R28:R32)</f>
        <v>52.832647612199999</v>
      </c>
      <c r="T27" s="8">
        <f>SUMPRODUCT(B27:E27,$N$1:$Q$1)</f>
        <v>0</v>
      </c>
    </row>
    <row r="28" spans="1:21" x14ac:dyDescent="0.25">
      <c r="A28" s="4" t="s">
        <v>61</v>
      </c>
      <c r="B28" s="4">
        <f>ROUND(B$3*$K28,5)</f>
        <v>2.3800000000000002E-2</v>
      </c>
      <c r="C28" s="4">
        <f t="shared" ref="C28:I32" si="5">ROUND(C$3*$K28,5)</f>
        <v>1.9269999999999999E-2</v>
      </c>
      <c r="D28" s="4">
        <f t="shared" si="5"/>
        <v>2.606E-2</v>
      </c>
      <c r="E28" s="4">
        <f t="shared" si="5"/>
        <v>0</v>
      </c>
      <c r="F28" s="4">
        <f t="shared" si="5"/>
        <v>0.18245</v>
      </c>
      <c r="G28" s="4">
        <f t="shared" si="5"/>
        <v>0.67315000000000003</v>
      </c>
      <c r="H28" s="4">
        <f t="shared" si="5"/>
        <v>0.12239</v>
      </c>
      <c r="I28" s="4">
        <f t="shared" si="5"/>
        <v>1.49136</v>
      </c>
      <c r="J28" s="6">
        <f>L133</f>
        <v>0.5616119685990032</v>
      </c>
      <c r="K28" s="6">
        <f t="shared" ref="K28:K32" si="6">J28*$K$1</f>
        <v>2.5384860980674944</v>
      </c>
      <c r="L28" s="4">
        <f>SUMIF($A$42:$A$54,A28,$B$42:$B$54)</f>
        <v>0.17</v>
      </c>
      <c r="M28" s="8">
        <f>K28*L28</f>
        <v>0.43154263667147408</v>
      </c>
      <c r="N28" s="15">
        <f>B28*$L28*N$1</f>
        <v>0.44513687400000013</v>
      </c>
      <c r="O28" s="15">
        <f>C28*$L28*O$1</f>
        <v>0.36935772500000003</v>
      </c>
      <c r="P28" s="15">
        <f>D28*$L28*P$1</f>
        <v>0.76728405880000006</v>
      </c>
      <c r="Q28" s="15">
        <f>E28*$L28*Q$1</f>
        <v>0</v>
      </c>
      <c r="R28" s="15">
        <f>SUM(N28:Q28)</f>
        <v>1.5817786578000002</v>
      </c>
      <c r="T28" s="8">
        <f>SUMPRODUCT(B28:E28,$N$1:$Q$1)</f>
        <v>9.3045803400000011</v>
      </c>
      <c r="U28" s="4">
        <v>1466</v>
      </c>
    </row>
    <row r="29" spans="1:21" x14ac:dyDescent="0.25">
      <c r="A29" s="4" t="s">
        <v>40</v>
      </c>
      <c r="B29" s="4">
        <f t="shared" ref="B29:B32" si="7">ROUND(B$3*$K29,5)</f>
        <v>2.1819999999999999E-2</v>
      </c>
      <c r="C29" s="4">
        <f t="shared" si="5"/>
        <v>1.7659999999999999E-2</v>
      </c>
      <c r="D29" s="4">
        <f t="shared" si="5"/>
        <v>2.3900000000000001E-2</v>
      </c>
      <c r="E29" s="4">
        <f t="shared" si="5"/>
        <v>0</v>
      </c>
      <c r="F29" s="4">
        <f t="shared" si="5"/>
        <v>0.16728999999999999</v>
      </c>
      <c r="G29" s="4">
        <f t="shared" si="5"/>
        <v>0.61721999999999999</v>
      </c>
      <c r="H29" s="4">
        <f t="shared" si="5"/>
        <v>0.11222</v>
      </c>
      <c r="I29" s="4">
        <f t="shared" si="5"/>
        <v>1.36744</v>
      </c>
      <c r="J29" s="6">
        <f>L132</f>
        <v>0.51494477149444284</v>
      </c>
      <c r="K29" s="6">
        <f t="shared" si="6"/>
        <v>2.3275503671548816</v>
      </c>
      <c r="L29" s="4">
        <f>SUMIF($A$42:$A$54,A29,$B$42:$B$54)</f>
        <v>0.48</v>
      </c>
      <c r="M29" s="8">
        <f t="shared" ref="M29:M32" si="8">K29*L29</f>
        <v>1.1172241762343431</v>
      </c>
      <c r="N29" s="15">
        <f>B29*$L29*N$1</f>
        <v>1.1522949983999999</v>
      </c>
      <c r="O29" s="15">
        <f>C29*$L29*O$1</f>
        <v>0.95575919999999992</v>
      </c>
      <c r="P29" s="15">
        <f>D29*$L29*P$1</f>
        <v>1.9868815679999998</v>
      </c>
      <c r="Q29" s="15">
        <f>E29*$L29*Q$1</f>
        <v>0</v>
      </c>
      <c r="R29" s="15">
        <f>SUM(N29:Q29)</f>
        <v>4.094935766399999</v>
      </c>
      <c r="T29" s="8">
        <f>SUMPRODUCT(B29:E29,$N$1:$Q$1)</f>
        <v>8.5311161799999997</v>
      </c>
      <c r="U29" s="4">
        <v>1466</v>
      </c>
    </row>
    <row r="30" spans="1:21" x14ac:dyDescent="0.25">
      <c r="A30" s="4" t="s">
        <v>458</v>
      </c>
      <c r="B30" s="4">
        <f t="shared" si="7"/>
        <v>0.13253999999999999</v>
      </c>
      <c r="C30" s="4">
        <f t="shared" si="5"/>
        <v>0.10729</v>
      </c>
      <c r="D30" s="4">
        <f t="shared" si="5"/>
        <v>0.14516000000000001</v>
      </c>
      <c r="E30" s="4">
        <f t="shared" si="5"/>
        <v>0</v>
      </c>
      <c r="F30" s="4">
        <f t="shared" si="5"/>
        <v>1.01614</v>
      </c>
      <c r="G30" s="4">
        <f t="shared" si="5"/>
        <v>3.7490000000000001</v>
      </c>
      <c r="H30" s="4">
        <f t="shared" si="5"/>
        <v>0.68164000000000002</v>
      </c>
      <c r="I30" s="4">
        <f t="shared" si="5"/>
        <v>8.3058700000000005</v>
      </c>
      <c r="J30" s="6">
        <f>L130</f>
        <v>3.1278004353864803</v>
      </c>
      <c r="K30" s="6">
        <f t="shared" si="6"/>
        <v>14.13765796794689</v>
      </c>
      <c r="L30" s="4">
        <f>SUMIF($A$42:$A$54,A30,$B$42:$B$54)</f>
        <v>0.81</v>
      </c>
      <c r="M30" s="8">
        <f t="shared" si="8"/>
        <v>11.451502954036981</v>
      </c>
      <c r="N30" s="15">
        <f>B30*$L30*N$1</f>
        <v>11.811353790600002</v>
      </c>
      <c r="O30" s="15">
        <f>C30*$L30*O$1</f>
        <v>9.7985274750000002</v>
      </c>
      <c r="P30" s="15">
        <f>D30*$L30*P$1</f>
        <v>20.364081242400001</v>
      </c>
      <c r="Q30" s="15">
        <f>E30*$L30*Q$1</f>
        <v>0</v>
      </c>
      <c r="R30" s="15">
        <f>SUM(N30:Q30)</f>
        <v>41.973962508</v>
      </c>
      <c r="T30" s="8">
        <f>SUMPRODUCT(B30:E30,$N$1:$Q$1)</f>
        <v>51.819706800000006</v>
      </c>
      <c r="U30" s="4">
        <v>348</v>
      </c>
    </row>
    <row r="31" spans="1:21" x14ac:dyDescent="0.25">
      <c r="A31" s="4" t="s">
        <v>459</v>
      </c>
      <c r="B31" s="4">
        <f t="shared" si="7"/>
        <v>0.13253999999999999</v>
      </c>
      <c r="C31" s="4">
        <f t="shared" si="5"/>
        <v>0.10729</v>
      </c>
      <c r="D31" s="4">
        <f t="shared" si="5"/>
        <v>0.14516000000000001</v>
      </c>
      <c r="E31" s="4">
        <f t="shared" si="5"/>
        <v>0</v>
      </c>
      <c r="F31" s="4">
        <f t="shared" si="5"/>
        <v>1.01614</v>
      </c>
      <c r="G31" s="4">
        <f t="shared" si="5"/>
        <v>3.7490000000000001</v>
      </c>
      <c r="H31" s="4">
        <f t="shared" si="5"/>
        <v>0.68164000000000002</v>
      </c>
      <c r="I31" s="4">
        <f t="shared" si="5"/>
        <v>8.3058700000000005</v>
      </c>
      <c r="J31" s="6">
        <f>L130</f>
        <v>3.1278004353864803</v>
      </c>
      <c r="K31" s="6">
        <f t="shared" si="6"/>
        <v>14.13765796794689</v>
      </c>
      <c r="L31" s="4">
        <f>SUMIF($A$42:$A$54,A31,$B$42:$B$54)</f>
        <v>0.1</v>
      </c>
      <c r="M31" s="8">
        <f t="shared" si="8"/>
        <v>1.4137657967946891</v>
      </c>
      <c r="N31" s="15">
        <f>B31*$L31*N$1</f>
        <v>1.4581918260000002</v>
      </c>
      <c r="O31" s="15">
        <f>C31*$L31*O$1</f>
        <v>1.2096947500000002</v>
      </c>
      <c r="P31" s="15">
        <f>D31*$L31*P$1</f>
        <v>2.5140841040000002</v>
      </c>
      <c r="Q31" s="15">
        <f>E31*$L31*Q$1</f>
        <v>0</v>
      </c>
      <c r="R31" s="15">
        <f>SUM(N31:Q31)</f>
        <v>5.1819706800000009</v>
      </c>
      <c r="T31" s="8">
        <f>SUMPRODUCT(B31:E31,$N$1:$Q$1)</f>
        <v>51.819706800000006</v>
      </c>
      <c r="U31" s="4">
        <v>733</v>
      </c>
    </row>
    <row r="32" spans="1:21" x14ac:dyDescent="0.25">
      <c r="A32" s="4" t="s">
        <v>44</v>
      </c>
      <c r="B32" s="4">
        <f t="shared" si="7"/>
        <v>2.1780000000000001E-2</v>
      </c>
      <c r="C32" s="4">
        <f t="shared" si="5"/>
        <v>1.763E-2</v>
      </c>
      <c r="D32" s="4">
        <f t="shared" si="5"/>
        <v>2.3859999999999999E-2</v>
      </c>
      <c r="E32" s="4">
        <f t="shared" si="5"/>
        <v>0</v>
      </c>
      <c r="F32" s="4">
        <f t="shared" si="5"/>
        <v>0.16699</v>
      </c>
      <c r="G32" s="4">
        <f t="shared" si="5"/>
        <v>0.61609999999999998</v>
      </c>
      <c r="H32" s="4">
        <f t="shared" si="5"/>
        <v>0.11201999999999999</v>
      </c>
      <c r="I32" s="4">
        <f t="shared" si="5"/>
        <v>1.36496</v>
      </c>
      <c r="J32" s="6">
        <f>L134</f>
        <v>0.51401349430770338</v>
      </c>
      <c r="K32" s="6">
        <f t="shared" si="6"/>
        <v>2.323340994270819</v>
      </c>
      <c r="L32" s="4">
        <f>SUMIF($A$42:$A$54,A32,$B$42:$B$54)</f>
        <v>0</v>
      </c>
      <c r="M32" s="8">
        <f t="shared" si="8"/>
        <v>0</v>
      </c>
      <c r="N32" s="15">
        <f>B32*$L32*N$1</f>
        <v>0</v>
      </c>
      <c r="O32" s="15">
        <f>C32*$L32*O$1</f>
        <v>0</v>
      </c>
      <c r="P32" s="15">
        <f>D32*$L32*P$1</f>
        <v>0</v>
      </c>
      <c r="Q32" s="15">
        <f>E32*$L32*Q$1</f>
        <v>0</v>
      </c>
      <c r="R32" s="15">
        <f>SUM(N32:Q32)</f>
        <v>0</v>
      </c>
      <c r="T32" s="8">
        <f>SUMPRODUCT(B32:E32,$N$1:$Q$1)</f>
        <v>8.5164051599999997</v>
      </c>
      <c r="U32" s="4">
        <v>733</v>
      </c>
    </row>
    <row r="33" spans="1:19" x14ac:dyDescent="0.25">
      <c r="A33" s="11" t="s">
        <v>138</v>
      </c>
      <c r="B33" s="8">
        <f>SUMPRODUCT(B4:B32,$L4:$L32)</f>
        <v>0.20994255000000001</v>
      </c>
      <c r="C33" s="8">
        <f>SUMPRODUCT(C4:C32,$L4:$L32)</f>
        <v>0.16994890000000001</v>
      </c>
      <c r="D33" s="8">
        <f>SUMPRODUCT(D4:D32,$L4:$L32)</f>
        <v>0.22994550000000002</v>
      </c>
      <c r="E33" s="8">
        <f>SUMPRODUCT(E4:E32,$L4:$L32)</f>
        <v>0</v>
      </c>
      <c r="F33" s="8">
        <f>SUMPRODUCT(F4:F32,$L4:$L32)</f>
        <v>1.6095553000000002</v>
      </c>
      <c r="G33" s="8">
        <f>SUMPRODUCT(G4:G32,$L4:$L32)</f>
        <v>5.9383378000000002</v>
      </c>
      <c r="H33" s="8">
        <f>SUMPRODUCT(H4:H32,$L4:$L32)</f>
        <v>1.0797165</v>
      </c>
      <c r="I33" s="8">
        <f>SUMPRODUCT(I4:I32,$L4:$L32)</f>
        <v>13.156289899999999</v>
      </c>
      <c r="M33" s="28">
        <f>SUM(M25:M27)</f>
        <v>22.393693594331467</v>
      </c>
      <c r="N33" s="11"/>
      <c r="O33" s="11"/>
      <c r="P33" s="11"/>
      <c r="Q33" s="11"/>
      <c r="R33" s="30">
        <f>SUM(R25:R27)</f>
        <v>82.084588810450001</v>
      </c>
    </row>
    <row r="34" spans="1:19" x14ac:dyDescent="0.25">
      <c r="A34" s="4" t="s">
        <v>292</v>
      </c>
      <c r="M34" s="15">
        <f>J90</f>
        <v>22.4</v>
      </c>
      <c r="R34" s="18">
        <f>'[1]From SAM'!V32*1000</f>
        <v>23198</v>
      </c>
    </row>
    <row r="37" spans="1:19" x14ac:dyDescent="0.25">
      <c r="I37" s="4" t="s">
        <v>291</v>
      </c>
    </row>
    <row r="38" spans="1:19" x14ac:dyDescent="0.25">
      <c r="P38" s="4" t="s">
        <v>290</v>
      </c>
      <c r="R38" s="18"/>
      <c r="S38" s="18"/>
    </row>
    <row r="39" spans="1:19" x14ac:dyDescent="0.25">
      <c r="Q39" s="4" t="s">
        <v>289</v>
      </c>
      <c r="R39" s="4" t="s">
        <v>288</v>
      </c>
      <c r="S39" s="4" t="s">
        <v>287</v>
      </c>
    </row>
    <row r="40" spans="1:19" x14ac:dyDescent="0.25">
      <c r="P40" s="11" t="s">
        <v>286</v>
      </c>
      <c r="Q40" s="28">
        <f>M25</f>
        <v>5.90657547392731</v>
      </c>
      <c r="R40" s="28">
        <f>L25</f>
        <v>3.9099999999999997</v>
      </c>
      <c r="S40" s="29">
        <f t="shared" ref="S40:S48" si="9">Q40/R40</f>
        <v>1.5106331135363966</v>
      </c>
    </row>
    <row r="41" spans="1:19" x14ac:dyDescent="0.25">
      <c r="A41" s="34" t="s">
        <v>461</v>
      </c>
      <c r="B41" s="4" t="s">
        <v>285</v>
      </c>
      <c r="P41" s="4" t="s">
        <v>239</v>
      </c>
      <c r="Q41" s="15">
        <f>Z75/1000</f>
        <v>1.2</v>
      </c>
      <c r="R41" s="15">
        <f>L23</f>
        <v>0</v>
      </c>
      <c r="S41" s="8" t="e">
        <f t="shared" si="9"/>
        <v>#DIV/0!</v>
      </c>
    </row>
    <row r="42" spans="1:19" x14ac:dyDescent="0.25">
      <c r="A42" s="4" t="s">
        <v>61</v>
      </c>
      <c r="B42" s="4">
        <v>0.17</v>
      </c>
      <c r="P42" s="4" t="s">
        <v>284</v>
      </c>
      <c r="Q42" s="15">
        <f>Q40-Q41</f>
        <v>4.7065754739273098</v>
      </c>
      <c r="R42" s="15">
        <f>R40-R41</f>
        <v>3.9099999999999997</v>
      </c>
      <c r="S42" s="8">
        <f t="shared" si="9"/>
        <v>1.2037277426924067</v>
      </c>
    </row>
    <row r="43" spans="1:19" x14ac:dyDescent="0.25">
      <c r="A43" s="4" t="s">
        <v>40</v>
      </c>
      <c r="B43" s="4">
        <v>0.48</v>
      </c>
      <c r="P43" s="11" t="s">
        <v>283</v>
      </c>
      <c r="Q43" s="28">
        <f>M26</f>
        <v>2.0730825566666673</v>
      </c>
      <c r="R43" s="28">
        <f>L26</f>
        <v>1.605</v>
      </c>
      <c r="S43" s="29">
        <f t="shared" si="9"/>
        <v>1.2916402222222225</v>
      </c>
    </row>
    <row r="44" spans="1:19" x14ac:dyDescent="0.25">
      <c r="A44" s="34" t="s">
        <v>475</v>
      </c>
      <c r="B44" s="4">
        <v>0.1</v>
      </c>
      <c r="P44" s="11" t="s">
        <v>282</v>
      </c>
      <c r="Q44" s="28">
        <f>M27</f>
        <v>14.414035563737487</v>
      </c>
      <c r="R44" s="28">
        <f>SUM(L28:L32)</f>
        <v>1.56</v>
      </c>
      <c r="S44" s="29">
        <f t="shared" si="9"/>
        <v>9.2397663870112101</v>
      </c>
    </row>
    <row r="45" spans="1:19" x14ac:dyDescent="0.25">
      <c r="A45" s="34" t="s">
        <v>476</v>
      </c>
      <c r="B45" s="4">
        <v>0.81</v>
      </c>
      <c r="P45" s="4" t="s">
        <v>281</v>
      </c>
      <c r="Q45" s="15">
        <f>M28</f>
        <v>0.43154263667147408</v>
      </c>
      <c r="R45" s="15">
        <f>L28</f>
        <v>0.17</v>
      </c>
      <c r="S45" s="8">
        <f t="shared" si="9"/>
        <v>2.5384860980674944</v>
      </c>
    </row>
    <row r="46" spans="1:19" x14ac:dyDescent="0.25">
      <c r="A46" s="4" t="s">
        <v>76</v>
      </c>
      <c r="B46" s="4">
        <v>0.75</v>
      </c>
      <c r="P46" s="4" t="s">
        <v>280</v>
      </c>
      <c r="Q46" s="15">
        <f>M31</f>
        <v>1.4137657967946891</v>
      </c>
      <c r="R46" s="15">
        <f>L31</f>
        <v>0.1</v>
      </c>
      <c r="S46" s="8">
        <f t="shared" si="9"/>
        <v>14.13765796794689</v>
      </c>
    </row>
    <row r="47" spans="1:19" x14ac:dyDescent="0.25">
      <c r="A47" s="4" t="s">
        <v>313</v>
      </c>
      <c r="B47" s="4">
        <v>1.26</v>
      </c>
      <c r="P47" s="4" t="s">
        <v>279</v>
      </c>
      <c r="Q47" s="15">
        <f>M30</f>
        <v>11.451502954036981</v>
      </c>
      <c r="R47" s="15">
        <f>L30</f>
        <v>0.81</v>
      </c>
      <c r="S47" s="8">
        <f t="shared" si="9"/>
        <v>14.137657967946888</v>
      </c>
    </row>
    <row r="48" spans="1:19" x14ac:dyDescent="0.25">
      <c r="A48" s="4" t="s">
        <v>326</v>
      </c>
      <c r="B48" s="4">
        <v>0.14000000000000001</v>
      </c>
      <c r="P48" s="4" t="s">
        <v>278</v>
      </c>
      <c r="Q48" s="15">
        <f>Q44-SUM(Q45:Q47)</f>
        <v>1.1172241762343429</v>
      </c>
      <c r="R48" s="15">
        <f>R44-SUM(R45:R47)</f>
        <v>0.48</v>
      </c>
      <c r="S48" s="8">
        <f t="shared" si="9"/>
        <v>2.3275503671548812</v>
      </c>
    </row>
    <row r="49" spans="1:30" x14ac:dyDescent="0.25">
      <c r="A49" s="4" t="s">
        <v>70</v>
      </c>
      <c r="B49" s="4">
        <v>1.69</v>
      </c>
      <c r="L49" s="15"/>
      <c r="M49" s="22"/>
      <c r="O49" s="18"/>
      <c r="P49" s="11" t="s">
        <v>277</v>
      </c>
      <c r="Q49" s="28">
        <f>Q40+Q43+Q44</f>
        <v>22.393693594331467</v>
      </c>
      <c r="R49" s="28"/>
      <c r="S49" s="8"/>
    </row>
    <row r="50" spans="1:30" x14ac:dyDescent="0.25">
      <c r="A50" s="4" t="s">
        <v>124</v>
      </c>
      <c r="B50" s="4">
        <v>7.0000000000000007E-2</v>
      </c>
      <c r="L50" s="15"/>
      <c r="M50" s="22"/>
      <c r="O50" s="18"/>
    </row>
    <row r="51" spans="1:30" ht="45" x14ac:dyDescent="0.25">
      <c r="A51" s="4" t="s">
        <v>294</v>
      </c>
      <c r="B51" s="4">
        <v>1.605</v>
      </c>
      <c r="F51" s="10" t="s">
        <v>276</v>
      </c>
      <c r="G51" s="10" t="s">
        <v>275</v>
      </c>
      <c r="H51" s="10" t="s">
        <v>274</v>
      </c>
      <c r="I51" s="10" t="s">
        <v>264</v>
      </c>
      <c r="J51" s="10" t="s">
        <v>273</v>
      </c>
      <c r="K51" s="10" t="s">
        <v>272</v>
      </c>
      <c r="L51" s="10" t="s">
        <v>271</v>
      </c>
      <c r="M51" s="10" t="s">
        <v>263</v>
      </c>
      <c r="N51" s="10" t="s">
        <v>270</v>
      </c>
      <c r="O51" s="10" t="s">
        <v>269</v>
      </c>
      <c r="P51" s="10" t="s">
        <v>268</v>
      </c>
      <c r="Q51" s="10" t="s">
        <v>267</v>
      </c>
      <c r="W51" s="10" t="s">
        <v>266</v>
      </c>
      <c r="X51" s="10" t="s">
        <v>265</v>
      </c>
      <c r="Y51" s="10" t="s">
        <v>264</v>
      </c>
      <c r="Z51" s="10" t="str">
        <f>L51</f>
        <v>Annual O&amp;M Jobs/GW</v>
      </c>
      <c r="AA51" s="10" t="s">
        <v>263</v>
      </c>
      <c r="AB51" s="10" t="s">
        <v>262</v>
      </c>
      <c r="AC51" s="10" t="s">
        <v>261</v>
      </c>
      <c r="AD51" s="10" t="s">
        <v>260</v>
      </c>
    </row>
    <row r="52" spans="1:30" x14ac:dyDescent="0.25">
      <c r="A52" s="4" t="s">
        <v>114</v>
      </c>
      <c r="F52" s="4">
        <v>1</v>
      </c>
      <c r="G52" s="4" t="s">
        <v>242</v>
      </c>
      <c r="H52" s="4">
        <v>6117</v>
      </c>
      <c r="I52" s="4">
        <v>632</v>
      </c>
      <c r="J52" s="27">
        <f t="shared" ref="J52:J60" si="10">H52/I52*1000</f>
        <v>9678.7974683544307</v>
      </c>
      <c r="K52" s="4">
        <v>25</v>
      </c>
      <c r="L52" s="15">
        <f t="shared" ref="L52:L60" si="11">J52/K52</f>
        <v>387.15189873417722</v>
      </c>
      <c r="M52" s="22">
        <v>0.28000000000000003</v>
      </c>
      <c r="N52" s="4">
        <f t="shared" ref="N52:N60" si="12">I52*M52*8.76/1000</f>
        <v>1.5501696</v>
      </c>
      <c r="O52" s="18">
        <f t="shared" ref="O52:O60" si="13">H52/K52/N52</f>
        <v>157.84079367831751</v>
      </c>
      <c r="P52" s="15">
        <f t="shared" ref="P52:P60" si="14">N52*K52</f>
        <v>38.754240000000003</v>
      </c>
      <c r="Q52" s="18">
        <f t="shared" ref="Q52:Q60" si="15">H52/P52</f>
        <v>157.84079367831751</v>
      </c>
      <c r="S52" s="4">
        <v>1</v>
      </c>
      <c r="T52" s="4" t="s">
        <v>259</v>
      </c>
      <c r="V52" s="4">
        <v>1</v>
      </c>
      <c r="W52" s="4" t="str">
        <f t="shared" ref="W52:W64" si="16">INDEX($T$52:$T$81,V52*2-1)</f>
        <v>Arnot</v>
      </c>
      <c r="X52" s="4">
        <f t="shared" ref="X52:X64" si="17">SUMIF($S$52:$S$81,V52,$T$52:$T$81)</f>
        <v>677</v>
      </c>
      <c r="Y52" s="4">
        <f>INDEX($T$83:$T$113,MATCH(W52,$S$83:$S$113,0))</f>
        <v>2220</v>
      </c>
      <c r="Z52" s="18">
        <f t="shared" ref="Z52:Z64" si="18">X52/Y52*1000</f>
        <v>304.95495495495493</v>
      </c>
      <c r="AA52" s="22">
        <v>0.75</v>
      </c>
      <c r="AB52" s="15">
        <f t="shared" ref="AB52:AB64" si="19">Y52*8.76*AA52/1000</f>
        <v>14.585400000000002</v>
      </c>
      <c r="AC52" s="15">
        <f t="shared" ref="AC52:AC64" si="20">X52/AB52</f>
        <v>46.416279292991618</v>
      </c>
    </row>
    <row r="53" spans="1:30" x14ac:dyDescent="0.25">
      <c r="A53" s="4" t="s">
        <v>449</v>
      </c>
      <c r="B53" s="4">
        <v>13.02</v>
      </c>
      <c r="F53" s="4">
        <v>2</v>
      </c>
      <c r="G53" s="4" t="s">
        <v>242</v>
      </c>
      <c r="H53" s="4">
        <v>3809</v>
      </c>
      <c r="I53" s="4">
        <v>417</v>
      </c>
      <c r="J53" s="27">
        <f t="shared" si="10"/>
        <v>9134.2925659472421</v>
      </c>
      <c r="K53" s="4">
        <f>K52</f>
        <v>25</v>
      </c>
      <c r="L53" s="15">
        <f t="shared" si="11"/>
        <v>365.37170263788971</v>
      </c>
      <c r="M53" s="22">
        <v>0.28000000000000003</v>
      </c>
      <c r="N53" s="4">
        <f t="shared" si="12"/>
        <v>1.0228176</v>
      </c>
      <c r="O53" s="18">
        <f t="shared" si="13"/>
        <v>148.96106598087479</v>
      </c>
      <c r="P53" s="15">
        <f t="shared" si="14"/>
        <v>25.570440000000001</v>
      </c>
      <c r="Q53" s="18">
        <f t="shared" si="15"/>
        <v>148.96106598087479</v>
      </c>
      <c r="S53" s="4">
        <v>1</v>
      </c>
      <c r="T53" s="4">
        <v>677</v>
      </c>
      <c r="V53" s="4">
        <v>2</v>
      </c>
      <c r="W53" s="4" t="str">
        <f t="shared" si="16"/>
        <v>Camden</v>
      </c>
      <c r="X53" s="4">
        <f t="shared" si="17"/>
        <v>324</v>
      </c>
      <c r="Y53" s="4">
        <f>INDEX($T$83:$T$113,MATCH(W53,$S$83:$S$113,0))</f>
        <v>1520</v>
      </c>
      <c r="Z53" s="18">
        <f t="shared" si="18"/>
        <v>213.15789473684211</v>
      </c>
      <c r="AA53" s="22">
        <v>0.75</v>
      </c>
      <c r="AB53" s="15">
        <f t="shared" si="19"/>
        <v>9.9863999999999997</v>
      </c>
      <c r="AC53" s="15">
        <f t="shared" si="20"/>
        <v>32.444124008651769</v>
      </c>
    </row>
    <row r="54" spans="1:30" x14ac:dyDescent="0.25">
      <c r="A54" s="4" t="s">
        <v>448</v>
      </c>
      <c r="B54" s="4">
        <v>10.95</v>
      </c>
      <c r="F54" s="4">
        <v>3</v>
      </c>
      <c r="G54" s="4" t="s">
        <v>242</v>
      </c>
      <c r="H54" s="4">
        <v>7513</v>
      </c>
      <c r="I54" s="4">
        <v>435</v>
      </c>
      <c r="J54" s="27">
        <f t="shared" si="10"/>
        <v>17271.264367816089</v>
      </c>
      <c r="K54" s="4">
        <f>K53</f>
        <v>25</v>
      </c>
      <c r="L54" s="15">
        <f t="shared" si="11"/>
        <v>690.85057471264361</v>
      </c>
      <c r="M54" s="22">
        <v>0.28000000000000003</v>
      </c>
      <c r="N54" s="4">
        <f t="shared" si="12"/>
        <v>1.0669680000000001</v>
      </c>
      <c r="O54" s="18">
        <f t="shared" si="13"/>
        <v>281.65793163431323</v>
      </c>
      <c r="P54" s="15">
        <f t="shared" si="14"/>
        <v>26.674200000000003</v>
      </c>
      <c r="Q54" s="18">
        <f t="shared" si="15"/>
        <v>281.65793163431329</v>
      </c>
      <c r="S54" s="4">
        <f t="shared" ref="S54:S81" si="21">S52+1</f>
        <v>2</v>
      </c>
      <c r="T54" s="4" t="s">
        <v>258</v>
      </c>
      <c r="V54" s="4">
        <v>3</v>
      </c>
      <c r="W54" s="4" t="str">
        <f t="shared" si="16"/>
        <v>Duvha</v>
      </c>
      <c r="X54" s="4">
        <f t="shared" si="17"/>
        <v>696</v>
      </c>
      <c r="Y54" s="4">
        <f>INDEX($T$83:$T$113,MATCH(W54,$S$83:$S$113,0))</f>
        <v>3480</v>
      </c>
      <c r="Z54" s="18">
        <f t="shared" si="18"/>
        <v>200</v>
      </c>
      <c r="AA54" s="22">
        <v>0.75</v>
      </c>
      <c r="AB54" s="15">
        <f t="shared" si="19"/>
        <v>22.863599999999998</v>
      </c>
      <c r="AC54" s="15">
        <f t="shared" si="20"/>
        <v>30.441400304414007</v>
      </c>
    </row>
    <row r="55" spans="1:30" x14ac:dyDescent="0.25">
      <c r="F55" s="4">
        <v>1</v>
      </c>
      <c r="G55" s="4" t="s">
        <v>241</v>
      </c>
      <c r="H55" s="4">
        <v>2461</v>
      </c>
      <c r="I55" s="4">
        <v>634</v>
      </c>
      <c r="J55" s="27">
        <f t="shared" si="10"/>
        <v>3881.7034700315457</v>
      </c>
      <c r="K55" s="4">
        <v>20</v>
      </c>
      <c r="L55" s="15">
        <f t="shared" si="11"/>
        <v>194.08517350157729</v>
      </c>
      <c r="M55" s="22">
        <v>0.36370000000000002</v>
      </c>
      <c r="N55" s="4">
        <f t="shared" si="12"/>
        <v>2.0199316080000003</v>
      </c>
      <c r="O55" s="18">
        <f t="shared" si="13"/>
        <v>60.917904107573122</v>
      </c>
      <c r="P55" s="15">
        <f t="shared" si="14"/>
        <v>40.398632160000005</v>
      </c>
      <c r="Q55" s="18">
        <f t="shared" si="15"/>
        <v>60.917904107573122</v>
      </c>
      <c r="S55" s="4">
        <f t="shared" si="21"/>
        <v>2</v>
      </c>
      <c r="T55" s="4">
        <v>324</v>
      </c>
      <c r="V55" s="4">
        <v>4</v>
      </c>
      <c r="W55" s="4" t="str">
        <f t="shared" si="16"/>
        <v>Grootvlei</v>
      </c>
      <c r="X55" s="4">
        <f t="shared" si="17"/>
        <v>427</v>
      </c>
      <c r="Y55" s="4">
        <v>1080</v>
      </c>
      <c r="Z55" s="18">
        <f t="shared" si="18"/>
        <v>395.37037037037038</v>
      </c>
      <c r="AA55" s="22">
        <v>0.75</v>
      </c>
      <c r="AB55" s="15">
        <f t="shared" si="19"/>
        <v>7.0955999999999992</v>
      </c>
      <c r="AC55" s="15">
        <f t="shared" si="20"/>
        <v>60.178138564744359</v>
      </c>
    </row>
    <row r="56" spans="1:30" x14ac:dyDescent="0.25">
      <c r="F56" s="4">
        <v>2</v>
      </c>
      <c r="G56" s="4" t="s">
        <v>241</v>
      </c>
      <c r="H56" s="4">
        <v>2238</v>
      </c>
      <c r="I56" s="4">
        <v>563</v>
      </c>
      <c r="J56" s="27">
        <f t="shared" si="10"/>
        <v>3975.1332149200712</v>
      </c>
      <c r="K56" s="4">
        <f>K55</f>
        <v>20</v>
      </c>
      <c r="L56" s="15">
        <f t="shared" si="11"/>
        <v>198.75666074600355</v>
      </c>
      <c r="M56" s="22">
        <f>M55</f>
        <v>0.36370000000000002</v>
      </c>
      <c r="N56" s="4">
        <f t="shared" si="12"/>
        <v>1.793724756</v>
      </c>
      <c r="O56" s="18">
        <f t="shared" si="13"/>
        <v>62.384153212857818</v>
      </c>
      <c r="P56" s="15">
        <f t="shared" si="14"/>
        <v>35.874495119999999</v>
      </c>
      <c r="Q56" s="18">
        <f t="shared" si="15"/>
        <v>62.384153212857818</v>
      </c>
      <c r="S56" s="4">
        <f t="shared" si="21"/>
        <v>3</v>
      </c>
      <c r="T56" s="4" t="s">
        <v>257</v>
      </c>
      <c r="V56" s="4">
        <v>5</v>
      </c>
      <c r="W56" s="4" t="str">
        <f t="shared" si="16"/>
        <v>Hendrina</v>
      </c>
      <c r="X56" s="4">
        <f t="shared" si="17"/>
        <v>644</v>
      </c>
      <c r="Y56" s="4">
        <f>INDEX($T$83:$T$113,MATCH(W56,$S$83:$S$113,0))</f>
        <v>1900</v>
      </c>
      <c r="Z56" s="18">
        <f t="shared" si="18"/>
        <v>338.9473684210526</v>
      </c>
      <c r="AA56" s="22">
        <v>0.75</v>
      </c>
      <c r="AB56" s="15">
        <f t="shared" si="19"/>
        <v>12.483000000000001</v>
      </c>
      <c r="AC56" s="15">
        <f t="shared" si="20"/>
        <v>51.590162621164779</v>
      </c>
    </row>
    <row r="57" spans="1:30" x14ac:dyDescent="0.25">
      <c r="F57" s="4">
        <v>3</v>
      </c>
      <c r="G57" s="4" t="s">
        <v>241</v>
      </c>
      <c r="H57" s="4">
        <v>8506</v>
      </c>
      <c r="I57" s="4">
        <v>787</v>
      </c>
      <c r="J57" s="27">
        <f t="shared" si="10"/>
        <v>10808.132147395172</v>
      </c>
      <c r="K57" s="4">
        <f>K56</f>
        <v>20</v>
      </c>
      <c r="L57" s="15">
        <f t="shared" si="11"/>
        <v>540.4066073697586</v>
      </c>
      <c r="M57" s="22">
        <f>M56</f>
        <v>0.36370000000000002</v>
      </c>
      <c r="N57" s="4">
        <f t="shared" si="12"/>
        <v>2.507391444</v>
      </c>
      <c r="O57" s="18">
        <f t="shared" si="13"/>
        <v>169.61850971363529</v>
      </c>
      <c r="P57" s="15">
        <f t="shared" si="14"/>
        <v>50.147828879999999</v>
      </c>
      <c r="Q57" s="18">
        <f t="shared" si="15"/>
        <v>169.61850971363529</v>
      </c>
      <c r="S57" s="4">
        <f t="shared" si="21"/>
        <v>3</v>
      </c>
      <c r="T57" s="4">
        <v>696</v>
      </c>
      <c r="V57" s="4">
        <v>6</v>
      </c>
      <c r="W57" s="4" t="str">
        <f t="shared" si="16"/>
        <v>Kendal</v>
      </c>
      <c r="X57" s="4">
        <f t="shared" si="17"/>
        <v>668</v>
      </c>
      <c r="Y57" s="4">
        <f>INDEX($T$83:$T$113,MATCH(W57,$S$83:$S$113,0))</f>
        <v>3840</v>
      </c>
      <c r="Z57" s="18">
        <f t="shared" si="18"/>
        <v>173.95833333333331</v>
      </c>
      <c r="AA57" s="22">
        <v>0.75</v>
      </c>
      <c r="AB57" s="15">
        <f t="shared" si="19"/>
        <v>25.228800000000003</v>
      </c>
      <c r="AC57" s="15">
        <f t="shared" si="20"/>
        <v>26.477676306443428</v>
      </c>
    </row>
    <row r="58" spans="1:30" x14ac:dyDescent="0.25">
      <c r="F58" s="4">
        <v>1</v>
      </c>
      <c r="G58" s="4" t="s">
        <v>255</v>
      </c>
      <c r="H58" s="4">
        <v>1382</v>
      </c>
      <c r="I58" s="4">
        <v>150</v>
      </c>
      <c r="J58" s="27">
        <f t="shared" si="10"/>
        <v>9213.3333333333321</v>
      </c>
      <c r="K58" s="4">
        <v>30</v>
      </c>
      <c r="L58" s="15">
        <f t="shared" si="11"/>
        <v>307.11111111111109</v>
      </c>
      <c r="M58" s="22">
        <v>0.4</v>
      </c>
      <c r="N58" s="4">
        <f t="shared" si="12"/>
        <v>0.52560000000000007</v>
      </c>
      <c r="O58" s="18">
        <f t="shared" si="13"/>
        <v>87.645865043125312</v>
      </c>
      <c r="P58" s="15">
        <f t="shared" si="14"/>
        <v>15.768000000000002</v>
      </c>
      <c r="Q58" s="18">
        <f t="shared" si="15"/>
        <v>87.645865043125298</v>
      </c>
      <c r="S58" s="4">
        <f t="shared" si="21"/>
        <v>4</v>
      </c>
      <c r="T58" s="4" t="s">
        <v>256</v>
      </c>
      <c r="V58" s="4">
        <v>7</v>
      </c>
      <c r="W58" s="4" t="str">
        <f t="shared" si="16"/>
        <v>Komati</v>
      </c>
      <c r="X58" s="4">
        <f t="shared" si="17"/>
        <v>331</v>
      </c>
      <c r="Y58" s="4">
        <v>900</v>
      </c>
      <c r="Z58" s="18">
        <f t="shared" si="18"/>
        <v>367.77777777777777</v>
      </c>
      <c r="AA58" s="22">
        <v>0.75</v>
      </c>
      <c r="AB58" s="15">
        <f t="shared" si="19"/>
        <v>5.9130000000000003</v>
      </c>
      <c r="AC58" s="15">
        <f t="shared" si="20"/>
        <v>55.97835278200575</v>
      </c>
    </row>
    <row r="59" spans="1:30" x14ac:dyDescent="0.25">
      <c r="F59" s="4">
        <v>2</v>
      </c>
      <c r="G59" s="4" t="s">
        <v>255</v>
      </c>
      <c r="H59" s="4">
        <v>1180</v>
      </c>
      <c r="I59" s="4">
        <v>50</v>
      </c>
      <c r="J59" s="27">
        <f t="shared" si="10"/>
        <v>23600</v>
      </c>
      <c r="K59" s="4">
        <v>30</v>
      </c>
      <c r="L59" s="15">
        <f t="shared" si="11"/>
        <v>786.66666666666663</v>
      </c>
      <c r="M59" s="22">
        <f>M58</f>
        <v>0.4</v>
      </c>
      <c r="N59" s="4">
        <f t="shared" si="12"/>
        <v>0.17519999999999999</v>
      </c>
      <c r="O59" s="18">
        <f t="shared" si="13"/>
        <v>224.50532724505328</v>
      </c>
      <c r="P59" s="15">
        <f t="shared" si="14"/>
        <v>5.2560000000000002</v>
      </c>
      <c r="Q59" s="18">
        <f t="shared" si="15"/>
        <v>224.50532724505325</v>
      </c>
      <c r="S59" s="4">
        <f t="shared" si="21"/>
        <v>4</v>
      </c>
      <c r="T59" s="4">
        <v>427</v>
      </c>
      <c r="V59" s="4">
        <v>8</v>
      </c>
      <c r="W59" s="4" t="str">
        <f t="shared" si="16"/>
        <v>Kriel</v>
      </c>
      <c r="X59" s="4">
        <f t="shared" si="17"/>
        <v>701</v>
      </c>
      <c r="Y59" s="4">
        <f>INDEX($T$83:$T$113,MATCH(W59,$S$83:$S$113,0))</f>
        <v>2880</v>
      </c>
      <c r="Z59" s="18">
        <f t="shared" si="18"/>
        <v>243.40277777777777</v>
      </c>
      <c r="AA59" s="22">
        <v>0.75</v>
      </c>
      <c r="AB59" s="15">
        <f t="shared" si="19"/>
        <v>18.921599999999998</v>
      </c>
      <c r="AC59" s="15">
        <f t="shared" si="20"/>
        <v>37.047606967698293</v>
      </c>
    </row>
    <row r="60" spans="1:30" x14ac:dyDescent="0.25">
      <c r="F60" s="4">
        <v>3</v>
      </c>
      <c r="G60" s="4" t="s">
        <v>255</v>
      </c>
      <c r="H60" s="4">
        <v>1730</v>
      </c>
      <c r="I60" s="4">
        <v>200</v>
      </c>
      <c r="J60" s="27">
        <f t="shared" si="10"/>
        <v>8650</v>
      </c>
      <c r="K60" s="4">
        <v>30</v>
      </c>
      <c r="L60" s="15">
        <f t="shared" si="11"/>
        <v>288.33333333333331</v>
      </c>
      <c r="M60" s="22">
        <f>M59</f>
        <v>0.4</v>
      </c>
      <c r="N60" s="4">
        <f t="shared" si="12"/>
        <v>0.70079999999999998</v>
      </c>
      <c r="O60" s="18">
        <f t="shared" si="13"/>
        <v>82.286910197869105</v>
      </c>
      <c r="P60" s="15">
        <f t="shared" si="14"/>
        <v>21.024000000000001</v>
      </c>
      <c r="Q60" s="18">
        <f t="shared" si="15"/>
        <v>82.286910197869105</v>
      </c>
      <c r="S60" s="4">
        <f t="shared" si="21"/>
        <v>5</v>
      </c>
      <c r="T60" s="4" t="s">
        <v>254</v>
      </c>
      <c r="V60" s="4">
        <v>10</v>
      </c>
      <c r="W60" s="4" t="str">
        <f t="shared" si="16"/>
        <v>Lethabo</v>
      </c>
      <c r="X60" s="4">
        <f t="shared" si="17"/>
        <v>628</v>
      </c>
      <c r="Y60" s="4">
        <f>INDEX($T$83:$T$113,MATCH(W60,$S$83:$S$113,0))</f>
        <v>3540</v>
      </c>
      <c r="Z60" s="18">
        <f t="shared" si="18"/>
        <v>177.40112994350281</v>
      </c>
      <c r="AA60" s="22">
        <v>0.75</v>
      </c>
      <c r="AB60" s="15">
        <f t="shared" si="19"/>
        <v>23.2578</v>
      </c>
      <c r="AC60" s="15">
        <f t="shared" si="20"/>
        <v>27.001694055327675</v>
      </c>
    </row>
    <row r="61" spans="1:30" x14ac:dyDescent="0.25">
      <c r="S61" s="4">
        <f t="shared" si="21"/>
        <v>5</v>
      </c>
      <c r="T61" s="4">
        <v>644</v>
      </c>
      <c r="V61" s="4">
        <v>11</v>
      </c>
      <c r="W61" s="4" t="str">
        <f t="shared" si="16"/>
        <v>Majuba</v>
      </c>
      <c r="X61" s="4">
        <f t="shared" si="17"/>
        <v>508</v>
      </c>
      <c r="Y61" s="26">
        <f>T92+T93</f>
        <v>3840</v>
      </c>
      <c r="Z61" s="18">
        <f t="shared" si="18"/>
        <v>132.29166666666666</v>
      </c>
      <c r="AA61" s="22">
        <v>0.75</v>
      </c>
      <c r="AB61" s="15">
        <f t="shared" si="19"/>
        <v>25.228800000000003</v>
      </c>
      <c r="AC61" s="15">
        <f t="shared" si="20"/>
        <v>20.135717909690509</v>
      </c>
    </row>
    <row r="62" spans="1:30" x14ac:dyDescent="0.25">
      <c r="G62" s="4" t="s">
        <v>253</v>
      </c>
      <c r="J62" s="23">
        <f>AVERAGE(J52:J53)</f>
        <v>9406.5450171508364</v>
      </c>
      <c r="L62" s="25">
        <f>AVERAGE(L52:L53)</f>
        <v>376.26180068603344</v>
      </c>
      <c r="O62" s="18">
        <f>AVERAGE(O52:O53)</f>
        <v>153.40092982959615</v>
      </c>
      <c r="S62" s="4">
        <f t="shared" si="21"/>
        <v>6</v>
      </c>
      <c r="T62" s="4" t="s">
        <v>252</v>
      </c>
      <c r="V62" s="4">
        <v>12</v>
      </c>
      <c r="W62" s="4" t="str">
        <f t="shared" si="16"/>
        <v>Matimba</v>
      </c>
      <c r="X62" s="4">
        <f t="shared" si="17"/>
        <v>476</v>
      </c>
      <c r="Y62" s="4">
        <f>INDEX($T$83:$T$113,MATCH(W62,$S$83:$S$113,0))</f>
        <v>3720</v>
      </c>
      <c r="Z62" s="18">
        <f t="shared" si="18"/>
        <v>127.95698924731182</v>
      </c>
      <c r="AA62" s="22">
        <v>0.75</v>
      </c>
      <c r="AB62" s="15">
        <f t="shared" si="19"/>
        <v>24.4404</v>
      </c>
      <c r="AC62" s="15">
        <f t="shared" si="20"/>
        <v>19.475949657125089</v>
      </c>
    </row>
    <row r="63" spans="1:30" x14ac:dyDescent="0.25">
      <c r="G63" s="4" t="s">
        <v>251</v>
      </c>
      <c r="J63" s="23">
        <f>AVERAGE(J55:J57)</f>
        <v>6221.6562774489294</v>
      </c>
      <c r="L63" s="25">
        <f>AVERAGE(L55:L57)</f>
        <v>311.08281387244648</v>
      </c>
      <c r="O63" s="18">
        <f>AVERAGE(O55:O57)</f>
        <v>97.640189011355417</v>
      </c>
      <c r="S63" s="4">
        <f t="shared" si="21"/>
        <v>6</v>
      </c>
      <c r="T63" s="4">
        <v>668</v>
      </c>
      <c r="V63" s="4">
        <v>13</v>
      </c>
      <c r="W63" s="4" t="str">
        <f t="shared" si="16"/>
        <v>Matla</v>
      </c>
      <c r="X63" s="4">
        <f t="shared" si="17"/>
        <v>659</v>
      </c>
      <c r="Y63" s="4">
        <f>INDEX($T$83:$T$113,MATCH(W63,$S$83:$S$113,0))</f>
        <v>3480</v>
      </c>
      <c r="Z63" s="18">
        <f t="shared" si="18"/>
        <v>189.36781609195401</v>
      </c>
      <c r="AA63" s="22">
        <v>0.75</v>
      </c>
      <c r="AB63" s="15">
        <f t="shared" si="19"/>
        <v>22.863599999999998</v>
      </c>
      <c r="AC63" s="15">
        <f t="shared" si="20"/>
        <v>28.823107472139124</v>
      </c>
    </row>
    <row r="64" spans="1:30" x14ac:dyDescent="0.25">
      <c r="G64" s="4" t="s">
        <v>250</v>
      </c>
      <c r="J64" s="23">
        <f>AVERAGE(J58:J60)</f>
        <v>13821.111111111109</v>
      </c>
      <c r="L64" s="24">
        <f>AVERAGE(L58:L60)</f>
        <v>460.7037037037037</v>
      </c>
      <c r="O64" s="23">
        <f>AVERAGE(O58:O60)</f>
        <v>131.47936749534924</v>
      </c>
      <c r="S64" s="4">
        <f t="shared" si="21"/>
        <v>7</v>
      </c>
      <c r="T64" s="4" t="s">
        <v>249</v>
      </c>
      <c r="V64" s="4">
        <v>15</v>
      </c>
      <c r="W64" s="4" t="str">
        <f t="shared" si="16"/>
        <v>Tutuka</v>
      </c>
      <c r="X64" s="4">
        <f t="shared" si="17"/>
        <v>649</v>
      </c>
      <c r="Y64" s="4">
        <f>INDEX($T$83:$T$113,MATCH(W64,$S$83:$S$113,0))</f>
        <v>3540</v>
      </c>
      <c r="Z64" s="18">
        <f t="shared" si="18"/>
        <v>183.33333333333331</v>
      </c>
      <c r="AA64" s="22">
        <v>0.75</v>
      </c>
      <c r="AB64" s="15">
        <f t="shared" si="19"/>
        <v>23.2578</v>
      </c>
      <c r="AC64" s="15">
        <f t="shared" si="20"/>
        <v>27.904616945712835</v>
      </c>
    </row>
    <row r="65" spans="5:31" x14ac:dyDescent="0.25">
      <c r="S65" s="4">
        <f t="shared" si="21"/>
        <v>7</v>
      </c>
      <c r="T65" s="4">
        <v>331</v>
      </c>
      <c r="W65" s="4" t="s">
        <v>248</v>
      </c>
      <c r="Z65" s="18">
        <f>SUM(X52:X64)/SUM(Y52:Y64)*1000</f>
        <v>205.56483027267669</v>
      </c>
      <c r="AC65" s="18">
        <f>SUM(X52:X64)/SUM(AB52:AB64)</f>
        <v>31.288406434197366</v>
      </c>
    </row>
    <row r="66" spans="5:31" x14ac:dyDescent="0.25">
      <c r="F66" s="11" t="s">
        <v>247</v>
      </c>
      <c r="S66" s="4">
        <f t="shared" si="21"/>
        <v>8</v>
      </c>
      <c r="T66" s="4" t="s">
        <v>246</v>
      </c>
      <c r="AE66" s="21" t="s">
        <v>245</v>
      </c>
    </row>
    <row r="67" spans="5:31" x14ac:dyDescent="0.25">
      <c r="G67" s="33" t="s">
        <v>228</v>
      </c>
      <c r="H67" s="33"/>
      <c r="I67" s="33"/>
      <c r="J67" s="33"/>
      <c r="K67" s="33" t="s">
        <v>244</v>
      </c>
      <c r="L67" s="33"/>
      <c r="M67" s="33"/>
      <c r="N67" s="33"/>
      <c r="S67" s="4">
        <f t="shared" si="21"/>
        <v>8</v>
      </c>
      <c r="T67" s="4">
        <v>701</v>
      </c>
      <c r="W67" s="4" t="s">
        <v>243</v>
      </c>
      <c r="X67" s="4">
        <v>1200</v>
      </c>
      <c r="Y67" s="4">
        <v>1860</v>
      </c>
      <c r="Z67" s="18">
        <f>X67/Y67*1000</f>
        <v>645.16129032258061</v>
      </c>
      <c r="AA67" s="22">
        <v>0.8</v>
      </c>
      <c r="AB67" s="15">
        <f>Y67*8.76*AA67/1000</f>
        <v>13.034880000000001</v>
      </c>
      <c r="AC67" s="15">
        <f>X67/AB67</f>
        <v>92.060686404477821</v>
      </c>
    </row>
    <row r="68" spans="5:31" x14ac:dyDescent="0.25">
      <c r="G68" s="4" t="s">
        <v>242</v>
      </c>
      <c r="H68" s="4" t="s">
        <v>241</v>
      </c>
      <c r="I68" s="4" t="s">
        <v>240</v>
      </c>
      <c r="J68" s="4" t="s">
        <v>239</v>
      </c>
      <c r="K68" s="4" t="s">
        <v>242</v>
      </c>
      <c r="L68" s="4" t="s">
        <v>241</v>
      </c>
      <c r="M68" s="4" t="s">
        <v>240</v>
      </c>
      <c r="N68" s="4" t="s">
        <v>239</v>
      </c>
      <c r="S68" s="4">
        <f t="shared" si="21"/>
        <v>9</v>
      </c>
      <c r="T68" s="4" t="s">
        <v>238</v>
      </c>
    </row>
    <row r="69" spans="5:31" x14ac:dyDescent="0.25">
      <c r="F69" s="4" t="s">
        <v>237</v>
      </c>
      <c r="G69" s="18">
        <f>AVERAGE(Q52:Q53)</f>
        <v>153.40092982959615</v>
      </c>
      <c r="H69" s="18">
        <f>AVERAGE(Q55:Q56)</f>
        <v>61.651028660215474</v>
      </c>
      <c r="K69" s="18">
        <f>L62</f>
        <v>376.26180068603344</v>
      </c>
      <c r="L69" s="18">
        <f>AVERAGE(L55:L56)</f>
        <v>196.42091712379042</v>
      </c>
      <c r="S69" s="4">
        <f t="shared" si="21"/>
        <v>9</v>
      </c>
      <c r="T69" s="4">
        <v>247</v>
      </c>
    </row>
    <row r="70" spans="5:31" x14ac:dyDescent="0.25">
      <c r="F70" s="4" t="s">
        <v>236</v>
      </c>
      <c r="G70" s="18">
        <f>Q54</f>
        <v>281.65793163431329</v>
      </c>
      <c r="H70" s="18">
        <f>Q57</f>
        <v>169.61850971363529</v>
      </c>
      <c r="K70" s="18">
        <f>L54</f>
        <v>690.85057471264361</v>
      </c>
      <c r="L70" s="18">
        <f>L57</f>
        <v>540.4066073697586</v>
      </c>
      <c r="S70" s="4">
        <f t="shared" si="21"/>
        <v>10</v>
      </c>
      <c r="T70" s="4" t="s">
        <v>235</v>
      </c>
      <c r="AE70" s="21" t="s">
        <v>234</v>
      </c>
    </row>
    <row r="71" spans="5:31" x14ac:dyDescent="0.25">
      <c r="F71" s="4" t="s">
        <v>233</v>
      </c>
      <c r="G71" s="4">
        <v>107</v>
      </c>
      <c r="H71" s="4">
        <v>127</v>
      </c>
      <c r="I71" s="4">
        <v>28</v>
      </c>
      <c r="J71" s="4">
        <v>60</v>
      </c>
      <c r="K71" s="18">
        <f>G71*K69/G69</f>
        <v>262.44960000000003</v>
      </c>
      <c r="L71" s="18">
        <f>H71*L69/H69</f>
        <v>404.62352400000003</v>
      </c>
      <c r="M71" s="18">
        <f>M74/I74*I71</f>
        <v>183.95999999999995</v>
      </c>
      <c r="N71" s="18">
        <f>N74/J74*J71</f>
        <v>420.48000000000008</v>
      </c>
      <c r="S71" s="4">
        <f t="shared" si="21"/>
        <v>10</v>
      </c>
      <c r="T71" s="4">
        <v>628</v>
      </c>
    </row>
    <row r="72" spans="5:31" x14ac:dyDescent="0.25">
      <c r="F72" s="4" t="s">
        <v>232</v>
      </c>
      <c r="G72" s="18">
        <f>K72*G69/K69</f>
        <v>43.793038821952514</v>
      </c>
      <c r="H72" s="18">
        <f>L72*H69/L69</f>
        <v>21.522496903298855</v>
      </c>
      <c r="J72" s="18"/>
      <c r="K72" s="18">
        <v>107.41556562248512</v>
      </c>
      <c r="L72" s="18">
        <v>68.570933403872985</v>
      </c>
      <c r="S72" s="4">
        <f t="shared" si="21"/>
        <v>11</v>
      </c>
      <c r="T72" s="4" t="s">
        <v>231</v>
      </c>
      <c r="Y72" s="4" t="s">
        <v>164</v>
      </c>
      <c r="Z72" s="4" t="s">
        <v>230</v>
      </c>
      <c r="AA72" s="4" t="s">
        <v>229</v>
      </c>
      <c r="AC72" s="4" t="s">
        <v>228</v>
      </c>
    </row>
    <row r="73" spans="5:31" x14ac:dyDescent="0.25">
      <c r="F73" s="4" t="s">
        <v>227</v>
      </c>
      <c r="I73" s="15">
        <f>AVERAGE(AC52:AC64)</f>
        <v>35.685755914469944</v>
      </c>
      <c r="J73" s="15">
        <f>AC67</f>
        <v>92.060686404477821</v>
      </c>
      <c r="M73" s="18">
        <f>Z65</f>
        <v>205.56483027267669</v>
      </c>
      <c r="N73" s="18">
        <f>AA75</f>
        <v>645.16129032258061</v>
      </c>
      <c r="S73" s="4">
        <f t="shared" si="21"/>
        <v>11</v>
      </c>
      <c r="T73" s="4">
        <v>508</v>
      </c>
      <c r="W73" s="4" t="s">
        <v>226</v>
      </c>
      <c r="Y73" s="4">
        <v>35.840000000000003</v>
      </c>
      <c r="Z73" s="4">
        <f>SUM(X52:X64)</f>
        <v>7388</v>
      </c>
      <c r="AA73" s="18">
        <f>Z73/Y73</f>
        <v>206.13839285714283</v>
      </c>
      <c r="AB73" s="4" t="s">
        <v>225</v>
      </c>
    </row>
    <row r="74" spans="5:31" x14ac:dyDescent="0.25">
      <c r="F74" s="4" t="s">
        <v>169</v>
      </c>
      <c r="G74" s="18">
        <f>O62</f>
        <v>153.40092982959615</v>
      </c>
      <c r="H74" s="18">
        <f>O63</f>
        <v>97.640189011355417</v>
      </c>
      <c r="I74" s="15">
        <f>AC81</f>
        <v>1041.0463921990822</v>
      </c>
      <c r="J74" s="15">
        <f>J73</f>
        <v>92.060686404477821</v>
      </c>
      <c r="K74" s="18">
        <f>L62</f>
        <v>376.26180068603344</v>
      </c>
      <c r="L74" s="18">
        <f>L63</f>
        <v>311.08281387244648</v>
      </c>
      <c r="M74" s="18">
        <f>AA81</f>
        <v>6839.6747967479687</v>
      </c>
      <c r="N74" s="18">
        <f>N73</f>
        <v>645.16129032258061</v>
      </c>
      <c r="S74" s="4">
        <f t="shared" si="21"/>
        <v>12</v>
      </c>
      <c r="T74" s="4" t="s">
        <v>224</v>
      </c>
      <c r="W74" s="4" t="s">
        <v>125</v>
      </c>
      <c r="Y74" s="4">
        <v>0.67</v>
      </c>
      <c r="AA74" s="18">
        <f>Z74/Y74</f>
        <v>0</v>
      </c>
    </row>
    <row r="75" spans="5:31" x14ac:dyDescent="0.25">
      <c r="S75" s="4">
        <f t="shared" si="21"/>
        <v>12</v>
      </c>
      <c r="T75" s="4">
        <v>476</v>
      </c>
      <c r="W75" s="4" t="s">
        <v>73</v>
      </c>
      <c r="Y75" s="4">
        <v>1.86</v>
      </c>
      <c r="Z75" s="4">
        <f>X67</f>
        <v>1200</v>
      </c>
      <c r="AA75" s="20">
        <f>Z75/Y75</f>
        <v>645.16129032258061</v>
      </c>
    </row>
    <row r="76" spans="5:31" x14ac:dyDescent="0.25">
      <c r="S76" s="4">
        <f t="shared" si="21"/>
        <v>13</v>
      </c>
      <c r="T76" s="4" t="s">
        <v>223</v>
      </c>
      <c r="W76" s="4" t="s">
        <v>70</v>
      </c>
      <c r="Y76" s="4">
        <v>2.46</v>
      </c>
      <c r="AA76" s="18">
        <f>Z76/Y76</f>
        <v>0</v>
      </c>
    </row>
    <row r="77" spans="5:31" x14ac:dyDescent="0.25">
      <c r="E77" s="4" t="s">
        <v>216</v>
      </c>
      <c r="S77" s="4">
        <f t="shared" si="21"/>
        <v>13</v>
      </c>
      <c r="T77" s="4">
        <v>659</v>
      </c>
      <c r="W77" s="4" t="s">
        <v>130</v>
      </c>
      <c r="Y77" s="4">
        <v>1.58</v>
      </c>
      <c r="AA77" s="18">
        <f>Z77/Y77</f>
        <v>0</v>
      </c>
    </row>
    <row r="78" spans="5:31" x14ac:dyDescent="0.25">
      <c r="E78" s="4" t="s">
        <v>215</v>
      </c>
      <c r="H78" s="34" t="s">
        <v>472</v>
      </c>
      <c r="J78" s="34" t="s">
        <v>473</v>
      </c>
      <c r="S78" s="4">
        <f t="shared" si="21"/>
        <v>14</v>
      </c>
      <c r="T78" s="4" t="s">
        <v>222</v>
      </c>
      <c r="Y78" s="4">
        <f>SUM(Y73:Y77)</f>
        <v>42.410000000000004</v>
      </c>
      <c r="AA78" s="18"/>
    </row>
    <row r="79" spans="5:31" x14ac:dyDescent="0.25">
      <c r="H79" s="4">
        <v>2012</v>
      </c>
      <c r="J79" s="4" t="s">
        <v>462</v>
      </c>
      <c r="S79" s="4">
        <f t="shared" si="21"/>
        <v>14</v>
      </c>
      <c r="T79" s="4">
        <v>293</v>
      </c>
      <c r="Y79" s="4" t="s">
        <v>164</v>
      </c>
      <c r="Z79" s="4" t="s">
        <v>221</v>
      </c>
    </row>
    <row r="80" spans="5:31" x14ac:dyDescent="0.25">
      <c r="E80" s="4" t="s">
        <v>212</v>
      </c>
      <c r="F80" s="4" t="s">
        <v>205</v>
      </c>
      <c r="G80" s="4" t="s">
        <v>204</v>
      </c>
      <c r="H80" s="4">
        <v>3.730645</v>
      </c>
      <c r="I80" s="4" t="s">
        <v>463</v>
      </c>
      <c r="J80" s="4">
        <v>0.21</v>
      </c>
      <c r="K80" s="32">
        <f>J80/$J$90</f>
        <v>9.3749999999999997E-3</v>
      </c>
      <c r="S80" s="4">
        <f t="shared" si="21"/>
        <v>15</v>
      </c>
      <c r="T80" s="4" t="s">
        <v>220</v>
      </c>
      <c r="W80" s="4" t="s">
        <v>219</v>
      </c>
      <c r="Y80" s="6">
        <f>L25</f>
        <v>3.9099999999999997</v>
      </c>
      <c r="Z80" s="4">
        <f>F106*1000</f>
        <v>15221.333333333334</v>
      </c>
      <c r="AA80" s="18"/>
    </row>
    <row r="81" spans="2:29" x14ac:dyDescent="0.25">
      <c r="B81" s="4" t="s">
        <v>205</v>
      </c>
      <c r="C81" s="4" t="s">
        <v>464</v>
      </c>
      <c r="E81" s="4" t="s">
        <v>210</v>
      </c>
      <c r="F81" s="4" t="s">
        <v>205</v>
      </c>
      <c r="G81" s="4" t="s">
        <v>204</v>
      </c>
      <c r="H81" s="4">
        <v>4.2457479999999999</v>
      </c>
      <c r="I81" s="4" t="s">
        <v>465</v>
      </c>
      <c r="J81" s="4">
        <v>0.17</v>
      </c>
      <c r="K81" s="32">
        <f t="shared" ref="K81:K87" si="22">J81/$J$90</f>
        <v>7.5892857142857151E-3</v>
      </c>
      <c r="S81" s="4">
        <f t="shared" si="21"/>
        <v>15</v>
      </c>
      <c r="T81" s="4">
        <v>649</v>
      </c>
      <c r="W81" s="4" t="s">
        <v>218</v>
      </c>
      <c r="Y81" s="6">
        <f>Y80-Y75</f>
        <v>2.0499999999999998</v>
      </c>
      <c r="Z81" s="4">
        <f>Z80-Z75</f>
        <v>14021.333333333334</v>
      </c>
      <c r="AA81" s="20">
        <f>Z81/Y81</f>
        <v>6839.6747967479687</v>
      </c>
      <c r="AB81" s="4" t="s">
        <v>217</v>
      </c>
      <c r="AC81" s="4">
        <f>AC65/Z65*AA81</f>
        <v>1041.0463921990822</v>
      </c>
    </row>
    <row r="82" spans="2:29" x14ac:dyDescent="0.25">
      <c r="B82" s="4" t="s">
        <v>205</v>
      </c>
      <c r="C82" s="4" t="s">
        <v>464</v>
      </c>
      <c r="E82" s="4" t="s">
        <v>208</v>
      </c>
      <c r="F82" s="4" t="s">
        <v>205</v>
      </c>
      <c r="G82" s="4" t="s">
        <v>204</v>
      </c>
      <c r="H82" s="4">
        <v>14.047689</v>
      </c>
      <c r="I82" s="4" t="s">
        <v>466</v>
      </c>
      <c r="J82" s="4">
        <v>0.23</v>
      </c>
      <c r="K82" s="32">
        <f t="shared" si="22"/>
        <v>1.0267857142857145E-2</v>
      </c>
    </row>
    <row r="83" spans="2:29" x14ac:dyDescent="0.25">
      <c r="B83" s="4" t="s">
        <v>205</v>
      </c>
      <c r="C83" s="4" t="s">
        <v>464</v>
      </c>
      <c r="E83" s="4" t="s">
        <v>206</v>
      </c>
      <c r="F83" s="4" t="s">
        <v>205</v>
      </c>
      <c r="G83" s="4" t="s">
        <v>204</v>
      </c>
      <c r="H83" s="4">
        <v>50.291947999999998</v>
      </c>
      <c r="I83" s="4" t="s">
        <v>467</v>
      </c>
      <c r="K83" s="32">
        <f t="shared" si="22"/>
        <v>0</v>
      </c>
      <c r="S83" s="3" t="s">
        <v>214</v>
      </c>
      <c r="T83" s="17">
        <v>1520</v>
      </c>
    </row>
    <row r="84" spans="2:29" x14ac:dyDescent="0.25">
      <c r="B84" s="4" t="s">
        <v>205</v>
      </c>
      <c r="C84" s="4" t="s">
        <v>464</v>
      </c>
      <c r="I84" s="4" t="s">
        <v>468</v>
      </c>
      <c r="J84" s="4">
        <v>1.61</v>
      </c>
      <c r="K84" s="32">
        <f t="shared" si="22"/>
        <v>7.1875000000000008E-2</v>
      </c>
      <c r="S84" s="3" t="s">
        <v>213</v>
      </c>
      <c r="T84" s="17">
        <v>360</v>
      </c>
    </row>
    <row r="85" spans="2:29" x14ac:dyDescent="0.25">
      <c r="B85" s="4" t="s">
        <v>205</v>
      </c>
      <c r="C85" s="4" t="s">
        <v>464</v>
      </c>
      <c r="I85" s="4" t="s">
        <v>469</v>
      </c>
      <c r="J85" s="4">
        <v>5.94</v>
      </c>
      <c r="K85" s="32">
        <f t="shared" si="22"/>
        <v>0.26517857142857149</v>
      </c>
      <c r="S85" s="3" t="s">
        <v>211</v>
      </c>
      <c r="T85" s="17">
        <v>200</v>
      </c>
    </row>
    <row r="86" spans="2:29" x14ac:dyDescent="0.25">
      <c r="B86" s="4" t="s">
        <v>205</v>
      </c>
      <c r="C86" s="4" t="s">
        <v>464</v>
      </c>
      <c r="I86" s="4" t="s">
        <v>470</v>
      </c>
      <c r="J86" s="4">
        <v>1.08</v>
      </c>
      <c r="K86" s="32">
        <f t="shared" si="22"/>
        <v>4.8214285714285723E-2</v>
      </c>
      <c r="S86" s="3" t="s">
        <v>209</v>
      </c>
      <c r="T86" s="17">
        <v>2220</v>
      </c>
    </row>
    <row r="87" spans="2:29" x14ac:dyDescent="0.25">
      <c r="B87" s="4" t="s">
        <v>205</v>
      </c>
      <c r="C87" s="4" t="s">
        <v>464</v>
      </c>
      <c r="I87" s="4" t="s">
        <v>471</v>
      </c>
      <c r="J87" s="4">
        <v>13.16</v>
      </c>
      <c r="K87" s="32">
        <f t="shared" si="22"/>
        <v>0.58750000000000002</v>
      </c>
      <c r="S87" s="3" t="s">
        <v>207</v>
      </c>
      <c r="T87" s="17">
        <v>3480</v>
      </c>
    </row>
    <row r="88" spans="2:29" x14ac:dyDescent="0.25">
      <c r="B88" s="4" t="s">
        <v>205</v>
      </c>
      <c r="C88" s="4" t="s">
        <v>464</v>
      </c>
      <c r="S88" s="3" t="s">
        <v>203</v>
      </c>
      <c r="T88" s="17">
        <v>1900</v>
      </c>
    </row>
    <row r="89" spans="2:29" x14ac:dyDescent="0.25">
      <c r="S89" s="3" t="s">
        <v>202</v>
      </c>
      <c r="T89" s="17">
        <v>3840</v>
      </c>
    </row>
    <row r="90" spans="2:29" x14ac:dyDescent="0.25">
      <c r="E90" s="4" t="s">
        <v>138</v>
      </c>
      <c r="H90" s="15">
        <f>SUM(H80:H83)</f>
        <v>72.316029999999998</v>
      </c>
      <c r="J90" s="15">
        <f>SUM(J80:J87)</f>
        <v>22.4</v>
      </c>
      <c r="S90" s="3" t="s">
        <v>201</v>
      </c>
      <c r="T90" s="17">
        <v>2880</v>
      </c>
    </row>
    <row r="91" spans="2:29" x14ac:dyDescent="0.25">
      <c r="E91" s="4" t="s">
        <v>200</v>
      </c>
      <c r="H91" s="4">
        <v>44</v>
      </c>
      <c r="S91" s="3" t="s">
        <v>199</v>
      </c>
      <c r="T91" s="17">
        <v>3540</v>
      </c>
    </row>
    <row r="92" spans="2:29" x14ac:dyDescent="0.25">
      <c r="E92" s="4" t="s">
        <v>198</v>
      </c>
      <c r="H92" s="18">
        <f>H90-H91</f>
        <v>28.316029999999998</v>
      </c>
      <c r="S92" s="3" t="s">
        <v>197</v>
      </c>
      <c r="T92" s="17">
        <v>1830</v>
      </c>
    </row>
    <row r="93" spans="2:29" x14ac:dyDescent="0.25">
      <c r="E93" s="4" t="s">
        <v>196</v>
      </c>
      <c r="H93" s="18">
        <f>H92</f>
        <v>28.316029999999998</v>
      </c>
      <c r="S93" s="3" t="s">
        <v>195</v>
      </c>
      <c r="T93" s="17">
        <v>2010</v>
      </c>
    </row>
    <row r="94" spans="2:29" x14ac:dyDescent="0.25">
      <c r="S94" s="3" t="s">
        <v>194</v>
      </c>
      <c r="T94" s="19">
        <v>3720</v>
      </c>
    </row>
    <row r="95" spans="2:29" x14ac:dyDescent="0.25">
      <c r="E95" s="4" t="s">
        <v>193</v>
      </c>
      <c r="H95" s="18">
        <f>H91-H93</f>
        <v>15.683970000000002</v>
      </c>
      <c r="S95" s="3" t="s">
        <v>192</v>
      </c>
      <c r="T95" s="17">
        <v>3480</v>
      </c>
    </row>
    <row r="96" spans="2:29" x14ac:dyDescent="0.25">
      <c r="E96" s="4" t="s">
        <v>183</v>
      </c>
      <c r="H96" s="15">
        <f>SUM(X52:X67)/1000</f>
        <v>8.5879999999999992</v>
      </c>
      <c r="S96" s="3" t="s">
        <v>191</v>
      </c>
      <c r="T96" s="19">
        <v>3540</v>
      </c>
    </row>
    <row r="97" spans="5:20" x14ac:dyDescent="0.25">
      <c r="E97" s="4" t="s">
        <v>190</v>
      </c>
      <c r="H97" s="18">
        <f>H95-H96</f>
        <v>7.095970000000003</v>
      </c>
      <c r="S97" s="3" t="s">
        <v>189</v>
      </c>
      <c r="T97" s="17">
        <v>50</v>
      </c>
    </row>
    <row r="98" spans="5:20" x14ac:dyDescent="0.25">
      <c r="S98" s="3" t="s">
        <v>188</v>
      </c>
      <c r="T98" s="17">
        <v>160</v>
      </c>
    </row>
    <row r="99" spans="5:20" x14ac:dyDescent="0.25">
      <c r="S99" s="3" t="s">
        <v>187</v>
      </c>
      <c r="T99" s="17">
        <v>90</v>
      </c>
    </row>
    <row r="100" spans="5:20" x14ac:dyDescent="0.25">
      <c r="E100" s="4" t="s">
        <v>186</v>
      </c>
      <c r="I100" s="4" t="s">
        <v>185</v>
      </c>
      <c r="S100" s="3" t="s">
        <v>184</v>
      </c>
      <c r="T100" s="17">
        <v>180</v>
      </c>
    </row>
    <row r="101" spans="5:20" x14ac:dyDescent="0.25">
      <c r="F101" s="4" t="s">
        <v>183</v>
      </c>
      <c r="G101" s="4" t="s">
        <v>182</v>
      </c>
      <c r="H101" s="4" t="s">
        <v>181</v>
      </c>
      <c r="I101" s="4" t="s">
        <v>180</v>
      </c>
      <c r="J101" s="4" t="s">
        <v>179</v>
      </c>
      <c r="K101" s="4" t="s">
        <v>178</v>
      </c>
      <c r="L101" s="4" t="s">
        <v>177</v>
      </c>
      <c r="M101" s="4" t="s">
        <v>176</v>
      </c>
      <c r="N101" s="4" t="s">
        <v>138</v>
      </c>
      <c r="S101" s="3" t="s">
        <v>175</v>
      </c>
      <c r="T101" s="17">
        <v>150</v>
      </c>
    </row>
    <row r="102" spans="5:20" x14ac:dyDescent="0.25">
      <c r="E102" s="4" t="s">
        <v>174</v>
      </c>
      <c r="F102" s="4">
        <v>10.106999999999999</v>
      </c>
      <c r="G102" s="4">
        <v>2.0049999999999999</v>
      </c>
      <c r="I102" s="4">
        <v>2.1349999999999998</v>
      </c>
      <c r="J102" s="4">
        <v>1.889</v>
      </c>
      <c r="K102" s="4">
        <v>5.1639999999999997</v>
      </c>
      <c r="L102" s="4">
        <v>1.4410000000000001</v>
      </c>
      <c r="M102" s="4">
        <v>10.507999999999999</v>
      </c>
      <c r="N102" s="4">
        <f>SUM(F102:M102)</f>
        <v>33.248999999999995</v>
      </c>
      <c r="S102" s="3" t="s">
        <v>173</v>
      </c>
      <c r="T102" s="17">
        <v>500</v>
      </c>
    </row>
    <row r="103" spans="5:20" x14ac:dyDescent="0.25">
      <c r="E103" s="4" t="s">
        <v>172</v>
      </c>
      <c r="F103" s="4">
        <v>12.42</v>
      </c>
      <c r="G103" s="4">
        <v>1.67</v>
      </c>
      <c r="I103" s="4">
        <f>44-F103-G103-M103</f>
        <v>7.8299999999999983</v>
      </c>
      <c r="M103" s="4">
        <v>22.08</v>
      </c>
      <c r="N103" s="4">
        <f>SUM(F103:M103)</f>
        <v>44</v>
      </c>
      <c r="S103" s="3" t="s">
        <v>168</v>
      </c>
      <c r="T103" s="3">
        <v>180</v>
      </c>
    </row>
    <row r="104" spans="5:20" x14ac:dyDescent="0.25">
      <c r="E104" s="4" t="s">
        <v>171</v>
      </c>
      <c r="F104" s="4">
        <v>1.08</v>
      </c>
      <c r="I104" s="15">
        <f>H90-68.6</f>
        <v>3.7160300000000035</v>
      </c>
      <c r="M104" s="4">
        <v>23.48</v>
      </c>
      <c r="N104" s="4">
        <f>SUM(F104:M104)</f>
        <v>28.276030000000006</v>
      </c>
      <c r="S104" s="3" t="s">
        <v>168</v>
      </c>
      <c r="T104" s="3">
        <v>1350</v>
      </c>
    </row>
    <row r="105" spans="5:20" x14ac:dyDescent="0.25">
      <c r="E105" s="4" t="s">
        <v>170</v>
      </c>
      <c r="F105" s="8">
        <f>F103+F104</f>
        <v>13.5</v>
      </c>
      <c r="G105" s="4">
        <f>G103+G104</f>
        <v>1.67</v>
      </c>
      <c r="I105" s="4">
        <f>I103+I104</f>
        <v>11.546030000000002</v>
      </c>
      <c r="M105" s="4">
        <f>M103+M104</f>
        <v>45.56</v>
      </c>
      <c r="N105" s="15">
        <f>N103+N104</f>
        <v>72.276030000000006</v>
      </c>
      <c r="S105" s="3" t="s">
        <v>168</v>
      </c>
      <c r="T105" s="3">
        <v>750</v>
      </c>
    </row>
    <row r="106" spans="5:20" x14ac:dyDescent="0.25">
      <c r="E106" s="4" t="s">
        <v>169</v>
      </c>
      <c r="F106" s="6">
        <f>F105+K102/3</f>
        <v>15.221333333333334</v>
      </c>
      <c r="H106" s="6">
        <f>N105-62.503</f>
        <v>9.7730300000000057</v>
      </c>
      <c r="M106" s="6">
        <f>M105+K102/3</f>
        <v>47.281333333333336</v>
      </c>
      <c r="N106" s="6">
        <f>SUM(F106:M106)</f>
        <v>72.275696666666676</v>
      </c>
      <c r="S106" s="3" t="s">
        <v>168</v>
      </c>
      <c r="T106" s="3">
        <v>180</v>
      </c>
    </row>
    <row r="107" spans="5:20" x14ac:dyDescent="0.25">
      <c r="F107" s="9">
        <f>F106/$N$106</f>
        <v>0.21060099086327264</v>
      </c>
      <c r="H107" s="9">
        <f>M106/$N$106</f>
        <v>0.65418025026300908</v>
      </c>
      <c r="M107" s="16">
        <f>H106/$N$106</f>
        <v>0.13521875887371829</v>
      </c>
      <c r="S107" s="3" t="s">
        <v>167</v>
      </c>
      <c r="T107" s="3">
        <v>1500</v>
      </c>
    </row>
    <row r="108" spans="5:20" x14ac:dyDescent="0.25">
      <c r="E108" s="4" t="s">
        <v>166</v>
      </c>
      <c r="F108" s="9"/>
      <c r="G108" s="9"/>
      <c r="H108" s="15">
        <v>40.991365439999996</v>
      </c>
      <c r="S108" s="3"/>
      <c r="T108" s="3"/>
    </row>
    <row r="109" spans="5:20" x14ac:dyDescent="0.25">
      <c r="F109" s="9"/>
      <c r="G109" s="9"/>
      <c r="H109" s="9"/>
      <c r="S109" s="3"/>
      <c r="T109" s="3"/>
    </row>
    <row r="110" spans="5:20" x14ac:dyDescent="0.25">
      <c r="E110" s="4" t="s">
        <v>165</v>
      </c>
      <c r="G110" s="4" t="s">
        <v>164</v>
      </c>
      <c r="H110" s="4">
        <f>[1]ElecBY!F77</f>
        <v>34.200000000000003</v>
      </c>
      <c r="S110" s="3" t="s">
        <v>160</v>
      </c>
      <c r="T110" s="3">
        <v>65</v>
      </c>
    </row>
    <row r="111" spans="5:20" x14ac:dyDescent="0.25">
      <c r="E111" s="4" t="s">
        <v>163</v>
      </c>
      <c r="G111" s="14" t="s">
        <v>162</v>
      </c>
      <c r="H111" s="4">
        <f>G105/H110</f>
        <v>4.8830409356725141E-2</v>
      </c>
      <c r="S111" s="3" t="s">
        <v>160</v>
      </c>
      <c r="T111" s="3">
        <v>360</v>
      </c>
    </row>
    <row r="112" spans="5:20" x14ac:dyDescent="0.25">
      <c r="E112" s="4" t="s">
        <v>161</v>
      </c>
      <c r="H112" s="13">
        <f>H106/H110</f>
        <v>0.28576111111111124</v>
      </c>
      <c r="S112" s="3" t="s">
        <v>160</v>
      </c>
      <c r="T112" s="3">
        <v>240</v>
      </c>
    </row>
    <row r="113" spans="5:20" x14ac:dyDescent="0.25">
      <c r="S113" s="3" t="s">
        <v>159</v>
      </c>
      <c r="T113" s="12">
        <v>1860</v>
      </c>
    </row>
    <row r="115" spans="5:20" x14ac:dyDescent="0.25">
      <c r="E115" s="4" t="s">
        <v>158</v>
      </c>
    </row>
    <row r="117" spans="5:20" x14ac:dyDescent="0.25">
      <c r="E117" s="11" t="s">
        <v>157</v>
      </c>
      <c r="F117" s="4" t="s">
        <v>156</v>
      </c>
    </row>
    <row r="118" spans="5:20" x14ac:dyDescent="0.25">
      <c r="E118" s="4" t="s">
        <v>155</v>
      </c>
      <c r="F118" s="4">
        <v>31.005621000000001</v>
      </c>
    </row>
    <row r="119" spans="5:20" x14ac:dyDescent="0.25">
      <c r="E119" s="4" t="s">
        <v>154</v>
      </c>
      <c r="F119" s="4">
        <v>0.108553</v>
      </c>
    </row>
    <row r="120" spans="5:20" x14ac:dyDescent="0.25">
      <c r="E120" s="4" t="s">
        <v>153</v>
      </c>
      <c r="F120" s="4">
        <v>1.1249999999999999E-3</v>
      </c>
    </row>
    <row r="121" spans="5:20" x14ac:dyDescent="0.25">
      <c r="E121" s="4" t="s">
        <v>152</v>
      </c>
      <c r="F121" s="4">
        <v>3.1538999999999998E-2</v>
      </c>
    </row>
    <row r="122" spans="5:20" x14ac:dyDescent="0.25">
      <c r="E122" s="4" t="s">
        <v>151</v>
      </c>
      <c r="F122" s="4">
        <v>0.32746700000000001</v>
      </c>
    </row>
    <row r="123" spans="5:20" x14ac:dyDescent="0.25">
      <c r="E123" s="4" t="s">
        <v>150</v>
      </c>
      <c r="F123" s="4">
        <v>6.1600000000000001E-4</v>
      </c>
    </row>
    <row r="124" spans="5:20" x14ac:dyDescent="0.25">
      <c r="E124" s="4" t="s">
        <v>149</v>
      </c>
      <c r="F124" s="4">
        <v>1.2408000000000001E-2</v>
      </c>
    </row>
    <row r="125" spans="5:20" x14ac:dyDescent="0.25">
      <c r="E125" s="4" t="s">
        <v>148</v>
      </c>
      <c r="F125" s="4">
        <v>1.0300000000000001E-3</v>
      </c>
    </row>
    <row r="126" spans="5:20" x14ac:dyDescent="0.25">
      <c r="E126" s="4" t="s">
        <v>138</v>
      </c>
      <c r="F126" s="4">
        <f>SUM(F118:F125)</f>
        <v>31.488358999999999</v>
      </c>
    </row>
    <row r="128" spans="5:20" x14ac:dyDescent="0.25">
      <c r="F128" s="4" t="s">
        <v>147</v>
      </c>
      <c r="G128" s="4">
        <v>0.6</v>
      </c>
      <c r="I128" s="4">
        <f>1-G128</f>
        <v>0.4</v>
      </c>
    </row>
    <row r="129" spans="5:14" ht="30" customHeight="1" x14ac:dyDescent="0.25">
      <c r="E129" s="10" t="s">
        <v>146</v>
      </c>
      <c r="F129" s="10" t="s">
        <v>145</v>
      </c>
      <c r="G129" s="10" t="s">
        <v>143</v>
      </c>
      <c r="H129" s="10" t="s">
        <v>144</v>
      </c>
      <c r="I129" s="10" t="s">
        <v>143</v>
      </c>
      <c r="J129" s="10" t="s">
        <v>142</v>
      </c>
      <c r="K129" s="10" t="s">
        <v>141</v>
      </c>
      <c r="L129" s="10" t="s">
        <v>140</v>
      </c>
      <c r="M129" s="10" t="s">
        <v>139</v>
      </c>
    </row>
    <row r="130" spans="5:14" x14ac:dyDescent="0.25">
      <c r="E130" s="4" t="s">
        <v>46</v>
      </c>
      <c r="F130" s="4">
        <f>F118</f>
        <v>31.005621000000001</v>
      </c>
      <c r="G130" s="9">
        <f>F130/$F$136</f>
        <v>0.98466931858849804</v>
      </c>
      <c r="H130" s="4">
        <f>[1]ElecBY!G69</f>
        <v>10.6821</v>
      </c>
      <c r="I130" s="9">
        <f>H130/$H$136</f>
        <v>0.28962751679672039</v>
      </c>
      <c r="J130" s="9">
        <f>I130*$I$128+G130*$G$128</f>
        <v>0.70665259787178702</v>
      </c>
      <c r="K130" s="8">
        <f>J130*$K$136</f>
        <v>33.411477030841922</v>
      </c>
      <c r="L130" s="7">
        <f>K130/H130</f>
        <v>3.1278004353864803</v>
      </c>
      <c r="M130" s="8">
        <f>J130*$M$136</f>
        <v>25.234093168269599</v>
      </c>
      <c r="N130" s="7">
        <f>M130/H130</f>
        <v>2.3622783130910214</v>
      </c>
    </row>
    <row r="131" spans="5:14" x14ac:dyDescent="0.25">
      <c r="E131" s="4" t="s">
        <v>64</v>
      </c>
      <c r="F131" s="4">
        <f>F119</f>
        <v>0.108553</v>
      </c>
      <c r="G131" s="9">
        <f>F131/$F$136</f>
        <v>3.4474009903151825E-3</v>
      </c>
      <c r="H131" s="4">
        <f>[1]ElecBY!G58</f>
        <v>0.91200000000000003</v>
      </c>
      <c r="I131" s="9">
        <f>H131/$H$136</f>
        <v>2.4727375265032998E-2</v>
      </c>
      <c r="J131" s="9">
        <f>I131*$I$128+G131*$G$128</f>
        <v>1.195939070020231E-2</v>
      </c>
      <c r="K131" s="8">
        <f>J131*$K$136</f>
        <v>0.56545593815983219</v>
      </c>
      <c r="L131" s="7">
        <f>K131/H131</f>
        <v>0.62001747605244761</v>
      </c>
      <c r="M131" s="8">
        <f>J131*$M$136</f>
        <v>0.42706186897709103</v>
      </c>
      <c r="N131" s="7">
        <f>M131/H131</f>
        <v>0.46826959317663486</v>
      </c>
    </row>
    <row r="132" spans="5:14" x14ac:dyDescent="0.25">
      <c r="E132" s="4" t="s">
        <v>40</v>
      </c>
      <c r="F132" s="4">
        <f>F121+F120+F124</f>
        <v>4.5072000000000001E-2</v>
      </c>
      <c r="G132" s="9">
        <f>F132/$F$136</f>
        <v>1.4313861195497674E-3</v>
      </c>
      <c r="H132" s="4">
        <f>SUM([1]ElecBY!G60:G68)+[1]ElecBY!G71</f>
        <v>18.776499999999999</v>
      </c>
      <c r="I132" s="9">
        <f>H132/$H$136</f>
        <v>0.5090938176139167</v>
      </c>
      <c r="J132" s="9">
        <f>I132*$I$128+G132*$G$128</f>
        <v>0.20449635871729657</v>
      </c>
      <c r="K132" s="8">
        <f>J132*$K$136</f>
        <v>9.6688605019654048</v>
      </c>
      <c r="L132" s="7">
        <f>K132/H132</f>
        <v>0.51494477149444284</v>
      </c>
      <c r="M132" s="8">
        <f>J132*$M$136</f>
        <v>7.3024286388888493</v>
      </c>
      <c r="N132" s="7">
        <f>M132/H132</f>
        <v>0.38891319675599018</v>
      </c>
    </row>
    <row r="133" spans="5:14" x14ac:dyDescent="0.25">
      <c r="E133" s="4" t="s">
        <v>61</v>
      </c>
      <c r="F133" s="4">
        <f>F122+F125</f>
        <v>0.32849699999999998</v>
      </c>
      <c r="G133" s="9">
        <f>F133/$F$136</f>
        <v>1.0432331516545526E-2</v>
      </c>
      <c r="H133" s="4">
        <f>[1]ElecBY!G59</f>
        <v>6.0609000000000002</v>
      </c>
      <c r="I133" s="9">
        <f>H133/$H$136</f>
        <v>0.16433130344719135</v>
      </c>
      <c r="J133" s="9">
        <f>I133*$I$128+G133*$G$128</f>
        <v>7.1991920288803857E-2</v>
      </c>
      <c r="K133" s="8">
        <f>J133*$K$136</f>
        <v>3.4038739804816984</v>
      </c>
      <c r="L133" s="7">
        <f>K133/H133</f>
        <v>0.5616119685990032</v>
      </c>
      <c r="M133" s="8">
        <f>J133*$M$136</f>
        <v>2.57078347889966</v>
      </c>
      <c r="N133" s="7">
        <f>M133/H133</f>
        <v>0.42415870232138131</v>
      </c>
    </row>
    <row r="134" spans="5:14" x14ac:dyDescent="0.25">
      <c r="E134" s="4" t="s">
        <v>44</v>
      </c>
      <c r="F134" s="4">
        <f>F123</f>
        <v>6.1600000000000001E-4</v>
      </c>
      <c r="G134" s="9">
        <f>F134/$F$136</f>
        <v>1.9562785091468246E-5</v>
      </c>
      <c r="H134" s="4">
        <f>[1]ElecBY!G70</f>
        <v>0.45069999999999999</v>
      </c>
      <c r="I134" s="9">
        <f>H134/$H$136</f>
        <v>1.2219986877138565E-2</v>
      </c>
      <c r="J134" s="9">
        <f>I134*$I$128+G134*$G$128</f>
        <v>4.8997324219103074E-3</v>
      </c>
      <c r="K134" s="8">
        <f>J134*$K$136</f>
        <v>0.23166588188448189</v>
      </c>
      <c r="L134" s="7">
        <f>K134/H134</f>
        <v>0.51401349430770338</v>
      </c>
      <c r="M134" s="8">
        <f>J134*$M$136</f>
        <v>0.17496617829813579</v>
      </c>
      <c r="N134" s="7">
        <f>M134/H134</f>
        <v>0.38820984756630972</v>
      </c>
    </row>
    <row r="136" spans="5:14" x14ac:dyDescent="0.25">
      <c r="E136" s="4" t="s">
        <v>138</v>
      </c>
      <c r="F136" s="4">
        <f>SUM(F130:F134)</f>
        <v>31.488359000000003</v>
      </c>
      <c r="H136" s="4">
        <f>SUM(H130:H134)</f>
        <v>36.882199999999997</v>
      </c>
      <c r="K136" s="6">
        <f>M106</f>
        <v>47.281333333333336</v>
      </c>
      <c r="M136" s="6">
        <f>M106-(M103-M102)</f>
        <v>35.709333333333333</v>
      </c>
    </row>
  </sheetData>
  <mergeCells count="2">
    <mergeCell ref="G67:J67"/>
    <mergeCell ref="K67:N67"/>
  </mergeCells>
  <hyperlinks>
    <hyperlink ref="AE66" r:id="rId1" xr:uid="{63B133F9-0257-4CC9-B2B4-6D014AED1119}"/>
    <hyperlink ref="AE70" r:id="rId2" xr:uid="{678DD88D-9DB1-4889-8D5D-69CB38E28A88}"/>
  </hyperlinks>
  <pageMargins left="0.7" right="0.7" top="0.75" bottom="0.75" header="0.3" footer="0.3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ITEMS-Con</vt:lpstr>
      <vt:lpstr>ConTID</vt:lpstr>
      <vt:lpstr>ConTSLabour</vt:lpstr>
      <vt:lpstr>PWR_Lab</vt:lpstr>
      <vt:lpstr>Lab.Calcs.Assumptions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2022-12-12T12:21:55Z</dcterms:created>
  <dcterms:modified xsi:type="dcterms:W3CDTF">2022-12-14T12:37:12Z</dcterms:modified>
</cp:coreProperties>
</file>