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B5C14D40-6349-4B09-B7C4-57D6479F199D}" xr6:coauthVersionLast="47" xr6:coauthVersionMax="47" xr10:uidLastSave="{00000000-0000-0000-0000-000000000000}"/>
  <bookViews>
    <workbookView xWindow="3072" yWindow="3072" windowWidth="16404" windowHeight="9420" firstSheet="2" activeTab="5" xr2:uid="{29D2F929-99A7-440A-84BA-9C36B762CE4C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6" r:id="rId7"/>
    <sheet name="Elasticities" sheetId="7" r:id="rId8"/>
    <sheet name="Trade" sheetId="8" r:id="rId9"/>
    <sheet name="Employment" sheetId="10" r:id="rId10"/>
    <sheet name="Jobs" sheetId="19" r:id="rId11"/>
    <sheet name="FacNest" sheetId="11" r:id="rId12"/>
    <sheet name="Population" sheetId="12" r:id="rId13"/>
    <sheet name="CropProd" sheetId="16" r:id="rId14"/>
    <sheet name="Energy calc" sheetId="18" r:id="rId15"/>
    <sheet name="Natgas" sheetId="20" r:id="rId16"/>
    <sheet name="Crude oil" sheetId="21" r:id="rId17"/>
    <sheet name="Petroleum" sheetId="22" r:id="rId18"/>
    <sheet name="Energy" sheetId="17" r:id="rId19"/>
  </sheets>
  <externalReferences>
    <externalReference r:id="rId20"/>
    <externalReference r:id="rId21"/>
    <externalReference r:id="rId22"/>
    <externalReference r:id="rId23"/>
    <externalReference r:id="rId24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adj" localSheetId="15" hidden="1">Natgas!$D$39:$D$40</definedName>
    <definedName name="solver_cvg" localSheetId="14" hidden="1">0.0001</definedName>
    <definedName name="solver_cvg" localSheetId="15" hidden="1">0.0001</definedName>
    <definedName name="solver_drv" localSheetId="14" hidden="1">1</definedName>
    <definedName name="solver_drv" localSheetId="15" hidden="1">2</definedName>
    <definedName name="solver_eng" localSheetId="14" hidden="1">1</definedName>
    <definedName name="solver_eng" localSheetId="15" hidden="1">1</definedName>
    <definedName name="solver_est" localSheetId="14" hidden="1">1</definedName>
    <definedName name="solver_est" localSheetId="15" hidden="1">1</definedName>
    <definedName name="solver_itr" localSheetId="14" hidden="1">2147483647</definedName>
    <definedName name="solver_itr" localSheetId="15" hidden="1">2147483647</definedName>
    <definedName name="solver_lhs1" localSheetId="15" hidden="1">Natgas!$F$46</definedName>
    <definedName name="solver_lhs2" localSheetId="15" hidden="1">Natgas!$F$47</definedName>
    <definedName name="solver_mip" localSheetId="14" hidden="1">2147483647</definedName>
    <definedName name="solver_mip" localSheetId="15" hidden="1">2147483647</definedName>
    <definedName name="solver_mni" localSheetId="14" hidden="1">30</definedName>
    <definedName name="solver_mni" localSheetId="15" hidden="1">30</definedName>
    <definedName name="solver_mrt" localSheetId="14" hidden="1">0.075</definedName>
    <definedName name="solver_mrt" localSheetId="15" hidden="1">0.075</definedName>
    <definedName name="solver_msl" localSheetId="14" hidden="1">2</definedName>
    <definedName name="solver_msl" localSheetId="15" hidden="1">2</definedName>
    <definedName name="solver_neg" localSheetId="14" hidden="1">1</definedName>
    <definedName name="solver_neg" localSheetId="15" hidden="1">1</definedName>
    <definedName name="solver_nod" localSheetId="14" hidden="1">2147483647</definedName>
    <definedName name="solver_nod" localSheetId="15" hidden="1">2147483647</definedName>
    <definedName name="solver_num" localSheetId="14" hidden="1">0</definedName>
    <definedName name="solver_num" localSheetId="15" hidden="1">2</definedName>
    <definedName name="solver_nwt" localSheetId="14" hidden="1">1</definedName>
    <definedName name="solver_nwt" localSheetId="15" hidden="1">1</definedName>
    <definedName name="solver_opt" localSheetId="14" hidden="1">'Energy calc'!$R$15</definedName>
    <definedName name="solver_opt" localSheetId="15" hidden="1">Natgas!$F$43</definedName>
    <definedName name="solver_pre" localSheetId="14" hidden="1">0.000001</definedName>
    <definedName name="solver_pre" localSheetId="15" hidden="1">0.000001</definedName>
    <definedName name="solver_rbv" localSheetId="14" hidden="1">1</definedName>
    <definedName name="solver_rbv" localSheetId="15" hidden="1">2</definedName>
    <definedName name="solver_rel1" localSheetId="15" hidden="1">2</definedName>
    <definedName name="solver_rel2" localSheetId="15" hidden="1">2</definedName>
    <definedName name="solver_rhs1" localSheetId="15" hidden="1">Natgas!$F$47</definedName>
    <definedName name="solver_rhs2" localSheetId="15" hidden="1">Natgas!$F$48</definedName>
    <definedName name="solver_rlx" localSheetId="14" hidden="1">2</definedName>
    <definedName name="solver_rlx" localSheetId="15" hidden="1">2</definedName>
    <definedName name="solver_rsd" localSheetId="14" hidden="1">0</definedName>
    <definedName name="solver_rsd" localSheetId="15" hidden="1">0</definedName>
    <definedName name="solver_scl" localSheetId="14" hidden="1">1</definedName>
    <definedName name="solver_scl" localSheetId="15" hidden="1">2</definedName>
    <definedName name="solver_sho" localSheetId="14" hidden="1">2</definedName>
    <definedName name="solver_sho" localSheetId="15" hidden="1">2</definedName>
    <definedName name="solver_ssz" localSheetId="14" hidden="1">100</definedName>
    <definedName name="solver_ssz" localSheetId="15" hidden="1">100</definedName>
    <definedName name="solver_tim" localSheetId="14" hidden="1">2147483647</definedName>
    <definedName name="solver_tim" localSheetId="15" hidden="1">2147483647</definedName>
    <definedName name="solver_tol" localSheetId="14" hidden="1">0.01</definedName>
    <definedName name="solver_tol" localSheetId="15" hidden="1">0.01</definedName>
    <definedName name="solver_typ" localSheetId="14" hidden="1">3</definedName>
    <definedName name="solver_typ" localSheetId="15" hidden="1">3</definedName>
    <definedName name="solver_val" localSheetId="14" hidden="1">0</definedName>
    <definedName name="solver_val" localSheetId="15" hidden="1">0</definedName>
    <definedName name="solver_ver" localSheetId="14" hidden="1">3</definedName>
    <definedName name="solver_ver" localSheetId="15" hidden="1">3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'[3]Modelled 2019 Emp'!#REF!</definedName>
  </definedNames>
  <calcPr calcId="191029"/>
  <pivotCaches>
    <pivotCache cacheId="0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8" l="1"/>
  <c r="F4" i="18"/>
  <c r="F3" i="18"/>
  <c r="C2" i="18"/>
  <c r="M13" i="18"/>
  <c r="AE14" i="17"/>
  <c r="D9" i="17" s="1"/>
  <c r="E9" i="17"/>
  <c r="L17" i="22"/>
  <c r="O10" i="22"/>
  <c r="L18" i="22"/>
  <c r="O11" i="22"/>
  <c r="P5" i="22"/>
  <c r="P6" i="22"/>
  <c r="P7" i="22"/>
  <c r="P8" i="22"/>
  <c r="P9" i="22"/>
  <c r="P4" i="22"/>
  <c r="N3" i="22"/>
  <c r="N5" i="22"/>
  <c r="N6" i="22"/>
  <c r="N7" i="22"/>
  <c r="N8" i="22"/>
  <c r="N9" i="22"/>
  <c r="N10" i="22"/>
  <c r="N11" i="22"/>
  <c r="N4" i="22"/>
  <c r="AE4" i="22"/>
  <c r="AE5" i="22"/>
  <c r="AE6" i="22"/>
  <c r="AE7" i="22"/>
  <c r="AE8" i="22"/>
  <c r="AE9" i="22"/>
  <c r="AE10" i="22"/>
  <c r="AE11" i="22"/>
  <c r="AE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3" i="22"/>
  <c r="T11" i="22"/>
  <c r="T12" i="22"/>
  <c r="T13" i="22"/>
  <c r="T14" i="22"/>
  <c r="T15" i="22"/>
  <c r="U15" i="22" s="1"/>
  <c r="L9" i="22" s="1"/>
  <c r="M9" i="22" s="1"/>
  <c r="T10" i="22"/>
  <c r="T4" i="22"/>
  <c r="T5" i="22"/>
  <c r="T6" i="22"/>
  <c r="U6" i="22" s="1"/>
  <c r="T7" i="22"/>
  <c r="T3" i="22"/>
  <c r="G2" i="22"/>
  <c r="M6" i="18"/>
  <c r="K5" i="18"/>
  <c r="K6" i="18"/>
  <c r="K7" i="18"/>
  <c r="K8" i="18"/>
  <c r="K4" i="18"/>
  <c r="C9" i="17"/>
  <c r="M18" i="22"/>
  <c r="K17" i="22"/>
  <c r="K15" i="22"/>
  <c r="K12" i="22"/>
  <c r="K18" i="22"/>
  <c r="K19" i="22"/>
  <c r="K11" i="22"/>
  <c r="K9" i="22"/>
  <c r="L5" i="22"/>
  <c r="M5" i="22" s="1"/>
  <c r="K8" i="22"/>
  <c r="U14" i="22"/>
  <c r="L4" i="22" s="1"/>
  <c r="U13" i="22"/>
  <c r="U12" i="22"/>
  <c r="L6" i="22" s="1"/>
  <c r="AE9" i="17" s="1"/>
  <c r="U11" i="22"/>
  <c r="L7" i="22" s="1"/>
  <c r="U5" i="22"/>
  <c r="U4" i="22"/>
  <c r="L11" i="22" s="1"/>
  <c r="S8" i="22"/>
  <c r="S18" i="22" s="1"/>
  <c r="S16" i="22"/>
  <c r="F6" i="22"/>
  <c r="F7" i="22"/>
  <c r="K5" i="22"/>
  <c r="K6" i="22"/>
  <c r="K7" i="22"/>
  <c r="K10" i="22"/>
  <c r="K4" i="22"/>
  <c r="F5" i="22"/>
  <c r="F4" i="22"/>
  <c r="F3" i="22"/>
  <c r="K9" i="18" l="1"/>
  <c r="K10" i="18" s="1"/>
  <c r="K13" i="18"/>
  <c r="M7" i="22"/>
  <c r="M4" i="22"/>
  <c r="AE10" i="17"/>
  <c r="T8" i="22"/>
  <c r="M11" i="22"/>
  <c r="AE7" i="17"/>
  <c r="AE12" i="17"/>
  <c r="M6" i="22"/>
  <c r="AE8" i="17"/>
  <c r="U3" i="22"/>
  <c r="T16" i="22"/>
  <c r="U10" i="22"/>
  <c r="L8" i="22" s="1"/>
  <c r="L15" i="22" s="1"/>
  <c r="M15" i="22" s="1"/>
  <c r="U16" i="22"/>
  <c r="F2" i="22"/>
  <c r="C2" i="22"/>
  <c r="Q18" i="18"/>
  <c r="P18" i="18"/>
  <c r="F47" i="20"/>
  <c r="F48" i="20" s="1"/>
  <c r="D51" i="20"/>
  <c r="E47" i="20"/>
  <c r="C43" i="20"/>
  <c r="C42" i="20"/>
  <c r="D42" i="20" s="1"/>
  <c r="C41" i="20"/>
  <c r="C40" i="20"/>
  <c r="C39" i="20"/>
  <c r="C47" i="20"/>
  <c r="D47" i="20" s="1"/>
  <c r="C50" i="20"/>
  <c r="E50" i="20" s="1"/>
  <c r="B42" i="20"/>
  <c r="B49" i="20" s="1"/>
  <c r="B43" i="20"/>
  <c r="B50" i="20" s="1"/>
  <c r="B41" i="20"/>
  <c r="B48" i="20" s="1"/>
  <c r="B40" i="20"/>
  <c r="B47" i="20" s="1"/>
  <c r="B39" i="20"/>
  <c r="B46" i="20" s="1"/>
  <c r="B17" i="20"/>
  <c r="C2" i="21"/>
  <c r="C1" i="21" s="1"/>
  <c r="D12" i="21"/>
  <c r="B12" i="21"/>
  <c r="B7" i="21"/>
  <c r="G6" i="21"/>
  <c r="F6" i="21"/>
  <c r="D6" i="21"/>
  <c r="B5" i="21"/>
  <c r="F5" i="21" s="1"/>
  <c r="G5" i="21" s="1"/>
  <c r="P34" i="17"/>
  <c r="P33" i="17"/>
  <c r="C8" i="17"/>
  <c r="C26" i="20"/>
  <c r="D8" i="17" s="1"/>
  <c r="C25" i="20"/>
  <c r="H13" i="20"/>
  <c r="K20" i="20"/>
  <c r="I9" i="20"/>
  <c r="I8" i="20"/>
  <c r="I7" i="20"/>
  <c r="I6" i="20"/>
  <c r="D5" i="20"/>
  <c r="I2" i="20"/>
  <c r="I3" i="20" s="1"/>
  <c r="W15" i="22" l="1"/>
  <c r="W13" i="22"/>
  <c r="W14" i="22"/>
  <c r="W12" i="22"/>
  <c r="W10" i="22"/>
  <c r="T8" i="17"/>
  <c r="W11" i="22"/>
  <c r="T18" i="22"/>
  <c r="U7" i="22" s="1"/>
  <c r="U8" i="22" s="1"/>
  <c r="U18" i="22" s="1"/>
  <c r="M8" i="22"/>
  <c r="AE11" i="17"/>
  <c r="L10" i="22"/>
  <c r="D40" i="20"/>
  <c r="E10" i="17" s="1"/>
  <c r="D50" i="20"/>
  <c r="G8" i="17"/>
  <c r="B9" i="21"/>
  <c r="C9" i="21" s="1"/>
  <c r="D13" i="21" s="1"/>
  <c r="B13" i="21" s="1"/>
  <c r="F13" i="21" s="1"/>
  <c r="G13" i="21" s="1"/>
  <c r="F12" i="21"/>
  <c r="G12" i="21" s="1"/>
  <c r="F7" i="21"/>
  <c r="G7" i="21" s="1"/>
  <c r="C5" i="21"/>
  <c r="I11" i="20"/>
  <c r="L20" i="20"/>
  <c r="M10" i="22" l="1"/>
  <c r="N12" i="22"/>
  <c r="L12" i="22"/>
  <c r="W16" i="22"/>
  <c r="B10" i="21"/>
  <c r="C10" i="21"/>
  <c r="L22" i="20"/>
  <c r="C27" i="20"/>
  <c r="M17" i="22" l="1"/>
  <c r="M12" i="22"/>
  <c r="G9" i="20"/>
  <c r="G8" i="20"/>
  <c r="G7" i="20"/>
  <c r="AC31" i="10"/>
  <c r="AB31" i="10"/>
  <c r="AA31" i="10"/>
  <c r="Z31" i="10"/>
  <c r="Y31" i="10"/>
  <c r="X31" i="10"/>
  <c r="W31" i="10"/>
  <c r="V31" i="10"/>
  <c r="K31" i="7"/>
  <c r="J31" i="7"/>
  <c r="C31" i="7"/>
  <c r="D31" i="7" s="1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AE29" i="5"/>
  <c r="F6" i="20"/>
  <c r="B13" i="20"/>
  <c r="B12" i="20"/>
  <c r="B14" i="20" s="1"/>
  <c r="G6" i="20" s="1"/>
  <c r="K16" i="20"/>
  <c r="F19" i="20"/>
  <c r="I16" i="20"/>
  <c r="I17" i="20" s="1"/>
  <c r="F18" i="20"/>
  <c r="I18" i="20" s="1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N17" i="22" l="1"/>
  <c r="N18" i="22" s="1"/>
  <c r="W5" i="22"/>
  <c r="W4" i="22"/>
  <c r="W3" i="22"/>
  <c r="W8" i="22" s="1"/>
  <c r="W18" i="22" s="1"/>
  <c r="H9" i="20"/>
  <c r="J9" i="20" s="1"/>
  <c r="J6" i="20"/>
  <c r="O18" i="20" s="1"/>
  <c r="H6" i="20"/>
  <c r="I19" i="20"/>
  <c r="K19" i="20" s="1"/>
  <c r="P18" i="20"/>
  <c r="B25" i="20" s="1"/>
  <c r="C46" i="20" s="1"/>
  <c r="P19" i="20"/>
  <c r="B26" i="20" s="1"/>
  <c r="C48" i="20" s="1"/>
  <c r="P20" i="20"/>
  <c r="B27" i="20" s="1"/>
  <c r="C49" i="20" s="1"/>
  <c r="G11" i="20"/>
  <c r="G12" i="20" s="1"/>
  <c r="H7" i="20"/>
  <c r="H8" i="20"/>
  <c r="J8" i="20" s="1"/>
  <c r="O20" i="20" s="1"/>
  <c r="K18" i="20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I21" i="16"/>
  <c r="H21" i="16"/>
  <c r="AA19" i="16"/>
  <c r="Y19" i="16"/>
  <c r="V19" i="16"/>
  <c r="AA18" i="16"/>
  <c r="Y18" i="16"/>
  <c r="V18" i="16"/>
  <c r="AA17" i="16"/>
  <c r="Y17" i="16"/>
  <c r="V17" i="16"/>
  <c r="AA16" i="16"/>
  <c r="AB16" i="16" s="1"/>
  <c r="Y16" i="16"/>
  <c r="V16" i="16"/>
  <c r="AA15" i="16"/>
  <c r="Y15" i="16"/>
  <c r="V15" i="16"/>
  <c r="AA14" i="16"/>
  <c r="Y14" i="16"/>
  <c r="V14" i="16"/>
  <c r="AA13" i="16"/>
  <c r="Y13" i="16"/>
  <c r="AB13" i="16" s="1"/>
  <c r="V13" i="16"/>
  <c r="AA12" i="16"/>
  <c r="AB12" i="16" s="1"/>
  <c r="Y12" i="16"/>
  <c r="V12" i="16"/>
  <c r="AA11" i="16"/>
  <c r="AB11" i="16" s="1"/>
  <c r="Y11" i="16"/>
  <c r="V11" i="16"/>
  <c r="AA10" i="16"/>
  <c r="Y10" i="16"/>
  <c r="V10" i="16"/>
  <c r="AA9" i="16"/>
  <c r="Y9" i="16"/>
  <c r="V9" i="16"/>
  <c r="AA8" i="16"/>
  <c r="Y8" i="16"/>
  <c r="V8" i="16"/>
  <c r="EV120" i="4"/>
  <c r="AA7" i="16"/>
  <c r="Y7" i="16"/>
  <c r="AA6" i="16"/>
  <c r="Y6" i="16"/>
  <c r="AA5" i="16"/>
  <c r="Y5" i="16"/>
  <c r="V6" i="16"/>
  <c r="V7" i="16"/>
  <c r="V5" i="16"/>
  <c r="S2" i="16"/>
  <c r="T13" i="16" s="1"/>
  <c r="R2" i="16"/>
  <c r="Q2" i="16"/>
  <c r="G9" i="17" l="1"/>
  <c r="O12" i="22"/>
  <c r="E49" i="20"/>
  <c r="D49" i="20"/>
  <c r="E48" i="20"/>
  <c r="D48" i="20"/>
  <c r="D41" i="20" s="1"/>
  <c r="D10" i="17" s="1"/>
  <c r="E46" i="20"/>
  <c r="D46" i="20"/>
  <c r="D54" i="20" s="1"/>
  <c r="K22" i="20"/>
  <c r="H11" i="20"/>
  <c r="H12" i="20" s="1"/>
  <c r="J7" i="20"/>
  <c r="O19" i="20" s="1"/>
  <c r="AB9" i="16"/>
  <c r="AB17" i="16"/>
  <c r="AB10" i="16"/>
  <c r="AB15" i="16"/>
  <c r="AB18" i="16"/>
  <c r="AB14" i="16"/>
  <c r="AB8" i="16"/>
  <c r="AB19" i="16"/>
  <c r="I13" i="16"/>
  <c r="I14" i="16"/>
  <c r="I20" i="16"/>
  <c r="I12" i="16"/>
  <c r="I19" i="16"/>
  <c r="I11" i="16"/>
  <c r="I18" i="16"/>
  <c r="I10" i="16"/>
  <c r="I17" i="16"/>
  <c r="I9" i="16"/>
  <c r="I16" i="16"/>
  <c r="I8" i="16"/>
  <c r="I7" i="16"/>
  <c r="I15" i="16"/>
  <c r="H17" i="16"/>
  <c r="T5" i="16"/>
  <c r="T52" i="16"/>
  <c r="T44" i="16"/>
  <c r="T36" i="16"/>
  <c r="T28" i="16"/>
  <c r="T20" i="16"/>
  <c r="T12" i="16"/>
  <c r="H12" i="16"/>
  <c r="H20" i="16"/>
  <c r="T59" i="16"/>
  <c r="T51" i="16"/>
  <c r="T43" i="16"/>
  <c r="T35" i="16"/>
  <c r="T27" i="16"/>
  <c r="T19" i="16"/>
  <c r="T11" i="16"/>
  <c r="H8" i="16"/>
  <c r="H15" i="16"/>
  <c r="T58" i="16"/>
  <c r="T50" i="16"/>
  <c r="T42" i="16"/>
  <c r="T34" i="16"/>
  <c r="T26" i="16"/>
  <c r="T18" i="16"/>
  <c r="T10" i="16"/>
  <c r="H10" i="16"/>
  <c r="H18" i="16"/>
  <c r="T57" i="16"/>
  <c r="T49" i="16"/>
  <c r="T41" i="16"/>
  <c r="T33" i="16"/>
  <c r="T25" i="16"/>
  <c r="T17" i="16"/>
  <c r="T9" i="16"/>
  <c r="H13" i="16"/>
  <c r="T56" i="16"/>
  <c r="T48" i="16"/>
  <c r="T40" i="16"/>
  <c r="T32" i="16"/>
  <c r="T24" i="16"/>
  <c r="T16" i="16"/>
  <c r="T8" i="16"/>
  <c r="H16" i="16"/>
  <c r="T55" i="16"/>
  <c r="T47" i="16"/>
  <c r="T39" i="16"/>
  <c r="T31" i="16"/>
  <c r="T23" i="16"/>
  <c r="T15" i="16"/>
  <c r="T7" i="16"/>
  <c r="H11" i="16"/>
  <c r="H19" i="16"/>
  <c r="T54" i="16"/>
  <c r="T46" i="16"/>
  <c r="T38" i="16"/>
  <c r="T30" i="16"/>
  <c r="T22" i="16"/>
  <c r="T14" i="16"/>
  <c r="T6" i="16"/>
  <c r="H7" i="16"/>
  <c r="H14" i="16"/>
  <c r="T53" i="16"/>
  <c r="T45" i="16"/>
  <c r="T37" i="16"/>
  <c r="T29" i="16"/>
  <c r="T21" i="16"/>
  <c r="AB7" i="16"/>
  <c r="AB6" i="16"/>
  <c r="H9" i="16"/>
  <c r="AB5" i="16"/>
  <c r="Y4" i="16"/>
  <c r="Z12" i="16" s="1"/>
  <c r="AA4" i="16"/>
  <c r="D53" i="20" l="1"/>
  <c r="F49" i="20"/>
  <c r="D43" i="20" s="1"/>
  <c r="F50" i="20" s="1"/>
  <c r="Z10" i="16"/>
  <c r="Z17" i="16"/>
  <c r="Z9" i="16"/>
  <c r="Z15" i="16"/>
  <c r="Z13" i="16"/>
  <c r="Z11" i="16"/>
  <c r="Z14" i="16"/>
  <c r="Z18" i="16"/>
  <c r="Z8" i="16"/>
  <c r="Z16" i="16"/>
  <c r="Z19" i="16"/>
  <c r="Z6" i="16"/>
  <c r="Z7" i="16"/>
  <c r="Z5" i="16"/>
  <c r="AB4" i="16"/>
  <c r="V10" i="10" l="1"/>
  <c r="W10" i="10"/>
  <c r="X10" i="10"/>
  <c r="Y10" i="10"/>
  <c r="Z10" i="10"/>
  <c r="AA10" i="10"/>
  <c r="AB10" i="10"/>
  <c r="AC10" i="10"/>
  <c r="V11" i="10"/>
  <c r="W11" i="10"/>
  <c r="X11" i="10"/>
  <c r="Y11" i="10"/>
  <c r="Z11" i="10"/>
  <c r="AA11" i="10"/>
  <c r="AB11" i="10"/>
  <c r="AC11" i="10"/>
  <c r="V12" i="10"/>
  <c r="W12" i="10"/>
  <c r="X12" i="10"/>
  <c r="Y12" i="10"/>
  <c r="Z12" i="10"/>
  <c r="AA12" i="10"/>
  <c r="AB12" i="10"/>
  <c r="AC12" i="10"/>
  <c r="V13" i="10"/>
  <c r="W13" i="10"/>
  <c r="X13" i="10"/>
  <c r="Y13" i="10"/>
  <c r="Z13" i="10"/>
  <c r="AA13" i="10"/>
  <c r="AB13" i="10"/>
  <c r="AC13" i="10"/>
  <c r="V14" i="10"/>
  <c r="W14" i="10"/>
  <c r="X14" i="10"/>
  <c r="Y14" i="10"/>
  <c r="Z14" i="10"/>
  <c r="AA14" i="10"/>
  <c r="AB14" i="10"/>
  <c r="AC14" i="10"/>
  <c r="V15" i="10"/>
  <c r="W15" i="10"/>
  <c r="X15" i="10"/>
  <c r="Y15" i="10"/>
  <c r="Z15" i="10"/>
  <c r="AA15" i="10"/>
  <c r="AB15" i="10"/>
  <c r="AC15" i="10"/>
  <c r="V16" i="10"/>
  <c r="W16" i="10"/>
  <c r="X16" i="10"/>
  <c r="Y16" i="10"/>
  <c r="Z16" i="10"/>
  <c r="AA16" i="10"/>
  <c r="AB16" i="10"/>
  <c r="AC16" i="10"/>
  <c r="V17" i="10"/>
  <c r="W17" i="10"/>
  <c r="X17" i="10"/>
  <c r="Y17" i="10"/>
  <c r="Z17" i="10"/>
  <c r="AA17" i="10"/>
  <c r="AB17" i="10"/>
  <c r="AC17" i="10"/>
  <c r="V18" i="10"/>
  <c r="W18" i="10"/>
  <c r="X18" i="10"/>
  <c r="Y18" i="10"/>
  <c r="Z18" i="10"/>
  <c r="AA18" i="10"/>
  <c r="AB18" i="10"/>
  <c r="AC18" i="10"/>
  <c r="V19" i="10"/>
  <c r="W19" i="10"/>
  <c r="X19" i="10"/>
  <c r="Y19" i="10"/>
  <c r="Z19" i="10"/>
  <c r="AA19" i="10"/>
  <c r="AB19" i="10"/>
  <c r="AC19" i="10"/>
  <c r="V20" i="10"/>
  <c r="W20" i="10"/>
  <c r="X20" i="10"/>
  <c r="Y20" i="10"/>
  <c r="Z20" i="10"/>
  <c r="AA20" i="10"/>
  <c r="AB20" i="10"/>
  <c r="AC20" i="10"/>
  <c r="V21" i="10"/>
  <c r="W21" i="10"/>
  <c r="X21" i="10"/>
  <c r="Y21" i="10"/>
  <c r="Z21" i="10"/>
  <c r="AA21" i="10"/>
  <c r="AB21" i="10"/>
  <c r="AC21" i="10"/>
  <c r="V22" i="10"/>
  <c r="W22" i="10"/>
  <c r="X22" i="10"/>
  <c r="Y22" i="10"/>
  <c r="Z22" i="10"/>
  <c r="AA22" i="10"/>
  <c r="AB22" i="10"/>
  <c r="AC22" i="10"/>
  <c r="V23" i="10"/>
  <c r="W23" i="10"/>
  <c r="X23" i="10"/>
  <c r="Y23" i="10"/>
  <c r="Z23" i="10"/>
  <c r="AA23" i="10"/>
  <c r="AB23" i="10"/>
  <c r="AC23" i="10"/>
  <c r="V24" i="10"/>
  <c r="W24" i="10"/>
  <c r="X24" i="10"/>
  <c r="Y24" i="10"/>
  <c r="Z24" i="10"/>
  <c r="AA24" i="10"/>
  <c r="AB24" i="10"/>
  <c r="AC24" i="10"/>
  <c r="V25" i="10"/>
  <c r="W25" i="10"/>
  <c r="X25" i="10"/>
  <c r="Y25" i="10"/>
  <c r="Z25" i="10"/>
  <c r="AA25" i="10"/>
  <c r="AB25" i="10"/>
  <c r="AC25" i="10"/>
  <c r="V26" i="10"/>
  <c r="W26" i="10"/>
  <c r="X26" i="10"/>
  <c r="Y26" i="10"/>
  <c r="Z26" i="10"/>
  <c r="AA26" i="10"/>
  <c r="AB26" i="10"/>
  <c r="AC26" i="10"/>
  <c r="V27" i="10"/>
  <c r="W27" i="10"/>
  <c r="X27" i="10"/>
  <c r="Y27" i="10"/>
  <c r="Z27" i="10"/>
  <c r="AA27" i="10"/>
  <c r="AB27" i="10"/>
  <c r="AC27" i="10"/>
  <c r="V28" i="10"/>
  <c r="W28" i="10"/>
  <c r="X28" i="10"/>
  <c r="Y28" i="10"/>
  <c r="Z28" i="10"/>
  <c r="AA28" i="10"/>
  <c r="AB28" i="10"/>
  <c r="AC28" i="10"/>
  <c r="V29" i="10"/>
  <c r="W29" i="10"/>
  <c r="X29" i="10"/>
  <c r="Y29" i="10"/>
  <c r="Z29" i="10"/>
  <c r="AA29" i="10"/>
  <c r="AB29" i="10"/>
  <c r="AC29" i="10"/>
  <c r="V30" i="10"/>
  <c r="W30" i="10"/>
  <c r="X30" i="10"/>
  <c r="Y30" i="10"/>
  <c r="Z30" i="10"/>
  <c r="AA30" i="10"/>
  <c r="AB30" i="10"/>
  <c r="AC30" i="10"/>
  <c r="V32" i="10"/>
  <c r="W32" i="10"/>
  <c r="X32" i="10"/>
  <c r="Y32" i="10"/>
  <c r="Z32" i="10"/>
  <c r="AA32" i="10"/>
  <c r="AB32" i="10"/>
  <c r="AC32" i="10"/>
  <c r="V33" i="10"/>
  <c r="W33" i="10"/>
  <c r="X33" i="10"/>
  <c r="Y33" i="10"/>
  <c r="Z33" i="10"/>
  <c r="AA33" i="10"/>
  <c r="AB33" i="10"/>
  <c r="AC33" i="10"/>
  <c r="V34" i="10"/>
  <c r="W34" i="10"/>
  <c r="X34" i="10"/>
  <c r="Y34" i="10"/>
  <c r="Z34" i="10"/>
  <c r="AA34" i="10"/>
  <c r="AB34" i="10"/>
  <c r="AC34" i="10"/>
  <c r="V35" i="10"/>
  <c r="W35" i="10"/>
  <c r="X35" i="10"/>
  <c r="Y35" i="10"/>
  <c r="Z35" i="10"/>
  <c r="AA35" i="10"/>
  <c r="AB35" i="10"/>
  <c r="AC35" i="10"/>
  <c r="V36" i="10"/>
  <c r="W36" i="10"/>
  <c r="X36" i="10"/>
  <c r="Y36" i="10"/>
  <c r="Z36" i="10"/>
  <c r="AA36" i="10"/>
  <c r="AB36" i="10"/>
  <c r="AC36" i="10"/>
  <c r="V37" i="10"/>
  <c r="W37" i="10"/>
  <c r="X37" i="10"/>
  <c r="Y37" i="10"/>
  <c r="Z37" i="10"/>
  <c r="AA37" i="10"/>
  <c r="AB37" i="10"/>
  <c r="AC37" i="10"/>
  <c r="V38" i="10"/>
  <c r="W38" i="10"/>
  <c r="X38" i="10"/>
  <c r="Y38" i="10"/>
  <c r="Z38" i="10"/>
  <c r="AA38" i="10"/>
  <c r="AB38" i="10"/>
  <c r="AC38" i="10"/>
  <c r="V39" i="10"/>
  <c r="W39" i="10"/>
  <c r="X39" i="10"/>
  <c r="Y39" i="10"/>
  <c r="Z39" i="10"/>
  <c r="AA39" i="10"/>
  <c r="AB39" i="10"/>
  <c r="AC39" i="10"/>
  <c r="V40" i="10"/>
  <c r="W40" i="10"/>
  <c r="X40" i="10"/>
  <c r="Y40" i="10"/>
  <c r="Z40" i="10"/>
  <c r="AA40" i="10"/>
  <c r="AB40" i="10"/>
  <c r="AC40" i="10"/>
  <c r="V41" i="10"/>
  <c r="W41" i="10"/>
  <c r="X41" i="10"/>
  <c r="Y41" i="10"/>
  <c r="Z41" i="10"/>
  <c r="AA41" i="10"/>
  <c r="AB41" i="10"/>
  <c r="AC41" i="10"/>
  <c r="V42" i="10"/>
  <c r="W42" i="10"/>
  <c r="X42" i="10"/>
  <c r="Y42" i="10"/>
  <c r="Z42" i="10"/>
  <c r="AA42" i="10"/>
  <c r="AB42" i="10"/>
  <c r="AC42" i="10"/>
  <c r="V43" i="10"/>
  <c r="W43" i="10"/>
  <c r="X43" i="10"/>
  <c r="Y43" i="10"/>
  <c r="Z43" i="10"/>
  <c r="AA43" i="10"/>
  <c r="AB43" i="10"/>
  <c r="AC43" i="10"/>
  <c r="V44" i="10"/>
  <c r="W44" i="10"/>
  <c r="X44" i="10"/>
  <c r="Y44" i="10"/>
  <c r="Z44" i="10"/>
  <c r="AA44" i="10"/>
  <c r="AB44" i="10"/>
  <c r="AC44" i="10"/>
  <c r="V45" i="10"/>
  <c r="W45" i="10"/>
  <c r="X45" i="10"/>
  <c r="Y45" i="10"/>
  <c r="Z45" i="10"/>
  <c r="AA45" i="10"/>
  <c r="AB45" i="10"/>
  <c r="AC45" i="10"/>
  <c r="V46" i="10"/>
  <c r="W46" i="10"/>
  <c r="X46" i="10"/>
  <c r="Y46" i="10"/>
  <c r="Z46" i="10"/>
  <c r="AA46" i="10"/>
  <c r="AB46" i="10"/>
  <c r="AC46" i="10"/>
  <c r="V47" i="10"/>
  <c r="W47" i="10"/>
  <c r="X47" i="10"/>
  <c r="Y47" i="10"/>
  <c r="Z47" i="10"/>
  <c r="AA47" i="10"/>
  <c r="AB47" i="10"/>
  <c r="AC47" i="10"/>
  <c r="V48" i="10"/>
  <c r="W48" i="10"/>
  <c r="X48" i="10"/>
  <c r="Y48" i="10"/>
  <c r="Z48" i="10"/>
  <c r="AA48" i="10"/>
  <c r="AB48" i="10"/>
  <c r="AC48" i="10"/>
  <c r="V49" i="10"/>
  <c r="W49" i="10"/>
  <c r="X49" i="10"/>
  <c r="Y49" i="10"/>
  <c r="Z49" i="10"/>
  <c r="AA49" i="10"/>
  <c r="AB49" i="10"/>
  <c r="AC49" i="10"/>
  <c r="V50" i="10"/>
  <c r="W50" i="10"/>
  <c r="X50" i="10"/>
  <c r="Y50" i="10"/>
  <c r="Z50" i="10"/>
  <c r="AA50" i="10"/>
  <c r="AB50" i="10"/>
  <c r="AC50" i="10"/>
  <c r="V51" i="10"/>
  <c r="W51" i="10"/>
  <c r="X51" i="10"/>
  <c r="Y51" i="10"/>
  <c r="Z51" i="10"/>
  <c r="AA51" i="10"/>
  <c r="AB51" i="10"/>
  <c r="AC51" i="10"/>
  <c r="V52" i="10"/>
  <c r="W52" i="10"/>
  <c r="X52" i="10"/>
  <c r="Y52" i="10"/>
  <c r="Z52" i="10"/>
  <c r="AA52" i="10"/>
  <c r="AB52" i="10"/>
  <c r="AC52" i="10"/>
  <c r="V53" i="10"/>
  <c r="W53" i="10"/>
  <c r="X53" i="10"/>
  <c r="Y53" i="10"/>
  <c r="Z53" i="10"/>
  <c r="AA53" i="10"/>
  <c r="AB53" i="10"/>
  <c r="AC53" i="10"/>
  <c r="V54" i="10"/>
  <c r="W54" i="10"/>
  <c r="X54" i="10"/>
  <c r="Y54" i="10"/>
  <c r="Z54" i="10"/>
  <c r="AA54" i="10"/>
  <c r="AB54" i="10"/>
  <c r="AC54" i="10"/>
  <c r="V55" i="10"/>
  <c r="W55" i="10"/>
  <c r="X55" i="10"/>
  <c r="Y55" i="10"/>
  <c r="Z55" i="10"/>
  <c r="AA55" i="10"/>
  <c r="AB55" i="10"/>
  <c r="AC55" i="10"/>
  <c r="V56" i="10"/>
  <c r="W56" i="10"/>
  <c r="X56" i="10"/>
  <c r="Y56" i="10"/>
  <c r="Z56" i="10"/>
  <c r="AA56" i="10"/>
  <c r="AB56" i="10"/>
  <c r="AC56" i="10"/>
  <c r="V57" i="10"/>
  <c r="W57" i="10"/>
  <c r="X57" i="10"/>
  <c r="Y57" i="10"/>
  <c r="Z57" i="10"/>
  <c r="AA57" i="10"/>
  <c r="AB57" i="10"/>
  <c r="AC57" i="10"/>
  <c r="V58" i="10"/>
  <c r="W58" i="10"/>
  <c r="X58" i="10"/>
  <c r="Y58" i="10"/>
  <c r="Z58" i="10"/>
  <c r="AA58" i="10"/>
  <c r="AB58" i="10"/>
  <c r="AC58" i="10"/>
  <c r="V59" i="10"/>
  <c r="W59" i="10"/>
  <c r="X59" i="10"/>
  <c r="Y59" i="10"/>
  <c r="Z59" i="10"/>
  <c r="AA59" i="10"/>
  <c r="AB59" i="10"/>
  <c r="AC59" i="10"/>
  <c r="V60" i="10"/>
  <c r="W60" i="10"/>
  <c r="X60" i="10"/>
  <c r="Y60" i="10"/>
  <c r="Z60" i="10"/>
  <c r="AA60" i="10"/>
  <c r="AB60" i="10"/>
  <c r="AC60" i="10"/>
  <c r="V61" i="10"/>
  <c r="W61" i="10"/>
  <c r="X61" i="10"/>
  <c r="Y61" i="10"/>
  <c r="Z61" i="10"/>
  <c r="AA61" i="10"/>
  <c r="AB61" i="10"/>
  <c r="AC61" i="10"/>
  <c r="V62" i="10"/>
  <c r="W62" i="10"/>
  <c r="X62" i="10"/>
  <c r="Y62" i="10"/>
  <c r="Z62" i="10"/>
  <c r="AA62" i="10"/>
  <c r="AB62" i="10"/>
  <c r="AC62" i="10"/>
  <c r="V63" i="10"/>
  <c r="W63" i="10"/>
  <c r="X63" i="10"/>
  <c r="Y63" i="10"/>
  <c r="Z63" i="10"/>
  <c r="AA63" i="10"/>
  <c r="AB63" i="10"/>
  <c r="AC63" i="10"/>
  <c r="W9" i="10"/>
  <c r="X9" i="10"/>
  <c r="Y9" i="10"/>
  <c r="Z9" i="10"/>
  <c r="AA9" i="10"/>
  <c r="AB9" i="10"/>
  <c r="AC9" i="10"/>
  <c r="V9" i="10"/>
  <c r="P37" i="17"/>
  <c r="P36" i="17"/>
  <c r="P35" i="17"/>
  <c r="K18" i="18"/>
  <c r="L18" i="18" l="1"/>
  <c r="K15" i="18"/>
  <c r="L7" i="18"/>
  <c r="F2" i="18"/>
  <c r="L5" i="18"/>
  <c r="L6" i="18"/>
  <c r="L4" i="18"/>
  <c r="N6" i="18"/>
  <c r="W9" i="17" s="1"/>
  <c r="N7" i="18"/>
  <c r="W10" i="17" s="1"/>
  <c r="O7" i="18" l="1"/>
  <c r="P7" i="18"/>
  <c r="P6" i="18"/>
  <c r="L13" i="18" l="1"/>
  <c r="O6" i="18" l="1"/>
  <c r="Q64" i="6" l="1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P8" i="10"/>
  <c r="AE8" i="5" l="1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7" i="5"/>
  <c r="C64" i="7" l="1"/>
  <c r="D64" i="7" s="1"/>
  <c r="C63" i="7"/>
  <c r="D63" i="7" s="1"/>
  <c r="C62" i="7"/>
  <c r="D62" i="7" s="1"/>
  <c r="C61" i="7"/>
  <c r="D61" i="7" s="1"/>
  <c r="C60" i="7"/>
  <c r="D60" i="7" s="1"/>
  <c r="C59" i="7"/>
  <c r="D59" i="7" s="1"/>
  <c r="C58" i="7"/>
  <c r="D58" i="7" s="1"/>
  <c r="C57" i="7"/>
  <c r="D57" i="7" s="1"/>
  <c r="C56" i="7"/>
  <c r="D56" i="7" s="1"/>
  <c r="C55" i="7"/>
  <c r="D55" i="7" s="1"/>
  <c r="C54" i="7"/>
  <c r="D54" i="7" s="1"/>
  <c r="C53" i="7"/>
  <c r="D53" i="7" s="1"/>
  <c r="C52" i="7"/>
  <c r="D52" i="7" s="1"/>
  <c r="C51" i="7"/>
  <c r="D51" i="7" s="1"/>
  <c r="C50" i="7"/>
  <c r="D50" i="7" s="1"/>
  <c r="C49" i="7"/>
  <c r="D49" i="7" s="1"/>
  <c r="C48" i="7"/>
  <c r="D48" i="7" s="1"/>
  <c r="C47" i="7"/>
  <c r="D47" i="7" s="1"/>
  <c r="C46" i="7"/>
  <c r="D46" i="7" s="1"/>
  <c r="C45" i="7"/>
  <c r="D45" i="7" s="1"/>
  <c r="C44" i="7"/>
  <c r="D44" i="7" s="1"/>
  <c r="C43" i="7"/>
  <c r="D43" i="7" s="1"/>
  <c r="C42" i="7"/>
  <c r="D42" i="7" s="1"/>
  <c r="C41" i="7"/>
  <c r="D41" i="7" s="1"/>
  <c r="C40" i="7"/>
  <c r="D40" i="7" s="1"/>
  <c r="C39" i="7"/>
  <c r="D39" i="7" s="1"/>
  <c r="C38" i="7"/>
  <c r="D38" i="7" s="1"/>
  <c r="C37" i="7"/>
  <c r="D37" i="7" s="1"/>
  <c r="C36" i="7"/>
  <c r="D36" i="7" s="1"/>
  <c r="C35" i="7"/>
  <c r="D35" i="7" s="1"/>
  <c r="C34" i="7"/>
  <c r="D34" i="7" s="1"/>
  <c r="C33" i="7"/>
  <c r="D33" i="7" s="1"/>
  <c r="C32" i="7"/>
  <c r="D32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D8" i="7"/>
  <c r="C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C65" i="7"/>
  <c r="AB65" i="7"/>
  <c r="AB64" i="7"/>
  <c r="AC64" i="7" s="1"/>
  <c r="AB63" i="7"/>
  <c r="AB62" i="7"/>
  <c r="AB61" i="7"/>
  <c r="AB60" i="7"/>
  <c r="AB59" i="7"/>
  <c r="AB58" i="7"/>
  <c r="AB57" i="7"/>
  <c r="AB56" i="7"/>
  <c r="AC55" i="7"/>
  <c r="AB55" i="7"/>
  <c r="AC54" i="7"/>
  <c r="AB54" i="7"/>
  <c r="AC53" i="7"/>
  <c r="AB53" i="7"/>
  <c r="AB52" i="7"/>
  <c r="AB51" i="7"/>
  <c r="AB50" i="7"/>
  <c r="AB49" i="7"/>
  <c r="AC48" i="7"/>
  <c r="AB48" i="7"/>
  <c r="AC47" i="7"/>
  <c r="AB47" i="7"/>
  <c r="AB46" i="7"/>
  <c r="AC46" i="7" s="1"/>
  <c r="AB45" i="7"/>
  <c r="AC45" i="7" s="1"/>
  <c r="AC44" i="7"/>
  <c r="AB44" i="7"/>
  <c r="AC43" i="7"/>
  <c r="AB43" i="7"/>
  <c r="AB42" i="7"/>
  <c r="AC42" i="7" s="1"/>
  <c r="AB41" i="7"/>
  <c r="AB40" i="7"/>
  <c r="AC40" i="7" s="1"/>
  <c r="AB39" i="7"/>
  <c r="AC39" i="7" s="1"/>
  <c r="AB38" i="7"/>
  <c r="AC38" i="7" s="1"/>
  <c r="AC37" i="7"/>
  <c r="AB37" i="7"/>
  <c r="AC36" i="7"/>
  <c r="AB36" i="7"/>
  <c r="AB35" i="7"/>
  <c r="AC35" i="7" s="1"/>
  <c r="AB34" i="7"/>
  <c r="AC34" i="7" s="1"/>
  <c r="AC33" i="7"/>
  <c r="AB33" i="7"/>
  <c r="AC32" i="7"/>
  <c r="AB32" i="7"/>
  <c r="AB31" i="7"/>
  <c r="AC31" i="7" s="1"/>
  <c r="AB30" i="7"/>
  <c r="AC30" i="7" s="1"/>
  <c r="AC29" i="7"/>
  <c r="AB29" i="7"/>
  <c r="AC28" i="7"/>
  <c r="AB28" i="7"/>
  <c r="AB27" i="7"/>
  <c r="AB26" i="7"/>
  <c r="AB25" i="7"/>
  <c r="AB24" i="7"/>
  <c r="AC23" i="7"/>
  <c r="AB23" i="7"/>
  <c r="AC22" i="7"/>
  <c r="AB22" i="7"/>
  <c r="AB21" i="7"/>
  <c r="AB20" i="7"/>
  <c r="AB19" i="7"/>
  <c r="AB18" i="7"/>
  <c r="AC18" i="7" s="1"/>
  <c r="AB17" i="7"/>
  <c r="AC17" i="7" s="1"/>
  <c r="AB16" i="7"/>
  <c r="AC16" i="7" s="1"/>
  <c r="AC15" i="7"/>
  <c r="AB15" i="7"/>
  <c r="AB14" i="7"/>
  <c r="AC14" i="7" s="1"/>
  <c r="AB13" i="7"/>
  <c r="AC13" i="7" s="1"/>
  <c r="AB12" i="7"/>
  <c r="AC12" i="7" s="1"/>
  <c r="AB11" i="7"/>
  <c r="AC11" i="7" s="1"/>
  <c r="AB10" i="7"/>
  <c r="AC10" i="7" s="1"/>
  <c r="AB9" i="7"/>
  <c r="AC9" i="7" s="1"/>
  <c r="AB8" i="7"/>
  <c r="AC8" i="7" s="1"/>
  <c r="A1" i="15" l="1"/>
  <c r="A3" i="13"/>
  <c r="N13" i="7"/>
  <c r="N14" i="7"/>
  <c r="N15" i="7"/>
  <c r="N12" i="7"/>
  <c r="A3" i="4" l="1"/>
  <c r="N11" i="7" l="1"/>
  <c r="N10" i="7"/>
  <c r="N9" i="7"/>
  <c r="F7" i="17" l="1"/>
  <c r="D39" i="20" l="1"/>
  <c r="C10" i="17" l="1"/>
  <c r="G10" i="17" s="1"/>
  <c r="F43" i="20"/>
  <c r="N15" i="18" l="1"/>
  <c r="O15" i="18" s="1"/>
  <c r="M15" i="18"/>
  <c r="P13" i="18"/>
  <c r="N13" i="18"/>
  <c r="O13" i="18" s="1"/>
  <c r="S10" i="18" l="1"/>
  <c r="R6" i="18"/>
  <c r="R7" i="18"/>
  <c r="T7" i="17"/>
  <c r="O1" i="18"/>
  <c r="O8" i="18"/>
  <c r="R15" i="18"/>
  <c r="M8" i="18" l="1"/>
  <c r="O9" i="18"/>
  <c r="M9" i="18" s="1"/>
  <c r="M19" i="18" l="1"/>
  <c r="N19" i="18" s="1"/>
  <c r="M10" i="18"/>
  <c r="N9" i="18"/>
  <c r="M20" i="18"/>
  <c r="N8" i="18"/>
  <c r="N10" i="18" l="1"/>
  <c r="D7" i="17" s="1"/>
  <c r="M18" i="18"/>
  <c r="N18" i="18" s="1"/>
  <c r="O18" i="18" s="1"/>
  <c r="W12" i="17"/>
  <c r="K19" i="18"/>
  <c r="W11" i="17"/>
  <c r="K20" i="18"/>
  <c r="N20" i="18"/>
  <c r="N22" i="18" s="1"/>
  <c r="Q36" i="17" l="1"/>
  <c r="Q37" i="17" s="1"/>
  <c r="O10" i="18"/>
  <c r="L20" i="18"/>
  <c r="L8" i="18"/>
  <c r="P8" i="18" s="1"/>
  <c r="L9" i="18"/>
  <c r="L19" i="18"/>
  <c r="O19" i="18" s="1"/>
  <c r="L22" i="18" l="1"/>
  <c r="O22" i="18" s="1"/>
  <c r="O20" i="18"/>
  <c r="L10" i="18"/>
  <c r="L15" i="18" s="1"/>
  <c r="P9" i="18"/>
  <c r="P10" i="18" l="1"/>
  <c r="P15" i="18"/>
  <c r="M4" i="18" s="1"/>
  <c r="M5" i="18" l="1"/>
  <c r="P4" i="18"/>
  <c r="N4" i="18"/>
  <c r="R4" i="18" s="1"/>
  <c r="W7" i="17" l="1"/>
  <c r="P5" i="18"/>
  <c r="N5" i="18"/>
  <c r="R5" i="18" s="1"/>
  <c r="R10" i="18" l="1"/>
  <c r="W8" i="17"/>
  <c r="Q34" i="17" s="1"/>
  <c r="Q33" i="17" s="1"/>
  <c r="C7" i="17" s="1"/>
  <c r="G7" i="17" s="1"/>
  <c r="O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tc={3838490B-E2B1-4F52-803E-75B6EF837422}</author>
  </authors>
  <commentList>
    <comment ref="G3" authorId="0" shapeId="0" xr:uid="{3838490B-E2B1-4F52-803E-75B6EF83742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</commentList>
</comments>
</file>

<file path=xl/sharedStrings.xml><?xml version="1.0" encoding="utf-8"?>
<sst xmlns="http://schemas.openxmlformats.org/spreadsheetml/2006/main" count="4651" uniqueCount="1086">
  <si>
    <t>x</t>
  </si>
  <si>
    <t>Factors</t>
  </si>
  <si>
    <t>Other accounts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</si>
  <si>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</si>
  <si>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</si>
  <si>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</si>
  <si>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</si>
  <si>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</si>
  <si>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</si>
  <si>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</si>
  <si>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</si>
  <si>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</si>
  <si>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</si>
  <si>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</si>
  <si>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</si>
  <si>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ccoal</t>
  </si>
  <si>
    <t>fcap</t>
  </si>
  <si>
    <t>Capital</t>
  </si>
  <si>
    <t>atax</t>
  </si>
  <si>
    <t>dtax</t>
  </si>
  <si>
    <t>mtax</t>
  </si>
  <si>
    <t>aomin</t>
  </si>
  <si>
    <t>comin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</si>
  <si>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</si>
  <si>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</si>
  <si>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</si>
  <si>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</si>
  <si>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</si>
  <si>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</si>
  <si>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</si>
  <si>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</si>
  <si>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</si>
  <si>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aleat</t>
  </si>
  <si>
    <t>cleat</t>
  </si>
  <si>
    <t>Leather products</t>
  </si>
  <si>
    <t>awood</t>
  </si>
  <si>
    <t>cwood</t>
  </si>
  <si>
    <t>Wood products</t>
  </si>
  <si>
    <t>nafta</t>
  </si>
  <si>
    <t>eu</t>
  </si>
  <si>
    <t>rest</t>
  </si>
  <si>
    <t>apetr</t>
  </si>
  <si>
    <t>cpetr</t>
  </si>
  <si>
    <t>awatr</t>
  </si>
  <si>
    <t>cwatr</t>
  </si>
  <si>
    <t>Construction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</si>
  <si>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</si>
  <si>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</si>
  <si>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</si>
  <si>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</si>
  <si>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</si>
  <si>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</si>
  <si>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</si>
  <si>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</si>
  <si>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</si>
  <si>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</si>
  <si>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</si>
  <si>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</si>
  <si>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</si>
  <si>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</si>
  <si>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</si>
  <si>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</si>
  <si>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</si>
  <si>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</si>
  <si>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</si>
  <si>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</si>
  <si>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</si>
  <si>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</si>
  <si>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</si>
  <si>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</si>
  <si>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</si>
  <si>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</si>
  <si>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</si>
  <si>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</si>
  <si>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</si>
  <si>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</si>
  <si>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</si>
  <si>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</si>
  <si>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</si>
  <si>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</si>
  <si>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</si>
  <si>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</si>
  <si>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</si>
  <si>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</si>
  <si>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</si>
  <si>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</si>
  <si>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</si>
  <si>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</si>
  <si>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</si>
  <si>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</si>
  <si>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</si>
  <si>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</si>
  <si>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</si>
  <si>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</si>
  <si>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</si>
  <si>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</si>
  <si>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</si>
  <si>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</si>
  <si>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</si>
  <si>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</si>
  <si>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</si>
  <si>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</si>
  <si>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</si>
  <si>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</si>
  <si>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</si>
  <si>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</si>
  <si>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</si>
  <si>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</si>
  <si>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</si>
  <si>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</si>
  <si>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</si>
  <si>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</si>
  <si>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</si>
  <si>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</si>
  <si>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</si>
  <si>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</si>
  <si>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</si>
  <si>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</si>
  <si>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</si>
  <si>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</si>
  <si>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</si>
  <si>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</si>
  <si>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</si>
  <si>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</si>
  <si>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</si>
  <si>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</si>
  <si>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</si>
  <si>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</si>
  <si>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</si>
  <si>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</si>
  <si>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</si>
  <si>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</si>
  <si>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</si>
  <si>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</si>
  <si>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</si>
  <si>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</si>
  <si>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</si>
  <si>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</si>
  <si>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</si>
  <si>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</si>
  <si>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</si>
  <si>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</si>
  <si>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</si>
  <si>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</si>
  <si>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</si>
  <si>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</si>
  <si>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</si>
  <si>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</si>
  <si>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</si>
  <si>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</si>
  <si>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</si>
  <si>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</si>
  <si>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</si>
  <si>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</si>
  <si>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</si>
  <si>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</si>
  <si>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</si>
  <si>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</si>
  <si>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</si>
  <si>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</si>
  <si>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</si>
  <si>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</si>
  <si>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</si>
  <si>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</si>
  <si>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</si>
  <si>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</si>
  <si>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</si>
  <si>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</si>
  <si>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</si>
  <si>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</si>
  <si>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</si>
  <si>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</si>
  <si>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</si>
  <si>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</si>
  <si>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</si>
  <si>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</si>
  <si>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</si>
  <si>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</si>
  <si>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</si>
  <si>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</si>
  <si>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</si>
  <si>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</si>
  <si>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</si>
  <si>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</si>
  <si>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</si>
  <si>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</si>
  <si>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</si>
  <si>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</si>
  <si>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</si>
  <si>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</si>
  <si>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</si>
  <si>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</si>
  <si>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</si>
  <si>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</si>
  <si>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</si>
  <si>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</si>
  <si>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t>total</t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</si>
  <si>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</si>
  <si>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Social Accounting Matrix (SAM)</t>
  </si>
  <si>
    <t>areal</t>
  </si>
  <si>
    <t>aeduc</t>
  </si>
  <si>
    <t>aheal</t>
  </si>
  <si>
    <t>cmeat</t>
  </si>
  <si>
    <t>cdair</t>
  </si>
  <si>
    <t>cfert</t>
  </si>
  <si>
    <t>creal</t>
  </si>
  <si>
    <t>ceduc</t>
  </si>
  <si>
    <t>cheal</t>
  </si>
  <si>
    <t>ameat</t>
  </si>
  <si>
    <t>Sugar</t>
  </si>
  <si>
    <t>Wearing apparel</t>
  </si>
  <si>
    <t>Public administration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</si>
  <si>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</si>
  <si>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</si>
  <si>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</si>
  <si>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</si>
  <si>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</si>
  <si>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</si>
  <si>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</si>
  <si>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</si>
  <si>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</si>
  <si>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</si>
  <si>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</si>
  <si>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</si>
  <si>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</si>
  <si>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</si>
  <si>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</si>
  <si>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</si>
  <si>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</si>
  <si>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</si>
  <si>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</si>
  <si>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</si>
  <si>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</si>
  <si>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</si>
  <si>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</si>
  <si>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</si>
  <si>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</si>
  <si>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</si>
  <si>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</si>
  <si>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</si>
  <si>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</si>
  <si>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</si>
  <si>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</si>
  <si>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</si>
  <si>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</si>
  <si>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</si>
  <si>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</si>
  <si>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</si>
  <si>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</si>
  <si>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</si>
  <si>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</si>
  <si>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</si>
  <si>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</si>
  <si>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</si>
  <si>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</si>
  <si>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</si>
  <si>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</si>
  <si>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</si>
  <si>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</si>
  <si>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</si>
  <si>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</si>
  <si>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</si>
  <si>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</si>
  <si>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</si>
  <si>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</si>
  <si>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</si>
  <si>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</si>
  <si>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</si>
  <si>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</si>
  <si>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</si>
  <si>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</si>
  <si>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</si>
  <si>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</si>
  <si>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</si>
  <si>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</si>
  <si>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</si>
  <si>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</si>
  <si>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</si>
  <si>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</si>
  <si>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</si>
  <si>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</si>
  <si>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Smoothly interpolated 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</si>
  <si>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</si>
  <si>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</si>
  <si>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</si>
  <si>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</si>
  <si>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</si>
  <si>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</si>
  <si>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</si>
  <si>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</si>
  <si>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</si>
  <si>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</si>
  <si>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</si>
  <si>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</si>
  <si>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</si>
  <si>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</si>
  <si>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</si>
  <si>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</si>
  <si>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</si>
  <si>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</si>
  <si>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</si>
  <si>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</si>
  <si>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</si>
  <si>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</si>
  <si>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</si>
  <si>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</si>
  <si>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</si>
  <si>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</si>
  <si>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</si>
  <si>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</si>
  <si>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</si>
  <si>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</si>
  <si>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</si>
  <si>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</si>
  <si>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</si>
  <si>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</si>
  <si>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</si>
  <si>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</si>
  <si>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</si>
  <si>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</si>
  <si>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</si>
  <si>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</si>
  <si>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</si>
  <si>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</si>
  <si>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</si>
  <si>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</si>
  <si>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</si>
  <si>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</si>
  <si>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</si>
  <si>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</si>
  <si>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</si>
  <si>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</si>
  <si>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</si>
  <si>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</si>
  <si>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</si>
  <si>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</si>
  <si>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</si>
  <si>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</si>
  <si>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</si>
  <si>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</si>
  <si>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</si>
  <si>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</si>
  <si>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</si>
  <si>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</si>
  <si>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</si>
  <si>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Dairy products</t>
  </si>
  <si>
    <t>avege</t>
  </si>
  <si>
    <t>afrui</t>
  </si>
  <si>
    <t>atoba</t>
  </si>
  <si>
    <t>Beverages</t>
  </si>
  <si>
    <t>meat</t>
  </si>
  <si>
    <t>toba</t>
  </si>
  <si>
    <t>trad</t>
  </si>
  <si>
    <t>educ</t>
  </si>
  <si>
    <t>heal</t>
  </si>
  <si>
    <t>tran</t>
  </si>
  <si>
    <t>comm</t>
  </si>
  <si>
    <t>bsrv</t>
  </si>
  <si>
    <t>beve</t>
  </si>
  <si>
    <t>Coal and lignite</t>
  </si>
  <si>
    <t>Accommodation and food services</t>
  </si>
  <si>
    <t>fsrv</t>
  </si>
  <si>
    <t>National with 58 sectors</t>
  </si>
  <si>
    <t>amaiz</t>
  </si>
  <si>
    <t>asorg</t>
  </si>
  <si>
    <t>arice</t>
  </si>
  <si>
    <t>apuls</t>
  </si>
  <si>
    <t>agnut</t>
  </si>
  <si>
    <t>aoils</t>
  </si>
  <si>
    <t>acass</t>
  </si>
  <si>
    <t>aroot</t>
  </si>
  <si>
    <t>asugr</t>
  </si>
  <si>
    <t>acott</t>
  </si>
  <si>
    <t>acoco</t>
  </si>
  <si>
    <t>acoff</t>
  </si>
  <si>
    <t>aocrp</t>
  </si>
  <si>
    <t>acatt</t>
  </si>
  <si>
    <t>apoul</t>
  </si>
  <si>
    <t>aoliv</t>
  </si>
  <si>
    <t>acoil</t>
  </si>
  <si>
    <t>afveg</t>
  </si>
  <si>
    <t>afoil</t>
  </si>
  <si>
    <t>agmll</t>
  </si>
  <si>
    <t>asref</t>
  </si>
  <si>
    <t>abeve</t>
  </si>
  <si>
    <t>aptob</t>
  </si>
  <si>
    <t>atext</t>
  </si>
  <si>
    <t>aclth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</si>
  <si>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</si>
  <si>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</si>
  <si>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</si>
  <si>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</si>
  <si>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</si>
  <si>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</si>
  <si>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</si>
  <si>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</si>
  <si>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</si>
  <si>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</si>
  <si>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</si>
  <si>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</si>
  <si>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</si>
  <si>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csorg</t>
  </si>
  <si>
    <t>crice</t>
  </si>
  <si>
    <t>cocer</t>
  </si>
  <si>
    <t>cpuls</t>
  </si>
  <si>
    <t>cgnut</t>
  </si>
  <si>
    <t>coils</t>
  </si>
  <si>
    <t>ccass</t>
  </si>
  <si>
    <t>croot</t>
  </si>
  <si>
    <t>csugr</t>
  </si>
  <si>
    <t>ccott</t>
  </si>
  <si>
    <t>ccoco</t>
  </si>
  <si>
    <t>ccoff</t>
  </si>
  <si>
    <t>cocrp</t>
  </si>
  <si>
    <t>ccatt</t>
  </si>
  <si>
    <t>cpoul</t>
  </si>
  <si>
    <t>coliv</t>
  </si>
  <si>
    <t>ccoil</t>
  </si>
  <si>
    <t>cfveg</t>
  </si>
  <si>
    <t>cfoil</t>
  </si>
  <si>
    <t>cgmll</t>
  </si>
  <si>
    <t>csref</t>
  </si>
  <si>
    <t>cfood</t>
  </si>
  <si>
    <t>cbeve</t>
  </si>
  <si>
    <t>cptob</t>
  </si>
  <si>
    <t>ctext</t>
  </si>
  <si>
    <t>cclth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</si>
  <si>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</si>
  <si>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</si>
  <si>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</si>
  <si>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</si>
  <si>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</si>
  <si>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</si>
  <si>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</si>
  <si>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</si>
  <si>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</si>
  <si>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</si>
  <si>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</si>
  <si>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</si>
  <si>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</si>
  <si>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</si>
  <si>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</si>
  <si>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</si>
  <si>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</si>
  <si>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</si>
  <si>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</si>
  <si>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</si>
  <si>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</si>
  <si>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flnd</t>
  </si>
  <si>
    <t>fcap-c</t>
  </si>
  <si>
    <t>fcap-l</t>
  </si>
  <si>
    <t>fcap-m</t>
  </si>
  <si>
    <t>fcap-n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</si>
  <si>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</si>
  <si>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</si>
  <si>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</si>
  <si>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</si>
  <si>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</si>
  <si>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</si>
  <si>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</si>
  <si>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</si>
  <si>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</si>
  <si>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</si>
  <si>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</si>
  <si>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</si>
  <si>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</si>
  <si>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</si>
  <si>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</si>
  <si>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</si>
  <si>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</si>
  <si>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</si>
  <si>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</si>
  <si>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</si>
  <si>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</si>
  <si>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</si>
  <si>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</si>
  <si>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glss - pull from</t>
  </si>
  <si>
    <t>agriculture crop employment ???</t>
  </si>
  <si>
    <t>Standard Nexus SAM</t>
  </si>
  <si>
    <t>A Nexus Project SAM</t>
  </si>
  <si>
    <t xml:space="preserve">The SAM was developed under a collaboration between Ghana Statistical Services (GSS), the Institute of Statistical, Social and Economic Research (ISSER), and the International Food Policy Research Institute (IFPRI) </t>
  </si>
  <si>
    <t>Country:</t>
  </si>
  <si>
    <t>Ghana</t>
  </si>
  <si>
    <t>Year:</t>
  </si>
  <si>
    <t>Units:</t>
  </si>
  <si>
    <t>Millions of Ghanaian Cedis</t>
  </si>
  <si>
    <t>Citation:</t>
  </si>
  <si>
    <t>Release:</t>
  </si>
  <si>
    <t>06 May 2016</t>
  </si>
  <si>
    <t>Included versions:</t>
  </si>
  <si>
    <t>v58N</t>
  </si>
  <si>
    <t>National SAM with standard 58-sector Nexus structure</t>
  </si>
  <si>
    <t xml:space="preserve">Activities (a) and commodities (c) </t>
  </si>
  <si>
    <t>Factors (f)</t>
  </si>
  <si>
    <t>Households (hhd)</t>
  </si>
  <si>
    <t>(see Tables 2, A1 and A2)</t>
  </si>
  <si>
    <t>(see Table 3)</t>
  </si>
  <si>
    <t>(see Table 4)</t>
  </si>
  <si>
    <t>(see Table 5)</t>
  </si>
  <si>
    <t>maiz</t>
  </si>
  <si>
    <t>Maize</t>
  </si>
  <si>
    <t>lab-rn</t>
  </si>
  <si>
    <t>Labor - rural uneducated</t>
  </si>
  <si>
    <t>f1</t>
  </si>
  <si>
    <t>Rural farm - quintile 1</t>
  </si>
  <si>
    <t>sorg</t>
  </si>
  <si>
    <t>Sorghum and millet</t>
  </si>
  <si>
    <t>lab-rp</t>
  </si>
  <si>
    <t>Labor - rural primary</t>
  </si>
  <si>
    <t>f2</t>
  </si>
  <si>
    <t>Rural farm - quintile 2</t>
  </si>
  <si>
    <t>rice</t>
  </si>
  <si>
    <t>Rice</t>
  </si>
  <si>
    <t>lab-rs</t>
  </si>
  <si>
    <t>Labor - rural secondary</t>
  </si>
  <si>
    <t>f3</t>
  </si>
  <si>
    <t>Rural farm - quintile 3</t>
  </si>
  <si>
    <t>ocer</t>
  </si>
  <si>
    <t>Other cereals</t>
  </si>
  <si>
    <t>lab-rt</t>
  </si>
  <si>
    <t>Labor - rural tertiary</t>
  </si>
  <si>
    <t>f4</t>
  </si>
  <si>
    <t>Rural farm - quintile 4</t>
  </si>
  <si>
    <t>Taxes - activity</t>
  </si>
  <si>
    <t>puls</t>
  </si>
  <si>
    <t>Pulses</t>
  </si>
  <si>
    <t>lab-un</t>
  </si>
  <si>
    <t>Labor - urban uneducated</t>
  </si>
  <si>
    <t>f5</t>
  </si>
  <si>
    <t>Rural farm - quintile 5</t>
  </si>
  <si>
    <t>Taxes - direct</t>
  </si>
  <si>
    <t>gnut</t>
  </si>
  <si>
    <t>Groundnuts</t>
  </si>
  <si>
    <t>lab-up</t>
  </si>
  <si>
    <t>Labor - urban primary</t>
  </si>
  <si>
    <t>n1</t>
  </si>
  <si>
    <t>Rural nonfarm - quintile 1</t>
  </si>
  <si>
    <t>Taxes - export</t>
  </si>
  <si>
    <t>oils</t>
  </si>
  <si>
    <t>Other oilseeds</t>
  </si>
  <si>
    <t>lab-us</t>
  </si>
  <si>
    <t>Labor - urban secondary</t>
  </si>
  <si>
    <t>n2</t>
  </si>
  <si>
    <t>Rural nonfarm - quintile 2</t>
  </si>
  <si>
    <t>ftax</t>
  </si>
  <si>
    <t>Taxes - factor</t>
  </si>
  <si>
    <t>cass</t>
  </si>
  <si>
    <t>Cassava</t>
  </si>
  <si>
    <t>lab-ut</t>
  </si>
  <si>
    <t>Labor - urban tertiary</t>
  </si>
  <si>
    <t>n3</t>
  </si>
  <si>
    <t>Rural nonfarm - quintile 3</t>
  </si>
  <si>
    <t>Taxes - import</t>
  </si>
  <si>
    <t>root</t>
  </si>
  <si>
    <t>Other roots</t>
  </si>
  <si>
    <t>lnd</t>
  </si>
  <si>
    <t xml:space="preserve">Land - agricultural crops </t>
  </si>
  <si>
    <t>n4</t>
  </si>
  <si>
    <t>Rural nonfarm - quintile 4</t>
  </si>
  <si>
    <t>Taxes - sales</t>
  </si>
  <si>
    <t>vege</t>
  </si>
  <si>
    <t>Vegetables</t>
  </si>
  <si>
    <t>cap-c</t>
  </si>
  <si>
    <t>Capital - crops</t>
  </si>
  <si>
    <t>n5</t>
  </si>
  <si>
    <t>Rural nonfarm - quintile 5</t>
  </si>
  <si>
    <t>Savings-investment</t>
  </si>
  <si>
    <t>sugr</t>
  </si>
  <si>
    <t>Sugar cane</t>
  </si>
  <si>
    <t>cap-l</t>
  </si>
  <si>
    <t>Capital - livestock</t>
  </si>
  <si>
    <t>u1</t>
  </si>
  <si>
    <t>Urban - quintile 1</t>
  </si>
  <si>
    <t>Change in stocks</t>
  </si>
  <si>
    <t>Tobacco</t>
  </si>
  <si>
    <t>cap-m</t>
  </si>
  <si>
    <t>Capital - mining</t>
  </si>
  <si>
    <t>u2</t>
  </si>
  <si>
    <t>Urban - quintile 2</t>
  </si>
  <si>
    <t>cott</t>
  </si>
  <si>
    <t>Cotton and fibers</t>
  </si>
  <si>
    <t>cap-o</t>
  </si>
  <si>
    <t>Capital - other</t>
  </si>
  <si>
    <t>u3</t>
  </si>
  <si>
    <t>Urban - quintile 3</t>
  </si>
  <si>
    <t>Total</t>
  </si>
  <si>
    <t>frui</t>
  </si>
  <si>
    <t>Fruits and nuts</t>
  </si>
  <si>
    <t>u4</t>
  </si>
  <si>
    <t>Urban - quintile 4</t>
  </si>
  <si>
    <t>coco</t>
  </si>
  <si>
    <t>Cocoa</t>
  </si>
  <si>
    <t>u5</t>
  </si>
  <si>
    <t>Urban - quintile 5</t>
  </si>
  <si>
    <t>coff</t>
  </si>
  <si>
    <t>Coffee and tea</t>
  </si>
  <si>
    <t>ocrp</t>
  </si>
  <si>
    <t>Other crops</t>
  </si>
  <si>
    <t>catt</t>
  </si>
  <si>
    <t>Cattle</t>
  </si>
  <si>
    <t>poul</t>
  </si>
  <si>
    <t>Poultry</t>
  </si>
  <si>
    <t>oliv</t>
  </si>
  <si>
    <t>Other livestock</t>
  </si>
  <si>
    <t>fore</t>
  </si>
  <si>
    <t>Forestry</t>
  </si>
  <si>
    <t>fish</t>
  </si>
  <si>
    <t>Fishing</t>
  </si>
  <si>
    <t>coil</t>
  </si>
  <si>
    <t>Crude oil</t>
  </si>
  <si>
    <t>ngas</t>
  </si>
  <si>
    <t>Natural gas</t>
  </si>
  <si>
    <t>Other mining</t>
  </si>
  <si>
    <t>Meat, fish and dairy</t>
  </si>
  <si>
    <t>fveg</t>
  </si>
  <si>
    <t>Fruit and vegetable processing</t>
  </si>
  <si>
    <t>foil</t>
  </si>
  <si>
    <t>Fats and oils</t>
  </si>
  <si>
    <t>gmll</t>
  </si>
  <si>
    <t>Grain milling</t>
  </si>
  <si>
    <t>sref</t>
  </si>
  <si>
    <t>Sugar refining</t>
  </si>
  <si>
    <t>Other foods</t>
  </si>
  <si>
    <t>ptob</t>
  </si>
  <si>
    <t>Tobacco processing</t>
  </si>
  <si>
    <t>Textiles</t>
  </si>
  <si>
    <t>clth</t>
  </si>
  <si>
    <t>Clothing</t>
  </si>
  <si>
    <t>Leather and footwear</t>
  </si>
  <si>
    <t>Wood and paper</t>
  </si>
  <si>
    <t>Petroleum</t>
  </si>
  <si>
    <t>Chemicals</t>
  </si>
  <si>
    <t>Non-metal minerals</t>
  </si>
  <si>
    <t>metl</t>
  </si>
  <si>
    <t>Metals and metal products</t>
  </si>
  <si>
    <t>Machinery and equipment</t>
  </si>
  <si>
    <t>Other manufacturing</t>
  </si>
  <si>
    <t>elec</t>
  </si>
  <si>
    <t>Electricity, gas and steam</t>
  </si>
  <si>
    <t>watr</t>
  </si>
  <si>
    <t>Water supply and sewage</t>
  </si>
  <si>
    <t>Wholesale and retail trade</t>
  </si>
  <si>
    <t>Transportation and storage</t>
  </si>
  <si>
    <t>hotl</t>
  </si>
  <si>
    <t>Information and communication</t>
  </si>
  <si>
    <t>Finance and insurance</t>
  </si>
  <si>
    <t>real</t>
  </si>
  <si>
    <t>Real estate activities</t>
  </si>
  <si>
    <t>Business services</t>
  </si>
  <si>
    <t>padm</t>
  </si>
  <si>
    <t>Education</t>
  </si>
  <si>
    <t>Health and social work</t>
  </si>
  <si>
    <t>osrv</t>
  </si>
  <si>
    <t>Other services</t>
  </si>
  <si>
    <t>original</t>
  </si>
  <si>
    <t>cwhea</t>
  </si>
  <si>
    <t>cteal</t>
  </si>
  <si>
    <t>cflwr</t>
  </si>
  <si>
    <t>cmilk</t>
  </si>
  <si>
    <t>csmlr</t>
  </si>
  <si>
    <t>cngas</t>
  </si>
  <si>
    <t>cfsea</t>
  </si>
  <si>
    <t>cfeed</t>
  </si>
  <si>
    <t>cpapr</t>
  </si>
  <si>
    <t>cequi</t>
  </si>
  <si>
    <t>cvehi</t>
  </si>
  <si>
    <t>Original GTAP elasticities</t>
  </si>
  <si>
    <t>Assigned GTAP elasticities</t>
  </si>
  <si>
    <t>Region</t>
  </si>
  <si>
    <t>Mapped</t>
  </si>
  <si>
    <t>Used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</si>
  <si>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</si>
  <si>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</si>
  <si>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</si>
  <si>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</si>
  <si>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</si>
  <si>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</si>
  <si>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</si>
  <si>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</si>
  <si>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</t>
  </si>
  <si>
    <t>Animal products nec</t>
  </si>
  <si>
    <t>Raw milk</t>
  </si>
  <si>
    <t>Wool, silk-worm cocoons</t>
  </si>
  <si>
    <t>Coal</t>
  </si>
  <si>
    <t>Oil</t>
  </si>
  <si>
    <t>Gas</t>
  </si>
  <si>
    <t>Minerals nec</t>
  </si>
  <si>
    <t>Bovine meat prods</t>
  </si>
  <si>
    <t>Meat products nec</t>
  </si>
  <si>
    <t>Vegetable oils and fats</t>
  </si>
  <si>
    <t>Processed rice</t>
  </si>
  <si>
    <t>Food products nec</t>
  </si>
  <si>
    <t>Beverages and tobacco products</t>
  </si>
  <si>
    <t>Paper products, publishing</t>
  </si>
  <si>
    <t>Petroleum, coal products</t>
  </si>
  <si>
    <t>Chemical, rubber,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</si>
  <si>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</si>
  <si>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</si>
  <si>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</si>
  <si>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</si>
  <si>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</si>
  <si>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</si>
  <si>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</si>
  <si>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</si>
  <si>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</si>
  <si>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Electricity</t>
  </si>
  <si>
    <t>Gas manufacture, distribution</t>
  </si>
  <si>
    <t>Water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</si>
  <si>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</si>
  <si>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</si>
  <si>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</si>
  <si>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</si>
  <si>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</si>
  <si>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</si>
  <si>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</si>
  <si>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</si>
  <si>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</si>
  <si>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Admin, Defense, Education,</t>
  </si>
  <si>
    <t>Dwellings</t>
  </si>
  <si>
    <t>QPROD2</t>
  </si>
  <si>
    <t>QPROD</t>
  </si>
  <si>
    <t>CropProd!A7</t>
  </si>
  <si>
    <t>From RSAEnergy2007.xlsx</t>
  </si>
  <si>
    <t>PJ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</si>
  <si>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</si>
  <si>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</si>
  <si>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</si>
  <si>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</si>
  <si>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</si>
  <si>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</si>
  <si>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</si>
  <si>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</si>
  <si>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</si>
  <si>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</si>
  <si>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</si>
  <si>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</si>
  <si>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</si>
  <si>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</si>
  <si>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</si>
  <si>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</si>
  <si>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</si>
  <si>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</si>
  <si>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</si>
  <si>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</si>
  <si>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</si>
  <si>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</si>
  <si>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</si>
  <si>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</si>
  <si>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</si>
  <si>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</si>
  <si>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</si>
  <si>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</si>
  <si>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</si>
  <si>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</si>
  <si>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</si>
  <si>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</si>
  <si>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</si>
  <si>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http://www.energycom.gov.gh/files/2022%20Energy%20Statistics.pdf</t>
  </si>
  <si>
    <t>Prod</t>
  </si>
  <si>
    <t>SAM value</t>
  </si>
  <si>
    <t>ktoe</t>
  </si>
  <si>
    <t>gwh</t>
  </si>
  <si>
    <t>Industry</t>
  </si>
  <si>
    <t>Mtax</t>
  </si>
  <si>
    <t>Agriculture</t>
  </si>
  <si>
    <t>sales</t>
  </si>
  <si>
    <t>2015 (losses excl.)</t>
  </si>
  <si>
    <t>generation</t>
  </si>
  <si>
    <t>losses</t>
  </si>
  <si>
    <t>Losses</t>
  </si>
  <si>
    <t>Commerce</t>
  </si>
  <si>
    <t>demand</t>
  </si>
  <si>
    <t>Residential</t>
  </si>
  <si>
    <t>Residential </t>
  </si>
  <si>
    <t>Industry </t>
  </si>
  <si>
    <t>Transport</t>
  </si>
  <si>
    <t>Service</t>
  </si>
  <si>
    <t>Final demand</t>
  </si>
  <si>
    <t>Own use</t>
  </si>
  <si>
    <t>Transmitted</t>
  </si>
  <si>
    <t>Generation</t>
  </si>
  <si>
    <t>purchases</t>
  </si>
  <si>
    <t>supply</t>
  </si>
  <si>
    <t>2015 SAM</t>
  </si>
  <si>
    <t>ECG Data</t>
  </si>
  <si>
    <t>Ghp/kWh</t>
  </si>
  <si>
    <t>exp</t>
  </si>
  <si>
    <t>imp</t>
  </si>
  <si>
    <t>xx</t>
  </si>
  <si>
    <t>http://www.smartsolar-ghana.com/solar-sector-information/electricity-and-fuel-prices-in-ghana/#:~:text=Electricity%20and%20fuel%20prices%20in%20Ghana%20Last%20edited%3A,%2F%20liter%20%E2%80%93%200%2C57%20Ghanaian%20Cedi%20%2F%20liter</t>
  </si>
  <si>
    <t>53-102</t>
  </si>
  <si>
    <t>68-114</t>
  </si>
  <si>
    <t>55-80</t>
  </si>
  <si>
    <t>orig agri</t>
  </si>
  <si>
    <t>exports</t>
  </si>
  <si>
    <t>Jobs Working Sheet</t>
  </si>
  <si>
    <t>Instruction</t>
  </si>
  <si>
    <t>Link workings on this sheet to final wage and/or employment numbers on sheet "Employment"</t>
  </si>
  <si>
    <t>Workers</t>
  </si>
  <si>
    <t>Shares</t>
  </si>
  <si>
    <t>Employment using original wages</t>
  </si>
  <si>
    <t>Employment using revised wages</t>
  </si>
  <si>
    <t>Original</t>
  </si>
  <si>
    <t>Observed</t>
  </si>
  <si>
    <t>Final</t>
  </si>
  <si>
    <t>VAL</t>
  </si>
  <si>
    <t>SHR</t>
  </si>
  <si>
    <t>e_totl</t>
  </si>
  <si>
    <t>aagri</t>
  </si>
  <si>
    <t>e_agri</t>
  </si>
  <si>
    <t>amine</t>
  </si>
  <si>
    <t>Mining</t>
  </si>
  <si>
    <t>e_mine</t>
  </si>
  <si>
    <t>amanu</t>
  </si>
  <si>
    <t>Manufacturing</t>
  </si>
  <si>
    <t>e_manu</t>
  </si>
  <si>
    <t>autil</t>
  </si>
  <si>
    <t>Utilities</t>
  </si>
  <si>
    <t>e_util</t>
  </si>
  <si>
    <t>e_cons</t>
  </si>
  <si>
    <t>Trade and hotels</t>
  </si>
  <si>
    <t>e_trad</t>
  </si>
  <si>
    <t>Transport and communication</t>
  </si>
  <si>
    <t>e_tran</t>
  </si>
  <si>
    <t>agsrv</t>
  </si>
  <si>
    <t>Public admin, health and education</t>
  </si>
  <si>
    <t>e_gsrv</t>
  </si>
  <si>
    <t>e_osrv</t>
  </si>
  <si>
    <t>Final wage data</t>
  </si>
  <si>
    <t>Original wage data</t>
  </si>
  <si>
    <t>crp</t>
  </si>
  <si>
    <t>crp_cer</t>
  </si>
  <si>
    <t>crp_pul</t>
  </si>
  <si>
    <t>crp_oil</t>
  </si>
  <si>
    <t>crp_rts</t>
  </si>
  <si>
    <t>crp_veg</t>
  </si>
  <si>
    <t>crp_fru</t>
  </si>
  <si>
    <t>crp_exp</t>
  </si>
  <si>
    <t>crp_oth</t>
  </si>
  <si>
    <t>liv</t>
  </si>
  <si>
    <t>oag</t>
  </si>
  <si>
    <t>oag_for</t>
  </si>
  <si>
    <t>oag_fsh</t>
  </si>
  <si>
    <t>min</t>
  </si>
  <si>
    <t>fdp</t>
  </si>
  <si>
    <t>fdp_hgh</t>
  </si>
  <si>
    <t>fdp_low</t>
  </si>
  <si>
    <t>txt</t>
  </si>
  <si>
    <t>wdp</t>
  </si>
  <si>
    <t>chm</t>
  </si>
  <si>
    <t>nmt</t>
  </si>
  <si>
    <t>mch</t>
  </si>
  <si>
    <t>omn</t>
  </si>
  <si>
    <t>utl</t>
  </si>
  <si>
    <t>con</t>
  </si>
  <si>
    <t>trn</t>
  </si>
  <si>
    <t>hot</t>
  </si>
  <si>
    <t>com</t>
  </si>
  <si>
    <t>fbs</t>
  </si>
  <si>
    <t>res</t>
  </si>
  <si>
    <t>pad</t>
  </si>
  <si>
    <t>edu</t>
  </si>
  <si>
    <t>hsw</t>
  </si>
  <si>
    <t>osv</t>
  </si>
  <si>
    <t>Employment</t>
  </si>
  <si>
    <t>Value</t>
  </si>
  <si>
    <t>Wages</t>
  </si>
  <si>
    <t>flab-n</t>
  </si>
  <si>
    <t>ateff</t>
  </si>
  <si>
    <t>abarl</t>
  </si>
  <si>
    <t>awhea</t>
  </si>
  <si>
    <t>anset</t>
  </si>
  <si>
    <t>altea</t>
  </si>
  <si>
    <t>achat</t>
  </si>
  <si>
    <t>aflwr</t>
  </si>
  <si>
    <t>amilk</t>
  </si>
  <si>
    <t>ashee</t>
  </si>
  <si>
    <t>agoat</t>
  </si>
  <si>
    <t>acaml</t>
  </si>
  <si>
    <t>acoal</t>
  </si>
  <si>
    <t>angas</t>
  </si>
  <si>
    <t>afsea</t>
  </si>
  <si>
    <t>adair</t>
  </si>
  <si>
    <t>afeed</t>
  </si>
  <si>
    <t>apapr</t>
  </si>
  <si>
    <t>afert</t>
  </si>
  <si>
    <t>aequi</t>
  </si>
  <si>
    <t>avehi</t>
  </si>
  <si>
    <t>From RIAPA Ghana</t>
  </si>
  <si>
    <t>Element</t>
  </si>
  <si>
    <t>(All)</t>
  </si>
  <si>
    <t>Sum of Value</t>
  </si>
  <si>
    <t>Column Labels</t>
  </si>
  <si>
    <t>Row Labels</t>
  </si>
  <si>
    <t>ha</t>
  </si>
  <si>
    <t>hg/ha</t>
  </si>
  <si>
    <t>tonnes</t>
  </si>
  <si>
    <t>Avocados</t>
  </si>
  <si>
    <t>Bananas</t>
  </si>
  <si>
    <t>Beans, dry</t>
  </si>
  <si>
    <t>Beans, green</t>
  </si>
  <si>
    <t>Brazil nuts, with shell</t>
  </si>
  <si>
    <t>Cashew nuts, with shell</t>
  </si>
  <si>
    <t>Chillies and peppers, dry</t>
  </si>
  <si>
    <t>Chillies and peppers, green</t>
  </si>
  <si>
    <t>Cocoa, beans</t>
  </si>
  <si>
    <t>Coconuts</t>
  </si>
  <si>
    <t>Coffee, green</t>
  </si>
  <si>
    <t>Coir</t>
  </si>
  <si>
    <t>Cow peas, dry</t>
  </si>
  <si>
    <t>Cucumbers and gherkins</t>
  </si>
  <si>
    <t>Eggplants (aubergines)</t>
  </si>
  <si>
    <t>Fruit, citrus nes</t>
  </si>
  <si>
    <t>Fruit, fresh nes</t>
  </si>
  <si>
    <t>Ginger</t>
  </si>
  <si>
    <t>Groundnuts, with shell</t>
  </si>
  <si>
    <t>Karite nuts (sheanuts)</t>
  </si>
  <si>
    <t>Kola nuts</t>
  </si>
  <si>
    <t>Lemons and limes</t>
  </si>
  <si>
    <t>Mangoes, mangosteens, guavas</t>
  </si>
  <si>
    <t>Melons, other (inc.cantaloupes)</t>
  </si>
  <si>
    <t>Millet</t>
  </si>
  <si>
    <t>Nuts nes</t>
  </si>
  <si>
    <t>Oats</t>
  </si>
  <si>
    <t>Oil palm fruit</t>
  </si>
  <si>
    <t>Oilseeds nes</t>
  </si>
  <si>
    <t>Okra</t>
  </si>
  <si>
    <t>Onions, dry</t>
  </si>
  <si>
    <t>Oranges</t>
  </si>
  <si>
    <t>Papayas</t>
  </si>
  <si>
    <t>Pepper (piper spp.)</t>
  </si>
  <si>
    <t>Pineapples</t>
  </si>
  <si>
    <t>Plantains and others</t>
  </si>
  <si>
    <t>Pulses nes</t>
  </si>
  <si>
    <t>Raspberries</t>
  </si>
  <si>
    <t>Rice, paddy</t>
  </si>
  <si>
    <t>Rice, paddy (rice milled equivalent)</t>
  </si>
  <si>
    <t>Roots and tubers nes</t>
  </si>
  <si>
    <t>Rubber, natural</t>
  </si>
  <si>
    <t>Seed cotton</t>
  </si>
  <si>
    <t>Sorghum</t>
  </si>
  <si>
    <t>Soybeans</t>
  </si>
  <si>
    <t>Sweet potatoes</t>
  </si>
  <si>
    <t>Taro (cocoyam)</t>
  </si>
  <si>
    <t>Tobacco, unmanufactured</t>
  </si>
  <si>
    <t>Tomatoes</t>
  </si>
  <si>
    <t>Vegetables, fresh nes</t>
  </si>
  <si>
    <t>Yams</t>
  </si>
  <si>
    <t>Grand Total</t>
  </si>
  <si>
    <t>Area</t>
  </si>
  <si>
    <t>Production</t>
  </si>
  <si>
    <t>employment!u7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</si>
  <si>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</si>
  <si>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</si>
  <si>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</si>
  <si>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</si>
  <si>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</si>
  <si>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</si>
  <si>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</si>
  <si>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</si>
  <si>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</si>
  <si>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</si>
  <si>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</si>
  <si>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</si>
  <si>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</si>
  <si>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</si>
  <si>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</si>
  <si>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</si>
  <si>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</si>
  <si>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</si>
  <si>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</si>
  <si>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</si>
  <si>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</si>
  <si>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</si>
  <si>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</si>
  <si>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</si>
  <si>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</si>
  <si>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</si>
  <si>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</si>
  <si>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</si>
  <si>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</si>
  <si>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</si>
  <si>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</si>
  <si>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</si>
  <si>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</si>
  <si>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</si>
  <si>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</si>
  <si>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</si>
  <si>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</si>
  <si>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</si>
  <si>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</si>
  <si>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</si>
  <si>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</si>
  <si>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</si>
  <si>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</si>
  <si>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</si>
  <si>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</si>
  <si>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</si>
  <si>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</si>
  <si>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</si>
  <si>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</si>
  <si>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</si>
  <si>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</si>
  <si>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</si>
  <si>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</si>
  <si>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</si>
  <si>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</si>
  <si>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</si>
  <si>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</si>
  <si>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</si>
  <si>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</si>
  <si>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</si>
  <si>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</si>
  <si>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</si>
  <si>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</si>
  <si>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</si>
  <si>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</si>
  <si>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</si>
  <si>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</si>
  <si>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</si>
  <si>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</si>
  <si>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</si>
  <si>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</si>
  <si>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</si>
  <si>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</si>
  <si>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</si>
  <si>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</si>
  <si>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</si>
  <si>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</si>
  <si>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</si>
  <si>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</si>
  <si>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</si>
  <si>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</si>
  <si>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</si>
  <si>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</si>
  <si>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</si>
  <si>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</si>
  <si>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</si>
  <si>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</si>
  <si>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</si>
  <si>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</si>
  <si>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</si>
  <si>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</si>
  <si>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</si>
  <si>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</si>
  <si>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</si>
  <si>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</si>
  <si>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</si>
  <si>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</si>
  <si>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</si>
  <si>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</si>
  <si>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</si>
  <si>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</si>
  <si>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</si>
  <si>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</si>
  <si>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GAS</t>
  </si>
  <si>
    <t>Natgas!A24</t>
  </si>
  <si>
    <t>Net Imports</t>
  </si>
  <si>
    <t>power</t>
  </si>
  <si>
    <t>Refinery</t>
  </si>
  <si>
    <t>jubilee</t>
  </si>
  <si>
    <t>bbl</t>
  </si>
  <si>
    <t>kton</t>
  </si>
  <si>
    <t>production</t>
  </si>
  <si>
    <t>imports</t>
  </si>
  <si>
    <t>refinery</t>
  </si>
  <si>
    <t>Calc</t>
  </si>
  <si>
    <t>int. marine bunkers</t>
  </si>
  <si>
    <t>int. av bunkers</t>
  </si>
  <si>
    <t>electricity</t>
  </si>
  <si>
    <t>prod</t>
  </si>
  <si>
    <t>residential</t>
  </si>
  <si>
    <t>commerce</t>
  </si>
  <si>
    <t>industry</t>
  </si>
  <si>
    <t>trans</t>
  </si>
  <si>
    <t>toe/GJ</t>
  </si>
  <si>
    <t>Adj</t>
  </si>
  <si>
    <t>US$/GJ</t>
  </si>
  <si>
    <t>GHC/GJ</t>
  </si>
  <si>
    <t>petroleum, TJ</t>
  </si>
  <si>
    <t>pea</t>
  </si>
  <si>
    <t>Energy!ad7</t>
  </si>
  <si>
    <t>mpeaac</t>
  </si>
  <si>
    <t>Energy!ag7</t>
  </si>
  <si>
    <t>pbal</t>
  </si>
  <si>
    <t>ptax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</si>
</sst>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_);_(* \(#,##0.0\);_(* &quot;-&quot;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  <font>
      <sz val="9"/>
      <color theme="1"/>
      <name val="Cambria"/>
      <family val="2"/>
      <scheme val="major"/>
    </font>
    <font>
      <sz val="9"/>
      <color theme="6"/>
      <name val="Calibri Light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55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0" fontId="18" fillId="0" borderId="0" xfId="0" applyFon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167" fontId="0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2" fontId="13" fillId="0" borderId="0" xfId="0" applyNumberFormat="1" applyFont="1"/>
    <xf numFmtId="0" fontId="0" fillId="0" borderId="0" xfId="0" quotePrefix="1"/>
    <xf numFmtId="168" fontId="0" fillId="0" borderId="0" xfId="1" applyNumberFormat="1" applyFont="1"/>
    <xf numFmtId="4" fontId="0" fillId="0" borderId="0" xfId="0" applyNumberForma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168" fontId="0" fillId="0" borderId="0" xfId="0" applyNumberFormat="1" applyAlignment="1">
      <alignment horizontal="right"/>
    </xf>
    <xf numFmtId="0" fontId="23" fillId="0" borderId="0" xfId="0" applyFont="1"/>
    <xf numFmtId="168" fontId="23" fillId="0" borderId="0" xfId="1" applyNumberFormat="1" applyFont="1" applyFill="1"/>
    <xf numFmtId="170" fontId="24" fillId="0" borderId="0" xfId="0" applyNumberFormat="1" applyFont="1"/>
    <xf numFmtId="170" fontId="0" fillId="0" borderId="0" xfId="0" applyNumberFormat="1"/>
    <xf numFmtId="3" fontId="0" fillId="0" borderId="0" xfId="0" quotePrefix="1" applyNumberFormat="1"/>
    <xf numFmtId="43" fontId="0" fillId="0" borderId="0" xfId="1" applyFont="1" applyFill="1"/>
    <xf numFmtId="43" fontId="0" fillId="0" borderId="0" xfId="0" applyNumberFormat="1"/>
    <xf numFmtId="3" fontId="23" fillId="0" borderId="0" xfId="0" applyNumberFormat="1" applyFont="1"/>
    <xf numFmtId="43" fontId="23" fillId="0" borderId="0" xfId="1" applyFont="1" applyFill="1"/>
    <xf numFmtId="1" fontId="0" fillId="0" borderId="0" xfId="0" applyNumberFormat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/>
    <xf numFmtId="0" fontId="0" fillId="4" borderId="0" xfId="0" applyFill="1"/>
    <xf numFmtId="43" fontId="0" fillId="4" borderId="0" xfId="1" applyFont="1" applyFill="1"/>
    <xf numFmtId="43" fontId="0" fillId="4" borderId="0" xfId="0" applyNumberFormat="1" applyFill="1"/>
    <xf numFmtId="169" fontId="0" fillId="4" borderId="0" xfId="0" applyNumberFormat="1" applyFill="1"/>
    <xf numFmtId="165" fontId="0" fillId="4" borderId="0" xfId="1" applyNumberFormat="1" applyFont="1" applyFill="1"/>
    <xf numFmtId="9" fontId="0" fillId="0" borderId="0" xfId="8" applyFont="1"/>
    <xf numFmtId="0" fontId="26" fillId="0" borderId="0" xfId="0" applyFont="1"/>
    <xf numFmtId="43" fontId="26" fillId="0" borderId="0" xfId="1" applyFont="1"/>
    <xf numFmtId="165" fontId="26" fillId="0" borderId="0" xfId="1" applyNumberFormat="1" applyFont="1"/>
    <xf numFmtId="165" fontId="26" fillId="0" borderId="0" xfId="0" applyNumberFormat="1" applyFont="1"/>
    <xf numFmtId="171" fontId="26" fillId="0" borderId="0" xfId="1" applyNumberFormat="1" applyFont="1"/>
    <xf numFmtId="171" fontId="26" fillId="0" borderId="0" xfId="0" applyNumberFormat="1" applyFont="1"/>
    <xf numFmtId="43" fontId="26" fillId="0" borderId="0" xfId="0" applyNumberFormat="1" applyFont="1"/>
    <xf numFmtId="0" fontId="28" fillId="0" borderId="0" xfId="0" applyFont="1"/>
    <xf numFmtId="43" fontId="28" fillId="0" borderId="0" xfId="1" applyFont="1"/>
    <xf numFmtId="165" fontId="28" fillId="0" borderId="0" xfId="0" applyNumberFormat="1" applyFont="1"/>
    <xf numFmtId="165" fontId="28" fillId="0" borderId="0" xfId="1" applyNumberFormat="1" applyFont="1"/>
    <xf numFmtId="169" fontId="26" fillId="0" borderId="0" xfId="1" applyNumberFormat="1" applyFont="1"/>
    <xf numFmtId="43" fontId="26" fillId="0" borderId="0" xfId="1" applyFont="1" applyFill="1"/>
    <xf numFmtId="43" fontId="28" fillId="0" borderId="0" xfId="1" applyFont="1" applyFill="1"/>
    <xf numFmtId="165" fontId="26" fillId="0" borderId="0" xfId="1" applyNumberFormat="1" applyFont="1" applyFill="1"/>
    <xf numFmtId="169" fontId="26" fillId="0" borderId="0" xfId="1" applyNumberFormat="1" applyFont="1" applyFill="1"/>
    <xf numFmtId="171" fontId="26" fillId="0" borderId="0" xfId="1" applyNumberFormat="1" applyFont="1" applyFill="1"/>
    <xf numFmtId="165" fontId="28" fillId="0" borderId="0" xfId="1" applyNumberFormat="1" applyFont="1" applyFill="1"/>
    <xf numFmtId="43" fontId="28" fillId="0" borderId="0" xfId="0" applyNumberFormat="1" applyFont="1"/>
    <xf numFmtId="169" fontId="29" fillId="0" borderId="0" xfId="1" applyNumberFormat="1" applyFont="1"/>
    <xf numFmtId="0" fontId="30" fillId="0" borderId="0" xfId="9" applyFont="1"/>
    <xf numFmtId="172" fontId="0" fillId="0" borderId="0" xfId="8" applyNumberFormat="1" applyFont="1"/>
    <xf numFmtId="9" fontId="26" fillId="0" borderId="0" xfId="8" applyFont="1"/>
    <xf numFmtId="165" fontId="0" fillId="4" borderId="0" xfId="0" applyNumberFormat="1" applyFill="1"/>
    <xf numFmtId="173" fontId="0" fillId="0" borderId="0" xfId="8" applyNumberFormat="1" applyFont="1"/>
    <xf numFmtId="174" fontId="26" fillId="0" borderId="0" xfId="0" applyNumberFormat="1" applyFont="1"/>
    <xf numFmtId="175" fontId="28" fillId="0" borderId="0" xfId="1" applyNumberFormat="1" applyFont="1" applyFill="1"/>
    <xf numFmtId="169" fontId="26" fillId="0" borderId="0" xfId="0" applyNumberFormat="1" applyFont="1"/>
    <xf numFmtId="43" fontId="31" fillId="0" borderId="0" xfId="1" applyFont="1"/>
    <xf numFmtId="176" fontId="0" fillId="0" borderId="0" xfId="0" applyNumberFormat="1"/>
    <xf numFmtId="0" fontId="2" fillId="5" borderId="0" xfId="0" applyFont="1" applyFill="1"/>
    <xf numFmtId="0" fontId="0" fillId="5" borderId="0" xfId="0" applyFill="1"/>
    <xf numFmtId="3" fontId="0" fillId="5" borderId="0" xfId="0" applyNumberFormat="1" applyFill="1"/>
    <xf numFmtId="0" fontId="0" fillId="0" borderId="0" xfId="0" pivotButton="1"/>
    <xf numFmtId="0" fontId="27" fillId="0" borderId="0" xfId="0" applyFont="1"/>
    <xf numFmtId="0" fontId="26" fillId="6" borderId="0" xfId="0" applyFont="1" applyFill="1"/>
    <xf numFmtId="0" fontId="32" fillId="6" borderId="10" xfId="0" applyFont="1" applyFill="1" applyBorder="1" applyAlignment="1">
      <alignment horizontal="right" vertical="center"/>
    </xf>
    <xf numFmtId="0" fontId="33" fillId="7" borderId="10" xfId="0" applyFont="1" applyFill="1" applyBorder="1" applyAlignment="1">
      <alignment horizontal="right" vertical="center"/>
    </xf>
    <xf numFmtId="0" fontId="34" fillId="6" borderId="11" xfId="0" applyFont="1" applyFill="1" applyBorder="1" applyAlignment="1">
      <alignment vertical="center"/>
    </xf>
    <xf numFmtId="0" fontId="34" fillId="6" borderId="11" xfId="0" applyFont="1" applyFill="1" applyBorder="1" applyAlignment="1">
      <alignment horizontal="right" vertical="center"/>
    </xf>
    <xf numFmtId="0" fontId="35" fillId="8" borderId="11" xfId="0" applyFont="1" applyFill="1" applyBorder="1" applyAlignment="1">
      <alignment vertical="center"/>
    </xf>
    <xf numFmtId="0" fontId="35" fillId="8" borderId="11" xfId="0" applyFont="1" applyFill="1" applyBorder="1" applyAlignment="1">
      <alignment horizontal="right" vertical="center"/>
    </xf>
    <xf numFmtId="1" fontId="26" fillId="0" borderId="0" xfId="0" applyNumberFormat="1" applyFont="1"/>
    <xf numFmtId="43" fontId="26" fillId="0" borderId="0" xfId="1" applyFont="1" applyAlignment="1"/>
    <xf numFmtId="165" fontId="26" fillId="0" borderId="0" xfId="1" applyNumberFormat="1" applyFont="1" applyAlignment="1"/>
    <xf numFmtId="3" fontId="26" fillId="0" borderId="0" xfId="0" applyNumberFormat="1" applyFont="1"/>
    <xf numFmtId="0" fontId="25" fillId="0" borderId="0" xfId="9" applyAlignment="1"/>
    <xf numFmtId="0" fontId="26" fillId="9" borderId="0" xfId="0" applyFont="1" applyFill="1"/>
    <xf numFmtId="165" fontId="26" fillId="9" borderId="0" xfId="0" applyNumberFormat="1" applyFont="1" applyFill="1"/>
    <xf numFmtId="168" fontId="26" fillId="0" borderId="0" xfId="1" applyNumberFormat="1" applyFont="1" applyAlignment="1">
      <alignment horizontal="left"/>
    </xf>
    <xf numFmtId="167" fontId="26" fillId="0" borderId="0" xfId="1" applyNumberFormat="1" applyFont="1"/>
    <xf numFmtId="0" fontId="36" fillId="0" borderId="0" xfId="0" applyFont="1"/>
    <xf numFmtId="3" fontId="36" fillId="0" borderId="0" xfId="0" applyNumberFormat="1" applyFont="1"/>
    <xf numFmtId="9" fontId="36" fillId="0" borderId="0" xfId="8" applyFont="1"/>
    <xf numFmtId="165" fontId="36" fillId="0" borderId="0" xfId="0" applyNumberFormat="1" applyFont="1"/>
    <xf numFmtId="165" fontId="36" fillId="0" borderId="0" xfId="1" applyNumberFormat="1" applyFont="1"/>
    <xf numFmtId="1" fontId="36" fillId="0" borderId="0" xfId="0" applyNumberFormat="1" applyFont="1"/>
    <xf numFmtId="165" fontId="26" fillId="10" borderId="0" xfId="1" applyNumberFormat="1" applyFont="1" applyFill="1"/>
    <xf numFmtId="171" fontId="26" fillId="10" borderId="0" xfId="0" applyNumberFormat="1" applyFont="1" applyFill="1"/>
    <xf numFmtId="168" fontId="26" fillId="0" borderId="0" xfId="1" applyNumberFormat="1" applyFont="1"/>
    <xf numFmtId="43" fontId="26" fillId="2" borderId="0" xfId="1" applyFont="1" applyFill="1"/>
    <xf numFmtId="4" fontId="26" fillId="0" borderId="0" xfId="0" applyNumberFormat="1" applyFont="1"/>
    <xf numFmtId="168" fontId="26" fillId="0" borderId="0" xfId="0" applyNumberFormat="1" applyFont="1"/>
    <xf numFmtId="0" fontId="26" fillId="0" borderId="0" xfId="0" quotePrefix="1" applyFont="1"/>
    <xf numFmtId="0" fontId="31" fillId="0" borderId="0" xfId="0" applyFont="1"/>
    <xf numFmtId="168" fontId="31" fillId="0" borderId="0" xfId="1" applyNumberFormat="1" applyFont="1"/>
    <xf numFmtId="169" fontId="31" fillId="0" borderId="0" xfId="1" applyNumberFormat="1" applyFont="1"/>
    <xf numFmtId="165" fontId="31" fillId="0" borderId="0" xfId="1" applyNumberFormat="1" applyFont="1"/>
    <xf numFmtId="165" fontId="26" fillId="11" borderId="0" xfId="1" applyNumberFormat="1" applyFont="1" applyFill="1"/>
    <xf numFmtId="0" fontId="37" fillId="0" borderId="0" xfId="0" applyFont="1"/>
    <xf numFmtId="43" fontId="37" fillId="0" borderId="0" xfId="1" applyFont="1"/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7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2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152400</xdr:rowOff>
    </xdr:from>
    <xdr:to>
      <xdr:col>14</xdr:col>
      <xdr:colOff>304800</xdr:colOff>
      <xdr:row>15</xdr:row>
      <xdr:rowOff>167640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F0E03DC-9421-49E7-A58D-1FFF563C8339}"/>
            </a:ext>
          </a:extLst>
        </xdr:cNvPr>
        <xdr:cNvGrpSpPr>
          <a:grpSpLocks/>
        </xdr:cNvGrpSpPr>
      </xdr:nvGrpSpPr>
      <xdr:grpSpPr bwMode="auto">
        <a:xfrm>
          <a:off x="1051560" y="1303020"/>
          <a:ext cx="7787640" cy="1844040"/>
          <a:chOff x="1047749" y="1360714"/>
          <a:chExt cx="7829409" cy="191044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8CA33DA-2722-46EB-ADA7-E2D29A3FD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49" y="1360714"/>
            <a:ext cx="2053569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792F2B3E-7677-499A-90E2-5433D89DA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7393" y="1442357"/>
            <a:ext cx="2053087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6">
            <a:extLst>
              <a:ext uri="{FF2B5EF4-FFF2-40B4-BE49-F238E27FC236}">
                <a16:creationId xmlns:a16="http://schemas.microsoft.com/office/drawing/2014/main" id="{62384CFA-FE1D-43CA-BCC2-ACAD844F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8537" y="1415144"/>
            <a:ext cx="998621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_FinalV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%20x%20N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6">
          <cell r="C6" t="str">
            <v>Millions of Ghanaian Cedis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22">
          <cell r="C22" t="str">
            <v>Millions of Ghanaian Cedis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/SAGE_GH_Ag/data/FAOSTAT_data_7-21-202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ley, Faaiqa (IFPRI)" refreshedDate="44763.425473148149" createdVersion="7" refreshedVersion="7" minRefreshableVersion="3" recordCount="152" xr:uid="{74734032-D2EE-43CA-A2A3-FF1A034DE0F7}">
  <cacheSource type="worksheet">
    <worksheetSource ref="A1:N153" sheet="FAOSTAT_data_7-21-2022" r:id="rId2"/>
  </cacheSource>
  <cacheFields count="14">
    <cacheField name="Domain Code" numFmtId="0">
      <sharedItems/>
    </cacheField>
    <cacheField name="Domain" numFmtId="0">
      <sharedItems/>
    </cacheField>
    <cacheField name="Area Code (FAO)" numFmtId="0">
      <sharedItems containsSemiMixedTypes="0" containsString="0" containsNumber="1" containsInteger="1" minValue="81" maxValue="81"/>
    </cacheField>
    <cacheField name="Area" numFmtId="0">
      <sharedItems count="1">
        <s v="Ghana"/>
      </sharedItems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Area harvested"/>
        <s v="Yield"/>
        <s v="Production"/>
      </sharedItems>
    </cacheField>
    <cacheField name="Item Code (FAO)" numFmtId="0">
      <sharedItems containsSemiMixedTypes="0" containsString="0" containsNumber="1" containsInteger="1" minValue="27" maxValue="836"/>
    </cacheField>
    <cacheField name="Item" numFmtId="0">
      <sharedItems count="54">
        <s v="Avocados"/>
        <s v="Bananas"/>
        <s v="Beans, dry"/>
        <s v="Beans, green"/>
        <s v="Brazil nuts, with shell"/>
        <s v="Cashew nuts, with shell"/>
        <s v="Cassava"/>
        <s v="Chillies and peppers, dry"/>
        <s v="Chillies and peppers, green"/>
        <s v="Cocoa, beans"/>
        <s v="Coconuts"/>
        <s v="Coffee, green"/>
        <s v="Coir"/>
        <s v="Cow peas, dry"/>
        <s v="Cucumbers and gherkins"/>
        <s v="Eggplants (aubergines)"/>
        <s v="Fruit, citrus nes"/>
        <s v="Fruit, fresh nes"/>
        <s v="Ginger"/>
        <s v="Groundnuts, with shell"/>
        <s v="Karite nuts (sheanuts)"/>
        <s v="Kola nuts"/>
        <s v="Lemons and limes"/>
        <s v="Maize"/>
        <s v="Mangoes, mangosteens, guavas"/>
        <s v="Melons, other (inc.cantaloupes)"/>
        <s v="Millet"/>
        <s v="Nuts nes"/>
        <s v="Oats"/>
        <s v="Oil palm fruit"/>
        <s v="Oilseeds nes"/>
        <s v="Okra"/>
        <s v="Onions, dry"/>
        <s v="Oranges"/>
        <s v="Papayas"/>
        <s v="Pepper (piper spp.)"/>
        <s v="Pineapples"/>
        <s v="Plantains and others"/>
        <s v="Pulses nes"/>
        <s v="Raspberries"/>
        <s v="Rice, paddy"/>
        <s v="Rice, paddy (rice milled equivalent)"/>
        <s v="Roots and tubers nes"/>
        <s v="Rubber, natural"/>
        <s v="Seed cotton"/>
        <s v="Sorghum"/>
        <s v="Soybeans"/>
        <s v="Sugar cane"/>
        <s v="Sweet potatoes"/>
        <s v="Taro (cocoyam)"/>
        <s v="Tobacco, unmanufactured"/>
        <s v="Tomatoes"/>
        <s v="Vegetables, fresh nes"/>
        <s v="Yams"/>
      </sharedItems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/>
    </cacheField>
    <cacheField name="Unit" numFmtId="0">
      <sharedItems count="3">
        <s v="ha"/>
        <s v="hg/ha"/>
        <s v="tonnes"/>
      </sharedItems>
    </cacheField>
    <cacheField name="Value" numFmtId="0">
      <sharedItems containsString="0" containsBlank="1" containsNumber="1" containsInteger="1" minValue="10" maxValue="17212756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QCL"/>
    <s v="Crops and livestock products"/>
    <n v="81"/>
    <x v="0"/>
    <n v="5312"/>
    <x v="0"/>
    <n v="572"/>
    <x v="0"/>
    <n v="2015"/>
    <n v="2015"/>
    <x v="0"/>
    <n v="1932"/>
    <s v="Im"/>
    <s v="FAO data based on imputation methodology"/>
  </r>
  <r>
    <s v="QCL"/>
    <s v="Crops and livestock products"/>
    <n v="81"/>
    <x v="0"/>
    <n v="5419"/>
    <x v="1"/>
    <n v="572"/>
    <x v="0"/>
    <n v="2015"/>
    <n v="2015"/>
    <x v="1"/>
    <n v="45559"/>
    <s v="Fc"/>
    <s v="Calculated data"/>
  </r>
  <r>
    <s v="QCL"/>
    <s v="Crops and livestock products"/>
    <n v="81"/>
    <x v="0"/>
    <n v="5510"/>
    <x v="2"/>
    <n v="572"/>
    <x v="0"/>
    <n v="2015"/>
    <n v="2015"/>
    <x v="2"/>
    <n v="8802"/>
    <s v="Im"/>
    <s v="FAO data based on imputation methodology"/>
  </r>
  <r>
    <s v="QCL"/>
    <s v="Crops and livestock products"/>
    <n v="81"/>
    <x v="0"/>
    <n v="5312"/>
    <x v="0"/>
    <n v="486"/>
    <x v="1"/>
    <n v="2015"/>
    <n v="2015"/>
    <x v="0"/>
    <n v="7955"/>
    <m/>
    <s v="Official data"/>
  </r>
  <r>
    <s v="QCL"/>
    <s v="Crops and livestock products"/>
    <n v="81"/>
    <x v="0"/>
    <n v="5419"/>
    <x v="1"/>
    <n v="486"/>
    <x v="1"/>
    <n v="2015"/>
    <n v="2015"/>
    <x v="1"/>
    <n v="110000"/>
    <s v="Fc"/>
    <s v="Calculated data"/>
  </r>
  <r>
    <s v="QCL"/>
    <s v="Crops and livestock products"/>
    <n v="81"/>
    <x v="0"/>
    <n v="5510"/>
    <x v="2"/>
    <n v="486"/>
    <x v="1"/>
    <n v="2015"/>
    <n v="2015"/>
    <x v="2"/>
    <n v="87505"/>
    <m/>
    <s v="Official data"/>
  </r>
  <r>
    <s v="QCL"/>
    <s v="Crops and livestock products"/>
    <n v="81"/>
    <x v="0"/>
    <n v="5312"/>
    <x v="0"/>
    <n v="176"/>
    <x v="2"/>
    <n v="2015"/>
    <n v="2015"/>
    <x v="0"/>
    <n v="165720"/>
    <m/>
    <s v="Official data"/>
  </r>
  <r>
    <s v="QCL"/>
    <s v="Crops and livestock products"/>
    <n v="81"/>
    <x v="0"/>
    <n v="5419"/>
    <x v="1"/>
    <n v="176"/>
    <x v="2"/>
    <n v="2015"/>
    <n v="2015"/>
    <x v="1"/>
    <n v="12138"/>
    <s v="Fc"/>
    <s v="Calculated data"/>
  </r>
  <r>
    <s v="QCL"/>
    <s v="Crops and livestock products"/>
    <n v="81"/>
    <x v="0"/>
    <n v="5510"/>
    <x v="2"/>
    <n v="176"/>
    <x v="2"/>
    <n v="2015"/>
    <n v="2015"/>
    <x v="2"/>
    <n v="201150"/>
    <m/>
    <s v="Official data"/>
  </r>
  <r>
    <s v="QCL"/>
    <s v="Crops and livestock products"/>
    <n v="81"/>
    <x v="0"/>
    <n v="5312"/>
    <x v="0"/>
    <n v="414"/>
    <x v="3"/>
    <n v="2015"/>
    <n v="2015"/>
    <x v="0"/>
    <n v="2393"/>
    <s v="Im"/>
    <s v="FAO data based on imputation methodology"/>
  </r>
  <r>
    <s v="QCL"/>
    <s v="Crops and livestock products"/>
    <n v="81"/>
    <x v="0"/>
    <n v="5419"/>
    <x v="1"/>
    <n v="414"/>
    <x v="3"/>
    <n v="2015"/>
    <n v="2015"/>
    <x v="1"/>
    <n v="101676"/>
    <s v="Fc"/>
    <s v="Calculated data"/>
  </r>
  <r>
    <s v="QCL"/>
    <s v="Crops and livestock products"/>
    <n v="81"/>
    <x v="0"/>
    <n v="5510"/>
    <x v="2"/>
    <n v="414"/>
    <x v="3"/>
    <n v="2015"/>
    <n v="2015"/>
    <x v="2"/>
    <n v="24331"/>
    <s v="Im"/>
    <s v="FAO data based on imputation methodology"/>
  </r>
  <r>
    <s v="QCL"/>
    <s v="Crops and livestock products"/>
    <n v="81"/>
    <x v="0"/>
    <n v="5312"/>
    <x v="0"/>
    <n v="216"/>
    <x v="4"/>
    <n v="2015"/>
    <n v="2015"/>
    <x v="0"/>
    <m/>
    <s v="M"/>
    <s v="Data not available"/>
  </r>
  <r>
    <s v="QCL"/>
    <s v="Crops and livestock products"/>
    <n v="81"/>
    <x v="0"/>
    <n v="5510"/>
    <x v="2"/>
    <n v="216"/>
    <x v="4"/>
    <n v="2015"/>
    <n v="2015"/>
    <x v="2"/>
    <m/>
    <s v="M"/>
    <s v="Data not available"/>
  </r>
  <r>
    <s v="QCL"/>
    <s v="Crops and livestock products"/>
    <n v="81"/>
    <x v="0"/>
    <n v="5312"/>
    <x v="0"/>
    <n v="217"/>
    <x v="5"/>
    <n v="2015"/>
    <n v="2015"/>
    <x v="0"/>
    <n v="85000"/>
    <m/>
    <s v="Official data"/>
  </r>
  <r>
    <s v="QCL"/>
    <s v="Crops and livestock products"/>
    <n v="81"/>
    <x v="0"/>
    <n v="5419"/>
    <x v="1"/>
    <n v="217"/>
    <x v="5"/>
    <n v="2015"/>
    <n v="2015"/>
    <x v="1"/>
    <n v="5882"/>
    <s v="Fc"/>
    <s v="Calculated data"/>
  </r>
  <r>
    <s v="QCL"/>
    <s v="Crops and livestock products"/>
    <n v="81"/>
    <x v="0"/>
    <n v="5510"/>
    <x v="2"/>
    <n v="217"/>
    <x v="5"/>
    <n v="2015"/>
    <n v="2015"/>
    <x v="2"/>
    <n v="50000"/>
    <m/>
    <s v="Official data"/>
  </r>
  <r>
    <s v="QCL"/>
    <s v="Crops and livestock products"/>
    <n v="81"/>
    <x v="0"/>
    <n v="5312"/>
    <x v="0"/>
    <n v="125"/>
    <x v="6"/>
    <n v="2015"/>
    <n v="2015"/>
    <x v="0"/>
    <n v="916544"/>
    <m/>
    <s v="Official data"/>
  </r>
  <r>
    <s v="QCL"/>
    <s v="Crops and livestock products"/>
    <n v="81"/>
    <x v="0"/>
    <n v="5419"/>
    <x v="1"/>
    <n v="125"/>
    <x v="6"/>
    <n v="2015"/>
    <n v="2015"/>
    <x v="1"/>
    <n v="187801"/>
    <s v="Fc"/>
    <s v="Calculated data"/>
  </r>
  <r>
    <s v="QCL"/>
    <s v="Crops and livestock products"/>
    <n v="81"/>
    <x v="0"/>
    <n v="5510"/>
    <x v="2"/>
    <n v="125"/>
    <x v="6"/>
    <n v="2015"/>
    <n v="2015"/>
    <x v="2"/>
    <n v="17212756"/>
    <m/>
    <s v="Official data"/>
  </r>
  <r>
    <s v="QCL"/>
    <s v="Crops and livestock products"/>
    <n v="81"/>
    <x v="0"/>
    <n v="5312"/>
    <x v="0"/>
    <n v="689"/>
    <x v="7"/>
    <n v="2015"/>
    <n v="2015"/>
    <x v="0"/>
    <n v="14910"/>
    <s v="Im"/>
    <s v="FAO data based on imputation methodology"/>
  </r>
  <r>
    <s v="QCL"/>
    <s v="Crops and livestock products"/>
    <n v="81"/>
    <x v="0"/>
    <n v="5419"/>
    <x v="1"/>
    <n v="689"/>
    <x v="7"/>
    <n v="2015"/>
    <n v="2015"/>
    <x v="1"/>
    <n v="74080"/>
    <s v="Fc"/>
    <s v="Calculated data"/>
  </r>
  <r>
    <s v="QCL"/>
    <s v="Crops and livestock products"/>
    <n v="81"/>
    <x v="0"/>
    <n v="5510"/>
    <x v="2"/>
    <n v="689"/>
    <x v="7"/>
    <n v="2015"/>
    <n v="2015"/>
    <x v="2"/>
    <n v="110454"/>
    <s v="Im"/>
    <s v="FAO data based on imputation methodology"/>
  </r>
  <r>
    <s v="QCL"/>
    <s v="Crops and livestock products"/>
    <n v="81"/>
    <x v="0"/>
    <n v="5312"/>
    <x v="0"/>
    <n v="401"/>
    <x v="8"/>
    <n v="2015"/>
    <n v="2015"/>
    <x v="0"/>
    <n v="14400"/>
    <m/>
    <s v="Official data"/>
  </r>
  <r>
    <s v="QCL"/>
    <s v="Crops and livestock products"/>
    <n v="81"/>
    <x v="0"/>
    <n v="5419"/>
    <x v="1"/>
    <n v="401"/>
    <x v="8"/>
    <n v="2015"/>
    <n v="2015"/>
    <x v="1"/>
    <n v="85000"/>
    <s v="Fc"/>
    <s v="Calculated data"/>
  </r>
  <r>
    <s v="QCL"/>
    <s v="Crops and livestock products"/>
    <n v="81"/>
    <x v="0"/>
    <n v="5510"/>
    <x v="2"/>
    <n v="401"/>
    <x v="8"/>
    <n v="2015"/>
    <n v="2015"/>
    <x v="2"/>
    <n v="122400"/>
    <m/>
    <s v="Official data"/>
  </r>
  <r>
    <s v="QCL"/>
    <s v="Crops and livestock products"/>
    <n v="81"/>
    <x v="0"/>
    <n v="5312"/>
    <x v="0"/>
    <n v="661"/>
    <x v="9"/>
    <n v="2015"/>
    <n v="2015"/>
    <x v="0"/>
    <n v="1683765"/>
    <m/>
    <s v="Official data"/>
  </r>
  <r>
    <s v="QCL"/>
    <s v="Crops and livestock products"/>
    <n v="81"/>
    <x v="0"/>
    <n v="5419"/>
    <x v="1"/>
    <n v="661"/>
    <x v="9"/>
    <n v="2015"/>
    <n v="2015"/>
    <x v="1"/>
    <n v="5100"/>
    <s v="Fc"/>
    <s v="Calculated data"/>
  </r>
  <r>
    <s v="QCL"/>
    <s v="Crops and livestock products"/>
    <n v="81"/>
    <x v="0"/>
    <n v="5510"/>
    <x v="2"/>
    <n v="661"/>
    <x v="9"/>
    <n v="2015"/>
    <n v="2015"/>
    <x v="2"/>
    <n v="858720"/>
    <m/>
    <s v="Official data"/>
  </r>
  <r>
    <s v="QCL"/>
    <s v="Crops and livestock products"/>
    <n v="81"/>
    <x v="0"/>
    <n v="5312"/>
    <x v="0"/>
    <n v="249"/>
    <x v="10"/>
    <n v="2015"/>
    <n v="2015"/>
    <x v="0"/>
    <n v="71056"/>
    <s v="Im"/>
    <s v="FAO data based on imputation methodology"/>
  </r>
  <r>
    <s v="QCL"/>
    <s v="Crops and livestock products"/>
    <n v="81"/>
    <x v="0"/>
    <n v="5419"/>
    <x v="1"/>
    <n v="249"/>
    <x v="10"/>
    <n v="2015"/>
    <n v="2015"/>
    <x v="1"/>
    <n v="53532"/>
    <s v="Fc"/>
    <s v="Calculated data"/>
  </r>
  <r>
    <s v="QCL"/>
    <s v="Crops and livestock products"/>
    <n v="81"/>
    <x v="0"/>
    <n v="5510"/>
    <x v="2"/>
    <n v="249"/>
    <x v="10"/>
    <n v="2015"/>
    <n v="2015"/>
    <x v="2"/>
    <n v="380380"/>
    <m/>
    <s v="Official data"/>
  </r>
  <r>
    <s v="QCL"/>
    <s v="Crops and livestock products"/>
    <n v="81"/>
    <x v="0"/>
    <n v="5312"/>
    <x v="0"/>
    <n v="656"/>
    <x v="11"/>
    <n v="2015"/>
    <n v="2015"/>
    <x v="0"/>
    <n v="460"/>
    <m/>
    <s v="Official data"/>
  </r>
  <r>
    <s v="QCL"/>
    <s v="Crops and livestock products"/>
    <n v="81"/>
    <x v="0"/>
    <n v="5419"/>
    <x v="1"/>
    <n v="656"/>
    <x v="11"/>
    <n v="2015"/>
    <n v="2015"/>
    <x v="1"/>
    <n v="16000"/>
    <s v="Fc"/>
    <s v="Calculated data"/>
  </r>
  <r>
    <s v="QCL"/>
    <s v="Crops and livestock products"/>
    <n v="81"/>
    <x v="0"/>
    <n v="5510"/>
    <x v="2"/>
    <n v="656"/>
    <x v="11"/>
    <n v="2015"/>
    <n v="2015"/>
    <x v="2"/>
    <n v="736"/>
    <m/>
    <s v="Official data"/>
  </r>
  <r>
    <s v="QCL"/>
    <s v="Crops and livestock products"/>
    <n v="81"/>
    <x v="0"/>
    <n v="5510"/>
    <x v="2"/>
    <n v="813"/>
    <x v="12"/>
    <n v="2015"/>
    <n v="2015"/>
    <x v="2"/>
    <n v="39985"/>
    <s v="Im"/>
    <s v="FAO data based on imputation methodology"/>
  </r>
  <r>
    <s v="QCL"/>
    <s v="Crops and livestock products"/>
    <n v="81"/>
    <x v="0"/>
    <n v="5312"/>
    <x v="0"/>
    <n v="195"/>
    <x v="13"/>
    <n v="2015"/>
    <n v="2015"/>
    <x v="0"/>
    <n v="162650"/>
    <m/>
    <s v="Official data"/>
  </r>
  <r>
    <s v="QCL"/>
    <s v="Crops and livestock products"/>
    <n v="81"/>
    <x v="0"/>
    <n v="5419"/>
    <x v="1"/>
    <n v="195"/>
    <x v="13"/>
    <n v="2015"/>
    <n v="2015"/>
    <x v="1"/>
    <n v="12500"/>
    <s v="Fc"/>
    <s v="Calculated data"/>
  </r>
  <r>
    <s v="QCL"/>
    <s v="Crops and livestock products"/>
    <n v="81"/>
    <x v="0"/>
    <n v="5510"/>
    <x v="2"/>
    <n v="195"/>
    <x v="13"/>
    <n v="2015"/>
    <n v="2015"/>
    <x v="2"/>
    <n v="203320"/>
    <m/>
    <s v="Official data"/>
  </r>
  <r>
    <s v="QCL"/>
    <s v="Crops and livestock products"/>
    <n v="81"/>
    <x v="0"/>
    <n v="5312"/>
    <x v="0"/>
    <n v="397"/>
    <x v="14"/>
    <n v="2015"/>
    <n v="2015"/>
    <x v="0"/>
    <n v="10"/>
    <s v="Im"/>
    <s v="FAO data based on imputation methodology"/>
  </r>
  <r>
    <s v="QCL"/>
    <s v="Crops and livestock products"/>
    <n v="81"/>
    <x v="0"/>
    <n v="5419"/>
    <x v="1"/>
    <n v="397"/>
    <x v="14"/>
    <n v="2015"/>
    <n v="2015"/>
    <x v="1"/>
    <n v="134000"/>
    <s v="Fc"/>
    <s v="Calculated data"/>
  </r>
  <r>
    <s v="QCL"/>
    <s v="Crops and livestock products"/>
    <n v="81"/>
    <x v="0"/>
    <n v="5510"/>
    <x v="2"/>
    <n v="397"/>
    <x v="14"/>
    <n v="2015"/>
    <n v="2015"/>
    <x v="2"/>
    <n v="134"/>
    <s v="Im"/>
    <s v="FAO data based on imputation methodology"/>
  </r>
  <r>
    <s v="QCL"/>
    <s v="Crops and livestock products"/>
    <n v="81"/>
    <x v="0"/>
    <n v="5312"/>
    <x v="0"/>
    <n v="399"/>
    <x v="15"/>
    <n v="2015"/>
    <n v="2015"/>
    <x v="0"/>
    <n v="6330"/>
    <m/>
    <s v="Official data"/>
  </r>
  <r>
    <s v="QCL"/>
    <s v="Crops and livestock products"/>
    <n v="81"/>
    <x v="0"/>
    <n v="5419"/>
    <x v="1"/>
    <n v="399"/>
    <x v="15"/>
    <n v="2015"/>
    <n v="2015"/>
    <x v="1"/>
    <n v="81000"/>
    <s v="Fc"/>
    <s v="Calculated data"/>
  </r>
  <r>
    <s v="QCL"/>
    <s v="Crops and livestock products"/>
    <n v="81"/>
    <x v="0"/>
    <n v="5510"/>
    <x v="2"/>
    <n v="399"/>
    <x v="15"/>
    <n v="2015"/>
    <n v="2015"/>
    <x v="2"/>
    <n v="51273"/>
    <m/>
    <s v="Official data"/>
  </r>
  <r>
    <s v="QCL"/>
    <s v="Crops and livestock products"/>
    <n v="81"/>
    <x v="0"/>
    <n v="5312"/>
    <x v="0"/>
    <n v="512"/>
    <x v="16"/>
    <n v="2015"/>
    <n v="2015"/>
    <x v="0"/>
    <m/>
    <s v="M"/>
    <s v="Data not available"/>
  </r>
  <r>
    <s v="QCL"/>
    <s v="Crops and livestock products"/>
    <n v="81"/>
    <x v="0"/>
    <n v="5510"/>
    <x v="2"/>
    <n v="512"/>
    <x v="16"/>
    <n v="2015"/>
    <n v="2015"/>
    <x v="2"/>
    <m/>
    <s v="M"/>
    <s v="Data not available"/>
  </r>
  <r>
    <s v="QCL"/>
    <s v="Crops and livestock products"/>
    <n v="81"/>
    <x v="0"/>
    <n v="5312"/>
    <x v="0"/>
    <n v="619"/>
    <x v="17"/>
    <n v="2015"/>
    <n v="2015"/>
    <x v="0"/>
    <n v="15695"/>
    <s v="Im"/>
    <s v="FAO data based on imputation methodology"/>
  </r>
  <r>
    <s v="QCL"/>
    <s v="Crops and livestock products"/>
    <n v="81"/>
    <x v="0"/>
    <n v="5419"/>
    <x v="1"/>
    <n v="619"/>
    <x v="17"/>
    <n v="2015"/>
    <n v="2015"/>
    <x v="1"/>
    <n v="43217"/>
    <s v="Fc"/>
    <s v="Calculated data"/>
  </r>
  <r>
    <s v="QCL"/>
    <s v="Crops and livestock products"/>
    <n v="81"/>
    <x v="0"/>
    <n v="5510"/>
    <x v="2"/>
    <n v="619"/>
    <x v="17"/>
    <n v="2015"/>
    <n v="2015"/>
    <x v="2"/>
    <n v="67829"/>
    <s v="Im"/>
    <s v="FAO data based on imputation methodology"/>
  </r>
  <r>
    <s v="QCL"/>
    <s v="Crops and livestock products"/>
    <n v="81"/>
    <x v="0"/>
    <n v="5312"/>
    <x v="0"/>
    <n v="720"/>
    <x v="18"/>
    <n v="2015"/>
    <n v="2015"/>
    <x v="0"/>
    <n v="80"/>
    <s v="Im"/>
    <s v="FAO data based on imputation methodology"/>
  </r>
  <r>
    <s v="QCL"/>
    <s v="Crops and livestock products"/>
    <n v="81"/>
    <x v="0"/>
    <n v="5419"/>
    <x v="1"/>
    <n v="720"/>
    <x v="18"/>
    <n v="2015"/>
    <n v="2015"/>
    <x v="1"/>
    <n v="11750"/>
    <s v="Fc"/>
    <s v="Calculated data"/>
  </r>
  <r>
    <s v="QCL"/>
    <s v="Crops and livestock products"/>
    <n v="81"/>
    <x v="0"/>
    <n v="5510"/>
    <x v="2"/>
    <n v="720"/>
    <x v="18"/>
    <n v="2015"/>
    <n v="2015"/>
    <x v="2"/>
    <n v="94"/>
    <s v="Im"/>
    <s v="FAO data based on imputation methodology"/>
  </r>
  <r>
    <s v="QCL"/>
    <s v="Crops and livestock products"/>
    <n v="81"/>
    <x v="0"/>
    <n v="5312"/>
    <x v="0"/>
    <n v="242"/>
    <x v="19"/>
    <n v="2015"/>
    <n v="2015"/>
    <x v="0"/>
    <n v="336450"/>
    <m/>
    <s v="Official data"/>
  </r>
  <r>
    <s v="QCL"/>
    <s v="Crops and livestock products"/>
    <n v="81"/>
    <x v="0"/>
    <n v="5419"/>
    <x v="1"/>
    <n v="242"/>
    <x v="19"/>
    <n v="2015"/>
    <n v="2015"/>
    <x v="1"/>
    <n v="12400"/>
    <s v="Fc"/>
    <s v="Calculated data"/>
  </r>
  <r>
    <s v="QCL"/>
    <s v="Crops and livestock products"/>
    <n v="81"/>
    <x v="0"/>
    <n v="5510"/>
    <x v="2"/>
    <n v="242"/>
    <x v="19"/>
    <n v="2015"/>
    <n v="2015"/>
    <x v="2"/>
    <n v="417199"/>
    <m/>
    <s v="Official data"/>
  </r>
  <r>
    <s v="QCL"/>
    <s v="Crops and livestock products"/>
    <n v="81"/>
    <x v="0"/>
    <n v="5312"/>
    <x v="0"/>
    <n v="263"/>
    <x v="20"/>
    <n v="2015"/>
    <n v="2015"/>
    <x v="0"/>
    <n v="31470"/>
    <s v="Im"/>
    <s v="FAO data based on imputation methodology"/>
  </r>
  <r>
    <s v="QCL"/>
    <s v="Crops and livestock products"/>
    <n v="81"/>
    <x v="0"/>
    <n v="5419"/>
    <x v="1"/>
    <n v="263"/>
    <x v="20"/>
    <n v="2015"/>
    <n v="2015"/>
    <x v="1"/>
    <n v="10899"/>
    <s v="Fc"/>
    <s v="Calculated data"/>
  </r>
  <r>
    <s v="QCL"/>
    <s v="Crops and livestock products"/>
    <n v="81"/>
    <x v="0"/>
    <n v="5510"/>
    <x v="2"/>
    <n v="263"/>
    <x v="20"/>
    <n v="2015"/>
    <n v="2015"/>
    <x v="2"/>
    <n v="34300"/>
    <m/>
    <s v="Official data"/>
  </r>
  <r>
    <s v="QCL"/>
    <s v="Crops and livestock products"/>
    <n v="81"/>
    <x v="0"/>
    <n v="5312"/>
    <x v="0"/>
    <n v="224"/>
    <x v="21"/>
    <n v="2015"/>
    <n v="2015"/>
    <x v="0"/>
    <n v="85367"/>
    <s v="Im"/>
    <s v="FAO data based on imputation methodology"/>
  </r>
  <r>
    <s v="QCL"/>
    <s v="Crops and livestock products"/>
    <n v="81"/>
    <x v="0"/>
    <n v="5419"/>
    <x v="1"/>
    <n v="224"/>
    <x v="21"/>
    <n v="2015"/>
    <n v="2015"/>
    <x v="1"/>
    <n v="2822"/>
    <s v="Fc"/>
    <s v="Calculated data"/>
  </r>
  <r>
    <s v="QCL"/>
    <s v="Crops and livestock products"/>
    <n v="81"/>
    <x v="0"/>
    <n v="5510"/>
    <x v="2"/>
    <n v="224"/>
    <x v="21"/>
    <n v="2015"/>
    <n v="2015"/>
    <x v="2"/>
    <n v="24094"/>
    <s v="Im"/>
    <s v="FAO data based on imputation methodology"/>
  </r>
  <r>
    <s v="QCL"/>
    <s v="Crops and livestock products"/>
    <n v="81"/>
    <x v="0"/>
    <n v="5312"/>
    <x v="0"/>
    <n v="497"/>
    <x v="22"/>
    <n v="2015"/>
    <n v="2015"/>
    <x v="0"/>
    <n v="7175"/>
    <s v="Im"/>
    <s v="FAO data based on imputation methodology"/>
  </r>
  <r>
    <s v="QCL"/>
    <s v="Crops and livestock products"/>
    <n v="81"/>
    <x v="0"/>
    <n v="5419"/>
    <x v="1"/>
    <n v="497"/>
    <x v="22"/>
    <n v="2015"/>
    <n v="2015"/>
    <x v="1"/>
    <n v="65051"/>
    <s v="Fc"/>
    <s v="Calculated data"/>
  </r>
  <r>
    <s v="QCL"/>
    <s v="Crops and livestock products"/>
    <n v="81"/>
    <x v="0"/>
    <n v="5510"/>
    <x v="2"/>
    <n v="497"/>
    <x v="22"/>
    <n v="2015"/>
    <n v="2015"/>
    <x v="2"/>
    <n v="46674"/>
    <s v="Im"/>
    <s v="FAO data based on imputation methodology"/>
  </r>
  <r>
    <s v="QCL"/>
    <s v="Crops and livestock products"/>
    <n v="81"/>
    <x v="0"/>
    <n v="5312"/>
    <x v="0"/>
    <n v="56"/>
    <x v="23"/>
    <n v="2015"/>
    <n v="2015"/>
    <x v="0"/>
    <n v="880250"/>
    <m/>
    <s v="Official data"/>
  </r>
  <r>
    <s v="QCL"/>
    <s v="Crops and livestock products"/>
    <n v="81"/>
    <x v="0"/>
    <n v="5419"/>
    <x v="1"/>
    <n v="56"/>
    <x v="23"/>
    <n v="2015"/>
    <n v="2015"/>
    <x v="1"/>
    <n v="19218"/>
    <s v="Fc"/>
    <s v="Calculated data"/>
  </r>
  <r>
    <s v="QCL"/>
    <s v="Crops and livestock products"/>
    <n v="81"/>
    <x v="0"/>
    <n v="5510"/>
    <x v="2"/>
    <n v="56"/>
    <x v="23"/>
    <n v="2015"/>
    <n v="2015"/>
    <x v="2"/>
    <n v="1691644"/>
    <m/>
    <s v="Official data"/>
  </r>
  <r>
    <s v="QCL"/>
    <s v="Crops and livestock products"/>
    <n v="81"/>
    <x v="0"/>
    <n v="5312"/>
    <x v="0"/>
    <n v="571"/>
    <x v="24"/>
    <n v="2015"/>
    <n v="2015"/>
    <x v="0"/>
    <n v="7550"/>
    <m/>
    <s v="Official data"/>
  </r>
  <r>
    <s v="QCL"/>
    <s v="Crops and livestock products"/>
    <n v="81"/>
    <x v="0"/>
    <n v="5419"/>
    <x v="1"/>
    <n v="571"/>
    <x v="24"/>
    <n v="2015"/>
    <n v="2015"/>
    <x v="1"/>
    <n v="131600"/>
    <s v="Fc"/>
    <s v="Calculated data"/>
  </r>
  <r>
    <s v="QCL"/>
    <s v="Crops and livestock products"/>
    <n v="81"/>
    <x v="0"/>
    <n v="5510"/>
    <x v="2"/>
    <n v="571"/>
    <x v="24"/>
    <n v="2015"/>
    <n v="2015"/>
    <x v="2"/>
    <n v="99358"/>
    <m/>
    <s v="Official data"/>
  </r>
  <r>
    <s v="QCL"/>
    <s v="Crops and livestock products"/>
    <n v="81"/>
    <x v="0"/>
    <n v="5312"/>
    <x v="0"/>
    <n v="568"/>
    <x v="25"/>
    <n v="2015"/>
    <n v="2015"/>
    <x v="0"/>
    <m/>
    <s v="M"/>
    <s v="Data not available"/>
  </r>
  <r>
    <s v="QCL"/>
    <s v="Crops and livestock products"/>
    <n v="81"/>
    <x v="0"/>
    <n v="5510"/>
    <x v="2"/>
    <n v="568"/>
    <x v="25"/>
    <n v="2015"/>
    <n v="2015"/>
    <x v="2"/>
    <m/>
    <s v="M"/>
    <s v="Data not available"/>
  </r>
  <r>
    <s v="QCL"/>
    <s v="Crops and livestock products"/>
    <n v="81"/>
    <x v="0"/>
    <n v="5312"/>
    <x v="0"/>
    <n v="79"/>
    <x v="26"/>
    <n v="2015"/>
    <n v="2015"/>
    <x v="0"/>
    <n v="162236"/>
    <m/>
    <s v="Official data"/>
  </r>
  <r>
    <s v="QCL"/>
    <s v="Crops and livestock products"/>
    <n v="81"/>
    <x v="0"/>
    <n v="5419"/>
    <x v="1"/>
    <n v="79"/>
    <x v="26"/>
    <n v="2015"/>
    <n v="2015"/>
    <x v="1"/>
    <n v="9700"/>
    <s v="Fc"/>
    <s v="Calculated data"/>
  </r>
  <r>
    <s v="QCL"/>
    <s v="Crops and livestock products"/>
    <n v="81"/>
    <x v="0"/>
    <n v="5510"/>
    <x v="2"/>
    <n v="79"/>
    <x v="26"/>
    <n v="2015"/>
    <n v="2015"/>
    <x v="2"/>
    <n v="157369"/>
    <m/>
    <s v="Official data"/>
  </r>
  <r>
    <s v="QCL"/>
    <s v="Crops and livestock products"/>
    <n v="81"/>
    <x v="0"/>
    <n v="5312"/>
    <x v="0"/>
    <n v="234"/>
    <x v="27"/>
    <n v="2015"/>
    <n v="2015"/>
    <x v="0"/>
    <n v="10253"/>
    <s v="Im"/>
    <s v="FAO data based on imputation methodology"/>
  </r>
  <r>
    <s v="QCL"/>
    <s v="Crops and livestock products"/>
    <n v="81"/>
    <x v="0"/>
    <n v="5419"/>
    <x v="1"/>
    <n v="234"/>
    <x v="27"/>
    <n v="2015"/>
    <n v="2015"/>
    <x v="1"/>
    <n v="1472"/>
    <s v="Fc"/>
    <s v="Calculated data"/>
  </r>
  <r>
    <s v="QCL"/>
    <s v="Crops and livestock products"/>
    <n v="81"/>
    <x v="0"/>
    <n v="5510"/>
    <x v="2"/>
    <n v="234"/>
    <x v="27"/>
    <n v="2015"/>
    <n v="2015"/>
    <x v="2"/>
    <n v="1509"/>
    <s v="Im"/>
    <s v="FAO data based on imputation methodology"/>
  </r>
  <r>
    <s v="QCL"/>
    <s v="Crops and livestock products"/>
    <n v="81"/>
    <x v="0"/>
    <n v="5312"/>
    <x v="0"/>
    <n v="75"/>
    <x v="28"/>
    <n v="2015"/>
    <n v="2015"/>
    <x v="0"/>
    <n v="42"/>
    <s v="Im"/>
    <s v="FAO data based on imputation methodology"/>
  </r>
  <r>
    <s v="QCL"/>
    <s v="Crops and livestock products"/>
    <n v="81"/>
    <x v="0"/>
    <n v="5419"/>
    <x v="1"/>
    <n v="75"/>
    <x v="28"/>
    <n v="2015"/>
    <n v="2015"/>
    <x v="1"/>
    <n v="8810"/>
    <s v="Fc"/>
    <s v="Calculated data"/>
  </r>
  <r>
    <s v="QCL"/>
    <s v="Crops and livestock products"/>
    <n v="81"/>
    <x v="0"/>
    <n v="5510"/>
    <x v="2"/>
    <n v="75"/>
    <x v="28"/>
    <n v="2015"/>
    <n v="2015"/>
    <x v="2"/>
    <n v="37"/>
    <s v="Im"/>
    <s v="FAO data based on imputation methodology"/>
  </r>
  <r>
    <s v="QCL"/>
    <s v="Crops and livestock products"/>
    <n v="81"/>
    <x v="0"/>
    <n v="5312"/>
    <x v="0"/>
    <n v="254"/>
    <x v="29"/>
    <n v="2015"/>
    <n v="2015"/>
    <x v="0"/>
    <n v="349040"/>
    <m/>
    <s v="Official data"/>
  </r>
  <r>
    <s v="QCL"/>
    <s v="Crops and livestock products"/>
    <n v="81"/>
    <x v="0"/>
    <n v="5419"/>
    <x v="1"/>
    <n v="254"/>
    <x v="29"/>
    <n v="2015"/>
    <n v="2015"/>
    <x v="1"/>
    <n v="69992"/>
    <s v="Fc"/>
    <s v="Calculated data"/>
  </r>
  <r>
    <s v="QCL"/>
    <s v="Crops and livestock products"/>
    <n v="81"/>
    <x v="0"/>
    <n v="5510"/>
    <x v="2"/>
    <n v="254"/>
    <x v="29"/>
    <n v="2015"/>
    <n v="2015"/>
    <x v="2"/>
    <n v="2443000"/>
    <m/>
    <s v="Official data"/>
  </r>
  <r>
    <s v="QCL"/>
    <s v="Crops and livestock products"/>
    <n v="81"/>
    <x v="0"/>
    <n v="5510"/>
    <x v="2"/>
    <n v="339"/>
    <x v="30"/>
    <n v="2015"/>
    <n v="2015"/>
    <x v="2"/>
    <n v="208"/>
    <s v="Im"/>
    <s v="FAO data based on imputation methodology"/>
  </r>
  <r>
    <s v="QCL"/>
    <s v="Crops and livestock products"/>
    <n v="81"/>
    <x v="0"/>
    <n v="5312"/>
    <x v="0"/>
    <n v="430"/>
    <x v="31"/>
    <n v="2015"/>
    <n v="2015"/>
    <x v="0"/>
    <n v="3160"/>
    <m/>
    <s v="Official data"/>
  </r>
  <r>
    <s v="QCL"/>
    <s v="Crops and livestock products"/>
    <n v="81"/>
    <x v="0"/>
    <n v="5419"/>
    <x v="1"/>
    <n v="430"/>
    <x v="31"/>
    <n v="2015"/>
    <n v="2015"/>
    <x v="1"/>
    <n v="210000"/>
    <s v="Fc"/>
    <s v="Calculated data"/>
  </r>
  <r>
    <s v="QCL"/>
    <s v="Crops and livestock products"/>
    <n v="81"/>
    <x v="0"/>
    <n v="5510"/>
    <x v="2"/>
    <n v="430"/>
    <x v="31"/>
    <n v="2015"/>
    <n v="2015"/>
    <x v="2"/>
    <n v="66360"/>
    <m/>
    <s v="Official data"/>
  </r>
  <r>
    <s v="QCL"/>
    <s v="Crops and livestock products"/>
    <n v="81"/>
    <x v="0"/>
    <n v="5312"/>
    <x v="0"/>
    <n v="403"/>
    <x v="32"/>
    <n v="2015"/>
    <n v="2015"/>
    <x v="0"/>
    <n v="8420"/>
    <m/>
    <s v="Official data"/>
  </r>
  <r>
    <s v="QCL"/>
    <s v="Crops and livestock products"/>
    <n v="81"/>
    <x v="0"/>
    <n v="5419"/>
    <x v="1"/>
    <n v="403"/>
    <x v="32"/>
    <n v="2015"/>
    <n v="2015"/>
    <x v="1"/>
    <n v="171000"/>
    <s v="Fc"/>
    <s v="Calculated data"/>
  </r>
  <r>
    <s v="QCL"/>
    <s v="Crops and livestock products"/>
    <n v="81"/>
    <x v="0"/>
    <n v="5510"/>
    <x v="2"/>
    <n v="403"/>
    <x v="32"/>
    <n v="2015"/>
    <n v="2015"/>
    <x v="2"/>
    <n v="143982"/>
    <m/>
    <s v="Official data"/>
  </r>
  <r>
    <s v="QCL"/>
    <s v="Crops and livestock products"/>
    <n v="81"/>
    <x v="0"/>
    <n v="5312"/>
    <x v="0"/>
    <n v="490"/>
    <x v="33"/>
    <n v="2015"/>
    <n v="2015"/>
    <x v="0"/>
    <n v="17340"/>
    <m/>
    <s v="Official data"/>
  </r>
  <r>
    <s v="QCL"/>
    <s v="Crops and livestock products"/>
    <n v="81"/>
    <x v="0"/>
    <n v="5419"/>
    <x v="1"/>
    <n v="490"/>
    <x v="33"/>
    <n v="2015"/>
    <n v="2015"/>
    <x v="1"/>
    <n v="397999"/>
    <s v="Fc"/>
    <s v="Calculated data"/>
  </r>
  <r>
    <s v="QCL"/>
    <s v="Crops and livestock products"/>
    <n v="81"/>
    <x v="0"/>
    <n v="5510"/>
    <x v="2"/>
    <n v="490"/>
    <x v="33"/>
    <n v="2015"/>
    <n v="2015"/>
    <x v="2"/>
    <n v="690130"/>
    <m/>
    <s v="Official data"/>
  </r>
  <r>
    <s v="QCL"/>
    <s v="Crops and livestock products"/>
    <n v="81"/>
    <x v="0"/>
    <n v="5312"/>
    <x v="0"/>
    <n v="600"/>
    <x v="34"/>
    <n v="2015"/>
    <n v="2015"/>
    <x v="0"/>
    <n v="1580"/>
    <m/>
    <s v="Official data"/>
  </r>
  <r>
    <s v="QCL"/>
    <s v="Crops and livestock products"/>
    <n v="81"/>
    <x v="0"/>
    <n v="5419"/>
    <x v="1"/>
    <n v="600"/>
    <x v="34"/>
    <n v="2015"/>
    <n v="2015"/>
    <x v="1"/>
    <n v="35196"/>
    <s v="Fc"/>
    <s v="Calculated data"/>
  </r>
  <r>
    <s v="QCL"/>
    <s v="Crops and livestock products"/>
    <n v="81"/>
    <x v="0"/>
    <n v="5510"/>
    <x v="2"/>
    <n v="600"/>
    <x v="34"/>
    <n v="2015"/>
    <n v="2015"/>
    <x v="2"/>
    <n v="5561"/>
    <m/>
    <s v="Official data"/>
  </r>
  <r>
    <s v="QCL"/>
    <s v="Crops and livestock products"/>
    <n v="81"/>
    <x v="0"/>
    <n v="5312"/>
    <x v="0"/>
    <n v="687"/>
    <x v="35"/>
    <n v="2015"/>
    <n v="2015"/>
    <x v="0"/>
    <n v="5627"/>
    <s v="Im"/>
    <s v="FAO data based on imputation methodology"/>
  </r>
  <r>
    <s v="QCL"/>
    <s v="Crops and livestock products"/>
    <n v="81"/>
    <x v="0"/>
    <n v="5419"/>
    <x v="1"/>
    <n v="687"/>
    <x v="35"/>
    <n v="2015"/>
    <n v="2015"/>
    <x v="1"/>
    <n v="6854"/>
    <s v="Fc"/>
    <s v="Calculated data"/>
  </r>
  <r>
    <s v="QCL"/>
    <s v="Crops and livestock products"/>
    <n v="81"/>
    <x v="0"/>
    <n v="5510"/>
    <x v="2"/>
    <n v="687"/>
    <x v="35"/>
    <n v="2015"/>
    <n v="2015"/>
    <x v="2"/>
    <n v="3857"/>
    <s v="Im"/>
    <s v="FAO data based on imputation methodology"/>
  </r>
  <r>
    <s v="QCL"/>
    <s v="Crops and livestock products"/>
    <n v="81"/>
    <x v="0"/>
    <n v="5312"/>
    <x v="0"/>
    <n v="574"/>
    <x v="36"/>
    <n v="2015"/>
    <n v="2015"/>
    <x v="0"/>
    <n v="10500"/>
    <m/>
    <s v="Official data"/>
  </r>
  <r>
    <s v="QCL"/>
    <s v="Crops and livestock products"/>
    <n v="81"/>
    <x v="0"/>
    <n v="5419"/>
    <x v="1"/>
    <n v="574"/>
    <x v="36"/>
    <n v="2015"/>
    <n v="2015"/>
    <x v="1"/>
    <n v="630000"/>
    <s v="Fc"/>
    <s v="Calculated data"/>
  </r>
  <r>
    <s v="QCL"/>
    <s v="Crops and livestock products"/>
    <n v="81"/>
    <x v="0"/>
    <n v="5510"/>
    <x v="2"/>
    <n v="574"/>
    <x v="36"/>
    <n v="2015"/>
    <n v="2015"/>
    <x v="2"/>
    <n v="661500"/>
    <m/>
    <s v="Official data"/>
  </r>
  <r>
    <s v="QCL"/>
    <s v="Crops and livestock products"/>
    <n v="81"/>
    <x v="0"/>
    <n v="5312"/>
    <x v="0"/>
    <n v="489"/>
    <x v="37"/>
    <n v="2015"/>
    <n v="2015"/>
    <x v="0"/>
    <n v="362607"/>
    <m/>
    <s v="Official data"/>
  </r>
  <r>
    <s v="QCL"/>
    <s v="Crops and livestock products"/>
    <n v="81"/>
    <x v="0"/>
    <n v="5419"/>
    <x v="1"/>
    <n v="489"/>
    <x v="37"/>
    <n v="2015"/>
    <n v="2015"/>
    <x v="1"/>
    <n v="109000"/>
    <s v="Fc"/>
    <s v="Calculated data"/>
  </r>
  <r>
    <s v="QCL"/>
    <s v="Crops and livestock products"/>
    <n v="81"/>
    <x v="0"/>
    <n v="5510"/>
    <x v="2"/>
    <n v="489"/>
    <x v="37"/>
    <n v="2015"/>
    <n v="2015"/>
    <x v="2"/>
    <n v="3952421"/>
    <m/>
    <s v="Official data"/>
  </r>
  <r>
    <s v="QCL"/>
    <s v="Crops and livestock products"/>
    <n v="81"/>
    <x v="0"/>
    <n v="5312"/>
    <x v="0"/>
    <n v="211"/>
    <x v="38"/>
    <n v="2015"/>
    <n v="2015"/>
    <x v="0"/>
    <n v="275464"/>
    <s v="Im"/>
    <s v="FAO data based on imputation methodology"/>
  </r>
  <r>
    <s v="QCL"/>
    <s v="Crops and livestock products"/>
    <n v="81"/>
    <x v="0"/>
    <n v="5419"/>
    <x v="1"/>
    <n v="211"/>
    <x v="38"/>
    <n v="2015"/>
    <n v="2015"/>
    <x v="1"/>
    <n v="953"/>
    <s v="Fc"/>
    <s v="Calculated data"/>
  </r>
  <r>
    <s v="QCL"/>
    <s v="Crops and livestock products"/>
    <n v="81"/>
    <x v="0"/>
    <n v="5510"/>
    <x v="2"/>
    <n v="211"/>
    <x v="38"/>
    <n v="2015"/>
    <n v="2015"/>
    <x v="2"/>
    <n v="26264"/>
    <s v="Im"/>
    <s v="FAO data based on imputation methodology"/>
  </r>
  <r>
    <s v="QCL"/>
    <s v="Crops and livestock products"/>
    <n v="81"/>
    <x v="0"/>
    <n v="5312"/>
    <x v="0"/>
    <n v="547"/>
    <x v="39"/>
    <n v="2015"/>
    <n v="2015"/>
    <x v="0"/>
    <m/>
    <s v="M"/>
    <s v="Data not available"/>
  </r>
  <r>
    <s v="QCL"/>
    <s v="Crops and livestock products"/>
    <n v="81"/>
    <x v="0"/>
    <n v="5510"/>
    <x v="2"/>
    <n v="547"/>
    <x v="39"/>
    <n v="2015"/>
    <n v="2015"/>
    <x v="2"/>
    <m/>
    <s v="M"/>
    <s v="Data not available"/>
  </r>
  <r>
    <s v="QCL"/>
    <s v="Crops and livestock products"/>
    <n v="81"/>
    <x v="0"/>
    <n v="5312"/>
    <x v="0"/>
    <n v="27"/>
    <x v="40"/>
    <n v="2015"/>
    <n v="2015"/>
    <x v="0"/>
    <n v="233270"/>
    <m/>
    <s v="Official data"/>
  </r>
  <r>
    <s v="QCL"/>
    <s v="Crops and livestock products"/>
    <n v="81"/>
    <x v="0"/>
    <n v="5419"/>
    <x v="1"/>
    <n v="27"/>
    <x v="40"/>
    <n v="2015"/>
    <n v="2015"/>
    <x v="1"/>
    <n v="27500"/>
    <s v="Fc"/>
    <s v="Calculated data"/>
  </r>
  <r>
    <s v="QCL"/>
    <s v="Crops and livestock products"/>
    <n v="81"/>
    <x v="0"/>
    <n v="5510"/>
    <x v="2"/>
    <n v="27"/>
    <x v="40"/>
    <n v="2015"/>
    <n v="2015"/>
    <x v="2"/>
    <n v="641492"/>
    <m/>
    <s v="Official data"/>
  </r>
  <r>
    <s v="QCL"/>
    <s v="Crops and livestock products"/>
    <n v="81"/>
    <x v="0"/>
    <n v="5510"/>
    <x v="2"/>
    <n v="30"/>
    <x v="41"/>
    <n v="2015"/>
    <n v="2015"/>
    <x v="2"/>
    <n v="427875"/>
    <s v="Fc"/>
    <s v="Calculated data"/>
  </r>
  <r>
    <s v="QCL"/>
    <s v="Crops and livestock products"/>
    <n v="81"/>
    <x v="0"/>
    <n v="5312"/>
    <x v="0"/>
    <n v="149"/>
    <x v="42"/>
    <n v="2015"/>
    <n v="2015"/>
    <x v="0"/>
    <n v="34"/>
    <s v="Im"/>
    <s v="FAO data based on imputation methodology"/>
  </r>
  <r>
    <s v="QCL"/>
    <s v="Crops and livestock products"/>
    <n v="81"/>
    <x v="0"/>
    <n v="5419"/>
    <x v="1"/>
    <n v="149"/>
    <x v="42"/>
    <n v="2015"/>
    <n v="2015"/>
    <x v="1"/>
    <n v="52941"/>
    <s v="Fc"/>
    <s v="Calculated data"/>
  </r>
  <r>
    <s v="QCL"/>
    <s v="Crops and livestock products"/>
    <n v="81"/>
    <x v="0"/>
    <n v="5510"/>
    <x v="2"/>
    <n v="149"/>
    <x v="42"/>
    <n v="2015"/>
    <n v="2015"/>
    <x v="2"/>
    <n v="180"/>
    <s v="Im"/>
    <s v="FAO data based on imputation methodology"/>
  </r>
  <r>
    <s v="QCL"/>
    <s v="Crops and livestock products"/>
    <n v="81"/>
    <x v="0"/>
    <n v="5312"/>
    <x v="0"/>
    <n v="836"/>
    <x v="43"/>
    <n v="2015"/>
    <n v="2015"/>
    <x v="0"/>
    <n v="27350"/>
    <m/>
    <s v="Official data"/>
  </r>
  <r>
    <s v="QCL"/>
    <s v="Crops and livestock products"/>
    <n v="81"/>
    <x v="0"/>
    <n v="5419"/>
    <x v="1"/>
    <n v="836"/>
    <x v="43"/>
    <n v="2015"/>
    <n v="2015"/>
    <x v="1"/>
    <n v="8200"/>
    <s v="Fc"/>
    <s v="Calculated data"/>
  </r>
  <r>
    <s v="QCL"/>
    <s v="Crops and livestock products"/>
    <n v="81"/>
    <x v="0"/>
    <n v="5510"/>
    <x v="2"/>
    <n v="836"/>
    <x v="43"/>
    <n v="2015"/>
    <n v="2015"/>
    <x v="2"/>
    <n v="22427"/>
    <m/>
    <s v="Official data"/>
  </r>
  <r>
    <s v="QCL"/>
    <s v="Crops and livestock products"/>
    <n v="81"/>
    <x v="0"/>
    <n v="5312"/>
    <x v="0"/>
    <n v="328"/>
    <x v="44"/>
    <n v="2015"/>
    <n v="2015"/>
    <x v="0"/>
    <n v="16000"/>
    <s v="*"/>
    <s v="Unofficial figure"/>
  </r>
  <r>
    <s v="QCL"/>
    <s v="Crops and livestock products"/>
    <n v="81"/>
    <x v="0"/>
    <n v="5419"/>
    <x v="1"/>
    <n v="328"/>
    <x v="44"/>
    <n v="2015"/>
    <n v="2015"/>
    <x v="1"/>
    <n v="17500"/>
    <s v="Fc"/>
    <s v="Calculated data"/>
  </r>
  <r>
    <s v="QCL"/>
    <s v="Crops and livestock products"/>
    <n v="81"/>
    <x v="0"/>
    <n v="5510"/>
    <x v="2"/>
    <n v="328"/>
    <x v="44"/>
    <n v="2015"/>
    <n v="2015"/>
    <x v="2"/>
    <n v="28000"/>
    <s v="*"/>
    <s v="Unofficial figure"/>
  </r>
  <r>
    <s v="QCL"/>
    <s v="Crops and livestock products"/>
    <n v="81"/>
    <x v="0"/>
    <n v="5312"/>
    <x v="0"/>
    <n v="83"/>
    <x v="45"/>
    <n v="2015"/>
    <n v="2015"/>
    <x v="0"/>
    <n v="228393"/>
    <m/>
    <s v="Official data"/>
  </r>
  <r>
    <s v="QCL"/>
    <s v="Crops and livestock products"/>
    <n v="81"/>
    <x v="0"/>
    <n v="5419"/>
    <x v="1"/>
    <n v="83"/>
    <x v="45"/>
    <n v="2015"/>
    <n v="2015"/>
    <x v="1"/>
    <n v="11500"/>
    <s v="Fc"/>
    <s v="Calculated data"/>
  </r>
  <r>
    <s v="QCL"/>
    <s v="Crops and livestock products"/>
    <n v="81"/>
    <x v="0"/>
    <n v="5510"/>
    <x v="2"/>
    <n v="83"/>
    <x v="45"/>
    <n v="2015"/>
    <n v="2015"/>
    <x v="2"/>
    <n v="262652"/>
    <m/>
    <s v="Official data"/>
  </r>
  <r>
    <s v="QCL"/>
    <s v="Crops and livestock products"/>
    <n v="81"/>
    <x v="0"/>
    <n v="5312"/>
    <x v="0"/>
    <n v="236"/>
    <x v="46"/>
    <n v="2015"/>
    <n v="2015"/>
    <x v="0"/>
    <n v="86270"/>
    <m/>
    <s v="Official data"/>
  </r>
  <r>
    <s v="QCL"/>
    <s v="Crops and livestock products"/>
    <n v="81"/>
    <x v="0"/>
    <n v="5419"/>
    <x v="1"/>
    <n v="236"/>
    <x v="46"/>
    <n v="2015"/>
    <n v="2015"/>
    <x v="1"/>
    <n v="16502"/>
    <s v="Fc"/>
    <s v="Calculated data"/>
  </r>
  <r>
    <s v="QCL"/>
    <s v="Crops and livestock products"/>
    <n v="81"/>
    <x v="0"/>
    <n v="5510"/>
    <x v="2"/>
    <n v="236"/>
    <x v="46"/>
    <n v="2015"/>
    <n v="2015"/>
    <x v="2"/>
    <n v="142360"/>
    <m/>
    <s v="Official data"/>
  </r>
  <r>
    <s v="QCL"/>
    <s v="Crops and livestock products"/>
    <n v="81"/>
    <x v="0"/>
    <n v="5312"/>
    <x v="0"/>
    <n v="156"/>
    <x v="47"/>
    <n v="2015"/>
    <n v="2015"/>
    <x v="0"/>
    <n v="6013"/>
    <s v="Im"/>
    <s v="FAO data based on imputation methodology"/>
  </r>
  <r>
    <s v="QCL"/>
    <s v="Crops and livestock products"/>
    <n v="81"/>
    <x v="0"/>
    <n v="5419"/>
    <x v="1"/>
    <n v="156"/>
    <x v="47"/>
    <n v="2015"/>
    <n v="2015"/>
    <x v="1"/>
    <n v="248788"/>
    <s v="Fc"/>
    <s v="Calculated data"/>
  </r>
  <r>
    <s v="QCL"/>
    <s v="Crops and livestock products"/>
    <n v="81"/>
    <x v="0"/>
    <n v="5510"/>
    <x v="2"/>
    <n v="156"/>
    <x v="47"/>
    <n v="2015"/>
    <n v="2015"/>
    <x v="2"/>
    <n v="149596"/>
    <s v="Im"/>
    <s v="FAO data based on imputation methodology"/>
  </r>
  <r>
    <s v="QCL"/>
    <s v="Crops and livestock products"/>
    <n v="81"/>
    <x v="0"/>
    <n v="5312"/>
    <x v="0"/>
    <n v="122"/>
    <x v="48"/>
    <n v="2015"/>
    <n v="2015"/>
    <x v="0"/>
    <n v="74389"/>
    <s v="Im"/>
    <s v="FAO data based on imputation methodology"/>
  </r>
  <r>
    <s v="QCL"/>
    <s v="Crops and livestock products"/>
    <n v="81"/>
    <x v="0"/>
    <n v="5419"/>
    <x v="1"/>
    <n v="122"/>
    <x v="48"/>
    <n v="2015"/>
    <n v="2015"/>
    <x v="1"/>
    <n v="19038"/>
    <s v="Fc"/>
    <s v="Calculated data"/>
  </r>
  <r>
    <s v="QCL"/>
    <s v="Crops and livestock products"/>
    <n v="81"/>
    <x v="0"/>
    <n v="5510"/>
    <x v="2"/>
    <n v="122"/>
    <x v="48"/>
    <n v="2015"/>
    <n v="2015"/>
    <x v="2"/>
    <n v="141622"/>
    <s v="Im"/>
    <s v="FAO data based on imputation methodology"/>
  </r>
  <r>
    <s v="QCL"/>
    <s v="Crops and livestock products"/>
    <n v="81"/>
    <x v="0"/>
    <n v="5312"/>
    <x v="0"/>
    <n v="136"/>
    <x v="49"/>
    <n v="2015"/>
    <n v="2015"/>
    <x v="0"/>
    <n v="200490"/>
    <m/>
    <s v="Official data"/>
  </r>
  <r>
    <s v="QCL"/>
    <s v="Crops and livestock products"/>
    <n v="81"/>
    <x v="0"/>
    <n v="5419"/>
    <x v="1"/>
    <n v="136"/>
    <x v="49"/>
    <n v="2015"/>
    <n v="2015"/>
    <x v="1"/>
    <n v="64900"/>
    <s v="Fc"/>
    <s v="Calculated data"/>
  </r>
  <r>
    <s v="QCL"/>
    <s v="Crops and livestock products"/>
    <n v="81"/>
    <x v="0"/>
    <n v="5510"/>
    <x v="2"/>
    <n v="136"/>
    <x v="49"/>
    <n v="2015"/>
    <n v="2015"/>
    <x v="2"/>
    <n v="1301181"/>
    <m/>
    <s v="Official data"/>
  </r>
  <r>
    <s v="QCL"/>
    <s v="Crops and livestock products"/>
    <n v="81"/>
    <x v="0"/>
    <n v="5312"/>
    <x v="0"/>
    <n v="826"/>
    <x v="50"/>
    <n v="2015"/>
    <n v="2015"/>
    <x v="0"/>
    <n v="5912"/>
    <s v="Im"/>
    <s v="FAO data based on imputation methodology"/>
  </r>
  <r>
    <s v="QCL"/>
    <s v="Crops and livestock products"/>
    <n v="81"/>
    <x v="0"/>
    <n v="5419"/>
    <x v="1"/>
    <n v="826"/>
    <x v="50"/>
    <n v="2015"/>
    <n v="2015"/>
    <x v="1"/>
    <n v="4043"/>
    <s v="Fc"/>
    <s v="Calculated data"/>
  </r>
  <r>
    <s v="QCL"/>
    <s v="Crops and livestock products"/>
    <n v="81"/>
    <x v="0"/>
    <n v="5510"/>
    <x v="2"/>
    <n v="826"/>
    <x v="50"/>
    <n v="2015"/>
    <n v="2015"/>
    <x v="2"/>
    <n v="2390"/>
    <s v="Im"/>
    <s v="FAO data based on imputation methodology"/>
  </r>
  <r>
    <s v="QCL"/>
    <s v="Crops and livestock products"/>
    <n v="81"/>
    <x v="0"/>
    <n v="5312"/>
    <x v="0"/>
    <n v="388"/>
    <x v="51"/>
    <n v="2015"/>
    <n v="2015"/>
    <x v="0"/>
    <n v="47000"/>
    <m/>
    <s v="Official data"/>
  </r>
  <r>
    <s v="QCL"/>
    <s v="Crops and livestock products"/>
    <n v="81"/>
    <x v="0"/>
    <n v="5419"/>
    <x v="1"/>
    <n v="388"/>
    <x v="51"/>
    <n v="2015"/>
    <n v="2015"/>
    <x v="1"/>
    <n v="78037"/>
    <s v="Fc"/>
    <s v="Calculated data"/>
  </r>
  <r>
    <s v="QCL"/>
    <s v="Crops and livestock products"/>
    <n v="81"/>
    <x v="0"/>
    <n v="5510"/>
    <x v="2"/>
    <n v="388"/>
    <x v="51"/>
    <n v="2015"/>
    <n v="2015"/>
    <x v="2"/>
    <n v="366772"/>
    <m/>
    <s v="Official data"/>
  </r>
  <r>
    <s v="QCL"/>
    <s v="Crops and livestock products"/>
    <n v="81"/>
    <x v="0"/>
    <n v="5312"/>
    <x v="0"/>
    <n v="463"/>
    <x v="52"/>
    <n v="2015"/>
    <n v="2015"/>
    <x v="0"/>
    <n v="1168"/>
    <s v="Im"/>
    <s v="FAO data based on imputation methodology"/>
  </r>
  <r>
    <s v="QCL"/>
    <s v="Crops and livestock products"/>
    <n v="81"/>
    <x v="0"/>
    <n v="5419"/>
    <x v="1"/>
    <n v="463"/>
    <x v="52"/>
    <n v="2015"/>
    <n v="2015"/>
    <x v="1"/>
    <n v="95368"/>
    <s v="Fc"/>
    <s v="Calculated data"/>
  </r>
  <r>
    <s v="QCL"/>
    <s v="Crops and livestock products"/>
    <n v="81"/>
    <x v="0"/>
    <n v="5510"/>
    <x v="2"/>
    <n v="463"/>
    <x v="52"/>
    <n v="2015"/>
    <n v="2015"/>
    <x v="2"/>
    <n v="11139"/>
    <s v="Im"/>
    <s v="FAO data based on imputation methodology"/>
  </r>
  <r>
    <s v="QCL"/>
    <s v="Crops and livestock products"/>
    <n v="81"/>
    <x v="0"/>
    <n v="5312"/>
    <x v="0"/>
    <n v="137"/>
    <x v="53"/>
    <n v="2015"/>
    <n v="2015"/>
    <x v="0"/>
    <n v="430198"/>
    <m/>
    <s v="Official data"/>
  </r>
  <r>
    <s v="QCL"/>
    <s v="Crops and livestock products"/>
    <n v="81"/>
    <x v="0"/>
    <n v="5419"/>
    <x v="1"/>
    <n v="137"/>
    <x v="53"/>
    <n v="2015"/>
    <n v="2015"/>
    <x v="1"/>
    <n v="169600"/>
    <s v="Fc"/>
    <s v="Calculated data"/>
  </r>
  <r>
    <s v="QCL"/>
    <s v="Crops and livestock products"/>
    <n v="81"/>
    <x v="0"/>
    <n v="5510"/>
    <x v="2"/>
    <n v="137"/>
    <x v="53"/>
    <n v="2015"/>
    <n v="2015"/>
    <x v="2"/>
    <n v="7296150"/>
    <m/>
    <s v="Official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E5AD-992C-44A8-8D15-A1D544710152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3:S59" firstHeaderRow="1" firstDataRow="2" firstDataCol="1" rowPageCount="1" colPageCount="1"/>
  <pivotFields count="14"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0"/>
  </colFields>
  <colItems count="3">
    <i>
      <x/>
    </i>
    <i>
      <x v="1"/>
    </i>
    <i>
      <x v="2"/>
    </i>
  </colItems>
  <pageFields count="1">
    <pageField fld="5" hier="-1"/>
  </pageFields>
  <dataFields count="1">
    <dataField name="Sum of Value" fld="11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9-20T12:51:31.18" personId="{26720404-C387-48D0-ACFE-76957DEF2DB0}" id="{3838490B-E2B1-4F52-803E-75B6EF837422}">
    <text>number given by bruno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martsolar-ghana.com/solar-sector-information/electricity-and-fuel-prices-in-ghana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P89"/>
  <sheetViews>
    <sheetView workbookViewId="0"/>
  </sheetViews>
  <sheetFormatPr defaultRowHeight="14.4" x14ac:dyDescent="0.3"/>
  <sheetData>
    <row r="1" spans="1:16" ht="18" x14ac:dyDescent="0.35">
      <c r="A1" s="1" t="str">
        <f>C21&amp;" Social Accounting Matrix for "&amp;C20</f>
        <v>2015 Social Accounting Matrix for Ghana</v>
      </c>
    </row>
    <row r="2" spans="1:16" x14ac:dyDescent="0.3">
      <c r="A2" t="s">
        <v>479</v>
      </c>
    </row>
    <row r="3" spans="1:16" ht="15" thickBot="1" x14ac:dyDescent="0.35"/>
    <row r="4" spans="1:16" x14ac:dyDescent="0.3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6" ht="29.25" customHeight="1" x14ac:dyDescent="0.3">
      <c r="B5" s="151" t="s">
        <v>480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3"/>
    </row>
    <row r="6" spans="1:16" x14ac:dyDescent="0.3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16" x14ac:dyDescent="0.3"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x14ac:dyDescent="0.3"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1:16" x14ac:dyDescent="0.3"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</row>
    <row r="10" spans="1:16" x14ac:dyDescent="0.3"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</row>
    <row r="11" spans="1:16" x14ac:dyDescent="0.3"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</row>
    <row r="12" spans="1:16" x14ac:dyDescent="0.3"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</row>
    <row r="13" spans="1:16" x14ac:dyDescent="0.3">
      <c r="B13" s="44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</row>
    <row r="14" spans="1:16" x14ac:dyDescent="0.3">
      <c r="B14" s="44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</row>
    <row r="15" spans="1:16" x14ac:dyDescent="0.3"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</row>
    <row r="16" spans="1:16" x14ac:dyDescent="0.3"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17" spans="1:16" ht="15" thickBot="1" x14ac:dyDescent="0.35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20" spans="1:16" x14ac:dyDescent="0.3">
      <c r="B20" s="2" t="s">
        <v>481</v>
      </c>
      <c r="C20" s="3" t="s">
        <v>482</v>
      </c>
    </row>
    <row r="21" spans="1:16" x14ac:dyDescent="0.3">
      <c r="B21" s="2" t="s">
        <v>483</v>
      </c>
      <c r="C21" s="3">
        <v>2015</v>
      </c>
    </row>
    <row r="22" spans="1:16" x14ac:dyDescent="0.3">
      <c r="B22" s="2" t="s">
        <v>484</v>
      </c>
      <c r="C22" s="3" t="s">
        <v>485</v>
      </c>
    </row>
    <row r="24" spans="1:16" x14ac:dyDescent="0.3">
      <c r="B24" s="2" t="s">
        <v>486</v>
      </c>
    </row>
    <row r="25" spans="1:16" x14ac:dyDescent="0.3">
      <c r="B25" s="2" t="s">
        <v>487</v>
      </c>
      <c r="C25" s="48" t="s">
        <v>488</v>
      </c>
    </row>
    <row r="27" spans="1:16" x14ac:dyDescent="0.3">
      <c r="B27" s="2" t="s">
        <v>489</v>
      </c>
    </row>
    <row r="28" spans="1:16" x14ac:dyDescent="0.3">
      <c r="B28" s="49" t="s">
        <v>490</v>
      </c>
      <c r="C28" t="s">
        <v>491</v>
      </c>
    </row>
    <row r="30" spans="1:16" ht="15.6" x14ac:dyDescent="0.3">
      <c r="A30" s="50" t="s">
        <v>492</v>
      </c>
      <c r="B30" s="51"/>
      <c r="C30" s="51"/>
      <c r="D30" s="51"/>
      <c r="E30" s="50" t="s">
        <v>493</v>
      </c>
      <c r="F30" s="51"/>
      <c r="G30" s="51"/>
      <c r="H30" s="51"/>
      <c r="I30" s="50" t="s">
        <v>494</v>
      </c>
      <c r="J30" s="51"/>
      <c r="K30" s="51"/>
      <c r="L30" s="51"/>
      <c r="M30" s="50" t="s">
        <v>2</v>
      </c>
    </row>
    <row r="31" spans="1:16" x14ac:dyDescent="0.3">
      <c r="A31" s="9" t="s">
        <v>495</v>
      </c>
      <c r="E31" s="9" t="s">
        <v>496</v>
      </c>
      <c r="I31" s="9" t="s">
        <v>497</v>
      </c>
      <c r="M31" s="9" t="s">
        <v>498</v>
      </c>
    </row>
    <row r="32" spans="1:16" x14ac:dyDescent="0.3">
      <c r="A32" t="s">
        <v>499</v>
      </c>
      <c r="B32" t="s">
        <v>500</v>
      </c>
      <c r="E32" t="s">
        <v>501</v>
      </c>
      <c r="F32" t="s">
        <v>502</v>
      </c>
      <c r="I32" t="s">
        <v>503</v>
      </c>
      <c r="J32" t="s">
        <v>504</v>
      </c>
      <c r="M32" t="s">
        <v>168</v>
      </c>
      <c r="N32" t="s">
        <v>169</v>
      </c>
    </row>
    <row r="33" spans="1:14" x14ac:dyDescent="0.3">
      <c r="A33" t="s">
        <v>505</v>
      </c>
      <c r="B33" t="s">
        <v>506</v>
      </c>
      <c r="E33" t="s">
        <v>507</v>
      </c>
      <c r="F33" t="s">
        <v>508</v>
      </c>
      <c r="I33" t="s">
        <v>509</v>
      </c>
      <c r="J33" t="s">
        <v>510</v>
      </c>
      <c r="M33" t="s">
        <v>13</v>
      </c>
      <c r="N33" t="s">
        <v>14</v>
      </c>
    </row>
    <row r="34" spans="1:14" x14ac:dyDescent="0.3">
      <c r="A34" t="s">
        <v>511</v>
      </c>
      <c r="B34" t="s">
        <v>512</v>
      </c>
      <c r="E34" t="s">
        <v>513</v>
      </c>
      <c r="F34" t="s">
        <v>514</v>
      </c>
      <c r="I34" t="s">
        <v>515</v>
      </c>
      <c r="J34" t="s">
        <v>516</v>
      </c>
      <c r="M34" t="s">
        <v>26</v>
      </c>
      <c r="N34" t="s">
        <v>27</v>
      </c>
    </row>
    <row r="35" spans="1:14" x14ac:dyDescent="0.3">
      <c r="A35" t="s">
        <v>517</v>
      </c>
      <c r="B35" t="s">
        <v>518</v>
      </c>
      <c r="E35" t="s">
        <v>519</v>
      </c>
      <c r="F35" t="s">
        <v>520</v>
      </c>
      <c r="I35" t="s">
        <v>521</v>
      </c>
      <c r="J35" t="s">
        <v>522</v>
      </c>
      <c r="M35" t="s">
        <v>18</v>
      </c>
      <c r="N35" t="s">
        <v>523</v>
      </c>
    </row>
    <row r="36" spans="1:14" x14ac:dyDescent="0.3">
      <c r="A36" t="s">
        <v>524</v>
      </c>
      <c r="B36" t="s">
        <v>525</v>
      </c>
      <c r="E36" t="s">
        <v>526</v>
      </c>
      <c r="F36" t="s">
        <v>527</v>
      </c>
      <c r="I36" t="s">
        <v>528</v>
      </c>
      <c r="J36" t="s">
        <v>529</v>
      </c>
      <c r="M36" t="s">
        <v>19</v>
      </c>
      <c r="N36" t="s">
        <v>530</v>
      </c>
    </row>
    <row r="37" spans="1:14" x14ac:dyDescent="0.3">
      <c r="A37" t="s">
        <v>531</v>
      </c>
      <c r="B37" t="s">
        <v>532</v>
      </c>
      <c r="E37" t="s">
        <v>533</v>
      </c>
      <c r="F37" t="s">
        <v>534</v>
      </c>
      <c r="I37" t="s">
        <v>535</v>
      </c>
      <c r="J37" t="s">
        <v>536</v>
      </c>
      <c r="M37" t="s">
        <v>468</v>
      </c>
      <c r="N37" t="s">
        <v>537</v>
      </c>
    </row>
    <row r="38" spans="1:14" x14ac:dyDescent="0.3">
      <c r="A38" t="s">
        <v>538</v>
      </c>
      <c r="B38" t="s">
        <v>539</v>
      </c>
      <c r="E38" t="s">
        <v>540</v>
      </c>
      <c r="F38" t="s">
        <v>541</v>
      </c>
      <c r="I38" t="s">
        <v>542</v>
      </c>
      <c r="J38" t="s">
        <v>543</v>
      </c>
      <c r="M38" t="s">
        <v>544</v>
      </c>
      <c r="N38" t="s">
        <v>545</v>
      </c>
    </row>
    <row r="39" spans="1:14" x14ac:dyDescent="0.3">
      <c r="A39" t="s">
        <v>546</v>
      </c>
      <c r="B39" t="s">
        <v>547</v>
      </c>
      <c r="E39" t="s">
        <v>548</v>
      </c>
      <c r="F39" t="s">
        <v>549</v>
      </c>
      <c r="I39" t="s">
        <v>550</v>
      </c>
      <c r="J39" t="s">
        <v>551</v>
      </c>
      <c r="M39" t="s">
        <v>20</v>
      </c>
      <c r="N39" t="s">
        <v>552</v>
      </c>
    </row>
    <row r="40" spans="1:14" x14ac:dyDescent="0.3">
      <c r="A40" t="s">
        <v>553</v>
      </c>
      <c r="B40" t="s">
        <v>554</v>
      </c>
      <c r="E40" t="s">
        <v>555</v>
      </c>
      <c r="F40" t="s">
        <v>556</v>
      </c>
      <c r="I40" t="s">
        <v>557</v>
      </c>
      <c r="J40" t="s">
        <v>558</v>
      </c>
      <c r="M40" t="s">
        <v>24</v>
      </c>
      <c r="N40" t="s">
        <v>559</v>
      </c>
    </row>
    <row r="41" spans="1:14" x14ac:dyDescent="0.3">
      <c r="A41" t="s">
        <v>560</v>
      </c>
      <c r="B41" t="s">
        <v>561</v>
      </c>
      <c r="E41" t="s">
        <v>562</v>
      </c>
      <c r="F41" t="s">
        <v>563</v>
      </c>
      <c r="I41" t="s">
        <v>564</v>
      </c>
      <c r="J41" t="s">
        <v>565</v>
      </c>
      <c r="M41" t="s">
        <v>28</v>
      </c>
      <c r="N41" t="s">
        <v>566</v>
      </c>
    </row>
    <row r="42" spans="1:14" x14ac:dyDescent="0.3">
      <c r="A42" t="s">
        <v>567</v>
      </c>
      <c r="B42" t="s">
        <v>568</v>
      </c>
      <c r="E42" t="s">
        <v>569</v>
      </c>
      <c r="F42" t="s">
        <v>570</v>
      </c>
      <c r="I42" t="s">
        <v>571</v>
      </c>
      <c r="J42" t="s">
        <v>572</v>
      </c>
      <c r="M42" t="s">
        <v>29</v>
      </c>
      <c r="N42" t="s">
        <v>573</v>
      </c>
    </row>
    <row r="43" spans="1:14" x14ac:dyDescent="0.3">
      <c r="A43" t="s">
        <v>351</v>
      </c>
      <c r="B43" t="s">
        <v>574</v>
      </c>
      <c r="E43" t="s">
        <v>575</v>
      </c>
      <c r="F43" t="s">
        <v>576</v>
      </c>
      <c r="I43" t="s">
        <v>577</v>
      </c>
      <c r="J43" t="s">
        <v>578</v>
      </c>
      <c r="M43" t="s">
        <v>30</v>
      </c>
      <c r="N43" t="s">
        <v>31</v>
      </c>
    </row>
    <row r="44" spans="1:14" x14ac:dyDescent="0.3">
      <c r="A44" t="s">
        <v>579</v>
      </c>
      <c r="B44" t="s">
        <v>580</v>
      </c>
      <c r="E44" t="s">
        <v>581</v>
      </c>
      <c r="F44" t="s">
        <v>582</v>
      </c>
      <c r="I44" t="s">
        <v>583</v>
      </c>
      <c r="J44" t="s">
        <v>584</v>
      </c>
      <c r="M44" t="s">
        <v>196</v>
      </c>
      <c r="N44" t="s">
        <v>585</v>
      </c>
    </row>
    <row r="45" spans="1:14" x14ac:dyDescent="0.3">
      <c r="A45" t="s">
        <v>586</v>
      </c>
      <c r="B45" t="s">
        <v>587</v>
      </c>
      <c r="I45" t="s">
        <v>588</v>
      </c>
      <c r="J45" t="s">
        <v>589</v>
      </c>
    </row>
    <row r="46" spans="1:14" x14ac:dyDescent="0.3">
      <c r="A46" t="s">
        <v>590</v>
      </c>
      <c r="B46" t="s">
        <v>591</v>
      </c>
      <c r="I46" t="s">
        <v>592</v>
      </c>
      <c r="J46" t="s">
        <v>593</v>
      </c>
    </row>
    <row r="47" spans="1:14" x14ac:dyDescent="0.3">
      <c r="A47" t="s">
        <v>594</v>
      </c>
      <c r="B47" t="s">
        <v>595</v>
      </c>
    </row>
    <row r="48" spans="1:14" x14ac:dyDescent="0.3">
      <c r="A48" t="s">
        <v>596</v>
      </c>
      <c r="B48" t="s">
        <v>597</v>
      </c>
    </row>
    <row r="49" spans="1:2" x14ac:dyDescent="0.3">
      <c r="A49" t="s">
        <v>598</v>
      </c>
      <c r="B49" t="s">
        <v>599</v>
      </c>
    </row>
    <row r="50" spans="1:2" x14ac:dyDescent="0.3">
      <c r="A50" t="s">
        <v>600</v>
      </c>
      <c r="B50" t="s">
        <v>601</v>
      </c>
    </row>
    <row r="51" spans="1:2" x14ac:dyDescent="0.3">
      <c r="A51" t="s">
        <v>602</v>
      </c>
      <c r="B51" t="s">
        <v>603</v>
      </c>
    </row>
    <row r="52" spans="1:2" x14ac:dyDescent="0.3">
      <c r="A52" t="s">
        <v>604</v>
      </c>
      <c r="B52" t="s">
        <v>605</v>
      </c>
    </row>
    <row r="53" spans="1:2" x14ac:dyDescent="0.3">
      <c r="A53" t="s">
        <v>606</v>
      </c>
      <c r="B53" t="s">
        <v>607</v>
      </c>
    </row>
    <row r="54" spans="1:2" x14ac:dyDescent="0.3">
      <c r="A54" t="s">
        <v>283</v>
      </c>
      <c r="B54" t="s">
        <v>359</v>
      </c>
    </row>
    <row r="55" spans="1:2" x14ac:dyDescent="0.3">
      <c r="A55" t="s">
        <v>608</v>
      </c>
      <c r="B55" t="s">
        <v>609</v>
      </c>
    </row>
    <row r="56" spans="1:2" x14ac:dyDescent="0.3">
      <c r="A56" t="s">
        <v>610</v>
      </c>
      <c r="B56" t="s">
        <v>611</v>
      </c>
    </row>
    <row r="57" spans="1:2" x14ac:dyDescent="0.3">
      <c r="A57" t="s">
        <v>284</v>
      </c>
      <c r="B57" t="s">
        <v>612</v>
      </c>
    </row>
    <row r="58" spans="1:2" x14ac:dyDescent="0.3">
      <c r="A58" t="s">
        <v>350</v>
      </c>
      <c r="B58" t="s">
        <v>613</v>
      </c>
    </row>
    <row r="59" spans="1:2" x14ac:dyDescent="0.3">
      <c r="A59" t="s">
        <v>614</v>
      </c>
      <c r="B59" t="s">
        <v>615</v>
      </c>
    </row>
    <row r="60" spans="1:2" x14ac:dyDescent="0.3">
      <c r="A60" t="s">
        <v>616</v>
      </c>
      <c r="B60" t="s">
        <v>617</v>
      </c>
    </row>
    <row r="61" spans="1:2" x14ac:dyDescent="0.3">
      <c r="A61" t="s">
        <v>618</v>
      </c>
      <c r="B61" t="s">
        <v>619</v>
      </c>
    </row>
    <row r="62" spans="1:2" x14ac:dyDescent="0.3">
      <c r="A62" t="s">
        <v>620</v>
      </c>
      <c r="B62" t="s">
        <v>621</v>
      </c>
    </row>
    <row r="63" spans="1:2" x14ac:dyDescent="0.3">
      <c r="A63" t="s">
        <v>285</v>
      </c>
      <c r="B63" t="s">
        <v>622</v>
      </c>
    </row>
    <row r="64" spans="1:2" x14ac:dyDescent="0.3">
      <c r="A64" t="s">
        <v>358</v>
      </c>
      <c r="B64" t="s">
        <v>349</v>
      </c>
    </row>
    <row r="65" spans="1:2" x14ac:dyDescent="0.3">
      <c r="A65" t="s">
        <v>623</v>
      </c>
      <c r="B65" t="s">
        <v>624</v>
      </c>
    </row>
    <row r="66" spans="1:2" x14ac:dyDescent="0.3">
      <c r="A66" t="s">
        <v>286</v>
      </c>
      <c r="B66" t="s">
        <v>625</v>
      </c>
    </row>
    <row r="67" spans="1:2" x14ac:dyDescent="0.3">
      <c r="A67" t="s">
        <v>626</v>
      </c>
      <c r="B67" t="s">
        <v>627</v>
      </c>
    </row>
    <row r="68" spans="1:2" x14ac:dyDescent="0.3">
      <c r="A68" t="s">
        <v>287</v>
      </c>
      <c r="B68" t="s">
        <v>628</v>
      </c>
    </row>
    <row r="69" spans="1:2" x14ac:dyDescent="0.3">
      <c r="A69" t="s">
        <v>288</v>
      </c>
      <c r="B69" t="s">
        <v>629</v>
      </c>
    </row>
    <row r="70" spans="1:2" x14ac:dyDescent="0.3">
      <c r="A70" t="s">
        <v>289</v>
      </c>
      <c r="B70" t="s">
        <v>630</v>
      </c>
    </row>
    <row r="71" spans="1:2" x14ac:dyDescent="0.3">
      <c r="A71" t="s">
        <v>290</v>
      </c>
      <c r="B71" t="s">
        <v>631</v>
      </c>
    </row>
    <row r="72" spans="1:2" x14ac:dyDescent="0.3">
      <c r="A72" t="s">
        <v>291</v>
      </c>
      <c r="B72" t="s">
        <v>632</v>
      </c>
    </row>
    <row r="73" spans="1:2" x14ac:dyDescent="0.3">
      <c r="A73" t="s">
        <v>633</v>
      </c>
      <c r="B73" t="s">
        <v>634</v>
      </c>
    </row>
    <row r="74" spans="1:2" x14ac:dyDescent="0.3">
      <c r="A74" t="s">
        <v>292</v>
      </c>
      <c r="B74" t="s">
        <v>635</v>
      </c>
    </row>
    <row r="75" spans="1:2" x14ac:dyDescent="0.3">
      <c r="A75" t="s">
        <v>293</v>
      </c>
      <c r="B75" t="s">
        <v>636</v>
      </c>
    </row>
    <row r="76" spans="1:2" x14ac:dyDescent="0.3">
      <c r="A76" t="s">
        <v>637</v>
      </c>
      <c r="B76" t="s">
        <v>638</v>
      </c>
    </row>
    <row r="77" spans="1:2" x14ac:dyDescent="0.3">
      <c r="A77" t="s">
        <v>639</v>
      </c>
      <c r="B77" t="s">
        <v>640</v>
      </c>
    </row>
    <row r="78" spans="1:2" x14ac:dyDescent="0.3">
      <c r="A78" t="s">
        <v>294</v>
      </c>
      <c r="B78" t="s">
        <v>45</v>
      </c>
    </row>
    <row r="79" spans="1:2" x14ac:dyDescent="0.3">
      <c r="A79" t="s">
        <v>352</v>
      </c>
      <c r="B79" t="s">
        <v>641</v>
      </c>
    </row>
    <row r="80" spans="1:2" x14ac:dyDescent="0.3">
      <c r="A80" t="s">
        <v>355</v>
      </c>
      <c r="B80" t="s">
        <v>642</v>
      </c>
    </row>
    <row r="81" spans="1:2" x14ac:dyDescent="0.3">
      <c r="A81" t="s">
        <v>643</v>
      </c>
      <c r="B81" t="s">
        <v>360</v>
      </c>
    </row>
    <row r="82" spans="1:2" x14ac:dyDescent="0.3">
      <c r="A82" t="s">
        <v>356</v>
      </c>
      <c r="B82" t="s">
        <v>644</v>
      </c>
    </row>
    <row r="83" spans="1:2" x14ac:dyDescent="0.3">
      <c r="A83" t="s">
        <v>361</v>
      </c>
      <c r="B83" t="s">
        <v>645</v>
      </c>
    </row>
    <row r="84" spans="1:2" x14ac:dyDescent="0.3">
      <c r="A84" t="s">
        <v>646</v>
      </c>
      <c r="B84" t="s">
        <v>647</v>
      </c>
    </row>
    <row r="85" spans="1:2" x14ac:dyDescent="0.3">
      <c r="A85" t="s">
        <v>357</v>
      </c>
      <c r="B85" t="s">
        <v>648</v>
      </c>
    </row>
    <row r="86" spans="1:2" x14ac:dyDescent="0.3">
      <c r="A86" t="s">
        <v>649</v>
      </c>
      <c r="B86" t="s">
        <v>211</v>
      </c>
    </row>
    <row r="87" spans="1:2" x14ac:dyDescent="0.3">
      <c r="A87" t="s">
        <v>353</v>
      </c>
      <c r="B87" t="s">
        <v>650</v>
      </c>
    </row>
    <row r="88" spans="1:2" x14ac:dyDescent="0.3">
      <c r="A88" t="s">
        <v>354</v>
      </c>
      <c r="B88" t="s">
        <v>651</v>
      </c>
    </row>
    <row r="89" spans="1:2" x14ac:dyDescent="0.3">
      <c r="A89" t="s">
        <v>652</v>
      </c>
      <c r="B89" t="s">
        <v>653</v>
      </c>
    </row>
  </sheetData>
  <mergeCells count="1">
    <mergeCell ref="B5:P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70"/>
  <sheetViews>
    <sheetView workbookViewId="0"/>
  </sheetViews>
  <sheetFormatPr defaultRowHeight="14.4" x14ac:dyDescent="0.3"/>
  <cols>
    <col min="16" max="16" width="11.109375" bestFit="1" customWidth="1"/>
  </cols>
  <sheetData>
    <row r="1" spans="1:31" ht="18" x14ac:dyDescent="0.35">
      <c r="A1" s="5" t="s">
        <v>319</v>
      </c>
    </row>
    <row r="2" spans="1:31" x14ac:dyDescent="0.3">
      <c r="F2" t="s">
        <v>477</v>
      </c>
      <c r="P2">
        <v>1000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445</v>
      </c>
      <c r="AB2" t="s">
        <v>446</v>
      </c>
      <c r="AC2" t="s">
        <v>447</v>
      </c>
    </row>
    <row r="3" spans="1:31" x14ac:dyDescent="0.3">
      <c r="A3" s="2" t="s">
        <v>320</v>
      </c>
      <c r="F3" t="s">
        <v>476</v>
      </c>
    </row>
    <row r="4" spans="1:31" x14ac:dyDescent="0.3">
      <c r="A4" s="9" t="s">
        <v>321</v>
      </c>
      <c r="F4" s="2" t="s">
        <v>322</v>
      </c>
      <c r="U4" s="2" t="s">
        <v>323</v>
      </c>
    </row>
    <row r="5" spans="1:31" x14ac:dyDescent="0.3">
      <c r="A5" s="9" t="s">
        <v>324</v>
      </c>
      <c r="F5" s="9" t="s">
        <v>325</v>
      </c>
      <c r="U5" s="9" t="s">
        <v>326</v>
      </c>
    </row>
    <row r="6" spans="1:31" x14ac:dyDescent="0.3">
      <c r="A6" s="9" t="s">
        <v>327</v>
      </c>
      <c r="F6" s="9" t="s">
        <v>260</v>
      </c>
      <c r="U6" s="9" t="s">
        <v>262</v>
      </c>
    </row>
    <row r="7" spans="1:31" x14ac:dyDescent="0.3">
      <c r="B7" s="4" t="s">
        <v>328</v>
      </c>
      <c r="C7" s="4" t="s">
        <v>329</v>
      </c>
      <c r="G7" t="s">
        <v>440</v>
      </c>
      <c r="H7" t="s">
        <v>441</v>
      </c>
      <c r="I7" t="s">
        <v>442</v>
      </c>
      <c r="J7" t="s">
        <v>443</v>
      </c>
      <c r="K7" t="s">
        <v>444</v>
      </c>
      <c r="L7" t="s">
        <v>445</v>
      </c>
      <c r="M7" t="s">
        <v>446</v>
      </c>
      <c r="N7" t="s">
        <v>447</v>
      </c>
      <c r="O7" t="s">
        <v>16</v>
      </c>
      <c r="P7" t="s">
        <v>448</v>
      </c>
      <c r="V7" t="s">
        <v>440</v>
      </c>
      <c r="W7" t="s">
        <v>441</v>
      </c>
      <c r="X7" t="s">
        <v>442</v>
      </c>
      <c r="Y7" t="s">
        <v>443</v>
      </c>
      <c r="Z7" t="s">
        <v>444</v>
      </c>
      <c r="AA7" t="s">
        <v>445</v>
      </c>
      <c r="AB7" t="s">
        <v>446</v>
      </c>
      <c r="AC7" t="s">
        <v>447</v>
      </c>
      <c r="AD7" t="s">
        <v>16</v>
      </c>
      <c r="AE7" t="s">
        <v>448</v>
      </c>
    </row>
    <row r="8" spans="1:31" x14ac:dyDescent="0.3">
      <c r="A8" s="11" t="s">
        <v>440</v>
      </c>
      <c r="B8" s="4">
        <v>1</v>
      </c>
      <c r="C8" s="4">
        <v>1</v>
      </c>
      <c r="F8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55">
        <f>SUM(P9:P24)</f>
        <v>7059.9179999999997</v>
      </c>
      <c r="U8" t="s">
        <v>196</v>
      </c>
      <c r="V8" s="28"/>
      <c r="W8" s="28"/>
      <c r="X8" s="28"/>
      <c r="Y8" s="28"/>
      <c r="Z8" s="28"/>
      <c r="AA8" s="28"/>
      <c r="AB8" s="28"/>
      <c r="AC8" s="28"/>
      <c r="AE8" s="11"/>
    </row>
    <row r="9" spans="1:31" x14ac:dyDescent="0.3">
      <c r="A9" s="11" t="s">
        <v>441</v>
      </c>
      <c r="B9" s="4">
        <v>1</v>
      </c>
      <c r="C9" s="4">
        <v>1</v>
      </c>
      <c r="F9" s="11" t="s">
        <v>363</v>
      </c>
      <c r="G9" s="29"/>
      <c r="H9" s="29"/>
      <c r="I9" s="29"/>
      <c r="J9" s="29"/>
      <c r="K9" s="29"/>
      <c r="L9" s="29"/>
      <c r="M9" s="29"/>
      <c r="N9" s="29"/>
      <c r="P9" s="34">
        <f>VLOOKUP($F9,CropProd!$V$5:$Y$21,4,)/$P$2</f>
        <v>880.25</v>
      </c>
      <c r="U9" s="11" t="s">
        <v>363</v>
      </c>
      <c r="V9" s="28">
        <f>VLOOKUP(INDEX(Jobs!$A$3:$A$56,MATCH($U9,Jobs!$B$3:$B$56,0)),Jobs!$H$23:$P$57,MATCH(Employment!V$7,Jobs!$H$22:$P$22,0),)</f>
        <v>4.3033296266063887</v>
      </c>
      <c r="W9" s="28">
        <f>VLOOKUP(INDEX(Jobs!$A$3:$A$56,MATCH($U9,Jobs!$B$3:$B$56,0)),Jobs!$H$23:$P$57,MATCH(Employment!W$7,Jobs!$H$22:$P$22,0),)</f>
        <v>3.8618521080387676</v>
      </c>
      <c r="X9" s="28">
        <f>VLOOKUP(INDEX(Jobs!$A$3:$A$56,MATCH($U9,Jobs!$B$3:$B$56,0)),Jobs!$H$23:$P$57,MATCH(Employment!X$7,Jobs!$H$22:$P$22,0),)</f>
        <v>8.2807555541622317</v>
      </c>
      <c r="Y9" s="28">
        <f>VLOOKUP(INDEX(Jobs!$A$3:$A$56,MATCH($U9,Jobs!$B$3:$B$56,0)),Jobs!$H$23:$P$57,MATCH(Employment!Y$7,Jobs!$H$22:$P$22,0),)</f>
        <v>11.418017042308243</v>
      </c>
      <c r="Z9" s="28">
        <f>VLOOKUP(INDEX(Jobs!$A$3:$A$56,MATCH($U9,Jobs!$B$3:$B$56,0)),Jobs!$H$23:$P$57,MATCH(Employment!Z$7,Jobs!$H$22:$P$22,0),)</f>
        <v>4.3033296266063887</v>
      </c>
      <c r="AA9" s="28">
        <f>VLOOKUP(INDEX(Jobs!$A$3:$A$56,MATCH($U9,Jobs!$B$3:$B$56,0)),Jobs!$H$23:$P$57,MATCH(Employment!AA$7,Jobs!$H$22:$P$22,0),)</f>
        <v>3.8618521080387676</v>
      </c>
      <c r="AB9" s="28">
        <f>VLOOKUP(INDEX(Jobs!$A$3:$A$56,MATCH($U9,Jobs!$B$3:$B$56,0)),Jobs!$H$23:$P$57,MATCH(Employment!AB$7,Jobs!$H$22:$P$22,0),)</f>
        <v>8.2807555541622317</v>
      </c>
      <c r="AC9" s="28">
        <f>VLOOKUP(INDEX(Jobs!$A$3:$A$56,MATCH($U9,Jobs!$B$3:$B$56,0)),Jobs!$H$23:$P$57,MATCH(Employment!AC$7,Jobs!$H$22:$P$22,0),)</f>
        <v>11.418017042308243</v>
      </c>
      <c r="AE9" s="11"/>
    </row>
    <row r="10" spans="1:31" x14ac:dyDescent="0.3">
      <c r="A10" s="11" t="s">
        <v>442</v>
      </c>
      <c r="B10" s="4">
        <v>1</v>
      </c>
      <c r="C10" s="4">
        <v>1</v>
      </c>
      <c r="F10" s="11" t="s">
        <v>364</v>
      </c>
      <c r="I10" s="29"/>
      <c r="P10" s="34">
        <f>VLOOKUP($F10,CropProd!$V$5:$Y$21,4,)/$P$2</f>
        <v>390.62900000000002</v>
      </c>
      <c r="U10" s="11" t="s">
        <v>364</v>
      </c>
      <c r="V10" s="28">
        <f>VLOOKUP(INDEX(Jobs!$A$3:$A$56,MATCH($U10,Jobs!$B$3:$B$56,0)),Jobs!$H$23:$P$57,MATCH(Employment!V$7,Jobs!$H$22:$P$22,0),)</f>
        <v>4.3033296266063887</v>
      </c>
      <c r="W10" s="28">
        <f>VLOOKUP(INDEX(Jobs!$A$3:$A$56,MATCH($U10,Jobs!$B$3:$B$56,0)),Jobs!$H$23:$P$57,MATCH(Employment!W$7,Jobs!$H$22:$P$22,0),)</f>
        <v>3.8618521080387676</v>
      </c>
      <c r="X10" s="28">
        <f>VLOOKUP(INDEX(Jobs!$A$3:$A$56,MATCH($U10,Jobs!$B$3:$B$56,0)),Jobs!$H$23:$P$57,MATCH(Employment!X$7,Jobs!$H$22:$P$22,0),)</f>
        <v>8.2807555541622317</v>
      </c>
      <c r="Y10" s="28">
        <f>VLOOKUP(INDEX(Jobs!$A$3:$A$56,MATCH($U10,Jobs!$B$3:$B$56,0)),Jobs!$H$23:$P$57,MATCH(Employment!Y$7,Jobs!$H$22:$P$22,0),)</f>
        <v>11.418017042308243</v>
      </c>
      <c r="Z10" s="28">
        <f>VLOOKUP(INDEX(Jobs!$A$3:$A$56,MATCH($U10,Jobs!$B$3:$B$56,0)),Jobs!$H$23:$P$57,MATCH(Employment!Z$7,Jobs!$H$22:$P$22,0),)</f>
        <v>4.3033296266063887</v>
      </c>
      <c r="AA10" s="28">
        <f>VLOOKUP(INDEX(Jobs!$A$3:$A$56,MATCH($U10,Jobs!$B$3:$B$56,0)),Jobs!$H$23:$P$57,MATCH(Employment!AA$7,Jobs!$H$22:$P$22,0),)</f>
        <v>3.8618521080387676</v>
      </c>
      <c r="AB10" s="28">
        <f>VLOOKUP(INDEX(Jobs!$A$3:$A$56,MATCH($U10,Jobs!$B$3:$B$56,0)),Jobs!$H$23:$P$57,MATCH(Employment!AB$7,Jobs!$H$22:$P$22,0),)</f>
        <v>8.2807555541622317</v>
      </c>
      <c r="AC10" s="28">
        <f>VLOOKUP(INDEX(Jobs!$A$3:$A$56,MATCH($U10,Jobs!$B$3:$B$56,0)),Jobs!$H$23:$P$57,MATCH(Employment!AC$7,Jobs!$H$22:$P$22,0),)</f>
        <v>11.418017042308243</v>
      </c>
      <c r="AE10" s="11"/>
    </row>
    <row r="11" spans="1:31" x14ac:dyDescent="0.3">
      <c r="A11" s="11" t="s">
        <v>443</v>
      </c>
      <c r="B11" s="4">
        <v>1</v>
      </c>
      <c r="C11" s="4">
        <v>1</v>
      </c>
      <c r="F11" s="11" t="s">
        <v>365</v>
      </c>
      <c r="G11" s="29"/>
      <c r="H11" s="29"/>
      <c r="I11" s="29"/>
      <c r="J11" s="29"/>
      <c r="K11" s="29"/>
      <c r="L11" s="29"/>
      <c r="M11" s="29"/>
      <c r="N11" s="29"/>
      <c r="P11" s="34">
        <f>VLOOKUP($F11,CropProd!$V$5:$Y$21,4,)/$P$2</f>
        <v>233.27</v>
      </c>
      <c r="U11" s="11" t="s">
        <v>365</v>
      </c>
      <c r="V11" s="28">
        <f>VLOOKUP(INDEX(Jobs!$A$3:$A$56,MATCH($U11,Jobs!$B$3:$B$56,0)),Jobs!$H$23:$P$57,MATCH(Employment!V$7,Jobs!$H$22:$P$22,0),)</f>
        <v>4.3033296266063887</v>
      </c>
      <c r="W11" s="28">
        <f>VLOOKUP(INDEX(Jobs!$A$3:$A$56,MATCH($U11,Jobs!$B$3:$B$56,0)),Jobs!$H$23:$P$57,MATCH(Employment!W$7,Jobs!$H$22:$P$22,0),)</f>
        <v>3.8618521080387676</v>
      </c>
      <c r="X11" s="28">
        <f>VLOOKUP(INDEX(Jobs!$A$3:$A$56,MATCH($U11,Jobs!$B$3:$B$56,0)),Jobs!$H$23:$P$57,MATCH(Employment!X$7,Jobs!$H$22:$P$22,0),)</f>
        <v>8.2807555541622317</v>
      </c>
      <c r="Y11" s="28">
        <f>VLOOKUP(INDEX(Jobs!$A$3:$A$56,MATCH($U11,Jobs!$B$3:$B$56,0)),Jobs!$H$23:$P$57,MATCH(Employment!Y$7,Jobs!$H$22:$P$22,0),)</f>
        <v>11.418017042308243</v>
      </c>
      <c r="Z11" s="28">
        <f>VLOOKUP(INDEX(Jobs!$A$3:$A$56,MATCH($U11,Jobs!$B$3:$B$56,0)),Jobs!$H$23:$P$57,MATCH(Employment!Z$7,Jobs!$H$22:$P$22,0),)</f>
        <v>4.3033296266063887</v>
      </c>
      <c r="AA11" s="28">
        <f>VLOOKUP(INDEX(Jobs!$A$3:$A$56,MATCH($U11,Jobs!$B$3:$B$56,0)),Jobs!$H$23:$P$57,MATCH(Employment!AA$7,Jobs!$H$22:$P$22,0),)</f>
        <v>3.8618521080387676</v>
      </c>
      <c r="AB11" s="28">
        <f>VLOOKUP(INDEX(Jobs!$A$3:$A$56,MATCH($U11,Jobs!$B$3:$B$56,0)),Jobs!$H$23:$P$57,MATCH(Employment!AB$7,Jobs!$H$22:$P$22,0),)</f>
        <v>8.2807555541622317</v>
      </c>
      <c r="AC11" s="28">
        <f>VLOOKUP(INDEX(Jobs!$A$3:$A$56,MATCH($U11,Jobs!$B$3:$B$56,0)),Jobs!$H$23:$P$57,MATCH(Employment!AC$7,Jobs!$H$22:$P$22,0),)</f>
        <v>11.418017042308243</v>
      </c>
      <c r="AE11" s="11"/>
    </row>
    <row r="12" spans="1:31" x14ac:dyDescent="0.3">
      <c r="A12" s="11" t="s">
        <v>444</v>
      </c>
      <c r="B12" s="4">
        <v>1</v>
      </c>
      <c r="C12" s="4">
        <v>1</v>
      </c>
      <c r="F12" s="11" t="s">
        <v>366</v>
      </c>
      <c r="G12" s="29"/>
      <c r="H12" s="29"/>
      <c r="I12" s="29"/>
      <c r="J12" s="29"/>
      <c r="K12" s="29"/>
      <c r="L12" s="29"/>
      <c r="M12" s="29"/>
      <c r="N12" s="29"/>
      <c r="P12" s="34">
        <f>VLOOKUP($F12,CropProd!$V$5:$Y$21,4,)/$P$2</f>
        <v>603.83399999999995</v>
      </c>
      <c r="U12" s="11" t="s">
        <v>366</v>
      </c>
      <c r="V12" s="28">
        <f>VLOOKUP(INDEX(Jobs!$A$3:$A$56,MATCH($U12,Jobs!$B$3:$B$56,0)),Jobs!$H$23:$P$57,MATCH(Employment!V$7,Jobs!$H$22:$P$22,0),)</f>
        <v>4.3033296266063887</v>
      </c>
      <c r="W12" s="28">
        <f>VLOOKUP(INDEX(Jobs!$A$3:$A$56,MATCH($U12,Jobs!$B$3:$B$56,0)),Jobs!$H$23:$P$57,MATCH(Employment!W$7,Jobs!$H$22:$P$22,0),)</f>
        <v>3.8618521080387671</v>
      </c>
      <c r="X12" s="28">
        <f>VLOOKUP(INDEX(Jobs!$A$3:$A$56,MATCH($U12,Jobs!$B$3:$B$56,0)),Jobs!$H$23:$P$57,MATCH(Employment!X$7,Jobs!$H$22:$P$22,0),)</f>
        <v>8.2807555541622317</v>
      </c>
      <c r="Y12" s="28">
        <f>VLOOKUP(INDEX(Jobs!$A$3:$A$56,MATCH($U12,Jobs!$B$3:$B$56,0)),Jobs!$H$23:$P$57,MATCH(Employment!Y$7,Jobs!$H$22:$P$22,0),)</f>
        <v>11.418017042308243</v>
      </c>
      <c r="Z12" s="28">
        <f>VLOOKUP(INDEX(Jobs!$A$3:$A$56,MATCH($U12,Jobs!$B$3:$B$56,0)),Jobs!$H$23:$P$57,MATCH(Employment!Z$7,Jobs!$H$22:$P$22,0),)</f>
        <v>4.3033296266063887</v>
      </c>
      <c r="AA12" s="28">
        <f>VLOOKUP(INDEX(Jobs!$A$3:$A$56,MATCH($U12,Jobs!$B$3:$B$56,0)),Jobs!$H$23:$P$57,MATCH(Employment!AA$7,Jobs!$H$22:$P$22,0),)</f>
        <v>3.8618521080387671</v>
      </c>
      <c r="AB12" s="28">
        <f>VLOOKUP(INDEX(Jobs!$A$3:$A$56,MATCH($U12,Jobs!$B$3:$B$56,0)),Jobs!$H$23:$P$57,MATCH(Employment!AB$7,Jobs!$H$22:$P$22,0),)</f>
        <v>8.2807555541622317</v>
      </c>
      <c r="AC12" s="28">
        <f>VLOOKUP(INDEX(Jobs!$A$3:$A$56,MATCH($U12,Jobs!$B$3:$B$56,0)),Jobs!$H$23:$P$57,MATCH(Employment!AC$7,Jobs!$H$22:$P$22,0),)</f>
        <v>11.418017042308243</v>
      </c>
      <c r="AE12" s="11"/>
    </row>
    <row r="13" spans="1:31" x14ac:dyDescent="0.3">
      <c r="A13" s="11" t="s">
        <v>445</v>
      </c>
      <c r="B13" s="4">
        <v>1</v>
      </c>
      <c r="C13" s="4">
        <v>1</v>
      </c>
      <c r="F13" s="11" t="s">
        <v>367</v>
      </c>
      <c r="G13" s="29"/>
      <c r="H13" s="29"/>
      <c r="I13" s="29"/>
      <c r="J13" s="29"/>
      <c r="K13" s="29"/>
      <c r="L13" s="29"/>
      <c r="M13" s="29"/>
      <c r="N13" s="29"/>
      <c r="P13" s="34">
        <f>VLOOKUP($F13,CropProd!$V$5:$Y$21,4,)/$P$2</f>
        <v>336.45</v>
      </c>
      <c r="U13" s="11" t="s">
        <v>367</v>
      </c>
      <c r="V13" s="28">
        <f>VLOOKUP(INDEX(Jobs!$A$3:$A$56,MATCH($U13,Jobs!$B$3:$B$56,0)),Jobs!$H$23:$P$57,MATCH(Employment!V$7,Jobs!$H$22:$P$22,0),)</f>
        <v>4.3033296266063887</v>
      </c>
      <c r="W13" s="28">
        <f>VLOOKUP(INDEX(Jobs!$A$3:$A$56,MATCH($U13,Jobs!$B$3:$B$56,0)),Jobs!$H$23:$P$57,MATCH(Employment!W$7,Jobs!$H$22:$P$22,0),)</f>
        <v>3.8618521080387671</v>
      </c>
      <c r="X13" s="28">
        <f>VLOOKUP(INDEX(Jobs!$A$3:$A$56,MATCH($U13,Jobs!$B$3:$B$56,0)),Jobs!$H$23:$P$57,MATCH(Employment!X$7,Jobs!$H$22:$P$22,0),)</f>
        <v>8.28075555416223</v>
      </c>
      <c r="Y13" s="28">
        <f>VLOOKUP(INDEX(Jobs!$A$3:$A$56,MATCH($U13,Jobs!$B$3:$B$56,0)),Jobs!$H$23:$P$57,MATCH(Employment!Y$7,Jobs!$H$22:$P$22,0),)</f>
        <v>11.418017042308243</v>
      </c>
      <c r="Z13" s="28">
        <f>VLOOKUP(INDEX(Jobs!$A$3:$A$56,MATCH($U13,Jobs!$B$3:$B$56,0)),Jobs!$H$23:$P$57,MATCH(Employment!Z$7,Jobs!$H$22:$P$22,0),)</f>
        <v>4.3033296266063887</v>
      </c>
      <c r="AA13" s="28">
        <f>VLOOKUP(INDEX(Jobs!$A$3:$A$56,MATCH($U13,Jobs!$B$3:$B$56,0)),Jobs!$H$23:$P$57,MATCH(Employment!AA$7,Jobs!$H$22:$P$22,0),)</f>
        <v>3.8618521080387671</v>
      </c>
      <c r="AB13" s="28">
        <f>VLOOKUP(INDEX(Jobs!$A$3:$A$56,MATCH($U13,Jobs!$B$3:$B$56,0)),Jobs!$H$23:$P$57,MATCH(Employment!AB$7,Jobs!$H$22:$P$22,0),)</f>
        <v>8.28075555416223</v>
      </c>
      <c r="AC13" s="28">
        <f>VLOOKUP(INDEX(Jobs!$A$3:$A$56,MATCH($U13,Jobs!$B$3:$B$56,0)),Jobs!$H$23:$P$57,MATCH(Employment!AC$7,Jobs!$H$22:$P$22,0),)</f>
        <v>11.418017042308243</v>
      </c>
      <c r="AE13" s="11"/>
    </row>
    <row r="14" spans="1:31" x14ac:dyDescent="0.3">
      <c r="A14" s="11" t="s">
        <v>446</v>
      </c>
      <c r="B14" s="4">
        <v>1</v>
      </c>
      <c r="C14" s="4">
        <v>1</v>
      </c>
      <c r="F14" s="11" t="s">
        <v>368</v>
      </c>
      <c r="G14" s="29"/>
      <c r="H14" s="29"/>
      <c r="I14" s="29"/>
      <c r="J14" s="29"/>
      <c r="K14" s="29"/>
      <c r="L14" s="29"/>
      <c r="M14" s="29"/>
      <c r="N14" s="29"/>
      <c r="P14" s="34">
        <f>VLOOKUP($F14,CropProd!$V$5:$Y$21,4,)/$P$2</f>
        <v>537.83600000000001</v>
      </c>
      <c r="U14" s="11" t="s">
        <v>368</v>
      </c>
      <c r="V14" s="28">
        <f>VLOOKUP(INDEX(Jobs!$A$3:$A$56,MATCH($U14,Jobs!$B$3:$B$56,0)),Jobs!$H$23:$P$57,MATCH(Employment!V$7,Jobs!$H$22:$P$22,0),)</f>
        <v>4.3033296266063887</v>
      </c>
      <c r="W14" s="28">
        <f>VLOOKUP(INDEX(Jobs!$A$3:$A$56,MATCH($U14,Jobs!$B$3:$B$56,0)),Jobs!$H$23:$P$57,MATCH(Employment!W$7,Jobs!$H$22:$P$22,0),)</f>
        <v>3.8618521080387671</v>
      </c>
      <c r="X14" s="28">
        <f>VLOOKUP(INDEX(Jobs!$A$3:$A$56,MATCH($U14,Jobs!$B$3:$B$56,0)),Jobs!$H$23:$P$57,MATCH(Employment!X$7,Jobs!$H$22:$P$22,0),)</f>
        <v>8.28075555416223</v>
      </c>
      <c r="Y14" s="28">
        <f>VLOOKUP(INDEX(Jobs!$A$3:$A$56,MATCH($U14,Jobs!$B$3:$B$56,0)),Jobs!$H$23:$P$57,MATCH(Employment!Y$7,Jobs!$H$22:$P$22,0),)</f>
        <v>11.418017042308243</v>
      </c>
      <c r="Z14" s="28">
        <f>VLOOKUP(INDEX(Jobs!$A$3:$A$56,MATCH($U14,Jobs!$B$3:$B$56,0)),Jobs!$H$23:$P$57,MATCH(Employment!Z$7,Jobs!$H$22:$P$22,0),)</f>
        <v>4.3033296266063887</v>
      </c>
      <c r="AA14" s="28">
        <f>VLOOKUP(INDEX(Jobs!$A$3:$A$56,MATCH($U14,Jobs!$B$3:$B$56,0)),Jobs!$H$23:$P$57,MATCH(Employment!AA$7,Jobs!$H$22:$P$22,0),)</f>
        <v>3.8618521080387671</v>
      </c>
      <c r="AB14" s="28">
        <f>VLOOKUP(INDEX(Jobs!$A$3:$A$56,MATCH($U14,Jobs!$B$3:$B$56,0)),Jobs!$H$23:$P$57,MATCH(Employment!AB$7,Jobs!$H$22:$P$22,0),)</f>
        <v>8.28075555416223</v>
      </c>
      <c r="AC14" s="28">
        <f>VLOOKUP(INDEX(Jobs!$A$3:$A$56,MATCH($U14,Jobs!$B$3:$B$56,0)),Jobs!$H$23:$P$57,MATCH(Employment!AC$7,Jobs!$H$22:$P$22,0),)</f>
        <v>11.418017042308243</v>
      </c>
      <c r="AE14" s="11"/>
    </row>
    <row r="15" spans="1:31" x14ac:dyDescent="0.3">
      <c r="A15" s="11" t="s">
        <v>447</v>
      </c>
      <c r="B15" s="4">
        <v>1</v>
      </c>
      <c r="C15" s="4">
        <v>1</v>
      </c>
      <c r="F15" s="11" t="s">
        <v>369</v>
      </c>
      <c r="G15" s="29"/>
      <c r="H15" s="29"/>
      <c r="I15" s="29"/>
      <c r="J15" s="29"/>
      <c r="K15" s="29"/>
      <c r="L15" s="29"/>
      <c r="M15" s="29"/>
      <c r="N15" s="29"/>
      <c r="P15" s="34">
        <f>VLOOKUP($F15,CropProd!$V$5:$Y$21,4,)/$P$2</f>
        <v>916.54399999999998</v>
      </c>
      <c r="U15" s="11" t="s">
        <v>369</v>
      </c>
      <c r="V15" s="28">
        <f>VLOOKUP(INDEX(Jobs!$A$3:$A$56,MATCH($U15,Jobs!$B$3:$B$56,0)),Jobs!$H$23:$P$57,MATCH(Employment!V$7,Jobs!$H$22:$P$22,0),)</f>
        <v>4.3033296266063887</v>
      </c>
      <c r="W15" s="28">
        <f>VLOOKUP(INDEX(Jobs!$A$3:$A$56,MATCH($U15,Jobs!$B$3:$B$56,0)),Jobs!$H$23:$P$57,MATCH(Employment!W$7,Jobs!$H$22:$P$22,0),)</f>
        <v>3.8618521080387671</v>
      </c>
      <c r="X15" s="28">
        <f>VLOOKUP(INDEX(Jobs!$A$3:$A$56,MATCH($U15,Jobs!$B$3:$B$56,0)),Jobs!$H$23:$P$57,MATCH(Employment!X$7,Jobs!$H$22:$P$22,0),)</f>
        <v>8.2807555541622317</v>
      </c>
      <c r="Y15" s="28">
        <f>VLOOKUP(INDEX(Jobs!$A$3:$A$56,MATCH($U15,Jobs!$B$3:$B$56,0)),Jobs!$H$23:$P$57,MATCH(Employment!Y$7,Jobs!$H$22:$P$22,0),)</f>
        <v>11.418017042308243</v>
      </c>
      <c r="Z15" s="28">
        <f>VLOOKUP(INDEX(Jobs!$A$3:$A$56,MATCH($U15,Jobs!$B$3:$B$56,0)),Jobs!$H$23:$P$57,MATCH(Employment!Z$7,Jobs!$H$22:$P$22,0),)</f>
        <v>4.3033296266063887</v>
      </c>
      <c r="AA15" s="28">
        <f>VLOOKUP(INDEX(Jobs!$A$3:$A$56,MATCH($U15,Jobs!$B$3:$B$56,0)),Jobs!$H$23:$P$57,MATCH(Employment!AA$7,Jobs!$H$22:$P$22,0),)</f>
        <v>3.8618521080387671</v>
      </c>
      <c r="AB15" s="28">
        <f>VLOOKUP(INDEX(Jobs!$A$3:$A$56,MATCH($U15,Jobs!$B$3:$B$56,0)),Jobs!$H$23:$P$57,MATCH(Employment!AB$7,Jobs!$H$22:$P$22,0),)</f>
        <v>8.2807555541622317</v>
      </c>
      <c r="AC15" s="28">
        <f>VLOOKUP(INDEX(Jobs!$A$3:$A$56,MATCH($U15,Jobs!$B$3:$B$56,0)),Jobs!$H$23:$P$57,MATCH(Employment!AC$7,Jobs!$H$22:$P$22,0),)</f>
        <v>11.418017042308243</v>
      </c>
      <c r="AE15" s="11"/>
    </row>
    <row r="16" spans="1:31" x14ac:dyDescent="0.3">
      <c r="A16" s="11" t="s">
        <v>16</v>
      </c>
      <c r="B16" s="4">
        <v>1</v>
      </c>
      <c r="C16" s="4">
        <v>0.5</v>
      </c>
      <c r="F16" s="11" t="s">
        <v>370</v>
      </c>
      <c r="G16" s="29"/>
      <c r="H16" s="29"/>
      <c r="I16" s="29"/>
      <c r="J16" s="29"/>
      <c r="K16" s="29"/>
      <c r="L16" s="29"/>
      <c r="M16" s="29"/>
      <c r="N16" s="29"/>
      <c r="P16" s="34">
        <f>VLOOKUP($F16,CropProd!$V$5:$Y$21,4,)/$P$2</f>
        <v>705.11099999999999</v>
      </c>
      <c r="U16" s="11" t="s">
        <v>370</v>
      </c>
      <c r="V16" s="28">
        <f>VLOOKUP(INDEX(Jobs!$A$3:$A$56,MATCH($U16,Jobs!$B$3:$B$56,0)),Jobs!$H$23:$P$57,MATCH(Employment!V$7,Jobs!$H$22:$P$22,0),)</f>
        <v>4.3033296266063887</v>
      </c>
      <c r="W16" s="28">
        <f>VLOOKUP(INDEX(Jobs!$A$3:$A$56,MATCH($U16,Jobs!$B$3:$B$56,0)),Jobs!$H$23:$P$57,MATCH(Employment!W$7,Jobs!$H$22:$P$22,0),)</f>
        <v>3.8618521080387671</v>
      </c>
      <c r="X16" s="28">
        <f>VLOOKUP(INDEX(Jobs!$A$3:$A$56,MATCH($U16,Jobs!$B$3:$B$56,0)),Jobs!$H$23:$P$57,MATCH(Employment!X$7,Jobs!$H$22:$P$22,0),)</f>
        <v>8.2807555541622317</v>
      </c>
      <c r="Y16" s="28">
        <f>VLOOKUP(INDEX(Jobs!$A$3:$A$56,MATCH($U16,Jobs!$B$3:$B$56,0)),Jobs!$H$23:$P$57,MATCH(Employment!Y$7,Jobs!$H$22:$P$22,0),)</f>
        <v>11.418017042308243</v>
      </c>
      <c r="Z16" s="28">
        <f>VLOOKUP(INDEX(Jobs!$A$3:$A$56,MATCH($U16,Jobs!$B$3:$B$56,0)),Jobs!$H$23:$P$57,MATCH(Employment!Z$7,Jobs!$H$22:$P$22,0),)</f>
        <v>4.3033296266063887</v>
      </c>
      <c r="AA16" s="28">
        <f>VLOOKUP(INDEX(Jobs!$A$3:$A$56,MATCH($U16,Jobs!$B$3:$B$56,0)),Jobs!$H$23:$P$57,MATCH(Employment!AA$7,Jobs!$H$22:$P$22,0),)</f>
        <v>3.8618521080387671</v>
      </c>
      <c r="AB16" s="28">
        <f>VLOOKUP(INDEX(Jobs!$A$3:$A$56,MATCH($U16,Jobs!$B$3:$B$56,0)),Jobs!$H$23:$P$57,MATCH(Employment!AB$7,Jobs!$H$22:$P$22,0),)</f>
        <v>8.2807555541622317</v>
      </c>
      <c r="AC16" s="28">
        <f>VLOOKUP(INDEX(Jobs!$A$3:$A$56,MATCH($U16,Jobs!$B$3:$B$56,0)),Jobs!$H$23:$P$57,MATCH(Employment!AC$7,Jobs!$H$22:$P$22,0),)</f>
        <v>11.418017042308243</v>
      </c>
      <c r="AE16" s="11"/>
    </row>
    <row r="17" spans="1:31" x14ac:dyDescent="0.3">
      <c r="A17" s="11" t="s">
        <v>448</v>
      </c>
      <c r="B17" s="4">
        <v>2</v>
      </c>
      <c r="C17" s="4"/>
      <c r="F17" s="11" t="s">
        <v>346</v>
      </c>
      <c r="G17" s="29"/>
      <c r="H17" s="29"/>
      <c r="I17" s="29"/>
      <c r="J17" s="29"/>
      <c r="K17" s="29"/>
      <c r="L17" s="29"/>
      <c r="M17" s="29"/>
      <c r="N17" s="29"/>
      <c r="P17" s="34">
        <f>VLOOKUP($F17,CropProd!$V$5:$Y$21,4,)/$P$2</f>
        <v>82.881</v>
      </c>
      <c r="U17" s="11" t="s">
        <v>346</v>
      </c>
      <c r="V17" s="28">
        <f>VLOOKUP(INDEX(Jobs!$A$3:$A$56,MATCH($U17,Jobs!$B$3:$B$56,0)),Jobs!$H$23:$P$57,MATCH(Employment!V$7,Jobs!$H$22:$P$22,0),)</f>
        <v>4.3033296266063887</v>
      </c>
      <c r="W17" s="28">
        <f>VLOOKUP(INDEX(Jobs!$A$3:$A$56,MATCH($U17,Jobs!$B$3:$B$56,0)),Jobs!$H$23:$P$57,MATCH(Employment!W$7,Jobs!$H$22:$P$22,0),)</f>
        <v>3.8618521080387671</v>
      </c>
      <c r="X17" s="28">
        <f>VLOOKUP(INDEX(Jobs!$A$3:$A$56,MATCH($U17,Jobs!$B$3:$B$56,0)),Jobs!$H$23:$P$57,MATCH(Employment!X$7,Jobs!$H$22:$P$22,0),)</f>
        <v>8.2807555541622317</v>
      </c>
      <c r="Y17" s="28">
        <f>VLOOKUP(INDEX(Jobs!$A$3:$A$56,MATCH($U17,Jobs!$B$3:$B$56,0)),Jobs!$H$23:$P$57,MATCH(Employment!Y$7,Jobs!$H$22:$P$22,0),)</f>
        <v>11.418017042308243</v>
      </c>
      <c r="Z17" s="28">
        <f>VLOOKUP(INDEX(Jobs!$A$3:$A$56,MATCH($U17,Jobs!$B$3:$B$56,0)),Jobs!$H$23:$P$57,MATCH(Employment!Z$7,Jobs!$H$22:$P$22,0),)</f>
        <v>4.3033296266063887</v>
      </c>
      <c r="AA17" s="28">
        <f>VLOOKUP(INDEX(Jobs!$A$3:$A$56,MATCH($U17,Jobs!$B$3:$B$56,0)),Jobs!$H$23:$P$57,MATCH(Employment!AA$7,Jobs!$H$22:$P$22,0),)</f>
        <v>3.8618521080387671</v>
      </c>
      <c r="AB17" s="28">
        <f>VLOOKUP(INDEX(Jobs!$A$3:$A$56,MATCH($U17,Jobs!$B$3:$B$56,0)),Jobs!$H$23:$P$57,MATCH(Employment!AB$7,Jobs!$H$22:$P$22,0),)</f>
        <v>8.2807555541622317</v>
      </c>
      <c r="AC17" s="28">
        <f>VLOOKUP(INDEX(Jobs!$A$3:$A$56,MATCH($U17,Jobs!$B$3:$B$56,0)),Jobs!$H$23:$P$57,MATCH(Employment!AC$7,Jobs!$H$22:$P$22,0),)</f>
        <v>11.418017042308243</v>
      </c>
      <c r="AE17" s="11"/>
    </row>
    <row r="18" spans="1:31" x14ac:dyDescent="0.3">
      <c r="C18" s="4"/>
      <c r="F18" s="11" t="s">
        <v>371</v>
      </c>
      <c r="G18" s="29"/>
      <c r="H18" s="29"/>
      <c r="I18" s="29"/>
      <c r="J18" s="29"/>
      <c r="K18" s="29"/>
      <c r="L18" s="29"/>
      <c r="M18" s="29"/>
      <c r="N18" s="29"/>
      <c r="P18" s="34">
        <f>VLOOKUP($F18,CropProd!$V$5:$Y$21,4,)/$P$2</f>
        <v>6.0129999999999999</v>
      </c>
      <c r="U18" s="11" t="s">
        <v>371</v>
      </c>
      <c r="V18" s="28">
        <f>VLOOKUP(INDEX(Jobs!$A$3:$A$56,MATCH($U18,Jobs!$B$3:$B$56,0)),Jobs!$H$23:$P$57,MATCH(Employment!V$7,Jobs!$H$22:$P$22,0),)</f>
        <v>4.3033296266063896</v>
      </c>
      <c r="W18" s="28">
        <f>VLOOKUP(INDEX(Jobs!$A$3:$A$56,MATCH($U18,Jobs!$B$3:$B$56,0)),Jobs!$H$23:$P$57,MATCH(Employment!W$7,Jobs!$H$22:$P$22,0),)</f>
        <v>3.8618521080387667</v>
      </c>
      <c r="X18" s="28">
        <f>VLOOKUP(INDEX(Jobs!$A$3:$A$56,MATCH($U18,Jobs!$B$3:$B$56,0)),Jobs!$H$23:$P$57,MATCH(Employment!X$7,Jobs!$H$22:$P$22,0),)</f>
        <v>8.2807555541622317</v>
      </c>
      <c r="Y18" s="28">
        <f>VLOOKUP(INDEX(Jobs!$A$3:$A$56,MATCH($U18,Jobs!$B$3:$B$56,0)),Jobs!$H$23:$P$57,MATCH(Employment!Y$7,Jobs!$H$22:$P$22,0),)</f>
        <v>11.418017042308243</v>
      </c>
      <c r="Z18" s="28">
        <f>VLOOKUP(INDEX(Jobs!$A$3:$A$56,MATCH($U18,Jobs!$B$3:$B$56,0)),Jobs!$H$23:$P$57,MATCH(Employment!Z$7,Jobs!$H$22:$P$22,0),)</f>
        <v>4.3033296266063896</v>
      </c>
      <c r="AA18" s="28">
        <f>VLOOKUP(INDEX(Jobs!$A$3:$A$56,MATCH($U18,Jobs!$B$3:$B$56,0)),Jobs!$H$23:$P$57,MATCH(Employment!AA$7,Jobs!$H$22:$P$22,0),)</f>
        <v>3.8618521080387667</v>
      </c>
      <c r="AB18" s="28">
        <f>VLOOKUP(INDEX(Jobs!$A$3:$A$56,MATCH($U18,Jobs!$B$3:$B$56,0)),Jobs!$H$23:$P$57,MATCH(Employment!AB$7,Jobs!$H$22:$P$22,0),)</f>
        <v>8.2807555541622317</v>
      </c>
      <c r="AC18" s="28">
        <f>VLOOKUP(INDEX(Jobs!$A$3:$A$56,MATCH($U18,Jobs!$B$3:$B$56,0)),Jobs!$H$23:$P$57,MATCH(Employment!AC$7,Jobs!$H$22:$P$22,0),)</f>
        <v>11.418017042308243</v>
      </c>
      <c r="AE18" s="11"/>
    </row>
    <row r="19" spans="1:31" x14ac:dyDescent="0.3">
      <c r="A19" s="11"/>
      <c r="B19" s="4"/>
      <c r="C19" s="4"/>
      <c r="F19" s="11" t="s">
        <v>348</v>
      </c>
      <c r="G19" s="29"/>
      <c r="H19" s="29"/>
      <c r="I19" s="29"/>
      <c r="J19" s="29"/>
      <c r="K19" s="29"/>
      <c r="L19" s="29"/>
      <c r="M19" s="29"/>
      <c r="N19" s="29"/>
      <c r="P19" s="34">
        <f>VLOOKUP($F19,CropProd!$V$5:$Y$21,4,)/$P$2</f>
        <v>5.9119999999999999</v>
      </c>
      <c r="U19" s="11" t="s">
        <v>348</v>
      </c>
      <c r="V19" s="28">
        <f>VLOOKUP(INDEX(Jobs!$A$3:$A$56,MATCH($U19,Jobs!$B$3:$B$56,0)),Jobs!$H$23:$P$57,MATCH(Employment!V$7,Jobs!$H$22:$P$22,0),)</f>
        <v>4.3033296266063896</v>
      </c>
      <c r="W19" s="28">
        <f>VLOOKUP(INDEX(Jobs!$A$3:$A$56,MATCH($U19,Jobs!$B$3:$B$56,0)),Jobs!$H$23:$P$57,MATCH(Employment!W$7,Jobs!$H$22:$P$22,0),)</f>
        <v>3.8618521080387667</v>
      </c>
      <c r="X19" s="28">
        <f>VLOOKUP(INDEX(Jobs!$A$3:$A$56,MATCH($U19,Jobs!$B$3:$B$56,0)),Jobs!$H$23:$P$57,MATCH(Employment!X$7,Jobs!$H$22:$P$22,0),)</f>
        <v>8.2807555541622317</v>
      </c>
      <c r="Y19" s="28">
        <f>VLOOKUP(INDEX(Jobs!$A$3:$A$56,MATCH($U19,Jobs!$B$3:$B$56,0)),Jobs!$H$23:$P$57,MATCH(Employment!Y$7,Jobs!$H$22:$P$22,0),)</f>
        <v>11.418017042308243</v>
      </c>
      <c r="Z19" s="28">
        <f>VLOOKUP(INDEX(Jobs!$A$3:$A$56,MATCH($U19,Jobs!$B$3:$B$56,0)),Jobs!$H$23:$P$57,MATCH(Employment!Z$7,Jobs!$H$22:$P$22,0),)</f>
        <v>4.3033296266063896</v>
      </c>
      <c r="AA19" s="28">
        <f>VLOOKUP(INDEX(Jobs!$A$3:$A$56,MATCH($U19,Jobs!$B$3:$B$56,0)),Jobs!$H$23:$P$57,MATCH(Employment!AA$7,Jobs!$H$22:$P$22,0),)</f>
        <v>3.8618521080387667</v>
      </c>
      <c r="AB19" s="28">
        <f>VLOOKUP(INDEX(Jobs!$A$3:$A$56,MATCH($U19,Jobs!$B$3:$B$56,0)),Jobs!$H$23:$P$57,MATCH(Employment!AB$7,Jobs!$H$22:$P$22,0),)</f>
        <v>8.2807555541622317</v>
      </c>
      <c r="AC19" s="28">
        <f>VLOOKUP(INDEX(Jobs!$A$3:$A$56,MATCH($U19,Jobs!$B$3:$B$56,0)),Jobs!$H$23:$P$57,MATCH(Employment!AC$7,Jobs!$H$22:$P$22,0),)</f>
        <v>11.418017042308243</v>
      </c>
      <c r="AE19" s="11"/>
    </row>
    <row r="20" spans="1:31" x14ac:dyDescent="0.3">
      <c r="F20" s="11" t="s">
        <v>372</v>
      </c>
      <c r="G20" s="29"/>
      <c r="H20" s="29"/>
      <c r="I20" s="29"/>
      <c r="J20" s="29"/>
      <c r="K20" s="29"/>
      <c r="L20" s="29"/>
      <c r="M20" s="29"/>
      <c r="N20" s="29"/>
      <c r="P20" s="34">
        <f>VLOOKUP($F20,CropProd!$V$5:$Y$21,4,)/$P$2</f>
        <v>16</v>
      </c>
      <c r="U20" s="11" t="s">
        <v>372</v>
      </c>
      <c r="V20" s="28">
        <f>VLOOKUP(INDEX(Jobs!$A$3:$A$56,MATCH($U20,Jobs!$B$3:$B$56,0)),Jobs!$H$23:$P$57,MATCH(Employment!V$7,Jobs!$H$22:$P$22,0),)</f>
        <v>4.3033296266063896</v>
      </c>
      <c r="W20" s="28">
        <f>VLOOKUP(INDEX(Jobs!$A$3:$A$56,MATCH($U20,Jobs!$B$3:$B$56,0)),Jobs!$H$23:$P$57,MATCH(Employment!W$7,Jobs!$H$22:$P$22,0),)</f>
        <v>3.8618521080387667</v>
      </c>
      <c r="X20" s="28">
        <f>VLOOKUP(INDEX(Jobs!$A$3:$A$56,MATCH($U20,Jobs!$B$3:$B$56,0)),Jobs!$H$23:$P$57,MATCH(Employment!X$7,Jobs!$H$22:$P$22,0),)</f>
        <v>8.2807555541622317</v>
      </c>
      <c r="Y20" s="28">
        <f>VLOOKUP(INDEX(Jobs!$A$3:$A$56,MATCH($U20,Jobs!$B$3:$B$56,0)),Jobs!$H$23:$P$57,MATCH(Employment!Y$7,Jobs!$H$22:$P$22,0),)</f>
        <v>11.418017042308243</v>
      </c>
      <c r="Z20" s="28">
        <f>VLOOKUP(INDEX(Jobs!$A$3:$A$56,MATCH($U20,Jobs!$B$3:$B$56,0)),Jobs!$H$23:$P$57,MATCH(Employment!Z$7,Jobs!$H$22:$P$22,0),)</f>
        <v>4.3033296266063896</v>
      </c>
      <c r="AA20" s="28">
        <f>VLOOKUP(INDEX(Jobs!$A$3:$A$56,MATCH($U20,Jobs!$B$3:$B$56,0)),Jobs!$H$23:$P$57,MATCH(Employment!AA$7,Jobs!$H$22:$P$22,0),)</f>
        <v>3.8618521080387667</v>
      </c>
      <c r="AB20" s="28">
        <f>VLOOKUP(INDEX(Jobs!$A$3:$A$56,MATCH($U20,Jobs!$B$3:$B$56,0)),Jobs!$H$23:$P$57,MATCH(Employment!AB$7,Jobs!$H$22:$P$22,0),)</f>
        <v>8.2807555541622317</v>
      </c>
      <c r="AC20" s="28">
        <f>VLOOKUP(INDEX(Jobs!$A$3:$A$56,MATCH($U20,Jobs!$B$3:$B$56,0)),Jobs!$H$23:$P$57,MATCH(Employment!AC$7,Jobs!$H$22:$P$22,0),)</f>
        <v>11.418017042308243</v>
      </c>
      <c r="AE20" s="11"/>
    </row>
    <row r="21" spans="1:31" x14ac:dyDescent="0.3">
      <c r="F21" s="11" t="s">
        <v>347</v>
      </c>
      <c r="G21" s="29"/>
      <c r="H21" s="29"/>
      <c r="I21" s="29"/>
      <c r="J21" s="29"/>
      <c r="K21" s="29"/>
      <c r="L21" s="29"/>
      <c r="M21" s="29"/>
      <c r="N21" s="29"/>
      <c r="P21" s="34">
        <f>VLOOKUP($F21,CropProd!$V$5:$Y$21,4,)/$P$2</f>
        <v>527.58699999999999</v>
      </c>
      <c r="U21" s="11" t="s">
        <v>347</v>
      </c>
      <c r="V21" s="28">
        <f>VLOOKUP(INDEX(Jobs!$A$3:$A$56,MATCH($U21,Jobs!$B$3:$B$56,0)),Jobs!$H$23:$P$57,MATCH(Employment!V$7,Jobs!$H$22:$P$22,0),)</f>
        <v>4.3033296266063887</v>
      </c>
      <c r="W21" s="28">
        <f>VLOOKUP(INDEX(Jobs!$A$3:$A$56,MATCH($U21,Jobs!$B$3:$B$56,0)),Jobs!$H$23:$P$57,MATCH(Employment!W$7,Jobs!$H$22:$P$22,0),)</f>
        <v>3.8618521080387676</v>
      </c>
      <c r="X21" s="28">
        <f>VLOOKUP(INDEX(Jobs!$A$3:$A$56,MATCH($U21,Jobs!$B$3:$B$56,0)),Jobs!$H$23:$P$57,MATCH(Employment!X$7,Jobs!$H$22:$P$22,0),)</f>
        <v>8.2807555541622317</v>
      </c>
      <c r="Y21" s="28">
        <f>VLOOKUP(INDEX(Jobs!$A$3:$A$56,MATCH($U21,Jobs!$B$3:$B$56,0)),Jobs!$H$23:$P$57,MATCH(Employment!Y$7,Jobs!$H$22:$P$22,0),)</f>
        <v>11.418017042308243</v>
      </c>
      <c r="Z21" s="28">
        <f>VLOOKUP(INDEX(Jobs!$A$3:$A$56,MATCH($U21,Jobs!$B$3:$B$56,0)),Jobs!$H$23:$P$57,MATCH(Employment!Z$7,Jobs!$H$22:$P$22,0),)</f>
        <v>4.3033296266063887</v>
      </c>
      <c r="AA21" s="28">
        <f>VLOOKUP(INDEX(Jobs!$A$3:$A$56,MATCH($U21,Jobs!$B$3:$B$56,0)),Jobs!$H$23:$P$57,MATCH(Employment!AA$7,Jobs!$H$22:$P$22,0),)</f>
        <v>3.8618521080387676</v>
      </c>
      <c r="AB21" s="28">
        <f>VLOOKUP(INDEX(Jobs!$A$3:$A$56,MATCH($U21,Jobs!$B$3:$B$56,0)),Jobs!$H$23:$P$57,MATCH(Employment!AB$7,Jobs!$H$22:$P$22,0),)</f>
        <v>8.2807555541622317</v>
      </c>
      <c r="AC21" s="28">
        <f>VLOOKUP(INDEX(Jobs!$A$3:$A$56,MATCH($U21,Jobs!$B$3:$B$56,0)),Jobs!$H$23:$P$57,MATCH(Employment!AC$7,Jobs!$H$22:$P$22,0),)</f>
        <v>11.418017042308243</v>
      </c>
      <c r="AE21" s="11"/>
    </row>
    <row r="22" spans="1:31" x14ac:dyDescent="0.3">
      <c r="F22" s="11" t="s">
        <v>373</v>
      </c>
      <c r="G22" s="29"/>
      <c r="H22" s="29"/>
      <c r="I22" s="29"/>
      <c r="J22" s="29"/>
      <c r="K22" s="29"/>
      <c r="L22" s="29"/>
      <c r="M22" s="29"/>
      <c r="N22" s="29"/>
      <c r="P22" s="34">
        <f>VLOOKUP($F22,CropProd!$V$5:$Y$21,4,)/$P$2</f>
        <v>1684.2249999999999</v>
      </c>
      <c r="U22" s="11" t="s">
        <v>373</v>
      </c>
      <c r="V22" s="28">
        <f>VLOOKUP(INDEX(Jobs!$A$3:$A$56,MATCH($U22,Jobs!$B$3:$B$56,0)),Jobs!$H$23:$P$57,MATCH(Employment!V$7,Jobs!$H$22:$P$22,0),)</f>
        <v>4.3033296266063896</v>
      </c>
      <c r="W22" s="28">
        <f>VLOOKUP(INDEX(Jobs!$A$3:$A$56,MATCH($U22,Jobs!$B$3:$B$56,0)),Jobs!$H$23:$P$57,MATCH(Employment!W$7,Jobs!$H$22:$P$22,0),)</f>
        <v>3.8618521080387667</v>
      </c>
      <c r="X22" s="28">
        <f>VLOOKUP(INDEX(Jobs!$A$3:$A$56,MATCH($U22,Jobs!$B$3:$B$56,0)),Jobs!$H$23:$P$57,MATCH(Employment!X$7,Jobs!$H$22:$P$22,0),)</f>
        <v>8.2807555541622317</v>
      </c>
      <c r="Y22" s="28">
        <f>VLOOKUP(INDEX(Jobs!$A$3:$A$56,MATCH($U22,Jobs!$B$3:$B$56,0)),Jobs!$H$23:$P$57,MATCH(Employment!Y$7,Jobs!$H$22:$P$22,0),)</f>
        <v>11.418017042308243</v>
      </c>
      <c r="Z22" s="28">
        <f>VLOOKUP(INDEX(Jobs!$A$3:$A$56,MATCH($U22,Jobs!$B$3:$B$56,0)),Jobs!$H$23:$P$57,MATCH(Employment!Z$7,Jobs!$H$22:$P$22,0),)</f>
        <v>4.3033296266063896</v>
      </c>
      <c r="AA22" s="28">
        <f>VLOOKUP(INDEX(Jobs!$A$3:$A$56,MATCH($U22,Jobs!$B$3:$B$56,0)),Jobs!$H$23:$P$57,MATCH(Employment!AA$7,Jobs!$H$22:$P$22,0),)</f>
        <v>3.8618521080387667</v>
      </c>
      <c r="AB22" s="28">
        <f>VLOOKUP(INDEX(Jobs!$A$3:$A$56,MATCH($U22,Jobs!$B$3:$B$56,0)),Jobs!$H$23:$P$57,MATCH(Employment!AB$7,Jobs!$H$22:$P$22,0),)</f>
        <v>8.2807555541622317</v>
      </c>
      <c r="AC22" s="28">
        <f>VLOOKUP(INDEX(Jobs!$A$3:$A$56,MATCH($U22,Jobs!$B$3:$B$56,0)),Jobs!$H$23:$P$57,MATCH(Employment!AC$7,Jobs!$H$22:$P$22,0),)</f>
        <v>11.418017042308243</v>
      </c>
      <c r="AE22" s="11"/>
    </row>
    <row r="23" spans="1:31" x14ac:dyDescent="0.3">
      <c r="F23" s="11" t="s">
        <v>375</v>
      </c>
      <c r="G23" s="29"/>
      <c r="H23" s="29"/>
      <c r="I23" s="29"/>
      <c r="J23" s="29"/>
      <c r="K23" s="29"/>
      <c r="L23" s="29"/>
      <c r="M23" s="29"/>
      <c r="N23" s="29"/>
      <c r="P23" s="34">
        <f>VLOOKUP($F23,CropProd!$V$5:$Y$21,4,)/$P$2</f>
        <v>133.376</v>
      </c>
      <c r="U23" s="11" t="s">
        <v>375</v>
      </c>
      <c r="V23" s="28">
        <f>VLOOKUP(INDEX(Jobs!$A$3:$A$56,MATCH($U23,Jobs!$B$3:$B$56,0)),Jobs!$H$23:$P$57,MATCH(Employment!V$7,Jobs!$H$22:$P$22,0),)</f>
        <v>4.3033296266063887</v>
      </c>
      <c r="W23" s="28">
        <f>VLOOKUP(INDEX(Jobs!$A$3:$A$56,MATCH($U23,Jobs!$B$3:$B$56,0)),Jobs!$H$23:$P$57,MATCH(Employment!W$7,Jobs!$H$22:$P$22,0),)</f>
        <v>3.8618521080387671</v>
      </c>
      <c r="X23" s="28">
        <f>VLOOKUP(INDEX(Jobs!$A$3:$A$56,MATCH($U23,Jobs!$B$3:$B$56,0)),Jobs!$H$23:$P$57,MATCH(Employment!X$7,Jobs!$H$22:$P$22,0),)</f>
        <v>8.2807555541622317</v>
      </c>
      <c r="Y23" s="28">
        <f>VLOOKUP(INDEX(Jobs!$A$3:$A$56,MATCH($U23,Jobs!$B$3:$B$56,0)),Jobs!$H$23:$P$57,MATCH(Employment!Y$7,Jobs!$H$22:$P$22,0),)</f>
        <v>11.418017042308245</v>
      </c>
      <c r="Z23" s="28">
        <f>VLOOKUP(INDEX(Jobs!$A$3:$A$56,MATCH($U23,Jobs!$B$3:$B$56,0)),Jobs!$H$23:$P$57,MATCH(Employment!Z$7,Jobs!$H$22:$P$22,0),)</f>
        <v>4.3033296266063887</v>
      </c>
      <c r="AA23" s="28">
        <f>VLOOKUP(INDEX(Jobs!$A$3:$A$56,MATCH($U23,Jobs!$B$3:$B$56,0)),Jobs!$H$23:$P$57,MATCH(Employment!AA$7,Jobs!$H$22:$P$22,0),)</f>
        <v>3.8618521080387671</v>
      </c>
      <c r="AB23" s="28">
        <f>VLOOKUP(INDEX(Jobs!$A$3:$A$56,MATCH($U23,Jobs!$B$3:$B$56,0)),Jobs!$H$23:$P$57,MATCH(Employment!AB$7,Jobs!$H$22:$P$22,0),)</f>
        <v>8.2807555541622317</v>
      </c>
      <c r="AC23" s="28">
        <f>VLOOKUP(INDEX(Jobs!$A$3:$A$56,MATCH($U23,Jobs!$B$3:$B$56,0)),Jobs!$H$23:$P$57,MATCH(Employment!AC$7,Jobs!$H$22:$P$22,0),)</f>
        <v>11.418017042308245</v>
      </c>
      <c r="AE23" s="11"/>
    </row>
    <row r="24" spans="1:31" x14ac:dyDescent="0.3">
      <c r="F24" s="11" t="s">
        <v>376</v>
      </c>
      <c r="G24" s="29"/>
      <c r="H24" s="29"/>
      <c r="I24" s="29"/>
      <c r="J24" s="29"/>
      <c r="K24" s="29"/>
      <c r="L24" s="29"/>
      <c r="M24" s="29"/>
      <c r="N24" s="29"/>
      <c r="P24" s="34"/>
      <c r="U24" s="11" t="s">
        <v>376</v>
      </c>
      <c r="V24" s="28">
        <f>VLOOKUP(INDEX(Jobs!$A$3:$A$56,MATCH($U24,Jobs!$B$3:$B$56,0)),Jobs!$H$23:$P$57,MATCH(Employment!V$7,Jobs!$H$22:$P$22,0),)</f>
        <v>3.6412789148207905</v>
      </c>
      <c r="W24" s="28">
        <f>VLOOKUP(INDEX(Jobs!$A$3:$A$56,MATCH($U24,Jobs!$B$3:$B$56,0)),Jobs!$H$23:$P$57,MATCH(Employment!W$7,Jobs!$H$22:$P$22,0),)</f>
        <v>3.0343123706018891</v>
      </c>
      <c r="X24" s="28">
        <f>VLOOKUP(INDEX(Jobs!$A$3:$A$56,MATCH($U24,Jobs!$B$3:$B$56,0)),Jobs!$H$23:$P$57,MATCH(Employment!X$7,Jobs!$H$22:$P$22,0),)</f>
        <v>8.2807555541622317</v>
      </c>
      <c r="Y24" s="28">
        <f>VLOOKUP(INDEX(Jobs!$A$3:$A$56,MATCH($U24,Jobs!$B$3:$B$56,0)),Jobs!$H$23:$P$57,MATCH(Employment!Y$7,Jobs!$H$22:$P$22,0),)</f>
        <v>11.418017042308245</v>
      </c>
      <c r="Z24" s="28">
        <f>VLOOKUP(INDEX(Jobs!$A$3:$A$56,MATCH($U24,Jobs!$B$3:$B$56,0)),Jobs!$H$23:$P$57,MATCH(Employment!Z$7,Jobs!$H$22:$P$22,0),)</f>
        <v>3.6412789148207905</v>
      </c>
      <c r="AA24" s="28">
        <f>VLOOKUP(INDEX(Jobs!$A$3:$A$56,MATCH($U24,Jobs!$B$3:$B$56,0)),Jobs!$H$23:$P$57,MATCH(Employment!AA$7,Jobs!$H$22:$P$22,0),)</f>
        <v>3.0343123706018891</v>
      </c>
      <c r="AB24" s="28">
        <f>VLOOKUP(INDEX(Jobs!$A$3:$A$56,MATCH($U24,Jobs!$B$3:$B$56,0)),Jobs!$H$23:$P$57,MATCH(Employment!AB$7,Jobs!$H$22:$P$22,0),)</f>
        <v>8.2807555541622317</v>
      </c>
      <c r="AC24" s="28">
        <f>VLOOKUP(INDEX(Jobs!$A$3:$A$56,MATCH($U24,Jobs!$B$3:$B$56,0)),Jobs!$H$23:$P$57,MATCH(Employment!AC$7,Jobs!$H$22:$P$22,0),)</f>
        <v>11.418017042308245</v>
      </c>
      <c r="AE24" s="11"/>
    </row>
    <row r="25" spans="1:31" x14ac:dyDescent="0.3">
      <c r="F25" s="11" t="s">
        <v>377</v>
      </c>
      <c r="G25" s="29"/>
      <c r="H25" s="29"/>
      <c r="I25" s="29"/>
      <c r="J25" s="29"/>
      <c r="K25" s="29"/>
      <c r="L25" s="29"/>
      <c r="M25" s="29"/>
      <c r="N25" s="29"/>
      <c r="P25" s="11"/>
      <c r="U25" s="11" t="s">
        <v>377</v>
      </c>
      <c r="V25" s="28">
        <f>VLOOKUP(INDEX(Jobs!$A$3:$A$56,MATCH($U25,Jobs!$B$3:$B$56,0)),Jobs!$H$23:$P$57,MATCH(Employment!V$7,Jobs!$H$22:$P$22,0),)</f>
        <v>3.6412789148207905</v>
      </c>
      <c r="W25" s="28">
        <f>VLOOKUP(INDEX(Jobs!$A$3:$A$56,MATCH($U25,Jobs!$B$3:$B$56,0)),Jobs!$H$23:$P$57,MATCH(Employment!W$7,Jobs!$H$22:$P$22,0),)</f>
        <v>3.0343123706018891</v>
      </c>
      <c r="X25" s="28">
        <f>VLOOKUP(INDEX(Jobs!$A$3:$A$56,MATCH($U25,Jobs!$B$3:$B$56,0)),Jobs!$H$23:$P$57,MATCH(Employment!X$7,Jobs!$H$22:$P$22,0),)</f>
        <v>8.2807555541622317</v>
      </c>
      <c r="Y25" s="28">
        <f>VLOOKUP(INDEX(Jobs!$A$3:$A$56,MATCH($U25,Jobs!$B$3:$B$56,0)),Jobs!$H$23:$P$57,MATCH(Employment!Y$7,Jobs!$H$22:$P$22,0),)</f>
        <v>11.418017042308245</v>
      </c>
      <c r="Z25" s="28">
        <f>VLOOKUP(INDEX(Jobs!$A$3:$A$56,MATCH($U25,Jobs!$B$3:$B$56,0)),Jobs!$H$23:$P$57,MATCH(Employment!Z$7,Jobs!$H$22:$P$22,0),)</f>
        <v>3.6412789148207905</v>
      </c>
      <c r="AA25" s="28">
        <f>VLOOKUP(INDEX(Jobs!$A$3:$A$56,MATCH($U25,Jobs!$B$3:$B$56,0)),Jobs!$H$23:$P$57,MATCH(Employment!AA$7,Jobs!$H$22:$P$22,0),)</f>
        <v>3.0343123706018891</v>
      </c>
      <c r="AB25" s="28">
        <f>VLOOKUP(INDEX(Jobs!$A$3:$A$56,MATCH($U25,Jobs!$B$3:$B$56,0)),Jobs!$H$23:$P$57,MATCH(Employment!AB$7,Jobs!$H$22:$P$22,0),)</f>
        <v>8.2807555541622317</v>
      </c>
      <c r="AC25" s="28">
        <f>VLOOKUP(INDEX(Jobs!$A$3:$A$56,MATCH($U25,Jobs!$B$3:$B$56,0)),Jobs!$H$23:$P$57,MATCH(Employment!AC$7,Jobs!$H$22:$P$22,0),)</f>
        <v>11.418017042308245</v>
      </c>
      <c r="AE25" s="11"/>
    </row>
    <row r="26" spans="1:31" x14ac:dyDescent="0.3">
      <c r="F26" s="11" t="s">
        <v>378</v>
      </c>
      <c r="G26" s="29"/>
      <c r="H26" s="29"/>
      <c r="I26" s="29"/>
      <c r="J26" s="29"/>
      <c r="K26" s="29"/>
      <c r="L26" s="29"/>
      <c r="M26" s="29"/>
      <c r="N26" s="29"/>
      <c r="P26" s="11"/>
      <c r="U26" s="11" t="s">
        <v>378</v>
      </c>
      <c r="V26" s="28">
        <f>VLOOKUP(INDEX(Jobs!$A$3:$A$56,MATCH($U26,Jobs!$B$3:$B$56,0)),Jobs!$H$23:$P$57,MATCH(Employment!V$7,Jobs!$H$22:$P$22,0),)</f>
        <v>3.6412789148207905</v>
      </c>
      <c r="W26" s="28">
        <f>VLOOKUP(INDEX(Jobs!$A$3:$A$56,MATCH($U26,Jobs!$B$3:$B$56,0)),Jobs!$H$23:$P$57,MATCH(Employment!W$7,Jobs!$H$22:$P$22,0),)</f>
        <v>3.0343123706018891</v>
      </c>
      <c r="X26" s="28">
        <f>VLOOKUP(INDEX(Jobs!$A$3:$A$56,MATCH($U26,Jobs!$B$3:$B$56,0)),Jobs!$H$23:$P$57,MATCH(Employment!X$7,Jobs!$H$22:$P$22,0),)</f>
        <v>8.2807555541622317</v>
      </c>
      <c r="Y26" s="28">
        <f>VLOOKUP(INDEX(Jobs!$A$3:$A$56,MATCH($U26,Jobs!$B$3:$B$56,0)),Jobs!$H$23:$P$57,MATCH(Employment!Y$7,Jobs!$H$22:$P$22,0),)</f>
        <v>11.418017042308245</v>
      </c>
      <c r="Z26" s="28">
        <f>VLOOKUP(INDEX(Jobs!$A$3:$A$56,MATCH($U26,Jobs!$B$3:$B$56,0)),Jobs!$H$23:$P$57,MATCH(Employment!Z$7,Jobs!$H$22:$P$22,0),)</f>
        <v>3.6412789148207905</v>
      </c>
      <c r="AA26" s="28">
        <f>VLOOKUP(INDEX(Jobs!$A$3:$A$56,MATCH($U26,Jobs!$B$3:$B$56,0)),Jobs!$H$23:$P$57,MATCH(Employment!AA$7,Jobs!$H$22:$P$22,0),)</f>
        <v>3.0343123706018891</v>
      </c>
      <c r="AB26" s="28">
        <f>VLOOKUP(INDEX(Jobs!$A$3:$A$56,MATCH($U26,Jobs!$B$3:$B$56,0)),Jobs!$H$23:$P$57,MATCH(Employment!AB$7,Jobs!$H$22:$P$22,0),)</f>
        <v>8.2807555541622317</v>
      </c>
      <c r="AC26" s="28">
        <f>VLOOKUP(INDEX(Jobs!$A$3:$A$56,MATCH($U26,Jobs!$B$3:$B$56,0)),Jobs!$H$23:$P$57,MATCH(Employment!AC$7,Jobs!$H$22:$P$22,0),)</f>
        <v>11.418017042308245</v>
      </c>
      <c r="AE26" s="11"/>
    </row>
    <row r="27" spans="1:31" x14ac:dyDescent="0.3">
      <c r="F27" s="11" t="s">
        <v>6</v>
      </c>
      <c r="G27" s="29"/>
      <c r="H27" s="29"/>
      <c r="I27" s="29"/>
      <c r="J27" s="29"/>
      <c r="K27" s="29"/>
      <c r="L27" s="29"/>
      <c r="M27" s="29"/>
      <c r="N27" s="29"/>
      <c r="P27" s="11"/>
      <c r="U27" s="11" t="s">
        <v>6</v>
      </c>
      <c r="V27" s="28">
        <f>VLOOKUP(INDEX(Jobs!$A$3:$A$56,MATCH($U27,Jobs!$B$3:$B$56,0)),Jobs!$H$23:$P$57,MATCH(Employment!V$7,Jobs!$H$22:$P$22,0),)</f>
        <v>4.3033296266063887</v>
      </c>
      <c r="W27" s="28">
        <f>VLOOKUP(INDEX(Jobs!$A$3:$A$56,MATCH($U27,Jobs!$B$3:$B$56,0)),Jobs!$H$23:$P$57,MATCH(Employment!W$7,Jobs!$H$22:$P$22,0),)</f>
        <v>3.8618521080387667</v>
      </c>
      <c r="X27" s="28">
        <f>VLOOKUP(INDEX(Jobs!$A$3:$A$56,MATCH($U27,Jobs!$B$3:$B$56,0)),Jobs!$H$23:$P$57,MATCH(Employment!X$7,Jobs!$H$22:$P$22,0),)</f>
        <v>10.764982220410905</v>
      </c>
      <c r="Y27" s="28">
        <f>VLOOKUP(INDEX(Jobs!$A$3:$A$56,MATCH($U27,Jobs!$B$3:$B$56,0)),Jobs!$H$23:$P$57,MATCH(Employment!Y$7,Jobs!$H$22:$P$22,0),)</f>
        <v>11.418017042308243</v>
      </c>
      <c r="Z27" s="28">
        <f>VLOOKUP(INDEX(Jobs!$A$3:$A$56,MATCH($U27,Jobs!$B$3:$B$56,0)),Jobs!$H$23:$P$57,MATCH(Employment!Z$7,Jobs!$H$22:$P$22,0),)</f>
        <v>4.3033296266063887</v>
      </c>
      <c r="AA27" s="28">
        <f>VLOOKUP(INDEX(Jobs!$A$3:$A$56,MATCH($U27,Jobs!$B$3:$B$56,0)),Jobs!$H$23:$P$57,MATCH(Employment!AA$7,Jobs!$H$22:$P$22,0),)</f>
        <v>3.8618521080387667</v>
      </c>
      <c r="AB27" s="28">
        <f>VLOOKUP(INDEX(Jobs!$A$3:$A$56,MATCH($U27,Jobs!$B$3:$B$56,0)),Jobs!$H$23:$P$57,MATCH(Employment!AB$7,Jobs!$H$22:$P$22,0),)</f>
        <v>10.764982220410905</v>
      </c>
      <c r="AC27" s="28">
        <f>VLOOKUP(INDEX(Jobs!$A$3:$A$56,MATCH($U27,Jobs!$B$3:$B$56,0)),Jobs!$H$23:$P$57,MATCH(Employment!AC$7,Jobs!$H$22:$P$22,0),)</f>
        <v>11.418017042308243</v>
      </c>
      <c r="AE27" s="11"/>
    </row>
    <row r="28" spans="1:31" x14ac:dyDescent="0.3">
      <c r="F28" s="11" t="s">
        <v>10</v>
      </c>
      <c r="G28" s="29"/>
      <c r="H28" s="29"/>
      <c r="I28" s="29"/>
      <c r="J28" s="29"/>
      <c r="K28" s="29"/>
      <c r="L28" s="29"/>
      <c r="M28" s="29"/>
      <c r="N28" s="29"/>
      <c r="P28" s="11"/>
      <c r="U28" s="11" t="s">
        <v>10</v>
      </c>
      <c r="V28" s="28">
        <f>VLOOKUP(INDEX(Jobs!$A$3:$A$56,MATCH($U28,Jobs!$B$3:$B$56,0)),Jobs!$H$23:$P$57,MATCH(Employment!V$7,Jobs!$H$22:$P$22,0),)</f>
        <v>4.3033296266063887</v>
      </c>
      <c r="W28" s="28">
        <f>VLOOKUP(INDEX(Jobs!$A$3:$A$56,MATCH($U28,Jobs!$B$3:$B$56,0)),Jobs!$H$23:$P$57,MATCH(Employment!W$7,Jobs!$H$22:$P$22,0),)</f>
        <v>3.8618521080387671</v>
      </c>
      <c r="X28" s="28">
        <f>VLOOKUP(INDEX(Jobs!$A$3:$A$56,MATCH($U28,Jobs!$B$3:$B$56,0)),Jobs!$H$23:$P$57,MATCH(Employment!X$7,Jobs!$H$22:$P$22,0),)</f>
        <v>10.764982220410905</v>
      </c>
      <c r="Y28" s="28">
        <f>VLOOKUP(INDEX(Jobs!$A$3:$A$56,MATCH($U28,Jobs!$B$3:$B$56,0)),Jobs!$H$23:$P$57,MATCH(Employment!Y$7,Jobs!$H$22:$P$22,0),)</f>
        <v>11.418017042308243</v>
      </c>
      <c r="Z28" s="28">
        <f>VLOOKUP(INDEX(Jobs!$A$3:$A$56,MATCH($U28,Jobs!$B$3:$B$56,0)),Jobs!$H$23:$P$57,MATCH(Employment!Z$7,Jobs!$H$22:$P$22,0),)</f>
        <v>4.3033296266063887</v>
      </c>
      <c r="AA28" s="28">
        <f>VLOOKUP(INDEX(Jobs!$A$3:$A$56,MATCH($U28,Jobs!$B$3:$B$56,0)),Jobs!$H$23:$P$57,MATCH(Employment!AA$7,Jobs!$H$22:$P$22,0),)</f>
        <v>3.8618521080387671</v>
      </c>
      <c r="AB28" s="28">
        <f>VLOOKUP(INDEX(Jobs!$A$3:$A$56,MATCH($U28,Jobs!$B$3:$B$56,0)),Jobs!$H$23:$P$57,MATCH(Employment!AB$7,Jobs!$H$22:$P$22,0),)</f>
        <v>10.764982220410905</v>
      </c>
      <c r="AC28" s="28">
        <f>VLOOKUP(INDEX(Jobs!$A$3:$A$56,MATCH($U28,Jobs!$B$3:$B$56,0)),Jobs!$H$23:$P$57,MATCH(Employment!AC$7,Jobs!$H$22:$P$22,0),)</f>
        <v>11.418017042308243</v>
      </c>
      <c r="AE28" s="11"/>
    </row>
    <row r="29" spans="1:31" x14ac:dyDescent="0.3">
      <c r="F29" s="11" t="s">
        <v>379</v>
      </c>
      <c r="G29" s="29"/>
      <c r="H29" s="29"/>
      <c r="I29" s="29"/>
      <c r="J29" s="29"/>
      <c r="K29" s="29"/>
      <c r="L29" s="29"/>
      <c r="M29" s="29"/>
      <c r="N29" s="29"/>
      <c r="P29" s="11"/>
      <c r="U29" s="11" t="s">
        <v>379</v>
      </c>
      <c r="V29" s="28">
        <f>VLOOKUP(INDEX(Jobs!$A$3:$A$56,MATCH($U29,Jobs!$B$3:$B$56,0)),Jobs!$H$23:$P$57,MATCH(Employment!V$7,Jobs!$H$22:$P$22,0),)</f>
        <v>26.573460442930482</v>
      </c>
      <c r="W29" s="28">
        <f>VLOOKUP(INDEX(Jobs!$A$3:$A$56,MATCH($U29,Jobs!$B$3:$B$56,0)),Jobs!$H$23:$P$57,MATCH(Employment!W$7,Jobs!$H$22:$P$22,0),)</f>
        <v>21.940434397524747</v>
      </c>
      <c r="X29" s="28">
        <f>VLOOKUP(INDEX(Jobs!$A$3:$A$56,MATCH($U29,Jobs!$B$3:$B$56,0)),Jobs!$H$23:$P$57,MATCH(Employment!X$7,Jobs!$H$22:$P$22,0),)</f>
        <v>38.232878902265512</v>
      </c>
      <c r="Y29" s="28">
        <f>VLOOKUP(INDEX(Jobs!$A$3:$A$56,MATCH($U29,Jobs!$B$3:$B$56,0)),Jobs!$H$23:$P$57,MATCH(Employment!Y$7,Jobs!$H$22:$P$22,0),)</f>
        <v>54.05136171020127</v>
      </c>
      <c r="Z29" s="28">
        <f>VLOOKUP(INDEX(Jobs!$A$3:$A$56,MATCH($U29,Jobs!$B$3:$B$56,0)),Jobs!$H$23:$P$57,MATCH(Employment!Z$7,Jobs!$H$22:$P$22,0),)</f>
        <v>26.573460442930482</v>
      </c>
      <c r="AA29" s="28">
        <f>VLOOKUP(INDEX(Jobs!$A$3:$A$56,MATCH($U29,Jobs!$B$3:$B$56,0)),Jobs!$H$23:$P$57,MATCH(Employment!AA$7,Jobs!$H$22:$P$22,0),)</f>
        <v>21.940434397524747</v>
      </c>
      <c r="AB29" s="28">
        <f>VLOOKUP(INDEX(Jobs!$A$3:$A$56,MATCH($U29,Jobs!$B$3:$B$56,0)),Jobs!$H$23:$P$57,MATCH(Employment!AB$7,Jobs!$H$22:$P$22,0),)</f>
        <v>38.232878902265512</v>
      </c>
      <c r="AC29" s="28">
        <f>VLOOKUP(INDEX(Jobs!$A$3:$A$56,MATCH($U29,Jobs!$B$3:$B$56,0)),Jobs!$H$23:$P$57,MATCH(Employment!AC$7,Jobs!$H$22:$P$22,0),)</f>
        <v>54.05136171020127</v>
      </c>
      <c r="AE29" s="11"/>
    </row>
    <row r="30" spans="1:31" x14ac:dyDescent="0.3">
      <c r="F30" s="11" t="s">
        <v>21</v>
      </c>
      <c r="G30" s="30"/>
      <c r="H30" s="30"/>
      <c r="I30" s="29"/>
      <c r="J30" s="30"/>
      <c r="K30" s="30"/>
      <c r="L30" s="30"/>
      <c r="M30" s="30"/>
      <c r="N30" s="30"/>
      <c r="P30" s="11"/>
      <c r="U30" s="11" t="s">
        <v>21</v>
      </c>
      <c r="V30" s="28">
        <f>VLOOKUP(INDEX(Jobs!$A$3:$A$56,MATCH($U30,Jobs!$B$3:$B$56,0)),Jobs!$H$23:$P$57,MATCH(Employment!V$7,Jobs!$H$22:$P$22,0),)</f>
        <v>26.573460442930482</v>
      </c>
      <c r="W30" s="28">
        <f>VLOOKUP(INDEX(Jobs!$A$3:$A$56,MATCH($U30,Jobs!$B$3:$B$56,0)),Jobs!$H$23:$P$57,MATCH(Employment!W$7,Jobs!$H$22:$P$22,0),)</f>
        <v>21.940434397524747</v>
      </c>
      <c r="X30" s="28">
        <f>VLOOKUP(INDEX(Jobs!$A$3:$A$56,MATCH($U30,Jobs!$B$3:$B$56,0)),Jobs!$H$23:$P$57,MATCH(Employment!X$7,Jobs!$H$22:$P$22,0),)</f>
        <v>38.232878902265512</v>
      </c>
      <c r="Y30" s="28">
        <f>VLOOKUP(INDEX(Jobs!$A$3:$A$56,MATCH($U30,Jobs!$B$3:$B$56,0)),Jobs!$H$23:$P$57,MATCH(Employment!Y$7,Jobs!$H$22:$P$22,0),)</f>
        <v>54.05136171020127</v>
      </c>
      <c r="Z30" s="28">
        <f>VLOOKUP(INDEX(Jobs!$A$3:$A$56,MATCH($U30,Jobs!$B$3:$B$56,0)),Jobs!$H$23:$P$57,MATCH(Employment!Z$7,Jobs!$H$22:$P$22,0),)</f>
        <v>26.573460442930482</v>
      </c>
      <c r="AA30" s="28">
        <f>VLOOKUP(INDEX(Jobs!$A$3:$A$56,MATCH($U30,Jobs!$B$3:$B$56,0)),Jobs!$H$23:$P$57,MATCH(Employment!AA$7,Jobs!$H$22:$P$22,0),)</f>
        <v>21.940434397524747</v>
      </c>
      <c r="AB30" s="28">
        <f>VLOOKUP(INDEX(Jobs!$A$3:$A$56,MATCH($U30,Jobs!$B$3:$B$56,0)),Jobs!$H$23:$P$57,MATCH(Employment!AB$7,Jobs!$H$22:$P$22,0),)</f>
        <v>38.232878902265512</v>
      </c>
      <c r="AC30" s="28">
        <f>VLOOKUP(INDEX(Jobs!$A$3:$A$56,MATCH($U30,Jobs!$B$3:$B$56,0)),Jobs!$H$23:$P$57,MATCH(Employment!AC$7,Jobs!$H$22:$P$22,0),)</f>
        <v>54.05136171020127</v>
      </c>
      <c r="AE30" s="11"/>
    </row>
    <row r="31" spans="1:31" x14ac:dyDescent="0.3">
      <c r="F31" s="11" t="s">
        <v>880</v>
      </c>
      <c r="P31" s="11"/>
      <c r="U31" s="11" t="s">
        <v>880</v>
      </c>
      <c r="V31" s="28">
        <f>V30</f>
        <v>26.573460442930482</v>
      </c>
      <c r="W31" s="28">
        <f t="shared" ref="W31:AC31" si="0">W30</f>
        <v>21.940434397524747</v>
      </c>
      <c r="X31" s="28">
        <f t="shared" si="0"/>
        <v>38.232878902265512</v>
      </c>
      <c r="Y31" s="28">
        <f t="shared" si="0"/>
        <v>54.05136171020127</v>
      </c>
      <c r="Z31" s="28">
        <f t="shared" si="0"/>
        <v>26.573460442930482</v>
      </c>
      <c r="AA31" s="28">
        <f t="shared" si="0"/>
        <v>21.940434397524747</v>
      </c>
      <c r="AB31" s="28">
        <f t="shared" si="0"/>
        <v>38.232878902265512</v>
      </c>
      <c r="AC31" s="28">
        <f t="shared" si="0"/>
        <v>54.05136171020127</v>
      </c>
      <c r="AE31" s="11"/>
    </row>
    <row r="32" spans="1:31" x14ac:dyDescent="0.3">
      <c r="F32" s="11" t="s">
        <v>208</v>
      </c>
      <c r="P32" s="11"/>
      <c r="U32" s="11" t="s">
        <v>208</v>
      </c>
      <c r="V32" s="28">
        <f>VLOOKUP(INDEX(Jobs!$A$3:$A$56,MATCH($U32,Jobs!$B$3:$B$56,0)),Jobs!$H$23:$P$57,MATCH(Employment!V$7,Jobs!$H$22:$P$22,0),)</f>
        <v>5.0112564938223549</v>
      </c>
      <c r="W32" s="28">
        <f>VLOOKUP(INDEX(Jobs!$A$3:$A$56,MATCH($U32,Jobs!$B$3:$B$56,0)),Jobs!$H$23:$P$57,MATCH(Employment!W$7,Jobs!$H$22:$P$22,0),)</f>
        <v>4.5885832117296594</v>
      </c>
      <c r="X32" s="28">
        <f>VLOOKUP(INDEX(Jobs!$A$3:$A$56,MATCH($U32,Jobs!$B$3:$B$56,0)),Jobs!$H$23:$P$57,MATCH(Employment!X$7,Jobs!$H$22:$P$22,0),)</f>
        <v>8.7093243563989038</v>
      </c>
      <c r="Y32" s="28">
        <f>VLOOKUP(INDEX(Jobs!$A$3:$A$56,MATCH($U32,Jobs!$B$3:$B$56,0)),Jobs!$H$23:$P$57,MATCH(Employment!Y$7,Jobs!$H$22:$P$22,0),)</f>
        <v>12.312451853118045</v>
      </c>
      <c r="Z32" s="28">
        <f>VLOOKUP(INDEX(Jobs!$A$3:$A$56,MATCH($U32,Jobs!$B$3:$B$56,0)),Jobs!$H$23:$P$57,MATCH(Employment!Z$7,Jobs!$H$22:$P$22,0),)</f>
        <v>5.0112564938223549</v>
      </c>
      <c r="AA32" s="28">
        <f>VLOOKUP(INDEX(Jobs!$A$3:$A$56,MATCH($U32,Jobs!$B$3:$B$56,0)),Jobs!$H$23:$P$57,MATCH(Employment!AA$7,Jobs!$H$22:$P$22,0),)</f>
        <v>4.5885832117296594</v>
      </c>
      <c r="AB32" s="28">
        <f>VLOOKUP(INDEX(Jobs!$A$3:$A$56,MATCH($U32,Jobs!$B$3:$B$56,0)),Jobs!$H$23:$P$57,MATCH(Employment!AB$7,Jobs!$H$22:$P$22,0),)</f>
        <v>8.7093243563989038</v>
      </c>
      <c r="AC32" s="28">
        <f>VLOOKUP(INDEX(Jobs!$A$3:$A$56,MATCH($U32,Jobs!$B$3:$B$56,0)),Jobs!$H$23:$P$57,MATCH(Employment!AC$7,Jobs!$H$22:$P$22,0),)</f>
        <v>12.312451853118045</v>
      </c>
      <c r="AE32" s="11"/>
    </row>
    <row r="33" spans="6:31" x14ac:dyDescent="0.3">
      <c r="F33" s="11" t="s">
        <v>380</v>
      </c>
      <c r="P33" s="11"/>
      <c r="U33" s="11" t="s">
        <v>380</v>
      </c>
      <c r="V33" s="28">
        <f>VLOOKUP(INDEX(Jobs!$A$3:$A$56,MATCH($U33,Jobs!$B$3:$B$56,0)),Jobs!$H$23:$P$57,MATCH(Employment!V$7,Jobs!$H$22:$P$22,0),)</f>
        <v>5.0112564938223549</v>
      </c>
      <c r="W33" s="28">
        <f>VLOOKUP(INDEX(Jobs!$A$3:$A$56,MATCH($U33,Jobs!$B$3:$B$56,0)),Jobs!$H$23:$P$57,MATCH(Employment!W$7,Jobs!$H$22:$P$22,0),)</f>
        <v>4.5885832117296594</v>
      </c>
      <c r="X33" s="28">
        <f>VLOOKUP(INDEX(Jobs!$A$3:$A$56,MATCH($U33,Jobs!$B$3:$B$56,0)),Jobs!$H$23:$P$57,MATCH(Employment!X$7,Jobs!$H$22:$P$22,0),)</f>
        <v>8.7093243563989038</v>
      </c>
      <c r="Y33" s="28">
        <f>VLOOKUP(INDEX(Jobs!$A$3:$A$56,MATCH($U33,Jobs!$B$3:$B$56,0)),Jobs!$H$23:$P$57,MATCH(Employment!Y$7,Jobs!$H$22:$P$22,0),)</f>
        <v>12.312451853118045</v>
      </c>
      <c r="Z33" s="28">
        <f>VLOOKUP(INDEX(Jobs!$A$3:$A$56,MATCH($U33,Jobs!$B$3:$B$56,0)),Jobs!$H$23:$P$57,MATCH(Employment!Z$7,Jobs!$H$22:$P$22,0),)</f>
        <v>5.0112564938223549</v>
      </c>
      <c r="AA33" s="28">
        <f>VLOOKUP(INDEX(Jobs!$A$3:$A$56,MATCH($U33,Jobs!$B$3:$B$56,0)),Jobs!$H$23:$P$57,MATCH(Employment!AA$7,Jobs!$H$22:$P$22,0),)</f>
        <v>4.5885832117296594</v>
      </c>
      <c r="AB33" s="28">
        <f>VLOOKUP(INDEX(Jobs!$A$3:$A$56,MATCH($U33,Jobs!$B$3:$B$56,0)),Jobs!$H$23:$P$57,MATCH(Employment!AB$7,Jobs!$H$22:$P$22,0),)</f>
        <v>8.7093243563989038</v>
      </c>
      <c r="AC33" s="28">
        <f>VLOOKUP(INDEX(Jobs!$A$3:$A$56,MATCH($U33,Jobs!$B$3:$B$56,0)),Jobs!$H$23:$P$57,MATCH(Employment!AC$7,Jobs!$H$22:$P$22,0),)</f>
        <v>12.312451853118045</v>
      </c>
      <c r="AE33" s="11"/>
    </row>
    <row r="34" spans="6:31" x14ac:dyDescent="0.3">
      <c r="F34" s="11" t="s">
        <v>381</v>
      </c>
      <c r="P34" s="11"/>
      <c r="U34" s="11" t="s">
        <v>381</v>
      </c>
      <c r="V34" s="28">
        <f>VLOOKUP(INDEX(Jobs!$A$3:$A$56,MATCH($U34,Jobs!$B$3:$B$56,0)),Jobs!$H$23:$P$57,MATCH(Employment!V$7,Jobs!$H$22:$P$22,0),)</f>
        <v>5.0112564938223549</v>
      </c>
      <c r="W34" s="28">
        <f>VLOOKUP(INDEX(Jobs!$A$3:$A$56,MATCH($U34,Jobs!$B$3:$B$56,0)),Jobs!$H$23:$P$57,MATCH(Employment!W$7,Jobs!$H$22:$P$22,0),)</f>
        <v>4.5885832117296594</v>
      </c>
      <c r="X34" s="28">
        <f>VLOOKUP(INDEX(Jobs!$A$3:$A$56,MATCH($U34,Jobs!$B$3:$B$56,0)),Jobs!$H$23:$P$57,MATCH(Employment!X$7,Jobs!$H$22:$P$22,0),)</f>
        <v>8.7093243563989038</v>
      </c>
      <c r="Y34" s="28">
        <f>VLOOKUP(INDEX(Jobs!$A$3:$A$56,MATCH($U34,Jobs!$B$3:$B$56,0)),Jobs!$H$23:$P$57,MATCH(Employment!Y$7,Jobs!$H$22:$P$22,0),)</f>
        <v>12.312451853118045</v>
      </c>
      <c r="Z34" s="28">
        <f>VLOOKUP(INDEX(Jobs!$A$3:$A$56,MATCH($U34,Jobs!$B$3:$B$56,0)),Jobs!$H$23:$P$57,MATCH(Employment!Z$7,Jobs!$H$22:$P$22,0),)</f>
        <v>5.0112564938223549</v>
      </c>
      <c r="AA34" s="28">
        <f>VLOOKUP(INDEX(Jobs!$A$3:$A$56,MATCH($U34,Jobs!$B$3:$B$56,0)),Jobs!$H$23:$P$57,MATCH(Employment!AA$7,Jobs!$H$22:$P$22,0),)</f>
        <v>4.5885832117296594</v>
      </c>
      <c r="AB34" s="28">
        <f>VLOOKUP(INDEX(Jobs!$A$3:$A$56,MATCH($U34,Jobs!$B$3:$B$56,0)),Jobs!$H$23:$P$57,MATCH(Employment!AB$7,Jobs!$H$22:$P$22,0),)</f>
        <v>8.7093243563989038</v>
      </c>
      <c r="AC34" s="28">
        <f>VLOOKUP(INDEX(Jobs!$A$3:$A$56,MATCH($U34,Jobs!$B$3:$B$56,0)),Jobs!$H$23:$P$57,MATCH(Employment!AC$7,Jobs!$H$22:$P$22,0),)</f>
        <v>12.312451853118045</v>
      </c>
      <c r="AE34" s="11"/>
    </row>
    <row r="35" spans="6:31" x14ac:dyDescent="0.3">
      <c r="F35" s="11" t="s">
        <v>382</v>
      </c>
      <c r="P35" s="11"/>
      <c r="U35" s="11" t="s">
        <v>382</v>
      </c>
      <c r="V35" s="28">
        <f>VLOOKUP(INDEX(Jobs!$A$3:$A$56,MATCH($U35,Jobs!$B$3:$B$56,0)),Jobs!$H$23:$P$57,MATCH(Employment!V$7,Jobs!$H$22:$P$22,0),)</f>
        <v>5.0112564938223549</v>
      </c>
      <c r="W35" s="28">
        <f>VLOOKUP(INDEX(Jobs!$A$3:$A$56,MATCH($U35,Jobs!$B$3:$B$56,0)),Jobs!$H$23:$P$57,MATCH(Employment!W$7,Jobs!$H$22:$P$22,0),)</f>
        <v>4.5885832117296594</v>
      </c>
      <c r="X35" s="28">
        <f>VLOOKUP(INDEX(Jobs!$A$3:$A$56,MATCH($U35,Jobs!$B$3:$B$56,0)),Jobs!$H$23:$P$57,MATCH(Employment!X$7,Jobs!$H$22:$P$22,0),)</f>
        <v>8.7093243563989038</v>
      </c>
      <c r="Y35" s="28">
        <f>VLOOKUP(INDEX(Jobs!$A$3:$A$56,MATCH($U35,Jobs!$B$3:$B$56,0)),Jobs!$H$23:$P$57,MATCH(Employment!Y$7,Jobs!$H$22:$P$22,0),)</f>
        <v>12.312451853118045</v>
      </c>
      <c r="Z35" s="28">
        <f>VLOOKUP(INDEX(Jobs!$A$3:$A$56,MATCH($U35,Jobs!$B$3:$B$56,0)),Jobs!$H$23:$P$57,MATCH(Employment!Z$7,Jobs!$H$22:$P$22,0),)</f>
        <v>5.0112564938223549</v>
      </c>
      <c r="AA35" s="28">
        <f>VLOOKUP(INDEX(Jobs!$A$3:$A$56,MATCH($U35,Jobs!$B$3:$B$56,0)),Jobs!$H$23:$P$57,MATCH(Employment!AA$7,Jobs!$H$22:$P$22,0),)</f>
        <v>4.5885832117296594</v>
      </c>
      <c r="AB35" s="28">
        <f>VLOOKUP(INDEX(Jobs!$A$3:$A$56,MATCH($U35,Jobs!$B$3:$B$56,0)),Jobs!$H$23:$P$57,MATCH(Employment!AB$7,Jobs!$H$22:$P$22,0),)</f>
        <v>8.7093243563989038</v>
      </c>
      <c r="AC35" s="28">
        <f>VLOOKUP(INDEX(Jobs!$A$3:$A$56,MATCH($U35,Jobs!$B$3:$B$56,0)),Jobs!$H$23:$P$57,MATCH(Employment!AC$7,Jobs!$H$22:$P$22,0),)</f>
        <v>12.312451853118045</v>
      </c>
      <c r="AE35" s="11"/>
    </row>
    <row r="36" spans="6:31" x14ac:dyDescent="0.3">
      <c r="F36" s="11" t="s">
        <v>383</v>
      </c>
      <c r="P36" s="11"/>
      <c r="U36" s="11" t="s">
        <v>383</v>
      </c>
      <c r="V36" s="28">
        <f>VLOOKUP(INDEX(Jobs!$A$3:$A$56,MATCH($U36,Jobs!$B$3:$B$56,0)),Jobs!$H$23:$P$57,MATCH(Employment!V$7,Jobs!$H$22:$P$22,0),)</f>
        <v>5.0112564938223549</v>
      </c>
      <c r="W36" s="28">
        <f>VLOOKUP(INDEX(Jobs!$A$3:$A$56,MATCH($U36,Jobs!$B$3:$B$56,0)),Jobs!$H$23:$P$57,MATCH(Employment!W$7,Jobs!$H$22:$P$22,0),)</f>
        <v>4.5885832117296594</v>
      </c>
      <c r="X36" s="28">
        <f>VLOOKUP(INDEX(Jobs!$A$3:$A$56,MATCH($U36,Jobs!$B$3:$B$56,0)),Jobs!$H$23:$P$57,MATCH(Employment!X$7,Jobs!$H$22:$P$22,0),)</f>
        <v>8.7093243563989038</v>
      </c>
      <c r="Y36" s="28">
        <f>VLOOKUP(INDEX(Jobs!$A$3:$A$56,MATCH($U36,Jobs!$B$3:$B$56,0)),Jobs!$H$23:$P$57,MATCH(Employment!Y$7,Jobs!$H$22:$P$22,0),)</f>
        <v>12.312451853118045</v>
      </c>
      <c r="Z36" s="28">
        <f>VLOOKUP(INDEX(Jobs!$A$3:$A$56,MATCH($U36,Jobs!$B$3:$B$56,0)),Jobs!$H$23:$P$57,MATCH(Employment!Z$7,Jobs!$H$22:$P$22,0),)</f>
        <v>5.0112564938223549</v>
      </c>
      <c r="AA36" s="28">
        <f>VLOOKUP(INDEX(Jobs!$A$3:$A$56,MATCH($U36,Jobs!$B$3:$B$56,0)),Jobs!$H$23:$P$57,MATCH(Employment!AA$7,Jobs!$H$22:$P$22,0),)</f>
        <v>4.5885832117296594</v>
      </c>
      <c r="AB36" s="28">
        <f>VLOOKUP(INDEX(Jobs!$A$3:$A$56,MATCH($U36,Jobs!$B$3:$B$56,0)),Jobs!$H$23:$P$57,MATCH(Employment!AB$7,Jobs!$H$22:$P$22,0),)</f>
        <v>8.7093243563989038</v>
      </c>
      <c r="AC36" s="28">
        <f>VLOOKUP(INDEX(Jobs!$A$3:$A$56,MATCH($U36,Jobs!$B$3:$B$56,0)),Jobs!$H$23:$P$57,MATCH(Employment!AC$7,Jobs!$H$22:$P$22,0),)</f>
        <v>12.312451853118045</v>
      </c>
      <c r="AE36" s="11"/>
    </row>
    <row r="37" spans="6:31" x14ac:dyDescent="0.3">
      <c r="F37" s="11" t="s">
        <v>25</v>
      </c>
      <c r="P37" s="11"/>
      <c r="U37" s="11" t="s">
        <v>25</v>
      </c>
      <c r="V37" s="28">
        <f>VLOOKUP(INDEX(Jobs!$A$3:$A$56,MATCH($U37,Jobs!$B$3:$B$56,0)),Jobs!$H$23:$P$57,MATCH(Employment!V$7,Jobs!$H$22:$P$22,0),)</f>
        <v>5.0112564938223549</v>
      </c>
      <c r="W37" s="28">
        <f>VLOOKUP(INDEX(Jobs!$A$3:$A$56,MATCH($U37,Jobs!$B$3:$B$56,0)),Jobs!$H$23:$P$57,MATCH(Employment!W$7,Jobs!$H$22:$P$22,0),)</f>
        <v>4.5885832117296594</v>
      </c>
      <c r="X37" s="28">
        <f>VLOOKUP(INDEX(Jobs!$A$3:$A$56,MATCH($U37,Jobs!$B$3:$B$56,0)),Jobs!$H$23:$P$57,MATCH(Employment!X$7,Jobs!$H$22:$P$22,0),)</f>
        <v>8.7093243563989038</v>
      </c>
      <c r="Y37" s="28">
        <f>VLOOKUP(INDEX(Jobs!$A$3:$A$56,MATCH($U37,Jobs!$B$3:$B$56,0)),Jobs!$H$23:$P$57,MATCH(Employment!Y$7,Jobs!$H$22:$P$22,0),)</f>
        <v>12.312451853118045</v>
      </c>
      <c r="Z37" s="28">
        <f>VLOOKUP(INDEX(Jobs!$A$3:$A$56,MATCH($U37,Jobs!$B$3:$B$56,0)),Jobs!$H$23:$P$57,MATCH(Employment!Z$7,Jobs!$H$22:$P$22,0),)</f>
        <v>5.0112564938223549</v>
      </c>
      <c r="AA37" s="28">
        <f>VLOOKUP(INDEX(Jobs!$A$3:$A$56,MATCH($U37,Jobs!$B$3:$B$56,0)),Jobs!$H$23:$P$57,MATCH(Employment!AA$7,Jobs!$H$22:$P$22,0),)</f>
        <v>4.5885832117296594</v>
      </c>
      <c r="AB37" s="28">
        <f>VLOOKUP(INDEX(Jobs!$A$3:$A$56,MATCH($U37,Jobs!$B$3:$B$56,0)),Jobs!$H$23:$P$57,MATCH(Employment!AB$7,Jobs!$H$22:$P$22,0),)</f>
        <v>8.7093243563989038</v>
      </c>
      <c r="AC37" s="28">
        <f>VLOOKUP(INDEX(Jobs!$A$3:$A$56,MATCH($U37,Jobs!$B$3:$B$56,0)),Jobs!$H$23:$P$57,MATCH(Employment!AC$7,Jobs!$H$22:$P$22,0),)</f>
        <v>12.312451853118045</v>
      </c>
      <c r="AE37" s="11"/>
    </row>
    <row r="38" spans="6:31" x14ac:dyDescent="0.3">
      <c r="F38" s="11" t="s">
        <v>384</v>
      </c>
      <c r="P38" s="11"/>
      <c r="U38" s="11" t="s">
        <v>384</v>
      </c>
      <c r="V38" s="28">
        <f>VLOOKUP(INDEX(Jobs!$A$3:$A$56,MATCH($U38,Jobs!$B$3:$B$56,0)),Jobs!$H$23:$P$57,MATCH(Employment!V$7,Jobs!$H$22:$P$22,0),)</f>
        <v>5.0112564938223549</v>
      </c>
      <c r="W38" s="28">
        <f>VLOOKUP(INDEX(Jobs!$A$3:$A$56,MATCH($U38,Jobs!$B$3:$B$56,0)),Jobs!$H$23:$P$57,MATCH(Employment!W$7,Jobs!$H$22:$P$22,0),)</f>
        <v>4.5885832117296594</v>
      </c>
      <c r="X38" s="28">
        <f>VLOOKUP(INDEX(Jobs!$A$3:$A$56,MATCH($U38,Jobs!$B$3:$B$56,0)),Jobs!$H$23:$P$57,MATCH(Employment!X$7,Jobs!$H$22:$P$22,0),)</f>
        <v>8.7093243563989038</v>
      </c>
      <c r="Y38" s="28">
        <f>VLOOKUP(INDEX(Jobs!$A$3:$A$56,MATCH($U38,Jobs!$B$3:$B$56,0)),Jobs!$H$23:$P$57,MATCH(Employment!Y$7,Jobs!$H$22:$P$22,0),)</f>
        <v>12.312451853118045</v>
      </c>
      <c r="Z38" s="28">
        <f>VLOOKUP(INDEX(Jobs!$A$3:$A$56,MATCH($U38,Jobs!$B$3:$B$56,0)),Jobs!$H$23:$P$57,MATCH(Employment!Z$7,Jobs!$H$22:$P$22,0),)</f>
        <v>5.0112564938223549</v>
      </c>
      <c r="AA38" s="28">
        <f>VLOOKUP(INDEX(Jobs!$A$3:$A$56,MATCH($U38,Jobs!$B$3:$B$56,0)),Jobs!$H$23:$P$57,MATCH(Employment!AA$7,Jobs!$H$22:$P$22,0),)</f>
        <v>4.5885832117296594</v>
      </c>
      <c r="AB38" s="28">
        <f>VLOOKUP(INDEX(Jobs!$A$3:$A$56,MATCH($U38,Jobs!$B$3:$B$56,0)),Jobs!$H$23:$P$57,MATCH(Employment!AB$7,Jobs!$H$22:$P$22,0),)</f>
        <v>8.7093243563989038</v>
      </c>
      <c r="AC38" s="28">
        <f>VLOOKUP(INDEX(Jobs!$A$3:$A$56,MATCH($U38,Jobs!$B$3:$B$56,0)),Jobs!$H$23:$P$57,MATCH(Employment!AC$7,Jobs!$H$22:$P$22,0),)</f>
        <v>12.312451853118045</v>
      </c>
      <c r="AE38" s="11"/>
    </row>
    <row r="39" spans="6:31" x14ac:dyDescent="0.3">
      <c r="F39" s="11" t="s">
        <v>385</v>
      </c>
      <c r="P39" s="11"/>
      <c r="U39" s="11" t="s">
        <v>385</v>
      </c>
      <c r="V39" s="28">
        <f>VLOOKUP(INDEX(Jobs!$A$3:$A$56,MATCH($U39,Jobs!$B$3:$B$56,0)),Jobs!$H$23:$P$57,MATCH(Employment!V$7,Jobs!$H$22:$P$22,0),)</f>
        <v>5.0112564938223549</v>
      </c>
      <c r="W39" s="28">
        <f>VLOOKUP(INDEX(Jobs!$A$3:$A$56,MATCH($U39,Jobs!$B$3:$B$56,0)),Jobs!$H$23:$P$57,MATCH(Employment!W$7,Jobs!$H$22:$P$22,0),)</f>
        <v>4.5885832117296594</v>
      </c>
      <c r="X39" s="28">
        <f>VLOOKUP(INDEX(Jobs!$A$3:$A$56,MATCH($U39,Jobs!$B$3:$B$56,0)),Jobs!$H$23:$P$57,MATCH(Employment!X$7,Jobs!$H$22:$P$22,0),)</f>
        <v>8.7093243563989038</v>
      </c>
      <c r="Y39" s="28">
        <f>VLOOKUP(INDEX(Jobs!$A$3:$A$56,MATCH($U39,Jobs!$B$3:$B$56,0)),Jobs!$H$23:$P$57,MATCH(Employment!Y$7,Jobs!$H$22:$P$22,0),)</f>
        <v>12.312451853118045</v>
      </c>
      <c r="Z39" s="28">
        <f>VLOOKUP(INDEX(Jobs!$A$3:$A$56,MATCH($U39,Jobs!$B$3:$B$56,0)),Jobs!$H$23:$P$57,MATCH(Employment!Z$7,Jobs!$H$22:$P$22,0),)</f>
        <v>5.0112564938223549</v>
      </c>
      <c r="AA39" s="28">
        <f>VLOOKUP(INDEX(Jobs!$A$3:$A$56,MATCH($U39,Jobs!$B$3:$B$56,0)),Jobs!$H$23:$P$57,MATCH(Employment!AA$7,Jobs!$H$22:$P$22,0),)</f>
        <v>4.5885832117296594</v>
      </c>
      <c r="AB39" s="28">
        <f>VLOOKUP(INDEX(Jobs!$A$3:$A$56,MATCH($U39,Jobs!$B$3:$B$56,0)),Jobs!$H$23:$P$57,MATCH(Employment!AB$7,Jobs!$H$22:$P$22,0),)</f>
        <v>8.7093243563989038</v>
      </c>
      <c r="AC39" s="28">
        <f>VLOOKUP(INDEX(Jobs!$A$3:$A$56,MATCH($U39,Jobs!$B$3:$B$56,0)),Jobs!$H$23:$P$57,MATCH(Employment!AC$7,Jobs!$H$22:$P$22,0),)</f>
        <v>12.312451853118045</v>
      </c>
      <c r="AE39" s="11"/>
    </row>
    <row r="40" spans="6:31" x14ac:dyDescent="0.3">
      <c r="F40" s="11" t="s">
        <v>386</v>
      </c>
      <c r="P40" s="11"/>
      <c r="U40" s="11" t="s">
        <v>386</v>
      </c>
      <c r="V40" s="28">
        <f>VLOOKUP(INDEX(Jobs!$A$3:$A$56,MATCH($U40,Jobs!$B$3:$B$56,0)),Jobs!$H$23:$P$57,MATCH(Employment!V$7,Jobs!$H$22:$P$22,0),)</f>
        <v>6.2763891240476095</v>
      </c>
      <c r="W40" s="28">
        <f>VLOOKUP(INDEX(Jobs!$A$3:$A$56,MATCH($U40,Jobs!$B$3:$B$56,0)),Jobs!$H$23:$P$57,MATCH(Employment!W$7,Jobs!$H$22:$P$22,0),)</f>
        <v>5.8914898805729745</v>
      </c>
      <c r="X40" s="28">
        <f>VLOOKUP(INDEX(Jobs!$A$3:$A$56,MATCH($U40,Jobs!$B$3:$B$56,0)),Jobs!$H$23:$P$57,MATCH(Employment!X$7,Jobs!$H$22:$P$22,0),)</f>
        <v>9.6797203575725472</v>
      </c>
      <c r="Y40" s="28">
        <f>VLOOKUP(INDEX(Jobs!$A$3:$A$56,MATCH($U40,Jobs!$B$3:$B$56,0)),Jobs!$H$23:$P$57,MATCH(Employment!Y$7,Jobs!$H$22:$P$22,0),)</f>
        <v>13.684610767559803</v>
      </c>
      <c r="Z40" s="28">
        <f>VLOOKUP(INDEX(Jobs!$A$3:$A$56,MATCH($U40,Jobs!$B$3:$B$56,0)),Jobs!$H$23:$P$57,MATCH(Employment!Z$7,Jobs!$H$22:$P$22,0),)</f>
        <v>6.2763891240476095</v>
      </c>
      <c r="AA40" s="28">
        <f>VLOOKUP(INDEX(Jobs!$A$3:$A$56,MATCH($U40,Jobs!$B$3:$B$56,0)),Jobs!$H$23:$P$57,MATCH(Employment!AA$7,Jobs!$H$22:$P$22,0),)</f>
        <v>5.8914898805729745</v>
      </c>
      <c r="AB40" s="28">
        <f>VLOOKUP(INDEX(Jobs!$A$3:$A$56,MATCH($U40,Jobs!$B$3:$B$56,0)),Jobs!$H$23:$P$57,MATCH(Employment!AB$7,Jobs!$H$22:$P$22,0),)</f>
        <v>9.6797203575725472</v>
      </c>
      <c r="AC40" s="28">
        <f>VLOOKUP(INDEX(Jobs!$A$3:$A$56,MATCH($U40,Jobs!$B$3:$B$56,0)),Jobs!$H$23:$P$57,MATCH(Employment!AC$7,Jobs!$H$22:$P$22,0),)</f>
        <v>13.684610767559803</v>
      </c>
      <c r="AE40" s="11"/>
    </row>
    <row r="41" spans="6:31" x14ac:dyDescent="0.3">
      <c r="F41" s="11" t="s">
        <v>387</v>
      </c>
      <c r="P41" s="11"/>
      <c r="U41" s="11" t="s">
        <v>387</v>
      </c>
      <c r="V41" s="28">
        <f>VLOOKUP(INDEX(Jobs!$A$3:$A$56,MATCH($U41,Jobs!$B$3:$B$56,0)),Jobs!$H$23:$P$57,MATCH(Employment!V$7,Jobs!$H$22:$P$22,0),)</f>
        <v>6.2763891240476095</v>
      </c>
      <c r="W41" s="28">
        <f>VLOOKUP(INDEX(Jobs!$A$3:$A$56,MATCH($U41,Jobs!$B$3:$B$56,0)),Jobs!$H$23:$P$57,MATCH(Employment!W$7,Jobs!$H$22:$P$22,0),)</f>
        <v>5.8914898805729745</v>
      </c>
      <c r="X41" s="28">
        <f>VLOOKUP(INDEX(Jobs!$A$3:$A$56,MATCH($U41,Jobs!$B$3:$B$56,0)),Jobs!$H$23:$P$57,MATCH(Employment!X$7,Jobs!$H$22:$P$22,0),)</f>
        <v>9.6797203575725472</v>
      </c>
      <c r="Y41" s="28">
        <f>VLOOKUP(INDEX(Jobs!$A$3:$A$56,MATCH($U41,Jobs!$B$3:$B$56,0)),Jobs!$H$23:$P$57,MATCH(Employment!Y$7,Jobs!$H$22:$P$22,0),)</f>
        <v>13.684610767559803</v>
      </c>
      <c r="Z41" s="28">
        <f>VLOOKUP(INDEX(Jobs!$A$3:$A$56,MATCH($U41,Jobs!$B$3:$B$56,0)),Jobs!$H$23:$P$57,MATCH(Employment!Z$7,Jobs!$H$22:$P$22,0),)</f>
        <v>6.2763891240476095</v>
      </c>
      <c r="AA41" s="28">
        <f>VLOOKUP(INDEX(Jobs!$A$3:$A$56,MATCH($U41,Jobs!$B$3:$B$56,0)),Jobs!$H$23:$P$57,MATCH(Employment!AA$7,Jobs!$H$22:$P$22,0),)</f>
        <v>5.8914898805729745</v>
      </c>
      <c r="AB41" s="28">
        <f>VLOOKUP(INDEX(Jobs!$A$3:$A$56,MATCH($U41,Jobs!$B$3:$B$56,0)),Jobs!$H$23:$P$57,MATCH(Employment!AB$7,Jobs!$H$22:$P$22,0),)</f>
        <v>9.6797203575725472</v>
      </c>
      <c r="AC41" s="28">
        <f>VLOOKUP(INDEX(Jobs!$A$3:$A$56,MATCH($U41,Jobs!$B$3:$B$56,0)),Jobs!$H$23:$P$57,MATCH(Employment!AC$7,Jobs!$H$22:$P$22,0),)</f>
        <v>13.684610767559803</v>
      </c>
      <c r="AE41" s="11"/>
    </row>
    <row r="42" spans="6:31" x14ac:dyDescent="0.3">
      <c r="F42" s="11" t="s">
        <v>32</v>
      </c>
      <c r="P42" s="11"/>
      <c r="U42" s="11" t="s">
        <v>32</v>
      </c>
      <c r="V42" s="28">
        <f>VLOOKUP(INDEX(Jobs!$A$3:$A$56,MATCH($U42,Jobs!$B$3:$B$56,0)),Jobs!$H$23:$P$57,MATCH(Employment!V$7,Jobs!$H$22:$P$22,0),)</f>
        <v>6.2763891240476095</v>
      </c>
      <c r="W42" s="28">
        <f>VLOOKUP(INDEX(Jobs!$A$3:$A$56,MATCH($U42,Jobs!$B$3:$B$56,0)),Jobs!$H$23:$P$57,MATCH(Employment!W$7,Jobs!$H$22:$P$22,0),)</f>
        <v>5.8914898805729745</v>
      </c>
      <c r="X42" s="28">
        <f>VLOOKUP(INDEX(Jobs!$A$3:$A$56,MATCH($U42,Jobs!$B$3:$B$56,0)),Jobs!$H$23:$P$57,MATCH(Employment!X$7,Jobs!$H$22:$P$22,0),)</f>
        <v>9.6797203575725472</v>
      </c>
      <c r="Y42" s="28">
        <f>VLOOKUP(INDEX(Jobs!$A$3:$A$56,MATCH($U42,Jobs!$B$3:$B$56,0)),Jobs!$H$23:$P$57,MATCH(Employment!Y$7,Jobs!$H$22:$P$22,0),)</f>
        <v>13.684610767559803</v>
      </c>
      <c r="Z42" s="28">
        <f>VLOOKUP(INDEX(Jobs!$A$3:$A$56,MATCH($U42,Jobs!$B$3:$B$56,0)),Jobs!$H$23:$P$57,MATCH(Employment!Z$7,Jobs!$H$22:$P$22,0),)</f>
        <v>6.2763891240476095</v>
      </c>
      <c r="AA42" s="28">
        <f>VLOOKUP(INDEX(Jobs!$A$3:$A$56,MATCH($U42,Jobs!$B$3:$B$56,0)),Jobs!$H$23:$P$57,MATCH(Employment!AA$7,Jobs!$H$22:$P$22,0),)</f>
        <v>5.8914898805729745</v>
      </c>
      <c r="AB42" s="28">
        <f>VLOOKUP(INDEX(Jobs!$A$3:$A$56,MATCH($U42,Jobs!$B$3:$B$56,0)),Jobs!$H$23:$P$57,MATCH(Employment!AB$7,Jobs!$H$22:$P$22,0),)</f>
        <v>9.6797203575725472</v>
      </c>
      <c r="AC42" s="28">
        <f>VLOOKUP(INDEX(Jobs!$A$3:$A$56,MATCH($U42,Jobs!$B$3:$B$56,0)),Jobs!$H$23:$P$57,MATCH(Employment!AC$7,Jobs!$H$22:$P$22,0),)</f>
        <v>13.684610767559803</v>
      </c>
      <c r="AE42" s="11"/>
    </row>
    <row r="43" spans="6:31" x14ac:dyDescent="0.3">
      <c r="F43" s="11" t="s">
        <v>35</v>
      </c>
      <c r="P43" s="11"/>
      <c r="U43" s="11" t="s">
        <v>35</v>
      </c>
      <c r="V43" s="28">
        <f>VLOOKUP(INDEX(Jobs!$A$3:$A$56,MATCH($U43,Jobs!$B$3:$B$56,0)),Jobs!$H$23:$P$57,MATCH(Employment!V$7,Jobs!$H$22:$P$22,0),)</f>
        <v>7.8984363260566317</v>
      </c>
      <c r="W43" s="28">
        <f>VLOOKUP(INDEX(Jobs!$A$3:$A$56,MATCH($U43,Jobs!$B$3:$B$56,0)),Jobs!$H$23:$P$57,MATCH(Employment!W$7,Jobs!$H$22:$P$22,0),)</f>
        <v>8.8077700969478556</v>
      </c>
      <c r="X43" s="28">
        <f>VLOOKUP(INDEX(Jobs!$A$3:$A$56,MATCH($U43,Jobs!$B$3:$B$56,0)),Jobs!$H$23:$P$57,MATCH(Employment!X$7,Jobs!$H$22:$P$22,0),)</f>
        <v>10.266087034139346</v>
      </c>
      <c r="Y43" s="28">
        <f>VLOOKUP(INDEX(Jobs!$A$3:$A$56,MATCH($U43,Jobs!$B$3:$B$56,0)),Jobs!$H$23:$P$57,MATCH(Employment!Y$7,Jobs!$H$22:$P$22,0),)</f>
        <v>17.416297162946602</v>
      </c>
      <c r="Z43" s="28">
        <f>VLOOKUP(INDEX(Jobs!$A$3:$A$56,MATCH($U43,Jobs!$B$3:$B$56,0)),Jobs!$H$23:$P$57,MATCH(Employment!Z$7,Jobs!$H$22:$P$22,0),)</f>
        <v>7.8984363260566317</v>
      </c>
      <c r="AA43" s="28">
        <f>VLOOKUP(INDEX(Jobs!$A$3:$A$56,MATCH($U43,Jobs!$B$3:$B$56,0)),Jobs!$H$23:$P$57,MATCH(Employment!AA$7,Jobs!$H$22:$P$22,0),)</f>
        <v>8.8077700969478556</v>
      </c>
      <c r="AB43" s="28">
        <f>VLOOKUP(INDEX(Jobs!$A$3:$A$56,MATCH($U43,Jobs!$B$3:$B$56,0)),Jobs!$H$23:$P$57,MATCH(Employment!AB$7,Jobs!$H$22:$P$22,0),)</f>
        <v>10.266087034139346</v>
      </c>
      <c r="AC43" s="28">
        <f>VLOOKUP(INDEX(Jobs!$A$3:$A$56,MATCH($U43,Jobs!$B$3:$B$56,0)),Jobs!$H$23:$P$57,MATCH(Employment!AC$7,Jobs!$H$22:$P$22,0),)</f>
        <v>17.416297162946602</v>
      </c>
      <c r="AE43" s="11"/>
    </row>
    <row r="44" spans="6:31" x14ac:dyDescent="0.3">
      <c r="F44" s="11" t="s">
        <v>41</v>
      </c>
      <c r="P44" s="11"/>
      <c r="U44" s="11" t="s">
        <v>41</v>
      </c>
      <c r="V44" s="28">
        <f>VLOOKUP(INDEX(Jobs!$A$3:$A$56,MATCH($U44,Jobs!$B$3:$B$56,0)),Jobs!$H$23:$P$57,MATCH(Employment!V$7,Jobs!$H$22:$P$22,0),)</f>
        <v>5.824285330002053</v>
      </c>
      <c r="W44" s="28">
        <f>VLOOKUP(INDEX(Jobs!$A$3:$A$56,MATCH($U44,Jobs!$B$3:$B$56,0)),Jobs!$H$23:$P$57,MATCH(Employment!W$7,Jobs!$H$22:$P$22,0),)</f>
        <v>5.7065575874421688</v>
      </c>
      <c r="X44" s="28">
        <f>VLOOKUP(INDEX(Jobs!$A$3:$A$56,MATCH($U44,Jobs!$B$3:$B$56,0)),Jobs!$H$23:$P$57,MATCH(Employment!X$7,Jobs!$H$22:$P$22,0),)</f>
        <v>10.003496341969356</v>
      </c>
      <c r="Y44" s="28">
        <f>VLOOKUP(INDEX(Jobs!$A$3:$A$56,MATCH($U44,Jobs!$B$3:$B$56,0)),Jobs!$H$23:$P$57,MATCH(Employment!Y$7,Jobs!$H$22:$P$22,0),)</f>
        <v>18.856461233402662</v>
      </c>
      <c r="Z44" s="28">
        <f>VLOOKUP(INDEX(Jobs!$A$3:$A$56,MATCH($U44,Jobs!$B$3:$B$56,0)),Jobs!$H$23:$P$57,MATCH(Employment!Z$7,Jobs!$H$22:$P$22,0),)</f>
        <v>5.824285330002053</v>
      </c>
      <c r="AA44" s="28">
        <f>VLOOKUP(INDEX(Jobs!$A$3:$A$56,MATCH($U44,Jobs!$B$3:$B$56,0)),Jobs!$H$23:$P$57,MATCH(Employment!AA$7,Jobs!$H$22:$P$22,0),)</f>
        <v>5.7065575874421688</v>
      </c>
      <c r="AB44" s="28">
        <f>VLOOKUP(INDEX(Jobs!$A$3:$A$56,MATCH($U44,Jobs!$B$3:$B$56,0)),Jobs!$H$23:$P$57,MATCH(Employment!AB$7,Jobs!$H$22:$P$22,0),)</f>
        <v>10.003496341969356</v>
      </c>
      <c r="AC44" s="28">
        <f>VLOOKUP(INDEX(Jobs!$A$3:$A$56,MATCH($U44,Jobs!$B$3:$B$56,0)),Jobs!$H$23:$P$57,MATCH(Employment!AC$7,Jobs!$H$22:$P$22,0),)</f>
        <v>18.856461233402662</v>
      </c>
      <c r="AE44" s="11"/>
    </row>
    <row r="45" spans="6:31" x14ac:dyDescent="0.3">
      <c r="F45" s="11" t="s">
        <v>388</v>
      </c>
      <c r="P45" s="11"/>
      <c r="U45" s="11" t="s">
        <v>388</v>
      </c>
      <c r="V45" s="28">
        <f>VLOOKUP(INDEX(Jobs!$A$3:$A$56,MATCH($U45,Jobs!$B$3:$B$56,0)),Jobs!$H$23:$P$57,MATCH(Employment!V$7,Jobs!$H$22:$P$22,0),)</f>
        <v>5.824285330002053</v>
      </c>
      <c r="W45" s="28">
        <f>VLOOKUP(INDEX(Jobs!$A$3:$A$56,MATCH($U45,Jobs!$B$3:$B$56,0)),Jobs!$H$23:$P$57,MATCH(Employment!W$7,Jobs!$H$22:$P$22,0),)</f>
        <v>5.7065575874421688</v>
      </c>
      <c r="X45" s="28">
        <f>VLOOKUP(INDEX(Jobs!$A$3:$A$56,MATCH($U45,Jobs!$B$3:$B$56,0)),Jobs!$H$23:$P$57,MATCH(Employment!X$7,Jobs!$H$22:$P$22,0),)</f>
        <v>10.003496341969356</v>
      </c>
      <c r="Y45" s="28">
        <f>VLOOKUP(INDEX(Jobs!$A$3:$A$56,MATCH($U45,Jobs!$B$3:$B$56,0)),Jobs!$H$23:$P$57,MATCH(Employment!Y$7,Jobs!$H$22:$P$22,0),)</f>
        <v>18.856461233402662</v>
      </c>
      <c r="Z45" s="28">
        <f>VLOOKUP(INDEX(Jobs!$A$3:$A$56,MATCH($U45,Jobs!$B$3:$B$56,0)),Jobs!$H$23:$P$57,MATCH(Employment!Z$7,Jobs!$H$22:$P$22,0),)</f>
        <v>5.824285330002053</v>
      </c>
      <c r="AA45" s="28">
        <f>VLOOKUP(INDEX(Jobs!$A$3:$A$56,MATCH($U45,Jobs!$B$3:$B$56,0)),Jobs!$H$23:$P$57,MATCH(Employment!AA$7,Jobs!$H$22:$P$22,0),)</f>
        <v>5.7065575874421688</v>
      </c>
      <c r="AB45" s="28">
        <f>VLOOKUP(INDEX(Jobs!$A$3:$A$56,MATCH($U45,Jobs!$B$3:$B$56,0)),Jobs!$H$23:$P$57,MATCH(Employment!AB$7,Jobs!$H$22:$P$22,0),)</f>
        <v>10.003496341969356</v>
      </c>
      <c r="AC45" s="28">
        <f>VLOOKUP(INDEX(Jobs!$A$3:$A$56,MATCH($U45,Jobs!$B$3:$B$56,0)),Jobs!$H$23:$P$57,MATCH(Employment!AC$7,Jobs!$H$22:$P$22,0),)</f>
        <v>18.856461233402662</v>
      </c>
      <c r="AE45" s="11"/>
    </row>
    <row r="46" spans="6:31" x14ac:dyDescent="0.3">
      <c r="F46" s="11" t="s">
        <v>389</v>
      </c>
      <c r="P46" s="11"/>
      <c r="U46" s="11" t="s">
        <v>389</v>
      </c>
      <c r="V46" s="28">
        <f>VLOOKUP(INDEX(Jobs!$A$3:$A$56,MATCH($U46,Jobs!$B$3:$B$56,0)),Jobs!$H$23:$P$57,MATCH(Employment!V$7,Jobs!$H$22:$P$22,0),)</f>
        <v>4.4823912956197276</v>
      </c>
      <c r="W46" s="28">
        <f>VLOOKUP(INDEX(Jobs!$A$3:$A$56,MATCH($U46,Jobs!$B$3:$B$56,0)),Jobs!$H$23:$P$57,MATCH(Employment!W$7,Jobs!$H$22:$P$22,0),)</f>
        <v>3.97446107805504</v>
      </c>
      <c r="X46" s="28">
        <f>VLOOKUP(INDEX(Jobs!$A$3:$A$56,MATCH($U46,Jobs!$B$3:$B$56,0)),Jobs!$H$23:$P$57,MATCH(Employment!X$7,Jobs!$H$22:$P$22,0),)</f>
        <v>9.8940018588425467</v>
      </c>
      <c r="Y46" s="28">
        <f>VLOOKUP(INDEX(Jobs!$A$3:$A$56,MATCH($U46,Jobs!$B$3:$B$56,0)),Jobs!$H$23:$P$57,MATCH(Employment!Y$7,Jobs!$H$22:$P$22,0),)</f>
        <v>13.987549161567669</v>
      </c>
      <c r="Z46" s="28">
        <f>VLOOKUP(INDEX(Jobs!$A$3:$A$56,MATCH($U46,Jobs!$B$3:$B$56,0)),Jobs!$H$23:$P$57,MATCH(Employment!Z$7,Jobs!$H$22:$P$22,0),)</f>
        <v>4.4823912956197276</v>
      </c>
      <c r="AA46" s="28">
        <f>VLOOKUP(INDEX(Jobs!$A$3:$A$56,MATCH($U46,Jobs!$B$3:$B$56,0)),Jobs!$H$23:$P$57,MATCH(Employment!AA$7,Jobs!$H$22:$P$22,0),)</f>
        <v>3.97446107805504</v>
      </c>
      <c r="AB46" s="28">
        <f>VLOOKUP(INDEX(Jobs!$A$3:$A$56,MATCH($U46,Jobs!$B$3:$B$56,0)),Jobs!$H$23:$P$57,MATCH(Employment!AB$7,Jobs!$H$22:$P$22,0),)</f>
        <v>9.8940018588425467</v>
      </c>
      <c r="AC46" s="28">
        <f>VLOOKUP(INDEX(Jobs!$A$3:$A$56,MATCH($U46,Jobs!$B$3:$B$56,0)),Jobs!$H$23:$P$57,MATCH(Employment!AC$7,Jobs!$H$22:$P$22,0),)</f>
        <v>13.987549161567669</v>
      </c>
      <c r="AE46" s="11"/>
    </row>
    <row r="47" spans="6:31" x14ac:dyDescent="0.3">
      <c r="F47" s="11" t="s">
        <v>390</v>
      </c>
      <c r="P47" s="11"/>
      <c r="U47" s="11" t="s">
        <v>390</v>
      </c>
      <c r="V47" s="28">
        <f>VLOOKUP(INDEX(Jobs!$A$3:$A$56,MATCH($U47,Jobs!$B$3:$B$56,0)),Jobs!$H$23:$P$57,MATCH(Employment!V$7,Jobs!$H$22:$P$22,0),)</f>
        <v>6.1432800408741466</v>
      </c>
      <c r="W47" s="28">
        <f>VLOOKUP(INDEX(Jobs!$A$3:$A$56,MATCH($U47,Jobs!$B$3:$B$56,0)),Jobs!$H$23:$P$57,MATCH(Employment!W$7,Jobs!$H$22:$P$22,0),)</f>
        <v>3.8813898029118654</v>
      </c>
      <c r="X47" s="28">
        <f>VLOOKUP(INDEX(Jobs!$A$3:$A$56,MATCH($U47,Jobs!$B$3:$B$56,0)),Jobs!$H$23:$P$57,MATCH(Employment!X$7,Jobs!$H$22:$P$22,0),)</f>
        <v>9.828421688794327</v>
      </c>
      <c r="Y47" s="28">
        <f>VLOOKUP(INDEX(Jobs!$A$3:$A$56,MATCH($U47,Jobs!$B$3:$B$56,0)),Jobs!$H$23:$P$57,MATCH(Employment!Y$7,Jobs!$H$22:$P$22,0),)</f>
        <v>18.808965533018061</v>
      </c>
      <c r="Z47" s="28">
        <f>VLOOKUP(INDEX(Jobs!$A$3:$A$56,MATCH($U47,Jobs!$B$3:$B$56,0)),Jobs!$H$23:$P$57,MATCH(Employment!Z$7,Jobs!$H$22:$P$22,0),)</f>
        <v>6.1432800408741466</v>
      </c>
      <c r="AA47" s="28">
        <f>VLOOKUP(INDEX(Jobs!$A$3:$A$56,MATCH($U47,Jobs!$B$3:$B$56,0)),Jobs!$H$23:$P$57,MATCH(Employment!AA$7,Jobs!$H$22:$P$22,0),)</f>
        <v>3.8813898029118654</v>
      </c>
      <c r="AB47" s="28">
        <f>VLOOKUP(INDEX(Jobs!$A$3:$A$56,MATCH($U47,Jobs!$B$3:$B$56,0)),Jobs!$H$23:$P$57,MATCH(Employment!AB$7,Jobs!$H$22:$P$22,0),)</f>
        <v>9.828421688794327</v>
      </c>
      <c r="AC47" s="28">
        <f>VLOOKUP(INDEX(Jobs!$A$3:$A$56,MATCH($U47,Jobs!$B$3:$B$56,0)),Jobs!$H$23:$P$57,MATCH(Employment!AC$7,Jobs!$H$22:$P$22,0),)</f>
        <v>18.808965533018061</v>
      </c>
      <c r="AE47" s="11"/>
    </row>
    <row r="48" spans="6:31" x14ac:dyDescent="0.3">
      <c r="F48" s="11" t="s">
        <v>341</v>
      </c>
      <c r="P48" s="11"/>
      <c r="U48" s="11" t="s">
        <v>341</v>
      </c>
      <c r="V48" s="28">
        <f>VLOOKUP(INDEX(Jobs!$A$3:$A$56,MATCH($U48,Jobs!$B$3:$B$56,0)),Jobs!$H$23:$P$57,MATCH(Employment!V$7,Jobs!$H$22:$P$22,0),)</f>
        <v>6.1432800408741466</v>
      </c>
      <c r="W48" s="28">
        <f>VLOOKUP(INDEX(Jobs!$A$3:$A$56,MATCH($U48,Jobs!$B$3:$B$56,0)),Jobs!$H$23:$P$57,MATCH(Employment!W$7,Jobs!$H$22:$P$22,0),)</f>
        <v>3.8813898029118654</v>
      </c>
      <c r="X48" s="28">
        <f>VLOOKUP(INDEX(Jobs!$A$3:$A$56,MATCH($U48,Jobs!$B$3:$B$56,0)),Jobs!$H$23:$P$57,MATCH(Employment!X$7,Jobs!$H$22:$P$22,0),)</f>
        <v>9.828421688794327</v>
      </c>
      <c r="Y48" s="28">
        <f>VLOOKUP(INDEX(Jobs!$A$3:$A$56,MATCH($U48,Jobs!$B$3:$B$56,0)),Jobs!$H$23:$P$57,MATCH(Employment!Y$7,Jobs!$H$22:$P$22,0),)</f>
        <v>18.808965533018061</v>
      </c>
      <c r="Z48" s="28">
        <f>VLOOKUP(INDEX(Jobs!$A$3:$A$56,MATCH($U48,Jobs!$B$3:$B$56,0)),Jobs!$H$23:$P$57,MATCH(Employment!Z$7,Jobs!$H$22:$P$22,0),)</f>
        <v>6.1432800408741466</v>
      </c>
      <c r="AA48" s="28">
        <f>VLOOKUP(INDEX(Jobs!$A$3:$A$56,MATCH($U48,Jobs!$B$3:$B$56,0)),Jobs!$H$23:$P$57,MATCH(Employment!AA$7,Jobs!$H$22:$P$22,0),)</f>
        <v>3.8813898029118654</v>
      </c>
      <c r="AB48" s="28">
        <f>VLOOKUP(INDEX(Jobs!$A$3:$A$56,MATCH($U48,Jobs!$B$3:$B$56,0)),Jobs!$H$23:$P$57,MATCH(Employment!AB$7,Jobs!$H$22:$P$22,0),)</f>
        <v>9.828421688794327</v>
      </c>
      <c r="AC48" s="28">
        <f>VLOOKUP(INDEX(Jobs!$A$3:$A$56,MATCH($U48,Jobs!$B$3:$B$56,0)),Jobs!$H$23:$P$57,MATCH(Employment!AC$7,Jobs!$H$22:$P$22,0),)</f>
        <v>18.808965533018061</v>
      </c>
      <c r="AE48" s="11"/>
    </row>
    <row r="49" spans="6:31" x14ac:dyDescent="0.3">
      <c r="F49" s="11" t="s">
        <v>391</v>
      </c>
      <c r="P49" s="11"/>
      <c r="U49" s="11" t="s">
        <v>391</v>
      </c>
      <c r="V49" s="28">
        <f>VLOOKUP(INDEX(Jobs!$A$3:$A$56,MATCH($U49,Jobs!$B$3:$B$56,0)),Jobs!$H$23:$P$57,MATCH(Employment!V$7,Jobs!$H$22:$P$22,0),)</f>
        <v>4.0952351112856933</v>
      </c>
      <c r="W49" s="28">
        <f>VLOOKUP(INDEX(Jobs!$A$3:$A$56,MATCH($U49,Jobs!$B$3:$B$56,0)),Jobs!$H$23:$P$57,MATCH(Employment!W$7,Jobs!$H$22:$P$22,0),)</f>
        <v>3.9752465492804525</v>
      </c>
      <c r="X49" s="28">
        <f>VLOOKUP(INDEX(Jobs!$A$3:$A$56,MATCH($U49,Jobs!$B$3:$B$56,0)),Jobs!$H$23:$P$57,MATCH(Employment!X$7,Jobs!$H$22:$P$22,0),)</f>
        <v>7.2785593813045155</v>
      </c>
      <c r="Y49" s="28">
        <f>VLOOKUP(INDEX(Jobs!$A$3:$A$56,MATCH($U49,Jobs!$B$3:$B$56,0)),Jobs!$H$23:$P$57,MATCH(Employment!Y$7,Jobs!$H$22:$P$22,0),)</f>
        <v>10.289992727300403</v>
      </c>
      <c r="Z49" s="28">
        <f>VLOOKUP(INDEX(Jobs!$A$3:$A$56,MATCH($U49,Jobs!$B$3:$B$56,0)),Jobs!$H$23:$P$57,MATCH(Employment!Z$7,Jobs!$H$22:$P$22,0),)</f>
        <v>4.0952351112856933</v>
      </c>
      <c r="AA49" s="28">
        <f>VLOOKUP(INDEX(Jobs!$A$3:$A$56,MATCH($U49,Jobs!$B$3:$B$56,0)),Jobs!$H$23:$P$57,MATCH(Employment!AA$7,Jobs!$H$22:$P$22,0),)</f>
        <v>3.9752465492804525</v>
      </c>
      <c r="AB49" s="28">
        <f>VLOOKUP(INDEX(Jobs!$A$3:$A$56,MATCH($U49,Jobs!$B$3:$B$56,0)),Jobs!$H$23:$P$57,MATCH(Employment!AB$7,Jobs!$H$22:$P$22,0),)</f>
        <v>7.2785593813045155</v>
      </c>
      <c r="AC49" s="28">
        <f>VLOOKUP(INDEX(Jobs!$A$3:$A$56,MATCH($U49,Jobs!$B$3:$B$56,0)),Jobs!$H$23:$P$57,MATCH(Employment!AC$7,Jobs!$H$22:$P$22,0),)</f>
        <v>10.289992727300403</v>
      </c>
      <c r="AE49" s="11"/>
    </row>
    <row r="50" spans="6:31" x14ac:dyDescent="0.3">
      <c r="F50" s="11" t="s">
        <v>392</v>
      </c>
      <c r="P50" s="11"/>
      <c r="U50" s="11" t="s">
        <v>392</v>
      </c>
      <c r="V50" s="28">
        <f>VLOOKUP(INDEX(Jobs!$A$3:$A$56,MATCH($U50,Jobs!$B$3:$B$56,0)),Jobs!$H$23:$P$57,MATCH(Employment!V$7,Jobs!$H$22:$P$22,0),)</f>
        <v>9.2998034557404079</v>
      </c>
      <c r="W50" s="28">
        <f>VLOOKUP(INDEX(Jobs!$A$3:$A$56,MATCH($U50,Jobs!$B$3:$B$56,0)),Jobs!$H$23:$P$57,MATCH(Employment!W$7,Jobs!$H$22:$P$22,0),)</f>
        <v>9.9475823597273294</v>
      </c>
      <c r="X50" s="28">
        <f>VLOOKUP(INDEX(Jobs!$A$3:$A$56,MATCH($U50,Jobs!$B$3:$B$56,0)),Jobs!$H$23:$P$57,MATCH(Employment!X$7,Jobs!$H$22:$P$22,0),)</f>
        <v>12.124775295390402</v>
      </c>
      <c r="Y50" s="28">
        <f>VLOOKUP(INDEX(Jobs!$A$3:$A$56,MATCH($U50,Jobs!$B$3:$B$56,0)),Jobs!$H$23:$P$57,MATCH(Employment!Y$7,Jobs!$H$22:$P$22,0),)</f>
        <v>17.38679979497833</v>
      </c>
      <c r="Z50" s="28">
        <f>VLOOKUP(INDEX(Jobs!$A$3:$A$56,MATCH($U50,Jobs!$B$3:$B$56,0)),Jobs!$H$23:$P$57,MATCH(Employment!Z$7,Jobs!$H$22:$P$22,0),)</f>
        <v>9.2998034557404079</v>
      </c>
      <c r="AA50" s="28">
        <f>VLOOKUP(INDEX(Jobs!$A$3:$A$56,MATCH($U50,Jobs!$B$3:$B$56,0)),Jobs!$H$23:$P$57,MATCH(Employment!AA$7,Jobs!$H$22:$P$22,0),)</f>
        <v>9.9475823597273294</v>
      </c>
      <c r="AB50" s="28">
        <f>VLOOKUP(INDEX(Jobs!$A$3:$A$56,MATCH($U50,Jobs!$B$3:$B$56,0)),Jobs!$H$23:$P$57,MATCH(Employment!AB$7,Jobs!$H$22:$P$22,0),)</f>
        <v>12.124775295390402</v>
      </c>
      <c r="AC50" s="28">
        <f>VLOOKUP(INDEX(Jobs!$A$3:$A$56,MATCH($U50,Jobs!$B$3:$B$56,0)),Jobs!$H$23:$P$57,MATCH(Employment!AC$7,Jobs!$H$22:$P$22,0),)</f>
        <v>17.38679979497833</v>
      </c>
      <c r="AE50" s="11"/>
    </row>
    <row r="51" spans="6:31" x14ac:dyDescent="0.3">
      <c r="F51" s="11" t="s">
        <v>43</v>
      </c>
      <c r="P51" s="11"/>
      <c r="U51" s="11" t="s">
        <v>43</v>
      </c>
      <c r="V51" s="28">
        <f>VLOOKUP(INDEX(Jobs!$A$3:$A$56,MATCH($U51,Jobs!$B$3:$B$56,0)),Jobs!$H$23:$P$57,MATCH(Employment!V$7,Jobs!$H$22:$P$22,0),)</f>
        <v>9.2998034557404079</v>
      </c>
      <c r="W51" s="28">
        <f>VLOOKUP(INDEX(Jobs!$A$3:$A$56,MATCH($U51,Jobs!$B$3:$B$56,0)),Jobs!$H$23:$P$57,MATCH(Employment!W$7,Jobs!$H$22:$P$22,0),)</f>
        <v>9.9475823597273294</v>
      </c>
      <c r="X51" s="28">
        <f>VLOOKUP(INDEX(Jobs!$A$3:$A$56,MATCH($U51,Jobs!$B$3:$B$56,0)),Jobs!$H$23:$P$57,MATCH(Employment!X$7,Jobs!$H$22:$P$22,0),)</f>
        <v>12.124775295390402</v>
      </c>
      <c r="Y51" s="28">
        <f>VLOOKUP(INDEX(Jobs!$A$3:$A$56,MATCH($U51,Jobs!$B$3:$B$56,0)),Jobs!$H$23:$P$57,MATCH(Employment!Y$7,Jobs!$H$22:$P$22,0),)</f>
        <v>17.38679979497833</v>
      </c>
      <c r="Z51" s="28">
        <f>VLOOKUP(INDEX(Jobs!$A$3:$A$56,MATCH($U51,Jobs!$B$3:$B$56,0)),Jobs!$H$23:$P$57,MATCH(Employment!Z$7,Jobs!$H$22:$P$22,0),)</f>
        <v>9.2998034557404079</v>
      </c>
      <c r="AA51" s="28">
        <f>VLOOKUP(INDEX(Jobs!$A$3:$A$56,MATCH($U51,Jobs!$B$3:$B$56,0)),Jobs!$H$23:$P$57,MATCH(Employment!AA$7,Jobs!$H$22:$P$22,0),)</f>
        <v>9.9475823597273294</v>
      </c>
      <c r="AB51" s="28">
        <f>VLOOKUP(INDEX(Jobs!$A$3:$A$56,MATCH($U51,Jobs!$B$3:$B$56,0)),Jobs!$H$23:$P$57,MATCH(Employment!AB$7,Jobs!$H$22:$P$22,0),)</f>
        <v>12.124775295390402</v>
      </c>
      <c r="AC51" s="28">
        <f>VLOOKUP(INDEX(Jobs!$A$3:$A$56,MATCH($U51,Jobs!$B$3:$B$56,0)),Jobs!$H$23:$P$57,MATCH(Employment!AC$7,Jobs!$H$22:$P$22,0),)</f>
        <v>17.38679979497833</v>
      </c>
      <c r="AE51" s="11"/>
    </row>
    <row r="52" spans="6:31" x14ac:dyDescent="0.3">
      <c r="F52" s="11" t="s">
        <v>393</v>
      </c>
      <c r="P52" s="11"/>
      <c r="U52" s="11" t="s">
        <v>393</v>
      </c>
      <c r="V52" s="28">
        <f>VLOOKUP(INDEX(Jobs!$A$3:$A$56,MATCH($U52,Jobs!$B$3:$B$56,0)),Jobs!$H$23:$P$57,MATCH(Employment!V$7,Jobs!$H$22:$P$22,0),)</f>
        <v>6.7646163523916005</v>
      </c>
      <c r="W52" s="28">
        <f>VLOOKUP(INDEX(Jobs!$A$3:$A$56,MATCH($U52,Jobs!$B$3:$B$56,0)),Jobs!$H$23:$P$57,MATCH(Employment!W$7,Jobs!$H$22:$P$22,0),)</f>
        <v>7.2229266732530446</v>
      </c>
      <c r="X52" s="28">
        <f>VLOOKUP(INDEX(Jobs!$A$3:$A$56,MATCH($U52,Jobs!$B$3:$B$56,0)),Jobs!$H$23:$P$57,MATCH(Employment!X$7,Jobs!$H$22:$P$22,0),)</f>
        <v>20.67793953756911</v>
      </c>
      <c r="Y52" s="28">
        <f>VLOOKUP(INDEX(Jobs!$A$3:$A$56,MATCH($U52,Jobs!$B$3:$B$56,0)),Jobs!$H$23:$P$57,MATCH(Employment!Y$7,Jobs!$H$22:$P$22,0),)</f>
        <v>29.401037087085548</v>
      </c>
      <c r="Z52" s="28">
        <f>VLOOKUP(INDEX(Jobs!$A$3:$A$56,MATCH($U52,Jobs!$B$3:$B$56,0)),Jobs!$H$23:$P$57,MATCH(Employment!Z$7,Jobs!$H$22:$P$22,0),)</f>
        <v>6.7646163523916005</v>
      </c>
      <c r="AA52" s="28">
        <f>VLOOKUP(INDEX(Jobs!$A$3:$A$56,MATCH($U52,Jobs!$B$3:$B$56,0)),Jobs!$H$23:$P$57,MATCH(Employment!AA$7,Jobs!$H$22:$P$22,0),)</f>
        <v>7.2229266732530446</v>
      </c>
      <c r="AB52" s="28">
        <f>VLOOKUP(INDEX(Jobs!$A$3:$A$56,MATCH($U52,Jobs!$B$3:$B$56,0)),Jobs!$H$23:$P$57,MATCH(Employment!AB$7,Jobs!$H$22:$P$22,0),)</f>
        <v>20.67793953756911</v>
      </c>
      <c r="AC52" s="28">
        <f>VLOOKUP(INDEX(Jobs!$A$3:$A$56,MATCH($U52,Jobs!$B$3:$B$56,0)),Jobs!$H$23:$P$57,MATCH(Employment!AC$7,Jobs!$H$22:$P$22,0),)</f>
        <v>29.401037087085548</v>
      </c>
      <c r="AE52" s="11"/>
    </row>
    <row r="53" spans="6:31" x14ac:dyDescent="0.3">
      <c r="F53" s="11" t="s">
        <v>46</v>
      </c>
      <c r="P53" s="11"/>
      <c r="U53" s="11" t="s">
        <v>46</v>
      </c>
      <c r="V53" s="28">
        <f>VLOOKUP(INDEX(Jobs!$A$3:$A$56,MATCH($U53,Jobs!$B$3:$B$56,0)),Jobs!$H$23:$P$57,MATCH(Employment!V$7,Jobs!$H$22:$P$22,0),)</f>
        <v>3.9479927646749946</v>
      </c>
      <c r="W53" s="28">
        <f>VLOOKUP(INDEX(Jobs!$A$3:$A$56,MATCH($U53,Jobs!$B$3:$B$56,0)),Jobs!$H$23:$P$57,MATCH(Employment!W$7,Jobs!$H$22:$P$22,0),)</f>
        <v>5.9207327521636222</v>
      </c>
      <c r="X53" s="28">
        <f>VLOOKUP(INDEX(Jobs!$A$3:$A$56,MATCH($U53,Jobs!$B$3:$B$56,0)),Jobs!$H$23:$P$57,MATCH(Employment!X$7,Jobs!$H$22:$P$22,0),)</f>
        <v>9.795672551845275</v>
      </c>
      <c r="Y53" s="28">
        <f>VLOOKUP(INDEX(Jobs!$A$3:$A$56,MATCH($U53,Jobs!$B$3:$B$56,0)),Jobs!$H$23:$P$57,MATCH(Employment!Y$7,Jobs!$H$22:$P$22,0),)</f>
        <v>11.985716244152201</v>
      </c>
      <c r="Z53" s="28">
        <f>VLOOKUP(INDEX(Jobs!$A$3:$A$56,MATCH($U53,Jobs!$B$3:$B$56,0)),Jobs!$H$23:$P$57,MATCH(Employment!Z$7,Jobs!$H$22:$P$22,0),)</f>
        <v>3.9479927646749946</v>
      </c>
      <c r="AA53" s="28">
        <f>VLOOKUP(INDEX(Jobs!$A$3:$A$56,MATCH($U53,Jobs!$B$3:$B$56,0)),Jobs!$H$23:$P$57,MATCH(Employment!AA$7,Jobs!$H$22:$P$22,0),)</f>
        <v>5.9207327521636222</v>
      </c>
      <c r="AB53" s="28">
        <f>VLOOKUP(INDEX(Jobs!$A$3:$A$56,MATCH($U53,Jobs!$B$3:$B$56,0)),Jobs!$H$23:$P$57,MATCH(Employment!AB$7,Jobs!$H$22:$P$22,0),)</f>
        <v>9.795672551845275</v>
      </c>
      <c r="AC53" s="28">
        <f>VLOOKUP(INDEX(Jobs!$A$3:$A$56,MATCH($U53,Jobs!$B$3:$B$56,0)),Jobs!$H$23:$P$57,MATCH(Employment!AC$7,Jobs!$H$22:$P$22,0),)</f>
        <v>11.985716244152201</v>
      </c>
      <c r="AE53" s="11"/>
    </row>
    <row r="54" spans="6:31" x14ac:dyDescent="0.3">
      <c r="F54" s="11" t="s">
        <v>394</v>
      </c>
      <c r="P54" s="11"/>
      <c r="U54" s="11" t="s">
        <v>394</v>
      </c>
      <c r="V54" s="28">
        <f>VLOOKUP(INDEX(Jobs!$A$3:$A$56,MATCH($U54,Jobs!$B$3:$B$56,0)),Jobs!$H$23:$P$57,MATCH(Employment!V$7,Jobs!$H$22:$P$22,0),)</f>
        <v>3.6178833605592091</v>
      </c>
      <c r="W54" s="28">
        <f>VLOOKUP(INDEX(Jobs!$A$3:$A$56,MATCH($U54,Jobs!$B$3:$B$56,0)),Jobs!$H$23:$P$57,MATCH(Employment!W$7,Jobs!$H$22:$P$22,0),)</f>
        <v>5.2715047858273341</v>
      </c>
      <c r="X54" s="28">
        <f>VLOOKUP(INDEX(Jobs!$A$3:$A$56,MATCH($U54,Jobs!$B$3:$B$56,0)),Jobs!$H$23:$P$57,MATCH(Employment!X$7,Jobs!$H$22:$P$22,0),)</f>
        <v>9.2995466574114012</v>
      </c>
      <c r="Y54" s="28">
        <f>VLOOKUP(INDEX(Jobs!$A$3:$A$56,MATCH($U54,Jobs!$B$3:$B$56,0)),Jobs!$H$23:$P$57,MATCH(Employment!Y$7,Jobs!$H$22:$P$22,0),)</f>
        <v>11.867316407728326</v>
      </c>
      <c r="Z54" s="28">
        <f>VLOOKUP(INDEX(Jobs!$A$3:$A$56,MATCH($U54,Jobs!$B$3:$B$56,0)),Jobs!$H$23:$P$57,MATCH(Employment!Z$7,Jobs!$H$22:$P$22,0),)</f>
        <v>3.6178833605592091</v>
      </c>
      <c r="AA54" s="28">
        <f>VLOOKUP(INDEX(Jobs!$A$3:$A$56,MATCH($U54,Jobs!$B$3:$B$56,0)),Jobs!$H$23:$P$57,MATCH(Employment!AA$7,Jobs!$H$22:$P$22,0),)</f>
        <v>5.2715047858273341</v>
      </c>
      <c r="AB54" s="28">
        <f>VLOOKUP(INDEX(Jobs!$A$3:$A$56,MATCH($U54,Jobs!$B$3:$B$56,0)),Jobs!$H$23:$P$57,MATCH(Employment!AB$7,Jobs!$H$22:$P$22,0),)</f>
        <v>9.2995466574114012</v>
      </c>
      <c r="AC54" s="28">
        <f>VLOOKUP(INDEX(Jobs!$A$3:$A$56,MATCH($U54,Jobs!$B$3:$B$56,0)),Jobs!$H$23:$P$57,MATCH(Employment!AC$7,Jobs!$H$22:$P$22,0),)</f>
        <v>11.867316407728326</v>
      </c>
      <c r="AD54" s="11"/>
      <c r="AE54" s="11"/>
    </row>
    <row r="55" spans="6:31" x14ac:dyDescent="0.3">
      <c r="F55" s="11" t="s">
        <v>395</v>
      </c>
      <c r="U55" s="11" t="s">
        <v>395</v>
      </c>
      <c r="V55" s="28">
        <f>VLOOKUP(INDEX(Jobs!$A$3:$A$56,MATCH($U55,Jobs!$B$3:$B$56,0)),Jobs!$H$23:$P$57,MATCH(Employment!V$7,Jobs!$H$22:$P$22,0),)</f>
        <v>5.9436720533445699</v>
      </c>
      <c r="W55" s="28">
        <f>VLOOKUP(INDEX(Jobs!$A$3:$A$56,MATCH($U55,Jobs!$B$3:$B$56,0)),Jobs!$H$23:$P$57,MATCH(Employment!W$7,Jobs!$H$22:$P$22,0),)</f>
        <v>6.4713907886384368</v>
      </c>
      <c r="X55" s="28">
        <f>VLOOKUP(INDEX(Jobs!$A$3:$A$56,MATCH($U55,Jobs!$B$3:$B$56,0)),Jobs!$H$23:$P$57,MATCH(Employment!X$7,Jobs!$H$22:$P$22,0),)</f>
        <v>10.763377615729652</v>
      </c>
      <c r="Y55" s="28">
        <f>VLOOKUP(INDEX(Jobs!$A$3:$A$56,MATCH($U55,Jobs!$B$3:$B$56,0)),Jobs!$H$23:$P$57,MATCH(Employment!Y$7,Jobs!$H$22:$P$22,0),)</f>
        <v>12.032439415511012</v>
      </c>
      <c r="Z55" s="28">
        <f>VLOOKUP(INDEX(Jobs!$A$3:$A$56,MATCH($U55,Jobs!$B$3:$B$56,0)),Jobs!$H$23:$P$57,MATCH(Employment!Z$7,Jobs!$H$22:$P$22,0),)</f>
        <v>5.9436720533445699</v>
      </c>
      <c r="AA55" s="28">
        <f>VLOOKUP(INDEX(Jobs!$A$3:$A$56,MATCH($U55,Jobs!$B$3:$B$56,0)),Jobs!$H$23:$P$57,MATCH(Employment!AA$7,Jobs!$H$22:$P$22,0),)</f>
        <v>6.4713907886384368</v>
      </c>
      <c r="AB55" s="28">
        <f>VLOOKUP(INDEX(Jobs!$A$3:$A$56,MATCH($U55,Jobs!$B$3:$B$56,0)),Jobs!$H$23:$P$57,MATCH(Employment!AB$7,Jobs!$H$22:$P$22,0),)</f>
        <v>10.763377615729652</v>
      </c>
      <c r="AC55" s="28">
        <f>VLOOKUP(INDEX(Jobs!$A$3:$A$56,MATCH($U55,Jobs!$B$3:$B$56,0)),Jobs!$H$23:$P$57,MATCH(Employment!AC$7,Jobs!$H$22:$P$22,0),)</f>
        <v>12.032439415511012</v>
      </c>
    </row>
    <row r="56" spans="6:31" x14ac:dyDescent="0.3">
      <c r="F56" s="11" t="s">
        <v>396</v>
      </c>
      <c r="U56" s="11" t="s">
        <v>396</v>
      </c>
      <c r="V56" s="28">
        <f>VLOOKUP(INDEX(Jobs!$A$3:$A$56,MATCH($U56,Jobs!$B$3:$B$56,0)),Jobs!$H$23:$P$57,MATCH(Employment!V$7,Jobs!$H$22:$P$22,0),)</f>
        <v>5.1672805496633352</v>
      </c>
      <c r="W56" s="28">
        <f>VLOOKUP(INDEX(Jobs!$A$3:$A$56,MATCH($U56,Jobs!$B$3:$B$56,0)),Jobs!$H$23:$P$57,MATCH(Employment!W$7,Jobs!$H$22:$P$22,0),)</f>
        <v>6.402369232449594</v>
      </c>
      <c r="X56" s="28">
        <f>VLOOKUP(INDEX(Jobs!$A$3:$A$56,MATCH($U56,Jobs!$B$3:$B$56,0)),Jobs!$H$23:$P$57,MATCH(Employment!X$7,Jobs!$H$22:$P$22,0),)</f>
        <v>9.745599479963337</v>
      </c>
      <c r="Y56" s="28">
        <f>VLOOKUP(INDEX(Jobs!$A$3:$A$56,MATCH($U56,Jobs!$B$3:$B$56,0)),Jobs!$H$23:$P$57,MATCH(Employment!Y$7,Jobs!$H$22:$P$22,0),)</f>
        <v>14.782795427471155</v>
      </c>
      <c r="Z56" s="28">
        <f>VLOOKUP(INDEX(Jobs!$A$3:$A$56,MATCH($U56,Jobs!$B$3:$B$56,0)),Jobs!$H$23:$P$57,MATCH(Employment!Z$7,Jobs!$H$22:$P$22,0),)</f>
        <v>5.1672805496633352</v>
      </c>
      <c r="AA56" s="28">
        <f>VLOOKUP(INDEX(Jobs!$A$3:$A$56,MATCH($U56,Jobs!$B$3:$B$56,0)),Jobs!$H$23:$P$57,MATCH(Employment!AA$7,Jobs!$H$22:$P$22,0),)</f>
        <v>6.402369232449594</v>
      </c>
      <c r="AB56" s="28">
        <f>VLOOKUP(INDEX(Jobs!$A$3:$A$56,MATCH($U56,Jobs!$B$3:$B$56,0)),Jobs!$H$23:$P$57,MATCH(Employment!AB$7,Jobs!$H$22:$P$22,0),)</f>
        <v>9.745599479963337</v>
      </c>
      <c r="AC56" s="28">
        <f>VLOOKUP(INDEX(Jobs!$A$3:$A$56,MATCH($U56,Jobs!$B$3:$B$56,0)),Jobs!$H$23:$P$57,MATCH(Employment!AC$7,Jobs!$H$22:$P$22,0),)</f>
        <v>14.782795427471155</v>
      </c>
    </row>
    <row r="57" spans="6:31" x14ac:dyDescent="0.3">
      <c r="F57" s="11" t="s">
        <v>397</v>
      </c>
      <c r="U57" s="11" t="s">
        <v>397</v>
      </c>
      <c r="V57" s="28">
        <f>VLOOKUP(INDEX(Jobs!$A$3:$A$56,MATCH($U57,Jobs!$B$3:$B$56,0)),Jobs!$H$23:$P$57,MATCH(Employment!V$7,Jobs!$H$22:$P$22,0),)</f>
        <v>5.9604202755722717</v>
      </c>
      <c r="W57" s="28">
        <f>VLOOKUP(INDEX(Jobs!$A$3:$A$56,MATCH($U57,Jobs!$B$3:$B$56,0)),Jobs!$H$23:$P$57,MATCH(Employment!W$7,Jobs!$H$22:$P$22,0),)</f>
        <v>8.7566768801258554</v>
      </c>
      <c r="X57" s="28">
        <f>VLOOKUP(INDEX(Jobs!$A$3:$A$56,MATCH($U57,Jobs!$B$3:$B$56,0)),Jobs!$H$23:$P$57,MATCH(Employment!X$7,Jobs!$H$22:$P$22,0),)</f>
        <v>14.110498570812933</v>
      </c>
      <c r="Y57" s="28">
        <f>VLOOKUP(INDEX(Jobs!$A$3:$A$56,MATCH($U57,Jobs!$B$3:$B$56,0)),Jobs!$H$23:$P$57,MATCH(Employment!Y$7,Jobs!$H$22:$P$22,0),)</f>
        <v>18.533819106990862</v>
      </c>
      <c r="Z57" s="28">
        <f>VLOOKUP(INDEX(Jobs!$A$3:$A$56,MATCH($U57,Jobs!$B$3:$B$56,0)),Jobs!$H$23:$P$57,MATCH(Employment!Z$7,Jobs!$H$22:$P$22,0),)</f>
        <v>5.9604202755722717</v>
      </c>
      <c r="AA57" s="28">
        <f>VLOOKUP(INDEX(Jobs!$A$3:$A$56,MATCH($U57,Jobs!$B$3:$B$56,0)),Jobs!$H$23:$P$57,MATCH(Employment!AA$7,Jobs!$H$22:$P$22,0),)</f>
        <v>8.7566768801258554</v>
      </c>
      <c r="AB57" s="28">
        <f>VLOOKUP(INDEX(Jobs!$A$3:$A$56,MATCH($U57,Jobs!$B$3:$B$56,0)),Jobs!$H$23:$P$57,MATCH(Employment!AB$7,Jobs!$H$22:$P$22,0),)</f>
        <v>14.110498570812933</v>
      </c>
      <c r="AC57" s="28">
        <f>VLOOKUP(INDEX(Jobs!$A$3:$A$56,MATCH($U57,Jobs!$B$3:$B$56,0)),Jobs!$H$23:$P$57,MATCH(Employment!AC$7,Jobs!$H$22:$P$22,0),)</f>
        <v>18.533819106990862</v>
      </c>
    </row>
    <row r="58" spans="6:31" x14ac:dyDescent="0.3">
      <c r="F58" s="11" t="s">
        <v>199</v>
      </c>
      <c r="U58" s="11" t="s">
        <v>199</v>
      </c>
      <c r="V58" s="28">
        <f>VLOOKUP(INDEX(Jobs!$A$3:$A$56,MATCH($U58,Jobs!$B$3:$B$56,0)),Jobs!$H$23:$P$57,MATCH(Employment!V$7,Jobs!$H$22:$P$22,0),)</f>
        <v>29.017161562438186</v>
      </c>
      <c r="W58" s="28">
        <f>VLOOKUP(INDEX(Jobs!$A$3:$A$56,MATCH($U58,Jobs!$B$3:$B$56,0)),Jobs!$H$23:$P$57,MATCH(Employment!W$7,Jobs!$H$22:$P$22,0),)</f>
        <v>29.912077834709343</v>
      </c>
      <c r="X58" s="28">
        <f>VLOOKUP(INDEX(Jobs!$A$3:$A$56,MATCH($U58,Jobs!$B$3:$B$56,0)),Jobs!$H$23:$P$57,MATCH(Employment!X$7,Jobs!$H$22:$P$22,0),)</f>
        <v>60.449382880765178</v>
      </c>
      <c r="Y58" s="28">
        <f>VLOOKUP(INDEX(Jobs!$A$3:$A$56,MATCH($U58,Jobs!$B$3:$B$56,0)),Jobs!$H$23:$P$57,MATCH(Employment!Y$7,Jobs!$H$22:$P$22,0),)</f>
        <v>81.632767052930049</v>
      </c>
      <c r="Z58" s="28">
        <f>VLOOKUP(INDEX(Jobs!$A$3:$A$56,MATCH($U58,Jobs!$B$3:$B$56,0)),Jobs!$H$23:$P$57,MATCH(Employment!Z$7,Jobs!$H$22:$P$22,0),)</f>
        <v>29.017161562438186</v>
      </c>
      <c r="AA58" s="28">
        <f>VLOOKUP(INDEX(Jobs!$A$3:$A$56,MATCH($U58,Jobs!$B$3:$B$56,0)),Jobs!$H$23:$P$57,MATCH(Employment!AA$7,Jobs!$H$22:$P$22,0),)</f>
        <v>29.912077834709343</v>
      </c>
      <c r="AB58" s="28">
        <f>VLOOKUP(INDEX(Jobs!$A$3:$A$56,MATCH($U58,Jobs!$B$3:$B$56,0)),Jobs!$H$23:$P$57,MATCH(Employment!AB$7,Jobs!$H$22:$P$22,0),)</f>
        <v>60.449382880765178</v>
      </c>
      <c r="AC58" s="28">
        <f>VLOOKUP(INDEX(Jobs!$A$3:$A$56,MATCH($U58,Jobs!$B$3:$B$56,0)),Jobs!$H$23:$P$57,MATCH(Employment!AC$7,Jobs!$H$22:$P$22,0),)</f>
        <v>81.632767052930049</v>
      </c>
    </row>
    <row r="59" spans="6:31" x14ac:dyDescent="0.3">
      <c r="F59" s="11" t="s">
        <v>398</v>
      </c>
      <c r="U59" s="11" t="s">
        <v>398</v>
      </c>
      <c r="V59" s="28">
        <f>VLOOKUP(INDEX(Jobs!$A$3:$A$56,MATCH($U59,Jobs!$B$3:$B$56,0)),Jobs!$H$23:$P$57,MATCH(Employment!V$7,Jobs!$H$22:$P$22,0),)</f>
        <v>5.9604202755722717</v>
      </c>
      <c r="W59" s="28">
        <f>VLOOKUP(INDEX(Jobs!$A$3:$A$56,MATCH($U59,Jobs!$B$3:$B$56,0)),Jobs!$H$23:$P$57,MATCH(Employment!W$7,Jobs!$H$22:$P$22,0),)</f>
        <v>8.7566768801258554</v>
      </c>
      <c r="X59" s="28">
        <f>VLOOKUP(INDEX(Jobs!$A$3:$A$56,MATCH($U59,Jobs!$B$3:$B$56,0)),Jobs!$H$23:$P$57,MATCH(Employment!X$7,Jobs!$H$22:$P$22,0),)</f>
        <v>14.110498570812933</v>
      </c>
      <c r="Y59" s="28">
        <f>VLOOKUP(INDEX(Jobs!$A$3:$A$56,MATCH($U59,Jobs!$B$3:$B$56,0)),Jobs!$H$23:$P$57,MATCH(Employment!Y$7,Jobs!$H$22:$P$22,0),)</f>
        <v>18.533819106990862</v>
      </c>
      <c r="Z59" s="28">
        <f>VLOOKUP(INDEX(Jobs!$A$3:$A$56,MATCH($U59,Jobs!$B$3:$B$56,0)),Jobs!$H$23:$P$57,MATCH(Employment!Z$7,Jobs!$H$22:$P$22,0),)</f>
        <v>5.9604202755722717</v>
      </c>
      <c r="AA59" s="28">
        <f>VLOOKUP(INDEX(Jobs!$A$3:$A$56,MATCH($U59,Jobs!$B$3:$B$56,0)),Jobs!$H$23:$P$57,MATCH(Employment!AA$7,Jobs!$H$22:$P$22,0),)</f>
        <v>8.7566768801258554</v>
      </c>
      <c r="AB59" s="28">
        <f>VLOOKUP(INDEX(Jobs!$A$3:$A$56,MATCH($U59,Jobs!$B$3:$B$56,0)),Jobs!$H$23:$P$57,MATCH(Employment!AB$7,Jobs!$H$22:$P$22,0),)</f>
        <v>14.110498570812933</v>
      </c>
      <c r="AC59" s="28">
        <f>VLOOKUP(INDEX(Jobs!$A$3:$A$56,MATCH($U59,Jobs!$B$3:$B$56,0)),Jobs!$H$23:$P$57,MATCH(Employment!AC$7,Jobs!$H$22:$P$22,0),)</f>
        <v>18.533819106990862</v>
      </c>
    </row>
    <row r="60" spans="6:31" x14ac:dyDescent="0.3">
      <c r="F60" s="11" t="s">
        <v>399</v>
      </c>
      <c r="U60" s="11" t="s">
        <v>399</v>
      </c>
      <c r="V60" s="28">
        <f>VLOOKUP(INDEX(Jobs!$A$3:$A$56,MATCH($U60,Jobs!$B$3:$B$56,0)),Jobs!$H$23:$P$57,MATCH(Employment!V$7,Jobs!$H$22:$P$22,0),)</f>
        <v>7.6127562209588975</v>
      </c>
      <c r="W60" s="28">
        <f>VLOOKUP(INDEX(Jobs!$A$3:$A$56,MATCH($U60,Jobs!$B$3:$B$56,0)),Jobs!$H$23:$P$57,MATCH(Employment!W$7,Jobs!$H$22:$P$22,0),)</f>
        <v>11.917944721552733</v>
      </c>
      <c r="X60" s="28">
        <f>VLOOKUP(INDEX(Jobs!$A$3:$A$56,MATCH($U60,Jobs!$B$3:$B$56,0)),Jobs!$H$23:$P$57,MATCH(Employment!X$7,Jobs!$H$22:$P$22,0),)</f>
        <v>20.405579227991211</v>
      </c>
      <c r="Y60" s="28">
        <f>VLOOKUP(INDEX(Jobs!$A$3:$A$56,MATCH($U60,Jobs!$B$3:$B$56,0)),Jobs!$H$23:$P$57,MATCH(Employment!Y$7,Jobs!$H$22:$P$22,0),)</f>
        <v>46.107925768326169</v>
      </c>
      <c r="Z60" s="28">
        <f>VLOOKUP(INDEX(Jobs!$A$3:$A$56,MATCH($U60,Jobs!$B$3:$B$56,0)),Jobs!$H$23:$P$57,MATCH(Employment!Z$7,Jobs!$H$22:$P$22,0),)</f>
        <v>7.6127562209588975</v>
      </c>
      <c r="AA60" s="28">
        <f>VLOOKUP(INDEX(Jobs!$A$3:$A$56,MATCH($U60,Jobs!$B$3:$B$56,0)),Jobs!$H$23:$P$57,MATCH(Employment!AA$7,Jobs!$H$22:$P$22,0),)</f>
        <v>11.917944721552733</v>
      </c>
      <c r="AB60" s="28">
        <f>VLOOKUP(INDEX(Jobs!$A$3:$A$56,MATCH($U60,Jobs!$B$3:$B$56,0)),Jobs!$H$23:$P$57,MATCH(Employment!AB$7,Jobs!$H$22:$P$22,0),)</f>
        <v>20.405579227991211</v>
      </c>
      <c r="AC60" s="28">
        <f>VLOOKUP(INDEX(Jobs!$A$3:$A$56,MATCH($U60,Jobs!$B$3:$B$56,0)),Jobs!$H$23:$P$57,MATCH(Employment!AC$7,Jobs!$H$22:$P$22,0),)</f>
        <v>46.107925768326169</v>
      </c>
    </row>
    <row r="61" spans="6:31" x14ac:dyDescent="0.3">
      <c r="F61" s="11" t="s">
        <v>200</v>
      </c>
      <c r="U61" s="11" t="s">
        <v>200</v>
      </c>
      <c r="V61" s="28">
        <f>VLOOKUP(INDEX(Jobs!$A$3:$A$56,MATCH($U61,Jobs!$B$3:$B$56,0)),Jobs!$H$23:$P$57,MATCH(Employment!V$7,Jobs!$H$22:$P$22,0),)</f>
        <v>7.1334382716249269</v>
      </c>
      <c r="W61" s="28">
        <f>VLOOKUP(INDEX(Jobs!$A$3:$A$56,MATCH($U61,Jobs!$B$3:$B$56,0)),Jobs!$H$23:$P$57,MATCH(Employment!W$7,Jobs!$H$22:$P$22,0),)</f>
        <v>7.1843448468989681</v>
      </c>
      <c r="X61" s="28">
        <f>VLOOKUP(INDEX(Jobs!$A$3:$A$56,MATCH($U61,Jobs!$B$3:$B$56,0)),Jobs!$H$23:$P$57,MATCH(Employment!X$7,Jobs!$H$22:$P$22,0),)</f>
        <v>16.942496729729289</v>
      </c>
      <c r="Y61" s="28">
        <f>VLOOKUP(INDEX(Jobs!$A$3:$A$56,MATCH($U61,Jobs!$B$3:$B$56,0)),Jobs!$H$23:$P$57,MATCH(Employment!Y$7,Jobs!$H$22:$P$22,0),)</f>
        <v>26.994168634821143</v>
      </c>
      <c r="Z61" s="28">
        <f>VLOOKUP(INDEX(Jobs!$A$3:$A$56,MATCH($U61,Jobs!$B$3:$B$56,0)),Jobs!$H$23:$P$57,MATCH(Employment!Z$7,Jobs!$H$22:$P$22,0),)</f>
        <v>7.1334382716249269</v>
      </c>
      <c r="AA61" s="28">
        <f>VLOOKUP(INDEX(Jobs!$A$3:$A$56,MATCH($U61,Jobs!$B$3:$B$56,0)),Jobs!$H$23:$P$57,MATCH(Employment!AA$7,Jobs!$H$22:$P$22,0),)</f>
        <v>7.1843448468989681</v>
      </c>
      <c r="AB61" s="28">
        <f>VLOOKUP(INDEX(Jobs!$A$3:$A$56,MATCH($U61,Jobs!$B$3:$B$56,0)),Jobs!$H$23:$P$57,MATCH(Employment!AB$7,Jobs!$H$22:$P$22,0),)</f>
        <v>16.942496729729289</v>
      </c>
      <c r="AC61" s="28">
        <f>VLOOKUP(INDEX(Jobs!$A$3:$A$56,MATCH($U61,Jobs!$B$3:$B$56,0)),Jobs!$H$23:$P$57,MATCH(Employment!AC$7,Jobs!$H$22:$P$22,0),)</f>
        <v>26.994168634821143</v>
      </c>
    </row>
    <row r="62" spans="6:31" x14ac:dyDescent="0.3">
      <c r="F62" s="11" t="s">
        <v>201</v>
      </c>
      <c r="U62" s="11" t="s">
        <v>201</v>
      </c>
      <c r="V62" s="28">
        <f>VLOOKUP(INDEX(Jobs!$A$3:$A$56,MATCH($U62,Jobs!$B$3:$B$56,0)),Jobs!$H$23:$P$57,MATCH(Employment!V$7,Jobs!$H$22:$P$22,0),)</f>
        <v>8.5132946652279724</v>
      </c>
      <c r="W62" s="28">
        <f>VLOOKUP(INDEX(Jobs!$A$3:$A$56,MATCH($U62,Jobs!$B$3:$B$56,0)),Jobs!$H$23:$P$57,MATCH(Employment!W$7,Jobs!$H$22:$P$22,0),)</f>
        <v>9.7643150961106748</v>
      </c>
      <c r="X62" s="28">
        <f>VLOOKUP(INDEX(Jobs!$A$3:$A$56,MATCH($U62,Jobs!$B$3:$B$56,0)),Jobs!$H$23:$P$57,MATCH(Employment!X$7,Jobs!$H$22:$P$22,0),)</f>
        <v>22.291823571132582</v>
      </c>
      <c r="Y62" s="28">
        <f>VLOOKUP(INDEX(Jobs!$A$3:$A$56,MATCH($U62,Jobs!$B$3:$B$56,0)),Jobs!$H$23:$P$57,MATCH(Employment!Y$7,Jobs!$H$22:$P$22,0),)</f>
        <v>43.388597793145557</v>
      </c>
      <c r="Z62" s="28">
        <f>VLOOKUP(INDEX(Jobs!$A$3:$A$56,MATCH($U62,Jobs!$B$3:$B$56,0)),Jobs!$H$23:$P$57,MATCH(Employment!Z$7,Jobs!$H$22:$P$22,0),)</f>
        <v>8.5132946652279724</v>
      </c>
      <c r="AA62" s="28">
        <f>VLOOKUP(INDEX(Jobs!$A$3:$A$56,MATCH($U62,Jobs!$B$3:$B$56,0)),Jobs!$H$23:$P$57,MATCH(Employment!AA$7,Jobs!$H$22:$P$22,0),)</f>
        <v>9.7643150961106748</v>
      </c>
      <c r="AB62" s="28">
        <f>VLOOKUP(INDEX(Jobs!$A$3:$A$56,MATCH($U62,Jobs!$B$3:$B$56,0)),Jobs!$H$23:$P$57,MATCH(Employment!AB$7,Jobs!$H$22:$P$22,0),)</f>
        <v>22.291823571132582</v>
      </c>
      <c r="AC62" s="28">
        <f>VLOOKUP(INDEX(Jobs!$A$3:$A$56,MATCH($U62,Jobs!$B$3:$B$56,0)),Jobs!$H$23:$P$57,MATCH(Employment!AC$7,Jobs!$H$22:$P$22,0),)</f>
        <v>43.388597793145557</v>
      </c>
    </row>
    <row r="63" spans="6:31" x14ac:dyDescent="0.3">
      <c r="F63" s="11" t="s">
        <v>48</v>
      </c>
      <c r="U63" s="11" t="s">
        <v>48</v>
      </c>
      <c r="V63" s="28">
        <f>VLOOKUP(INDEX(Jobs!$A$3:$A$56,MATCH($U63,Jobs!$B$3:$B$56,0)),Jobs!$H$23:$P$57,MATCH(Employment!V$7,Jobs!$H$22:$P$22,0),)</f>
        <v>4.2955788754988653</v>
      </c>
      <c r="W63" s="28">
        <f>VLOOKUP(INDEX(Jobs!$A$3:$A$56,MATCH($U63,Jobs!$B$3:$B$56,0)),Jobs!$H$23:$P$57,MATCH(Employment!W$7,Jobs!$H$22:$P$22,0),)</f>
        <v>7.2033154836522337</v>
      </c>
      <c r="X63" s="28">
        <f>VLOOKUP(INDEX(Jobs!$A$3:$A$56,MATCH($U63,Jobs!$B$3:$B$56,0)),Jobs!$H$23:$P$57,MATCH(Employment!X$7,Jobs!$H$22:$P$22,0),)</f>
        <v>8.5930593435733478</v>
      </c>
      <c r="Y63" s="28">
        <f>VLOOKUP(INDEX(Jobs!$A$3:$A$56,MATCH($U63,Jobs!$B$3:$B$56,0)),Jobs!$H$23:$P$57,MATCH(Employment!Y$7,Jobs!$H$22:$P$22,0),)</f>
        <v>23.035442009206147</v>
      </c>
      <c r="Z63" s="28">
        <f>VLOOKUP(INDEX(Jobs!$A$3:$A$56,MATCH($U63,Jobs!$B$3:$B$56,0)),Jobs!$H$23:$P$57,MATCH(Employment!Z$7,Jobs!$H$22:$P$22,0),)</f>
        <v>4.2955788754988653</v>
      </c>
      <c r="AA63" s="28">
        <f>VLOOKUP(INDEX(Jobs!$A$3:$A$56,MATCH($U63,Jobs!$B$3:$B$56,0)),Jobs!$H$23:$P$57,MATCH(Employment!AA$7,Jobs!$H$22:$P$22,0),)</f>
        <v>7.2033154836522337</v>
      </c>
      <c r="AB63" s="28">
        <f>VLOOKUP(INDEX(Jobs!$A$3:$A$56,MATCH($U63,Jobs!$B$3:$B$56,0)),Jobs!$H$23:$P$57,MATCH(Employment!AB$7,Jobs!$H$22:$P$22,0),)</f>
        <v>8.5930593435733478</v>
      </c>
      <c r="AC63" s="28">
        <f>VLOOKUP(INDEX(Jobs!$A$3:$A$56,MATCH($U63,Jobs!$B$3:$B$56,0)),Jobs!$H$23:$P$57,MATCH(Employment!AC$7,Jobs!$H$22:$P$22,0),)</f>
        <v>23.035442009206147</v>
      </c>
    </row>
    <row r="64" spans="6:31" x14ac:dyDescent="0.3">
      <c r="F64" s="11"/>
      <c r="U64" s="11"/>
    </row>
    <row r="65" spans="6:21" x14ac:dyDescent="0.3">
      <c r="F65" s="11"/>
      <c r="U65" s="11"/>
    </row>
    <row r="66" spans="6:21" x14ac:dyDescent="0.3">
      <c r="F66" s="11"/>
      <c r="U66" s="11"/>
    </row>
    <row r="67" spans="6:21" x14ac:dyDescent="0.3">
      <c r="F67" s="11"/>
      <c r="U67" s="11"/>
    </row>
    <row r="68" spans="6:21" x14ac:dyDescent="0.3">
      <c r="F68" s="11"/>
      <c r="U68" s="11"/>
    </row>
    <row r="69" spans="6:21" x14ac:dyDescent="0.3">
      <c r="F69" s="11"/>
      <c r="U69" s="11"/>
    </row>
    <row r="70" spans="6:21" x14ac:dyDescent="0.3">
      <c r="F70" s="11"/>
      <c r="U7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D35-76AD-4955-8DE6-3742CE089993}">
  <dimension ref="A1:AJ138"/>
  <sheetViews>
    <sheetView workbookViewId="0"/>
  </sheetViews>
  <sheetFormatPr defaultRowHeight="14.4" x14ac:dyDescent="0.3"/>
  <sheetData>
    <row r="1" spans="1:28" x14ac:dyDescent="0.3">
      <c r="A1" t="s">
        <v>888</v>
      </c>
    </row>
    <row r="2" spans="1:28" ht="18" x14ac:dyDescent="0.35">
      <c r="E2" s="5" t="s">
        <v>795</v>
      </c>
    </row>
    <row r="3" spans="1:28" x14ac:dyDescent="0.3">
      <c r="A3" t="s">
        <v>831</v>
      </c>
      <c r="B3" t="s">
        <v>363</v>
      </c>
      <c r="C3" s="65"/>
      <c r="E3" s="14" t="s">
        <v>796</v>
      </c>
      <c r="F3" s="24" t="s">
        <v>797</v>
      </c>
    </row>
    <row r="4" spans="1:28" x14ac:dyDescent="0.3">
      <c r="A4" t="s">
        <v>831</v>
      </c>
      <c r="B4" t="s">
        <v>364</v>
      </c>
      <c r="C4" s="65"/>
    </row>
    <row r="5" spans="1:28" x14ac:dyDescent="0.3">
      <c r="A5" t="s">
        <v>831</v>
      </c>
      <c r="B5" t="s">
        <v>365</v>
      </c>
      <c r="C5" s="65"/>
      <c r="J5" s="2" t="s">
        <v>798</v>
      </c>
      <c r="K5" s="2"/>
      <c r="M5" s="2" t="s">
        <v>799</v>
      </c>
      <c r="V5" s="2" t="s">
        <v>800</v>
      </c>
      <c r="Z5" s="2" t="s">
        <v>801</v>
      </c>
    </row>
    <row r="6" spans="1:28" x14ac:dyDescent="0.3">
      <c r="A6" t="s">
        <v>832</v>
      </c>
      <c r="B6" t="s">
        <v>366</v>
      </c>
      <c r="C6" s="65"/>
      <c r="J6" t="s">
        <v>802</v>
      </c>
      <c r="K6" t="s">
        <v>803</v>
      </c>
      <c r="L6" t="s">
        <v>804</v>
      </c>
      <c r="M6" t="s">
        <v>802</v>
      </c>
      <c r="N6" t="s">
        <v>803</v>
      </c>
      <c r="O6" t="s">
        <v>804</v>
      </c>
      <c r="W6" t="s">
        <v>805</v>
      </c>
      <c r="X6" t="s">
        <v>806</v>
      </c>
      <c r="AA6" t="s">
        <v>805</v>
      </c>
      <c r="AB6" t="s">
        <v>806</v>
      </c>
    </row>
    <row r="7" spans="1:28" x14ac:dyDescent="0.3">
      <c r="A7" t="s">
        <v>833</v>
      </c>
      <c r="B7" t="s">
        <v>367</v>
      </c>
      <c r="C7" s="65"/>
      <c r="J7" s="11">
        <v>35444.635480492099</v>
      </c>
      <c r="K7" s="11">
        <v>35117.567498213546</v>
      </c>
      <c r="L7" s="11">
        <v>35117.536836010397</v>
      </c>
      <c r="M7" s="64">
        <v>100</v>
      </c>
      <c r="N7" s="64">
        <v>99.999999999999972</v>
      </c>
      <c r="O7" s="64">
        <v>100</v>
      </c>
      <c r="V7" t="s">
        <v>807</v>
      </c>
      <c r="W7" s="11">
        <v>35444.635480492099</v>
      </c>
      <c r="X7" s="64">
        <v>100</v>
      </c>
      <c r="Z7" t="s">
        <v>807</v>
      </c>
      <c r="AA7" s="11">
        <v>35117.536836010397</v>
      </c>
      <c r="AB7" s="64">
        <v>100</v>
      </c>
    </row>
    <row r="8" spans="1:28" x14ac:dyDescent="0.3">
      <c r="A8" t="s">
        <v>833</v>
      </c>
      <c r="B8" t="s">
        <v>368</v>
      </c>
      <c r="C8" s="65"/>
      <c r="H8" s="24" t="s">
        <v>808</v>
      </c>
      <c r="I8" t="s">
        <v>764</v>
      </c>
      <c r="J8" s="11">
        <v>27026.6765103697</v>
      </c>
      <c r="K8" s="11">
        <v>26991.44538249855</v>
      </c>
      <c r="L8" s="11">
        <v>26991.445382498499</v>
      </c>
      <c r="M8" s="64">
        <v>76.250400502057602</v>
      </c>
      <c r="N8" s="64">
        <v>64.099999999999994</v>
      </c>
      <c r="O8" s="64">
        <v>76.860303467584899</v>
      </c>
      <c r="P8" s="15">
        <v>1.0013052701465923</v>
      </c>
      <c r="V8" t="s">
        <v>809</v>
      </c>
      <c r="W8" s="11">
        <v>27026.6765103697</v>
      </c>
      <c r="X8" s="64">
        <v>76.250400502057602</v>
      </c>
      <c r="Z8" t="s">
        <v>809</v>
      </c>
      <c r="AA8" s="11">
        <v>26991.445382498499</v>
      </c>
      <c r="AB8" s="64">
        <v>76.860303467584899</v>
      </c>
    </row>
    <row r="9" spans="1:28" x14ac:dyDescent="0.3">
      <c r="A9" t="s">
        <v>834</v>
      </c>
      <c r="B9" t="s">
        <v>369</v>
      </c>
      <c r="C9" s="65"/>
      <c r="H9" s="24" t="s">
        <v>810</v>
      </c>
      <c r="I9" t="s">
        <v>811</v>
      </c>
      <c r="J9" s="11">
        <v>176.355346597112</v>
      </c>
      <c r="K9" s="11">
        <v>174.34768120382321</v>
      </c>
      <c r="L9" s="11">
        <v>174.34768120382299</v>
      </c>
      <c r="M9" s="64">
        <v>0.49755158772664998</v>
      </c>
      <c r="N9" s="64">
        <v>0.3</v>
      </c>
      <c r="O9" s="64">
        <v>0.49646899216759199</v>
      </c>
      <c r="P9" s="15">
        <v>1.0115152973611488</v>
      </c>
      <c r="V9" t="s">
        <v>812</v>
      </c>
      <c r="W9" s="11">
        <v>176.355346597112</v>
      </c>
      <c r="X9" s="64">
        <v>0.49755158772664998</v>
      </c>
      <c r="Z9" t="s">
        <v>812</v>
      </c>
      <c r="AA9" s="11">
        <v>174.34768120382299</v>
      </c>
      <c r="AB9" s="64">
        <v>0.49646899216759199</v>
      </c>
    </row>
    <row r="10" spans="1:28" x14ac:dyDescent="0.3">
      <c r="A10" t="s">
        <v>834</v>
      </c>
      <c r="B10" t="s">
        <v>370</v>
      </c>
      <c r="C10" s="65"/>
      <c r="H10" s="24" t="s">
        <v>813</v>
      </c>
      <c r="I10" t="s">
        <v>814</v>
      </c>
      <c r="J10" s="11">
        <v>432.800557688688</v>
      </c>
      <c r="K10" s="11">
        <v>474.20046878256079</v>
      </c>
      <c r="L10" s="11">
        <v>474.16980657946499</v>
      </c>
      <c r="M10" s="64">
        <v>1.2210608229470701</v>
      </c>
      <c r="N10" s="64">
        <v>4.0999999999999996</v>
      </c>
      <c r="O10" s="64">
        <v>1.35023651799303</v>
      </c>
      <c r="P10" s="15">
        <v>0.91269533916708079</v>
      </c>
      <c r="V10" t="s">
        <v>815</v>
      </c>
      <c r="W10" s="11">
        <v>432.800557688688</v>
      </c>
      <c r="X10" s="64">
        <v>1.2210608229470701</v>
      </c>
      <c r="Z10" t="s">
        <v>815</v>
      </c>
      <c r="AA10" s="11">
        <v>474.16980657946499</v>
      </c>
      <c r="AB10" s="64">
        <v>1.35023651799303</v>
      </c>
    </row>
    <row r="11" spans="1:28" x14ac:dyDescent="0.3">
      <c r="A11" t="s">
        <v>835</v>
      </c>
      <c r="B11" t="s">
        <v>346</v>
      </c>
      <c r="C11" s="65"/>
      <c r="H11" s="24" t="s">
        <v>816</v>
      </c>
      <c r="I11" t="s">
        <v>817</v>
      </c>
      <c r="J11" s="11">
        <v>67.902872107506496</v>
      </c>
      <c r="K11" s="11">
        <v>63.649302119099261</v>
      </c>
      <c r="L11" s="11">
        <v>63.649302119099197</v>
      </c>
      <c r="M11" s="64">
        <v>0.191574468708752</v>
      </c>
      <c r="N11" s="64">
        <v>0.4</v>
      </c>
      <c r="O11" s="64">
        <v>0.181246487805579</v>
      </c>
      <c r="P11" s="15">
        <v>1.0668282266543636</v>
      </c>
      <c r="V11" t="s">
        <v>818</v>
      </c>
      <c r="W11" s="11">
        <v>67.902872107506496</v>
      </c>
      <c r="X11" s="64">
        <v>0.191574468708752</v>
      </c>
      <c r="Z11" t="s">
        <v>818</v>
      </c>
      <c r="AA11" s="11">
        <v>63.649302119099197</v>
      </c>
      <c r="AB11" s="64">
        <v>0.181246487805579</v>
      </c>
    </row>
    <row r="12" spans="1:28" x14ac:dyDescent="0.3">
      <c r="A12" t="s">
        <v>837</v>
      </c>
      <c r="B12" t="s">
        <v>371</v>
      </c>
      <c r="C12" s="65"/>
      <c r="H12" s="24" t="s">
        <v>393</v>
      </c>
      <c r="I12" t="s">
        <v>45</v>
      </c>
      <c r="J12" s="11">
        <v>561.51239610300297</v>
      </c>
      <c r="K12" s="11">
        <v>553.30136156454068</v>
      </c>
      <c r="L12" s="11">
        <v>553.30136156454103</v>
      </c>
      <c r="M12" s="64">
        <v>1.5841957139382801</v>
      </c>
      <c r="N12" s="64">
        <v>2.6</v>
      </c>
      <c r="O12" s="64">
        <v>1.57556996137945</v>
      </c>
      <c r="P12" s="15">
        <v>1.0148400765095613</v>
      </c>
      <c r="V12" t="s">
        <v>819</v>
      </c>
      <c r="W12" s="11">
        <v>561.51239610300297</v>
      </c>
      <c r="X12" s="64">
        <v>1.5841957139382801</v>
      </c>
      <c r="Z12" t="s">
        <v>819</v>
      </c>
      <c r="AA12" s="11">
        <v>553.30136156454103</v>
      </c>
      <c r="AB12" s="64">
        <v>1.57556996137945</v>
      </c>
    </row>
    <row r="13" spans="1:28" x14ac:dyDescent="0.3">
      <c r="A13" t="s">
        <v>837</v>
      </c>
      <c r="B13" t="s">
        <v>348</v>
      </c>
      <c r="C13" s="65"/>
      <c r="H13" s="24" t="s">
        <v>46</v>
      </c>
      <c r="I13" t="s">
        <v>820</v>
      </c>
      <c r="J13" s="11">
        <v>3445.8312167466001</v>
      </c>
      <c r="K13" s="11">
        <v>3287.4819525428879</v>
      </c>
      <c r="L13" s="11">
        <v>3287.4819525428802</v>
      </c>
      <c r="M13" s="64">
        <v>9.7217284647858708</v>
      </c>
      <c r="N13" s="64">
        <v>16.899999999999999</v>
      </c>
      <c r="O13" s="64">
        <v>9.3613682756127101</v>
      </c>
      <c r="P13" s="15">
        <v>1.0481673409891203</v>
      </c>
      <c r="V13" t="s">
        <v>821</v>
      </c>
      <c r="W13" s="11">
        <v>3445.8312167466001</v>
      </c>
      <c r="X13" s="64">
        <v>9.7217284647858708</v>
      </c>
      <c r="Z13" t="s">
        <v>821</v>
      </c>
      <c r="AA13" s="11">
        <v>3287.4819525428802</v>
      </c>
      <c r="AB13" s="64">
        <v>9.3613682756127101</v>
      </c>
    </row>
    <row r="14" spans="1:28" x14ac:dyDescent="0.3">
      <c r="A14" t="s">
        <v>837</v>
      </c>
      <c r="B14" t="s">
        <v>372</v>
      </c>
      <c r="C14" s="65"/>
      <c r="H14" s="24" t="s">
        <v>394</v>
      </c>
      <c r="I14" t="s">
        <v>822</v>
      </c>
      <c r="J14" s="11">
        <v>1678.97696853004</v>
      </c>
      <c r="K14" s="11">
        <v>1647.8373581560113</v>
      </c>
      <c r="L14" s="11">
        <v>1647.8373581560099</v>
      </c>
      <c r="M14" s="64">
        <v>4.7369000859216204</v>
      </c>
      <c r="N14" s="64">
        <v>2.2000000000000002</v>
      </c>
      <c r="O14" s="64">
        <v>4.6923489134530501</v>
      </c>
      <c r="P14" s="15">
        <v>1.018897259623289</v>
      </c>
      <c r="V14" t="s">
        <v>823</v>
      </c>
      <c r="W14" s="11">
        <v>1678.97696853004</v>
      </c>
      <c r="X14" s="64">
        <v>4.7369000859216204</v>
      </c>
      <c r="Z14" t="s">
        <v>823</v>
      </c>
      <c r="AA14" s="11">
        <v>1647.8373581560099</v>
      </c>
      <c r="AB14" s="64">
        <v>4.6923489134530501</v>
      </c>
    </row>
    <row r="15" spans="1:28" x14ac:dyDescent="0.3">
      <c r="A15" t="s">
        <v>836</v>
      </c>
      <c r="B15" t="s">
        <v>347</v>
      </c>
      <c r="C15" s="65"/>
      <c r="H15" s="24" t="s">
        <v>824</v>
      </c>
      <c r="I15" t="s">
        <v>825</v>
      </c>
      <c r="J15" s="11">
        <v>961.85616948130098</v>
      </c>
      <c r="K15" s="11">
        <v>876.63321516449003</v>
      </c>
      <c r="L15" s="11">
        <v>876.63321516449003</v>
      </c>
      <c r="M15" s="64">
        <v>2.7136861655995399</v>
      </c>
      <c r="N15" s="64">
        <v>5.6</v>
      </c>
      <c r="O15" s="64">
        <v>2.4962833220852998</v>
      </c>
      <c r="P15" s="15">
        <v>1.0972162049561627</v>
      </c>
      <c r="V15" t="s">
        <v>826</v>
      </c>
      <c r="W15" s="11">
        <v>961.85616948130098</v>
      </c>
      <c r="X15" s="64">
        <v>2.7136861655995399</v>
      </c>
      <c r="Z15" t="s">
        <v>826</v>
      </c>
      <c r="AA15" s="11">
        <v>876.63321516449003</v>
      </c>
      <c r="AB15" s="64">
        <v>2.4962833220852998</v>
      </c>
    </row>
    <row r="16" spans="1:28" x14ac:dyDescent="0.3">
      <c r="A16" t="s">
        <v>837</v>
      </c>
      <c r="B16" t="s">
        <v>373</v>
      </c>
      <c r="C16" s="65"/>
      <c r="H16" s="24" t="s">
        <v>48</v>
      </c>
      <c r="I16" t="s">
        <v>653</v>
      </c>
      <c r="J16" s="11">
        <v>1092.72344286825</v>
      </c>
      <c r="K16" s="11">
        <v>1048.670776181586</v>
      </c>
      <c r="L16" s="11">
        <v>1048.6707761815901</v>
      </c>
      <c r="M16" s="64">
        <v>3.0829021883146801</v>
      </c>
      <c r="N16" s="64">
        <v>3.8</v>
      </c>
      <c r="O16" s="64">
        <v>2.98617406191843</v>
      </c>
      <c r="P16" s="15">
        <v>1.0420080998605381</v>
      </c>
      <c r="V16" t="s">
        <v>827</v>
      </c>
      <c r="W16" s="11">
        <v>1092.72344286825</v>
      </c>
      <c r="X16" s="64">
        <v>3.0829021883146801</v>
      </c>
      <c r="Z16" t="s">
        <v>827</v>
      </c>
      <c r="AA16" s="11">
        <v>1048.6707761815901</v>
      </c>
      <c r="AB16" s="64">
        <v>2.98617406191843</v>
      </c>
    </row>
    <row r="17" spans="1:30" x14ac:dyDescent="0.3">
      <c r="A17" t="s">
        <v>838</v>
      </c>
      <c r="B17" t="s">
        <v>375</v>
      </c>
      <c r="C17" s="65"/>
    </row>
    <row r="18" spans="1:30" x14ac:dyDescent="0.3">
      <c r="A18" t="s">
        <v>839</v>
      </c>
      <c r="B18" t="s">
        <v>376</v>
      </c>
      <c r="C18" s="65"/>
    </row>
    <row r="19" spans="1:30" x14ac:dyDescent="0.3">
      <c r="A19" t="s">
        <v>839</v>
      </c>
      <c r="B19" t="s">
        <v>377</v>
      </c>
      <c r="C19" s="65"/>
    </row>
    <row r="20" spans="1:30" x14ac:dyDescent="0.3">
      <c r="A20" t="s">
        <v>839</v>
      </c>
      <c r="B20" t="s">
        <v>378</v>
      </c>
      <c r="C20" s="65"/>
    </row>
    <row r="21" spans="1:30" x14ac:dyDescent="0.3">
      <c r="A21" t="s">
        <v>841</v>
      </c>
      <c r="B21" t="s">
        <v>6</v>
      </c>
      <c r="C21" s="65"/>
      <c r="H21" s="110" t="s">
        <v>828</v>
      </c>
      <c r="I21" s="111"/>
      <c r="J21" s="111"/>
      <c r="K21" s="111"/>
      <c r="L21" s="111"/>
      <c r="M21" s="111"/>
      <c r="N21" s="111"/>
      <c r="O21" s="111"/>
      <c r="P21" s="111"/>
      <c r="V21" s="2" t="s">
        <v>829</v>
      </c>
    </row>
    <row r="22" spans="1:30" x14ac:dyDescent="0.3">
      <c r="A22" t="s">
        <v>842</v>
      </c>
      <c r="B22" t="s">
        <v>10</v>
      </c>
      <c r="C22" s="65"/>
      <c r="H22" s="112"/>
      <c r="I22" s="112" t="s">
        <v>440</v>
      </c>
      <c r="J22" s="112" t="s">
        <v>441</v>
      </c>
      <c r="K22" s="112" t="s">
        <v>442</v>
      </c>
      <c r="L22" s="112" t="s">
        <v>443</v>
      </c>
      <c r="M22" s="112" t="s">
        <v>444</v>
      </c>
      <c r="N22" s="112" t="s">
        <v>445</v>
      </c>
      <c r="O22" s="112" t="s">
        <v>446</v>
      </c>
      <c r="P22" s="112" t="s">
        <v>447</v>
      </c>
      <c r="V22" s="11"/>
      <c r="W22" s="11" t="s">
        <v>440</v>
      </c>
      <c r="X22" s="11" t="s">
        <v>441</v>
      </c>
      <c r="Y22" s="11" t="s">
        <v>442</v>
      </c>
      <c r="Z22" s="11" t="s">
        <v>443</v>
      </c>
      <c r="AA22" s="11" t="s">
        <v>444</v>
      </c>
      <c r="AB22" s="11" t="s">
        <v>445</v>
      </c>
      <c r="AC22" s="11" t="s">
        <v>446</v>
      </c>
      <c r="AD22" s="11" t="s">
        <v>447</v>
      </c>
    </row>
    <row r="23" spans="1:30" x14ac:dyDescent="0.3">
      <c r="A23" t="s">
        <v>843</v>
      </c>
      <c r="B23" t="s">
        <v>379</v>
      </c>
      <c r="C23" s="65"/>
      <c r="E23" s="19" t="s">
        <v>808</v>
      </c>
      <c r="F23" s="23">
        <v>1.0013052701465923</v>
      </c>
      <c r="G23" s="52">
        <v>1.0013052701465923</v>
      </c>
      <c r="H23" s="111" t="s">
        <v>830</v>
      </c>
      <c r="I23" s="112">
        <v>4.3033296266063887</v>
      </c>
      <c r="J23" s="112">
        <v>3.8618521080387676</v>
      </c>
      <c r="K23" s="112">
        <v>8.2807555541622317</v>
      </c>
      <c r="L23" s="112">
        <v>11.418017042308243</v>
      </c>
      <c r="M23" s="112">
        <v>4.3033296266063887</v>
      </c>
      <c r="N23" s="112">
        <v>3.8618521080387676</v>
      </c>
      <c r="O23" s="112">
        <v>8.2807555541622317</v>
      </c>
      <c r="P23" s="112">
        <v>11.418017042308243</v>
      </c>
      <c r="V23" t="s">
        <v>830</v>
      </c>
      <c r="W23" s="11">
        <v>4.2977199410688973</v>
      </c>
      <c r="X23" s="11">
        <v>3.8568179187485825</v>
      </c>
      <c r="Y23" s="11">
        <v>8.2699610209281325</v>
      </c>
      <c r="Z23" s="11">
        <v>11.40313287339098</v>
      </c>
      <c r="AA23" s="11">
        <v>4.2977199410688973</v>
      </c>
      <c r="AB23" s="11">
        <v>3.8568179187485825</v>
      </c>
      <c r="AC23" s="11">
        <v>8.2699610209281325</v>
      </c>
      <c r="AD23" s="11">
        <v>11.40313287339098</v>
      </c>
    </row>
    <row r="24" spans="1:30" x14ac:dyDescent="0.3">
      <c r="A24" t="s">
        <v>843</v>
      </c>
      <c r="B24" t="s">
        <v>21</v>
      </c>
      <c r="C24" s="65"/>
      <c r="E24" s="19" t="s">
        <v>808</v>
      </c>
      <c r="F24" s="23">
        <v>1.0013052701465923</v>
      </c>
      <c r="G24" s="52">
        <v>1.0013052701465923</v>
      </c>
      <c r="H24" s="111" t="s">
        <v>831</v>
      </c>
      <c r="I24" s="112">
        <v>4.3033296266063887</v>
      </c>
      <c r="J24" s="112">
        <v>3.8618521080387676</v>
      </c>
      <c r="K24" s="112">
        <v>8.2807555541622317</v>
      </c>
      <c r="L24" s="112">
        <v>11.418017042308243</v>
      </c>
      <c r="M24" s="112">
        <v>4.3033296266063887</v>
      </c>
      <c r="N24" s="112">
        <v>3.8618521080387676</v>
      </c>
      <c r="O24" s="112">
        <v>8.2807555541622317</v>
      </c>
      <c r="P24" s="112">
        <v>11.418017042308243</v>
      </c>
      <c r="V24" t="s">
        <v>831</v>
      </c>
      <c r="W24" s="11">
        <v>4.2977199410688973</v>
      </c>
      <c r="X24" s="11">
        <v>3.8568179187485825</v>
      </c>
      <c r="Y24" s="11">
        <v>8.2699610209281325</v>
      </c>
      <c r="Z24" s="11">
        <v>11.40313287339098</v>
      </c>
      <c r="AA24" s="11">
        <v>4.2977199410688973</v>
      </c>
      <c r="AB24" s="11">
        <v>3.8568179187485825</v>
      </c>
      <c r="AC24" s="11">
        <v>8.2699610209281325</v>
      </c>
      <c r="AD24" s="11">
        <v>11.40313287339098</v>
      </c>
    </row>
    <row r="25" spans="1:30" x14ac:dyDescent="0.3">
      <c r="A25" t="s">
        <v>844</v>
      </c>
      <c r="B25" t="s">
        <v>208</v>
      </c>
      <c r="C25" s="65"/>
      <c r="E25" s="19" t="s">
        <v>808</v>
      </c>
      <c r="F25" s="23">
        <v>1.0013052701465923</v>
      </c>
      <c r="G25" s="52">
        <v>1.0013052701465923</v>
      </c>
      <c r="H25" s="111" t="s">
        <v>832</v>
      </c>
      <c r="I25" s="112">
        <v>4.3033296266063887</v>
      </c>
      <c r="J25" s="112">
        <v>3.8618521080387671</v>
      </c>
      <c r="K25" s="112">
        <v>8.2807555541622317</v>
      </c>
      <c r="L25" s="112">
        <v>11.418017042308243</v>
      </c>
      <c r="M25" s="112">
        <v>4.3033296266063887</v>
      </c>
      <c r="N25" s="112">
        <v>3.8618521080387671</v>
      </c>
      <c r="O25" s="112">
        <v>8.2807555541622317</v>
      </c>
      <c r="P25" s="112">
        <v>11.418017042308243</v>
      </c>
      <c r="V25" t="s">
        <v>832</v>
      </c>
      <c r="W25" s="11">
        <v>4.2977199410688973</v>
      </c>
      <c r="X25" s="11">
        <v>3.856817918748582</v>
      </c>
      <c r="Y25" s="11">
        <v>8.2699610209281325</v>
      </c>
      <c r="Z25" s="11">
        <v>11.40313287339098</v>
      </c>
      <c r="AA25" s="11">
        <v>4.2977199410688973</v>
      </c>
      <c r="AB25" s="11">
        <v>3.856817918748582</v>
      </c>
      <c r="AC25" s="11">
        <v>8.2699610209281325</v>
      </c>
      <c r="AD25" s="11">
        <v>11.40313287339098</v>
      </c>
    </row>
    <row r="26" spans="1:30" x14ac:dyDescent="0.3">
      <c r="A26" t="s">
        <v>844</v>
      </c>
      <c r="B26" s="65" t="s">
        <v>380</v>
      </c>
      <c r="C26" s="65"/>
      <c r="E26" s="19" t="s">
        <v>808</v>
      </c>
      <c r="F26" s="23">
        <v>1.0013052701465923</v>
      </c>
      <c r="G26" s="52">
        <v>1.0013052701465923</v>
      </c>
      <c r="H26" s="111" t="s">
        <v>833</v>
      </c>
      <c r="I26" s="112">
        <v>4.3033296266063887</v>
      </c>
      <c r="J26" s="112">
        <v>3.8618521080387671</v>
      </c>
      <c r="K26" s="112">
        <v>8.28075555416223</v>
      </c>
      <c r="L26" s="112">
        <v>11.418017042308243</v>
      </c>
      <c r="M26" s="112">
        <v>4.3033296266063887</v>
      </c>
      <c r="N26" s="112">
        <v>3.8618521080387671</v>
      </c>
      <c r="O26" s="112">
        <v>8.28075555416223</v>
      </c>
      <c r="P26" s="112">
        <v>11.418017042308243</v>
      </c>
      <c r="V26" t="s">
        <v>833</v>
      </c>
      <c r="W26" s="11">
        <v>4.2977199410688973</v>
      </c>
      <c r="X26" s="11">
        <v>3.856817918748582</v>
      </c>
      <c r="Y26" s="11">
        <v>8.2699610209281307</v>
      </c>
      <c r="Z26" s="11">
        <v>11.40313287339098</v>
      </c>
      <c r="AA26" s="11">
        <v>4.2977199410688973</v>
      </c>
      <c r="AB26" s="11">
        <v>3.856817918748582</v>
      </c>
      <c r="AC26" s="11">
        <v>8.2699610209281307</v>
      </c>
      <c r="AD26" s="11">
        <v>11.40313287339098</v>
      </c>
    </row>
    <row r="27" spans="1:30" x14ac:dyDescent="0.3">
      <c r="A27" t="s">
        <v>844</v>
      </c>
      <c r="B27" t="s">
        <v>381</v>
      </c>
      <c r="C27" s="65"/>
      <c r="E27" s="19" t="s">
        <v>808</v>
      </c>
      <c r="F27" s="23">
        <v>1.0013052701465923</v>
      </c>
      <c r="G27" s="52">
        <v>1.0013052701465923</v>
      </c>
      <c r="H27" s="111" t="s">
        <v>834</v>
      </c>
      <c r="I27" s="112">
        <v>4.3033296266063887</v>
      </c>
      <c r="J27" s="112">
        <v>3.8618521080387671</v>
      </c>
      <c r="K27" s="112">
        <v>8.2807555541622317</v>
      </c>
      <c r="L27" s="112">
        <v>11.418017042308243</v>
      </c>
      <c r="M27" s="112">
        <v>4.3033296266063887</v>
      </c>
      <c r="N27" s="112">
        <v>3.8618521080387671</v>
      </c>
      <c r="O27" s="112">
        <v>8.2807555541622317</v>
      </c>
      <c r="P27" s="112">
        <v>11.418017042308243</v>
      </c>
      <c r="V27" t="s">
        <v>834</v>
      </c>
      <c r="W27" s="11">
        <v>4.2977199410688973</v>
      </c>
      <c r="X27" s="11">
        <v>3.856817918748582</v>
      </c>
      <c r="Y27" s="11">
        <v>8.2699610209281325</v>
      </c>
      <c r="Z27" s="11">
        <v>11.40313287339098</v>
      </c>
      <c r="AA27" s="11">
        <v>4.2977199410688973</v>
      </c>
      <c r="AB27" s="11">
        <v>3.856817918748582</v>
      </c>
      <c r="AC27" s="11">
        <v>8.2699610209281325</v>
      </c>
      <c r="AD27" s="11">
        <v>11.40313287339098</v>
      </c>
    </row>
    <row r="28" spans="1:30" x14ac:dyDescent="0.3">
      <c r="A28" t="s">
        <v>844</v>
      </c>
      <c r="B28" t="s">
        <v>382</v>
      </c>
      <c r="C28" s="65"/>
      <c r="E28" s="19" t="s">
        <v>808</v>
      </c>
      <c r="F28" s="23">
        <v>1.0013052701465923</v>
      </c>
      <c r="G28" s="52">
        <v>1.0013052701465923</v>
      </c>
      <c r="H28" s="111" t="s">
        <v>835</v>
      </c>
      <c r="I28" s="112">
        <v>4.3033296266063887</v>
      </c>
      <c r="J28" s="112">
        <v>3.8618521080387671</v>
      </c>
      <c r="K28" s="112">
        <v>8.2807555541622317</v>
      </c>
      <c r="L28" s="112">
        <v>11.418017042308243</v>
      </c>
      <c r="M28" s="112">
        <v>4.3033296266063887</v>
      </c>
      <c r="N28" s="112">
        <v>3.8618521080387671</v>
      </c>
      <c r="O28" s="112">
        <v>8.2807555541622317</v>
      </c>
      <c r="P28" s="112">
        <v>11.418017042308243</v>
      </c>
      <c r="V28" t="s">
        <v>835</v>
      </c>
      <c r="W28" s="11">
        <v>4.2977199410688973</v>
      </c>
      <c r="X28" s="11">
        <v>3.856817918748582</v>
      </c>
      <c r="Y28" s="11">
        <v>8.2699610209281325</v>
      </c>
      <c r="Z28" s="11">
        <v>11.40313287339098</v>
      </c>
      <c r="AA28" s="11">
        <v>4.2977199410688973</v>
      </c>
      <c r="AB28" s="11">
        <v>3.856817918748582</v>
      </c>
      <c r="AC28" s="11">
        <v>8.2699610209281325</v>
      </c>
      <c r="AD28" s="11">
        <v>11.40313287339098</v>
      </c>
    </row>
    <row r="29" spans="1:30" x14ac:dyDescent="0.3">
      <c r="A29" t="s">
        <v>844</v>
      </c>
      <c r="B29" t="s">
        <v>383</v>
      </c>
      <c r="C29" s="65"/>
      <c r="E29" s="19" t="s">
        <v>808</v>
      </c>
      <c r="F29" s="23">
        <v>1.0013052701465923</v>
      </c>
      <c r="G29" s="52">
        <v>1.0013052701465923</v>
      </c>
      <c r="H29" s="111" t="s">
        <v>836</v>
      </c>
      <c r="I29" s="112">
        <v>4.3033296266063887</v>
      </c>
      <c r="J29" s="112">
        <v>3.8618521080387676</v>
      </c>
      <c r="K29" s="112">
        <v>8.2807555541622317</v>
      </c>
      <c r="L29" s="112">
        <v>11.418017042308243</v>
      </c>
      <c r="M29" s="112">
        <v>4.3033296266063887</v>
      </c>
      <c r="N29" s="112">
        <v>3.8618521080387676</v>
      </c>
      <c r="O29" s="112">
        <v>8.2807555541622317</v>
      </c>
      <c r="P29" s="112">
        <v>11.418017042308243</v>
      </c>
      <c r="V29" t="s">
        <v>836</v>
      </c>
      <c r="W29" s="11">
        <v>4.2977199410688973</v>
      </c>
      <c r="X29" s="11">
        <v>3.8568179187485825</v>
      </c>
      <c r="Y29" s="11">
        <v>8.2699610209281325</v>
      </c>
      <c r="Z29" s="11">
        <v>11.40313287339098</v>
      </c>
      <c r="AA29" s="11">
        <v>4.2977199410688973</v>
      </c>
      <c r="AB29" s="11">
        <v>3.8568179187485825</v>
      </c>
      <c r="AC29" s="11">
        <v>8.2699610209281325</v>
      </c>
      <c r="AD29" s="11">
        <v>11.40313287339098</v>
      </c>
    </row>
    <row r="30" spans="1:30" x14ac:dyDescent="0.3">
      <c r="A30" t="s">
        <v>844</v>
      </c>
      <c r="B30" t="s">
        <v>25</v>
      </c>
      <c r="C30" s="65"/>
      <c r="E30" s="19" t="s">
        <v>808</v>
      </c>
      <c r="F30" s="23">
        <v>1.0013052701465923</v>
      </c>
      <c r="G30" s="52">
        <v>1.0013052701465923</v>
      </c>
      <c r="H30" s="111" t="s">
        <v>837</v>
      </c>
      <c r="I30" s="112">
        <v>4.3033296266063896</v>
      </c>
      <c r="J30" s="112">
        <v>3.8618521080387667</v>
      </c>
      <c r="K30" s="112">
        <v>8.2807555541622317</v>
      </c>
      <c r="L30" s="112">
        <v>11.418017042308243</v>
      </c>
      <c r="M30" s="112">
        <v>4.3033296266063896</v>
      </c>
      <c r="N30" s="112">
        <v>3.8618521080387667</v>
      </c>
      <c r="O30" s="112">
        <v>8.2807555541622317</v>
      </c>
      <c r="P30" s="112">
        <v>11.418017042308243</v>
      </c>
      <c r="V30" t="s">
        <v>837</v>
      </c>
      <c r="W30" s="11">
        <v>4.2977199410688982</v>
      </c>
      <c r="X30" s="11">
        <v>3.8568179187485816</v>
      </c>
      <c r="Y30" s="11">
        <v>8.2699610209281325</v>
      </c>
      <c r="Z30" s="11">
        <v>11.40313287339098</v>
      </c>
      <c r="AA30" s="11">
        <v>4.2977199410688982</v>
      </c>
      <c r="AB30" s="11">
        <v>3.8568179187485816</v>
      </c>
      <c r="AC30" s="11">
        <v>8.2699610209281325</v>
      </c>
      <c r="AD30" s="11">
        <v>11.40313287339098</v>
      </c>
    </row>
    <row r="31" spans="1:30" x14ac:dyDescent="0.3">
      <c r="A31" t="s">
        <v>844</v>
      </c>
      <c r="B31" t="s">
        <v>384</v>
      </c>
      <c r="C31" s="65"/>
      <c r="E31" s="19" t="s">
        <v>808</v>
      </c>
      <c r="F31" s="23">
        <v>1.0013052701465923</v>
      </c>
      <c r="G31" s="52">
        <v>1.0013052701465923</v>
      </c>
      <c r="H31" s="111" t="s">
        <v>838</v>
      </c>
      <c r="I31" s="112">
        <v>4.3033296266063887</v>
      </c>
      <c r="J31" s="112">
        <v>3.8618521080387671</v>
      </c>
      <c r="K31" s="112">
        <v>8.2807555541622317</v>
      </c>
      <c r="L31" s="112">
        <v>11.418017042308245</v>
      </c>
      <c r="M31" s="112">
        <v>4.3033296266063887</v>
      </c>
      <c r="N31" s="112">
        <v>3.8618521080387671</v>
      </c>
      <c r="O31" s="112">
        <v>8.2807555541622317</v>
      </c>
      <c r="P31" s="112">
        <v>11.418017042308245</v>
      </c>
      <c r="V31" t="s">
        <v>838</v>
      </c>
      <c r="W31" s="11">
        <v>4.2977199410688973</v>
      </c>
      <c r="X31" s="11">
        <v>3.856817918748582</v>
      </c>
      <c r="Y31" s="11">
        <v>8.2699610209281325</v>
      </c>
      <c r="Z31" s="11">
        <v>11.403132873390982</v>
      </c>
      <c r="AA31" s="11">
        <v>4.2977199410688973</v>
      </c>
      <c r="AB31" s="11">
        <v>3.856817918748582</v>
      </c>
      <c r="AC31" s="11">
        <v>8.2699610209281325</v>
      </c>
      <c r="AD31" s="11">
        <v>11.403132873390982</v>
      </c>
    </row>
    <row r="32" spans="1:30" x14ac:dyDescent="0.3">
      <c r="A32" t="s">
        <v>846</v>
      </c>
      <c r="B32" t="s">
        <v>385</v>
      </c>
      <c r="C32" s="65"/>
      <c r="E32" s="19" t="s">
        <v>808</v>
      </c>
      <c r="F32" s="23">
        <v>1.0013052701465923</v>
      </c>
      <c r="G32" s="52">
        <v>1.0013052701465923</v>
      </c>
      <c r="H32" s="111" t="s">
        <v>839</v>
      </c>
      <c r="I32" s="112">
        <v>3.6412789148207905</v>
      </c>
      <c r="J32" s="112">
        <v>3.0343123706018891</v>
      </c>
      <c r="K32" s="112">
        <v>8.2807555541622317</v>
      </c>
      <c r="L32" s="112">
        <v>11.418017042308245</v>
      </c>
      <c r="M32" s="112">
        <v>3.6412789148207905</v>
      </c>
      <c r="N32" s="112">
        <v>3.0343123706018891</v>
      </c>
      <c r="O32" s="112">
        <v>8.2807555541622317</v>
      </c>
      <c r="P32" s="112">
        <v>11.418017042308245</v>
      </c>
      <c r="V32" t="s">
        <v>839</v>
      </c>
      <c r="W32" s="11">
        <v>3.6365322578275281</v>
      </c>
      <c r="X32" s="11">
        <v>3.0303569361596008</v>
      </c>
      <c r="Y32" s="11">
        <v>8.2699610209281325</v>
      </c>
      <c r="Z32" s="11">
        <v>11.403132873390982</v>
      </c>
      <c r="AA32" s="11">
        <v>3.6365322578275281</v>
      </c>
      <c r="AB32" s="11">
        <v>3.0303569361596008</v>
      </c>
      <c r="AC32" s="11">
        <v>8.2699610209281325</v>
      </c>
      <c r="AD32" s="11">
        <v>11.403132873390982</v>
      </c>
    </row>
    <row r="33" spans="1:30" x14ac:dyDescent="0.3">
      <c r="A33" t="s">
        <v>847</v>
      </c>
      <c r="B33" t="s">
        <v>386</v>
      </c>
      <c r="C33" s="65"/>
      <c r="E33" s="19" t="s">
        <v>808</v>
      </c>
      <c r="F33" s="23">
        <v>1.0013052701465923</v>
      </c>
      <c r="G33" s="52">
        <v>1.0013052701465923</v>
      </c>
      <c r="H33" s="111" t="s">
        <v>840</v>
      </c>
      <c r="I33" s="112">
        <v>4.3033296266063887</v>
      </c>
      <c r="J33" s="112">
        <v>3.8618521080387667</v>
      </c>
      <c r="K33" s="112">
        <v>10.764982220410905</v>
      </c>
      <c r="L33" s="112">
        <v>11.418017042308243</v>
      </c>
      <c r="M33" s="112">
        <v>4.3033296266063887</v>
      </c>
      <c r="N33" s="112">
        <v>3.8618521080387667</v>
      </c>
      <c r="O33" s="112">
        <v>10.764982220410905</v>
      </c>
      <c r="P33" s="112">
        <v>11.418017042308243</v>
      </c>
      <c r="V33" t="s">
        <v>840</v>
      </c>
      <c r="W33" s="11">
        <v>4.2977199410688973</v>
      </c>
      <c r="X33" s="11">
        <v>3.8568179187485816</v>
      </c>
      <c r="Y33" s="11">
        <v>10.750949327206575</v>
      </c>
      <c r="Z33" s="11">
        <v>11.40313287339098</v>
      </c>
      <c r="AA33" s="11">
        <v>4.2977199410688973</v>
      </c>
      <c r="AB33" s="11">
        <v>3.8568179187485816</v>
      </c>
      <c r="AC33" s="11">
        <v>10.750949327206575</v>
      </c>
      <c r="AD33" s="11">
        <v>11.40313287339098</v>
      </c>
    </row>
    <row r="34" spans="1:30" x14ac:dyDescent="0.3">
      <c r="A34" t="s">
        <v>847</v>
      </c>
      <c r="B34" t="s">
        <v>387</v>
      </c>
      <c r="C34" s="65"/>
      <c r="E34" s="19" t="s">
        <v>808</v>
      </c>
      <c r="F34" s="23">
        <v>1.0013052701465923</v>
      </c>
      <c r="G34" s="52">
        <v>1.0013052701465923</v>
      </c>
      <c r="H34" s="111" t="s">
        <v>841</v>
      </c>
      <c r="I34" s="112">
        <v>4.3033296266063887</v>
      </c>
      <c r="J34" s="112">
        <v>3.8618521080387667</v>
      </c>
      <c r="K34" s="112">
        <v>10.764982220410905</v>
      </c>
      <c r="L34" s="112">
        <v>11.418017042308243</v>
      </c>
      <c r="M34" s="112">
        <v>4.3033296266063887</v>
      </c>
      <c r="N34" s="112">
        <v>3.8618521080387667</v>
      </c>
      <c r="O34" s="112">
        <v>10.764982220410905</v>
      </c>
      <c r="P34" s="112">
        <v>11.418017042308243</v>
      </c>
      <c r="V34" t="s">
        <v>841</v>
      </c>
      <c r="W34" s="11">
        <v>4.2977199410688973</v>
      </c>
      <c r="X34" s="11">
        <v>3.8568179187485816</v>
      </c>
      <c r="Y34" s="11">
        <v>10.750949327206575</v>
      </c>
      <c r="Z34" s="11">
        <v>11.40313287339098</v>
      </c>
      <c r="AA34" s="11">
        <v>4.2977199410688973</v>
      </c>
      <c r="AB34" s="11">
        <v>3.8568179187485816</v>
      </c>
      <c r="AC34" s="11">
        <v>10.750949327206575</v>
      </c>
      <c r="AD34" s="11">
        <v>11.40313287339098</v>
      </c>
    </row>
    <row r="35" spans="1:30" x14ac:dyDescent="0.3">
      <c r="A35" t="s">
        <v>847</v>
      </c>
      <c r="B35" t="s">
        <v>32</v>
      </c>
      <c r="C35" s="65"/>
      <c r="E35" s="19" t="s">
        <v>808</v>
      </c>
      <c r="F35" s="23">
        <v>1.0013052701465923</v>
      </c>
      <c r="G35" s="52">
        <v>1.0013052701465923</v>
      </c>
      <c r="H35" s="111" t="s">
        <v>842</v>
      </c>
      <c r="I35" s="112">
        <v>4.3033296266063887</v>
      </c>
      <c r="J35" s="112">
        <v>3.8618521080387671</v>
      </c>
      <c r="K35" s="112">
        <v>10.764982220410905</v>
      </c>
      <c r="L35" s="112">
        <v>11.418017042308243</v>
      </c>
      <c r="M35" s="112">
        <v>4.3033296266063887</v>
      </c>
      <c r="N35" s="112">
        <v>3.8618521080387671</v>
      </c>
      <c r="O35" s="112">
        <v>10.764982220410905</v>
      </c>
      <c r="P35" s="112">
        <v>11.418017042308243</v>
      </c>
      <c r="V35" t="s">
        <v>842</v>
      </c>
      <c r="W35" s="11">
        <v>4.2977199410688973</v>
      </c>
      <c r="X35" s="11">
        <v>3.856817918748582</v>
      </c>
      <c r="Y35" s="11">
        <v>10.750949327206575</v>
      </c>
      <c r="Z35" s="11">
        <v>11.40313287339098</v>
      </c>
      <c r="AA35" s="11">
        <v>4.2977199410688973</v>
      </c>
      <c r="AB35" s="11">
        <v>3.856817918748582</v>
      </c>
      <c r="AC35" s="11">
        <v>10.750949327206575</v>
      </c>
      <c r="AD35" s="11">
        <v>11.40313287339098</v>
      </c>
    </row>
    <row r="36" spans="1:30" x14ac:dyDescent="0.3">
      <c r="A36" t="s">
        <v>848</v>
      </c>
      <c r="B36" t="s">
        <v>35</v>
      </c>
      <c r="C36" s="65"/>
      <c r="E36" s="19" t="s">
        <v>810</v>
      </c>
      <c r="F36" s="23">
        <v>1.0115152973611488</v>
      </c>
      <c r="G36" s="52">
        <v>1.0115152973611488</v>
      </c>
      <c r="H36" s="111" t="s">
        <v>843</v>
      </c>
      <c r="I36" s="112">
        <v>26.573460442930482</v>
      </c>
      <c r="J36" s="112">
        <v>21.940434397524747</v>
      </c>
      <c r="K36" s="112">
        <v>38.232878902265512</v>
      </c>
      <c r="L36" s="112">
        <v>54.05136171020127</v>
      </c>
      <c r="M36" s="112">
        <v>26.573460442930482</v>
      </c>
      <c r="N36" s="112">
        <v>21.940434397524747</v>
      </c>
      <c r="O36" s="112">
        <v>38.232878902265512</v>
      </c>
      <c r="P36" s="112">
        <v>54.05136171020127</v>
      </c>
      <c r="V36" t="s">
        <v>843</v>
      </c>
      <c r="W36" s="11">
        <v>26.270942725488773</v>
      </c>
      <c r="X36" s="11">
        <v>21.690659997691753</v>
      </c>
      <c r="Y36" s="11">
        <v>37.797627976569238</v>
      </c>
      <c r="Z36" s="11">
        <v>53.436029935692524</v>
      </c>
      <c r="AA36" s="11">
        <v>26.270942725488773</v>
      </c>
      <c r="AB36" s="11">
        <v>21.690659997691753</v>
      </c>
      <c r="AC36" s="11">
        <v>37.797627976569238</v>
      </c>
      <c r="AD36" s="11">
        <v>53.436029935692524</v>
      </c>
    </row>
    <row r="37" spans="1:30" x14ac:dyDescent="0.3">
      <c r="A37" t="s">
        <v>849</v>
      </c>
      <c r="B37" t="s">
        <v>41</v>
      </c>
      <c r="C37" s="65"/>
      <c r="E37" s="19" t="s">
        <v>813</v>
      </c>
      <c r="F37" s="23">
        <v>0.91269533916708079</v>
      </c>
      <c r="G37" s="52">
        <v>0.91269533916708079</v>
      </c>
      <c r="H37" s="111" t="s">
        <v>844</v>
      </c>
      <c r="I37" s="112">
        <v>5.0112564938223549</v>
      </c>
      <c r="J37" s="112">
        <v>4.5885832117296594</v>
      </c>
      <c r="K37" s="112">
        <v>8.7093243563989038</v>
      </c>
      <c r="L37" s="112">
        <v>12.312451853118045</v>
      </c>
      <c r="M37" s="112">
        <v>5.0112564938223549</v>
      </c>
      <c r="N37" s="112">
        <v>4.5885832117296594</v>
      </c>
      <c r="O37" s="112">
        <v>8.7093243563989038</v>
      </c>
      <c r="P37" s="112">
        <v>12.312451853118045</v>
      </c>
      <c r="V37" t="s">
        <v>844</v>
      </c>
      <c r="W37" s="11">
        <v>5.4906125612469889</v>
      </c>
      <c r="X37" s="11">
        <v>5.0275081013530407</v>
      </c>
      <c r="Y37" s="11">
        <v>9.5424222987124825</v>
      </c>
      <c r="Z37" s="11">
        <v>13.490210067638014</v>
      </c>
      <c r="AA37" s="11">
        <v>5.4906125612469889</v>
      </c>
      <c r="AB37" s="11">
        <v>5.0275081013530407</v>
      </c>
      <c r="AC37" s="11">
        <v>9.5424222987124825</v>
      </c>
      <c r="AD37" s="11">
        <v>13.490210067638014</v>
      </c>
    </row>
    <row r="38" spans="1:30" x14ac:dyDescent="0.3">
      <c r="A38" t="s">
        <v>849</v>
      </c>
      <c r="B38" t="s">
        <v>388</v>
      </c>
      <c r="C38" s="65"/>
      <c r="E38" s="19" t="s">
        <v>813</v>
      </c>
      <c r="F38" s="23">
        <v>0.91269533916708079</v>
      </c>
      <c r="G38" s="52">
        <v>0.91269533916708079</v>
      </c>
      <c r="H38" s="111" t="s">
        <v>845</v>
      </c>
      <c r="I38" s="112">
        <v>5.0112564938223549</v>
      </c>
      <c r="J38" s="112">
        <v>4.5885832117296594</v>
      </c>
      <c r="K38" s="112">
        <v>8.7093243563989038</v>
      </c>
      <c r="L38" s="112">
        <v>12.312451853118045</v>
      </c>
      <c r="M38" s="112">
        <v>5.0112564938223549</v>
      </c>
      <c r="N38" s="112">
        <v>4.5885832117296594</v>
      </c>
      <c r="O38" s="112">
        <v>8.7093243563989038</v>
      </c>
      <c r="P38" s="112">
        <v>12.312451853118045</v>
      </c>
      <c r="V38" t="s">
        <v>845</v>
      </c>
      <c r="W38" s="11">
        <v>5.4906125612469889</v>
      </c>
      <c r="X38" s="11">
        <v>5.0275081013530407</v>
      </c>
      <c r="Y38" s="11">
        <v>9.5424222987124825</v>
      </c>
      <c r="Z38" s="11">
        <v>13.490210067638014</v>
      </c>
      <c r="AA38" s="11">
        <v>5.4906125612469889</v>
      </c>
      <c r="AB38" s="11">
        <v>5.0275081013530407</v>
      </c>
      <c r="AC38" s="11">
        <v>9.5424222987124825</v>
      </c>
      <c r="AD38" s="11">
        <v>13.490210067638014</v>
      </c>
    </row>
    <row r="39" spans="1:30" x14ac:dyDescent="0.3">
      <c r="A39" t="s">
        <v>850</v>
      </c>
      <c r="B39" t="s">
        <v>389</v>
      </c>
      <c r="C39" s="65"/>
      <c r="E39" s="19" t="s">
        <v>813</v>
      </c>
      <c r="F39" s="23">
        <v>0.91269533916708079</v>
      </c>
      <c r="G39" s="52">
        <v>0.91269533916708079</v>
      </c>
      <c r="H39" s="111" t="s">
        <v>846</v>
      </c>
      <c r="I39" s="112">
        <v>5.0112564938223549</v>
      </c>
      <c r="J39" s="112">
        <v>4.5885832117296594</v>
      </c>
      <c r="K39" s="112">
        <v>8.7093243563989038</v>
      </c>
      <c r="L39" s="112">
        <v>12.312451853118045</v>
      </c>
      <c r="M39" s="112">
        <v>5.0112564938223549</v>
      </c>
      <c r="N39" s="112">
        <v>4.5885832117296594</v>
      </c>
      <c r="O39" s="112">
        <v>8.7093243563989038</v>
      </c>
      <c r="P39" s="112">
        <v>12.312451853118045</v>
      </c>
      <c r="V39" t="s">
        <v>846</v>
      </c>
      <c r="W39" s="11">
        <v>5.4906125612469889</v>
      </c>
      <c r="X39" s="11">
        <v>5.0275081013530407</v>
      </c>
      <c r="Y39" s="11">
        <v>9.5424222987124825</v>
      </c>
      <c r="Z39" s="11">
        <v>13.490210067638014</v>
      </c>
      <c r="AA39" s="11">
        <v>5.4906125612469889</v>
      </c>
      <c r="AB39" s="11">
        <v>5.0275081013530407</v>
      </c>
      <c r="AC39" s="11">
        <v>9.5424222987124825</v>
      </c>
      <c r="AD39" s="11">
        <v>13.490210067638014</v>
      </c>
    </row>
    <row r="40" spans="1:30" x14ac:dyDescent="0.3">
      <c r="A40" t="s">
        <v>851</v>
      </c>
      <c r="B40" t="s">
        <v>390</v>
      </c>
      <c r="C40" s="65"/>
      <c r="E40" s="19" t="s">
        <v>813</v>
      </c>
      <c r="F40" s="23">
        <v>0.91269533916708079</v>
      </c>
      <c r="G40" s="52">
        <v>0.91269533916708079</v>
      </c>
      <c r="H40" s="111" t="s">
        <v>847</v>
      </c>
      <c r="I40" s="112">
        <v>6.2763891240476095</v>
      </c>
      <c r="J40" s="112">
        <v>5.8914898805729745</v>
      </c>
      <c r="K40" s="112">
        <v>9.6797203575725472</v>
      </c>
      <c r="L40" s="112">
        <v>13.684610767559803</v>
      </c>
      <c r="M40" s="112">
        <v>6.2763891240476095</v>
      </c>
      <c r="N40" s="112">
        <v>5.8914898805729745</v>
      </c>
      <c r="O40" s="112">
        <v>9.6797203575725472</v>
      </c>
      <c r="P40" s="112">
        <v>13.684610767559803</v>
      </c>
      <c r="V40" t="s">
        <v>847</v>
      </c>
      <c r="W40" s="11">
        <v>6.8767625457311938</v>
      </c>
      <c r="X40" s="11">
        <v>6.4550454327393689</v>
      </c>
      <c r="Y40" s="11">
        <v>10.605642367371122</v>
      </c>
      <c r="Z40" s="11">
        <v>14.9936240279788</v>
      </c>
      <c r="AA40" s="11">
        <v>6.8767625457311938</v>
      </c>
      <c r="AB40" s="11">
        <v>6.4550454327393689</v>
      </c>
      <c r="AC40" s="11">
        <v>10.605642367371122</v>
      </c>
      <c r="AD40" s="11">
        <v>14.9936240279788</v>
      </c>
    </row>
    <row r="41" spans="1:30" x14ac:dyDescent="0.3">
      <c r="A41" t="s">
        <v>851</v>
      </c>
      <c r="B41" t="s">
        <v>341</v>
      </c>
      <c r="C41" s="65"/>
      <c r="E41" s="19" t="s">
        <v>813</v>
      </c>
      <c r="F41" s="23">
        <v>0.91269533916708079</v>
      </c>
      <c r="G41" s="52">
        <v>0.91269533916708079</v>
      </c>
      <c r="H41" s="111" t="s">
        <v>848</v>
      </c>
      <c r="I41" s="112">
        <v>7.8984363260566317</v>
      </c>
      <c r="J41" s="112">
        <v>8.8077700969478556</v>
      </c>
      <c r="K41" s="112">
        <v>10.266087034139346</v>
      </c>
      <c r="L41" s="112">
        <v>17.416297162946602</v>
      </c>
      <c r="M41" s="112">
        <v>7.8984363260566317</v>
      </c>
      <c r="N41" s="112">
        <v>8.8077700969478556</v>
      </c>
      <c r="O41" s="112">
        <v>10.266087034139346</v>
      </c>
      <c r="P41" s="112">
        <v>17.416297162946602</v>
      </c>
      <c r="V41" t="s">
        <v>848</v>
      </c>
      <c r="W41" s="11">
        <v>8.6539680735793922</v>
      </c>
      <c r="X41" s="11">
        <v>9.6502849515872011</v>
      </c>
      <c r="Y41" s="11">
        <v>11.24809845474625</v>
      </c>
      <c r="Z41" s="11">
        <v>19.082268108042044</v>
      </c>
      <c r="AA41" s="11">
        <v>8.6539680735793922</v>
      </c>
      <c r="AB41" s="11">
        <v>9.6502849515872011</v>
      </c>
      <c r="AC41" s="11">
        <v>11.24809845474625</v>
      </c>
      <c r="AD41" s="11">
        <v>19.082268108042044</v>
      </c>
    </row>
    <row r="42" spans="1:30" x14ac:dyDescent="0.3">
      <c r="A42" t="s">
        <v>852</v>
      </c>
      <c r="B42" t="s">
        <v>391</v>
      </c>
      <c r="C42" s="65"/>
      <c r="E42" s="19" t="s">
        <v>813</v>
      </c>
      <c r="F42" s="23">
        <v>0.91269533916708079</v>
      </c>
      <c r="G42" s="52">
        <v>0.91269533916708079</v>
      </c>
      <c r="H42" s="111" t="s">
        <v>849</v>
      </c>
      <c r="I42" s="112">
        <v>5.824285330002053</v>
      </c>
      <c r="J42" s="112">
        <v>5.7065575874421688</v>
      </c>
      <c r="K42" s="112">
        <v>10.003496341969356</v>
      </c>
      <c r="L42" s="112">
        <v>18.856461233402662</v>
      </c>
      <c r="M42" s="112">
        <v>5.824285330002053</v>
      </c>
      <c r="N42" s="112">
        <v>5.7065575874421688</v>
      </c>
      <c r="O42" s="112">
        <v>10.003496341969356</v>
      </c>
      <c r="P42" s="112">
        <v>18.856461233402662</v>
      </c>
      <c r="V42" t="s">
        <v>849</v>
      </c>
      <c r="W42" s="11">
        <v>6.3814123728485939</v>
      </c>
      <c r="X42" s="11">
        <v>6.2524232814094702</v>
      </c>
      <c r="Y42" s="11">
        <v>10.960389423154583</v>
      </c>
      <c r="Z42" s="11">
        <v>20.660192316322043</v>
      </c>
      <c r="AA42" s="11">
        <v>6.3814123728485939</v>
      </c>
      <c r="AB42" s="11">
        <v>6.2524232814094702</v>
      </c>
      <c r="AC42" s="11">
        <v>10.960389423154583</v>
      </c>
      <c r="AD42" s="11">
        <v>20.660192316322043</v>
      </c>
    </row>
    <row r="43" spans="1:30" x14ac:dyDescent="0.3">
      <c r="A43" t="s">
        <v>853</v>
      </c>
      <c r="B43" t="s">
        <v>392</v>
      </c>
      <c r="C43" s="65"/>
      <c r="E43" s="19" t="s">
        <v>813</v>
      </c>
      <c r="F43" s="23">
        <v>0.91269533916708079</v>
      </c>
      <c r="G43" s="52">
        <v>0.91269533916708079</v>
      </c>
      <c r="H43" s="111" t="s">
        <v>850</v>
      </c>
      <c r="I43" s="112">
        <v>4.4823912956197276</v>
      </c>
      <c r="J43" s="112">
        <v>3.97446107805504</v>
      </c>
      <c r="K43" s="112">
        <v>9.8940018588425467</v>
      </c>
      <c r="L43" s="112">
        <v>13.987549161567669</v>
      </c>
      <c r="M43" s="112">
        <v>4.4823912956197276</v>
      </c>
      <c r="N43" s="112">
        <v>3.97446107805504</v>
      </c>
      <c r="O43" s="112">
        <v>9.8940018588425467</v>
      </c>
      <c r="P43" s="112">
        <v>13.987549161567669</v>
      </c>
      <c r="V43" t="s">
        <v>850</v>
      </c>
      <c r="W43" s="11">
        <v>4.911158305804789</v>
      </c>
      <c r="X43" s="11">
        <v>4.3546415846520095</v>
      </c>
      <c r="Y43" s="11">
        <v>10.840421150689497</v>
      </c>
      <c r="Z43" s="11">
        <v>15.325540255670207</v>
      </c>
      <c r="AA43" s="11">
        <v>4.911158305804789</v>
      </c>
      <c r="AB43" s="11">
        <v>4.3546415846520095</v>
      </c>
      <c r="AC43" s="11">
        <v>10.840421150689497</v>
      </c>
      <c r="AD43" s="11">
        <v>15.325540255670207</v>
      </c>
    </row>
    <row r="44" spans="1:30" x14ac:dyDescent="0.3">
      <c r="A44" t="s">
        <v>853</v>
      </c>
      <c r="B44" t="s">
        <v>43</v>
      </c>
      <c r="C44" s="65"/>
      <c r="E44" s="19" t="s">
        <v>813</v>
      </c>
      <c r="F44" s="23">
        <v>0.91269533916708079</v>
      </c>
      <c r="G44" s="52">
        <v>0.91269533916708079</v>
      </c>
      <c r="H44" s="111" t="s">
        <v>851</v>
      </c>
      <c r="I44" s="112">
        <v>6.1432800408741466</v>
      </c>
      <c r="J44" s="112">
        <v>3.8813898029118654</v>
      </c>
      <c r="K44" s="112">
        <v>9.828421688794327</v>
      </c>
      <c r="L44" s="112">
        <v>18.808965533018061</v>
      </c>
      <c r="M44" s="112">
        <v>6.1432800408741466</v>
      </c>
      <c r="N44" s="112">
        <v>3.8813898029118654</v>
      </c>
      <c r="O44" s="112">
        <v>9.828421688794327</v>
      </c>
      <c r="P44" s="112">
        <v>18.808965533018061</v>
      </c>
      <c r="V44" t="s">
        <v>851</v>
      </c>
      <c r="W44" s="11">
        <v>6.7309207982594277</v>
      </c>
      <c r="X44" s="11">
        <v>4.2526674963126183</v>
      </c>
      <c r="Y44" s="11">
        <v>10.768567852843068</v>
      </c>
      <c r="Z44" s="11">
        <v>20.608153373701885</v>
      </c>
      <c r="AA44" s="11">
        <v>6.7309207982594277</v>
      </c>
      <c r="AB44" s="11">
        <v>4.2526674963126183</v>
      </c>
      <c r="AC44" s="11">
        <v>10.768567852843068</v>
      </c>
      <c r="AD44" s="11">
        <v>20.608153373701885</v>
      </c>
    </row>
    <row r="45" spans="1:30" x14ac:dyDescent="0.3">
      <c r="A45" t="s">
        <v>854</v>
      </c>
      <c r="B45" t="s">
        <v>393</v>
      </c>
      <c r="C45" s="65"/>
      <c r="E45" s="19" t="s">
        <v>813</v>
      </c>
      <c r="F45" s="23">
        <v>0.91269533916708079</v>
      </c>
      <c r="G45" s="52">
        <v>0.91269533916708079</v>
      </c>
      <c r="H45" s="111" t="s">
        <v>852</v>
      </c>
      <c r="I45" s="112">
        <v>4.0952351112856933</v>
      </c>
      <c r="J45" s="112">
        <v>3.9752465492804525</v>
      </c>
      <c r="K45" s="112">
        <v>7.2785593813045155</v>
      </c>
      <c r="L45" s="112">
        <v>10.289992727300403</v>
      </c>
      <c r="M45" s="112">
        <v>4.0952351112856933</v>
      </c>
      <c r="N45" s="112">
        <v>3.9752465492804525</v>
      </c>
      <c r="O45" s="112">
        <v>7.2785593813045155</v>
      </c>
      <c r="P45" s="112">
        <v>10.289992727300403</v>
      </c>
      <c r="V45" t="s">
        <v>852</v>
      </c>
      <c r="W45" s="11">
        <v>4.4869683623266612</v>
      </c>
      <c r="X45" s="11">
        <v>4.3555021908057885</v>
      </c>
      <c r="Y45" s="11">
        <v>7.9747962643776358</v>
      </c>
      <c r="Z45" s="11">
        <v>11.274290867630569</v>
      </c>
      <c r="AA45" s="11">
        <v>4.4869683623266612</v>
      </c>
      <c r="AB45" s="11">
        <v>4.3555021908057885</v>
      </c>
      <c r="AC45" s="11">
        <v>7.9747962643776358</v>
      </c>
      <c r="AD45" s="11">
        <v>11.274290867630569</v>
      </c>
    </row>
    <row r="46" spans="1:30" x14ac:dyDescent="0.3">
      <c r="A46" t="s">
        <v>4</v>
      </c>
      <c r="B46" t="s">
        <v>46</v>
      </c>
      <c r="C46" s="65"/>
      <c r="E46" s="19" t="s">
        <v>816</v>
      </c>
      <c r="F46" s="23">
        <v>1.0668282266543636</v>
      </c>
      <c r="G46" s="52">
        <v>1.0668282266543636</v>
      </c>
      <c r="H46" s="111" t="s">
        <v>853</v>
      </c>
      <c r="I46" s="112">
        <v>9.2998034557404079</v>
      </c>
      <c r="J46" s="112">
        <v>9.9475823597273294</v>
      </c>
      <c r="K46" s="112">
        <v>12.124775295390402</v>
      </c>
      <c r="L46" s="112">
        <v>17.38679979497833</v>
      </c>
      <c r="M46" s="112">
        <v>9.2998034557404079</v>
      </c>
      <c r="N46" s="112">
        <v>9.9475823597273294</v>
      </c>
      <c r="O46" s="112">
        <v>12.124775295390402</v>
      </c>
      <c r="P46" s="112">
        <v>17.38679979497833</v>
      </c>
      <c r="V46" t="s">
        <v>853</v>
      </c>
      <c r="W46" s="11">
        <v>8.7172454040751628</v>
      </c>
      <c r="X46" s="11">
        <v>9.3244461584256495</v>
      </c>
      <c r="Y46" s="11">
        <v>11.36525542955909</v>
      </c>
      <c r="Z46" s="11">
        <v>16.297656324209157</v>
      </c>
      <c r="AA46" s="11">
        <v>8.7172454040751628</v>
      </c>
      <c r="AB46" s="11">
        <v>9.3244461584256495</v>
      </c>
      <c r="AC46" s="11">
        <v>11.36525542955909</v>
      </c>
      <c r="AD46" s="11">
        <v>16.297656324209157</v>
      </c>
    </row>
    <row r="47" spans="1:30" x14ac:dyDescent="0.3">
      <c r="A47" t="s">
        <v>855</v>
      </c>
      <c r="B47" t="s">
        <v>394</v>
      </c>
      <c r="C47" s="65"/>
      <c r="E47" s="19" t="s">
        <v>393</v>
      </c>
      <c r="F47" s="23">
        <v>1.0148400765095613</v>
      </c>
      <c r="G47" s="52">
        <v>1.0148400765095613</v>
      </c>
      <c r="H47" s="111" t="s">
        <v>854</v>
      </c>
      <c r="I47" s="112">
        <v>6.7646163523916005</v>
      </c>
      <c r="J47" s="112">
        <v>7.2229266732530446</v>
      </c>
      <c r="K47" s="112">
        <v>20.67793953756911</v>
      </c>
      <c r="L47" s="112">
        <v>29.401037087085548</v>
      </c>
      <c r="M47" s="112">
        <v>6.7646163523916005</v>
      </c>
      <c r="N47" s="112">
        <v>7.2229266732530446</v>
      </c>
      <c r="O47" s="112">
        <v>20.67793953756911</v>
      </c>
      <c r="P47" s="112">
        <v>29.401037087085548</v>
      </c>
      <c r="V47" t="s">
        <v>854</v>
      </c>
      <c r="W47" s="11">
        <v>6.6656969004001168</v>
      </c>
      <c r="X47" s="11">
        <v>7.1173053177950587</v>
      </c>
      <c r="Y47" s="11">
        <v>20.375564599979899</v>
      </c>
      <c r="Z47" s="11">
        <v>28.971103691733784</v>
      </c>
      <c r="AA47" s="11">
        <v>6.6656969004001168</v>
      </c>
      <c r="AB47" s="11">
        <v>7.1173053177950587</v>
      </c>
      <c r="AC47" s="11">
        <v>20.375564599979899</v>
      </c>
      <c r="AD47" s="11">
        <v>28.971103691733784</v>
      </c>
    </row>
    <row r="48" spans="1:30" x14ac:dyDescent="0.3">
      <c r="A48" t="s">
        <v>856</v>
      </c>
      <c r="B48" t="s">
        <v>395</v>
      </c>
      <c r="C48" s="65"/>
      <c r="E48" s="19" t="s">
        <v>46</v>
      </c>
      <c r="F48" s="23">
        <v>1.0481673409891203</v>
      </c>
      <c r="G48" s="52">
        <v>1.0481673409891203</v>
      </c>
      <c r="H48" s="111" t="s">
        <v>4</v>
      </c>
      <c r="I48" s="112">
        <v>3.9479927646749946</v>
      </c>
      <c r="J48" s="112">
        <v>5.9207327521636222</v>
      </c>
      <c r="K48" s="112">
        <v>9.795672551845275</v>
      </c>
      <c r="L48" s="112">
        <v>11.985716244152201</v>
      </c>
      <c r="M48" s="112">
        <v>3.9479927646749946</v>
      </c>
      <c r="N48" s="112">
        <v>5.9207327521636222</v>
      </c>
      <c r="O48" s="112">
        <v>9.795672551845275</v>
      </c>
      <c r="P48" s="112">
        <v>11.985716244152201</v>
      </c>
      <c r="V48" t="s">
        <v>4</v>
      </c>
      <c r="W48" s="11">
        <v>3.7665672362481799</v>
      </c>
      <c r="X48" s="11">
        <v>5.648652195723276</v>
      </c>
      <c r="Y48" s="11">
        <v>9.3455235331043873</v>
      </c>
      <c r="Z48" s="11">
        <v>11.434926252178094</v>
      </c>
      <c r="AA48" s="11">
        <v>3.7665672362481799</v>
      </c>
      <c r="AB48" s="11">
        <v>5.648652195723276</v>
      </c>
      <c r="AC48" s="11">
        <v>9.3455235331043873</v>
      </c>
      <c r="AD48" s="11">
        <v>11.434926252178094</v>
      </c>
    </row>
    <row r="49" spans="1:36" x14ac:dyDescent="0.3">
      <c r="A49" t="s">
        <v>857</v>
      </c>
      <c r="B49" t="s">
        <v>396</v>
      </c>
      <c r="C49" s="65"/>
      <c r="E49" s="19" t="s">
        <v>394</v>
      </c>
      <c r="F49" s="23">
        <v>1.018897259623289</v>
      </c>
      <c r="G49" s="52">
        <v>1.018897259623289</v>
      </c>
      <c r="H49" s="111" t="s">
        <v>855</v>
      </c>
      <c r="I49" s="112">
        <v>3.6178833605592091</v>
      </c>
      <c r="J49" s="112">
        <v>5.2715047858273341</v>
      </c>
      <c r="K49" s="112">
        <v>9.2995466574114012</v>
      </c>
      <c r="L49" s="112">
        <v>11.867316407728326</v>
      </c>
      <c r="M49" s="112">
        <v>3.6178833605592091</v>
      </c>
      <c r="N49" s="112">
        <v>5.2715047858273341</v>
      </c>
      <c r="O49" s="112">
        <v>9.2995466574114012</v>
      </c>
      <c r="P49" s="112">
        <v>11.867316407728326</v>
      </c>
      <c r="V49" t="s">
        <v>855</v>
      </c>
      <c r="W49" s="11">
        <v>3.5507832869202418</v>
      </c>
      <c r="X49" s="11">
        <v>5.1737353654050819</v>
      </c>
      <c r="Y49" s="11">
        <v>9.127070045167919</v>
      </c>
      <c r="Z49" s="11">
        <v>11.647215944143339</v>
      </c>
      <c r="AA49" s="11">
        <v>3.5507832869202418</v>
      </c>
      <c r="AB49" s="11">
        <v>5.1737353654050819</v>
      </c>
      <c r="AC49" s="11">
        <v>9.127070045167919</v>
      </c>
      <c r="AD49" s="11">
        <v>11.647215944143339</v>
      </c>
    </row>
    <row r="50" spans="1:36" x14ac:dyDescent="0.3">
      <c r="A50" t="s">
        <v>858</v>
      </c>
      <c r="B50" t="s">
        <v>397</v>
      </c>
      <c r="C50" s="65"/>
      <c r="E50" s="19" t="s">
        <v>46</v>
      </c>
      <c r="F50" s="23">
        <v>1.0481673409891203</v>
      </c>
      <c r="G50" s="52">
        <v>1.0481673409891203</v>
      </c>
      <c r="H50" s="111" t="s">
        <v>856</v>
      </c>
      <c r="I50" s="112">
        <v>5.9436720533445699</v>
      </c>
      <c r="J50" s="112">
        <v>6.4713907886384368</v>
      </c>
      <c r="K50" s="112">
        <v>10.763377615729652</v>
      </c>
      <c r="L50" s="112">
        <v>12.032439415511012</v>
      </c>
      <c r="M50" s="112">
        <v>5.9436720533445699</v>
      </c>
      <c r="N50" s="112">
        <v>6.4713907886384368</v>
      </c>
      <c r="O50" s="112">
        <v>10.763377615729652</v>
      </c>
      <c r="P50" s="112">
        <v>12.032439415511012</v>
      </c>
      <c r="V50" t="s">
        <v>856</v>
      </c>
      <c r="W50" s="11">
        <v>5.6705373473435321</v>
      </c>
      <c r="X50" s="11">
        <v>6.174005366864038</v>
      </c>
      <c r="Y50" s="11">
        <v>10.26875880865799</v>
      </c>
      <c r="Z50" s="11">
        <v>11.479502313205449</v>
      </c>
      <c r="AA50" s="11">
        <v>5.6705373473435321</v>
      </c>
      <c r="AB50" s="11">
        <v>6.174005366864038</v>
      </c>
      <c r="AC50" s="11">
        <v>10.26875880865799</v>
      </c>
      <c r="AD50" s="11">
        <v>11.479502313205449</v>
      </c>
    </row>
    <row r="51" spans="1:36" x14ac:dyDescent="0.3">
      <c r="A51" t="s">
        <v>859</v>
      </c>
      <c r="B51" t="s">
        <v>199</v>
      </c>
      <c r="C51" s="65"/>
      <c r="E51" s="19" t="s">
        <v>394</v>
      </c>
      <c r="F51" s="23">
        <v>1.018897259623289</v>
      </c>
      <c r="G51" s="52">
        <v>1.018897259623289</v>
      </c>
      <c r="H51" s="111" t="s">
        <v>857</v>
      </c>
      <c r="I51" s="112">
        <v>5.1672805496633352</v>
      </c>
      <c r="J51" s="112">
        <v>6.402369232449594</v>
      </c>
      <c r="K51" s="112">
        <v>9.745599479963337</v>
      </c>
      <c r="L51" s="112">
        <v>14.782795427471155</v>
      </c>
      <c r="M51" s="112">
        <v>5.1672805496633352</v>
      </c>
      <c r="N51" s="112">
        <v>6.402369232449594</v>
      </c>
      <c r="O51" s="112">
        <v>9.745599479963337</v>
      </c>
      <c r="P51" s="112">
        <v>14.782795427471155</v>
      </c>
      <c r="V51" t="s">
        <v>857</v>
      </c>
      <c r="W51" s="11">
        <v>5.0714441528420675</v>
      </c>
      <c r="X51" s="11">
        <v>6.2836259220254504</v>
      </c>
      <c r="Y51" s="11">
        <v>9.5648500257685658</v>
      </c>
      <c r="Z51" s="11">
        <v>14.508622226481121</v>
      </c>
      <c r="AA51" s="11">
        <v>5.0714441528420675</v>
      </c>
      <c r="AB51" s="11">
        <v>6.2836259220254504</v>
      </c>
      <c r="AC51" s="11">
        <v>9.5648500257685658</v>
      </c>
      <c r="AD51" s="11">
        <v>14.508622226481121</v>
      </c>
    </row>
    <row r="52" spans="1:36" x14ac:dyDescent="0.3">
      <c r="A52" t="s">
        <v>858</v>
      </c>
      <c r="B52" t="s">
        <v>398</v>
      </c>
      <c r="C52" s="65"/>
      <c r="E52" s="19" t="s">
        <v>48</v>
      </c>
      <c r="F52" s="23">
        <v>1.0420080998605381</v>
      </c>
      <c r="G52" s="52">
        <v>1.0420080998605381</v>
      </c>
      <c r="H52" s="111" t="s">
        <v>858</v>
      </c>
      <c r="I52" s="112">
        <v>5.9604202755722717</v>
      </c>
      <c r="J52" s="112">
        <v>8.7566768801258554</v>
      </c>
      <c r="K52" s="112">
        <v>14.110498570812933</v>
      </c>
      <c r="L52" s="112">
        <v>18.533819106990862</v>
      </c>
      <c r="M52" s="112">
        <v>5.9604202755722717</v>
      </c>
      <c r="N52" s="112">
        <v>8.7566768801258554</v>
      </c>
      <c r="O52" s="112">
        <v>14.110498570812933</v>
      </c>
      <c r="P52" s="112">
        <v>18.533819106990862</v>
      </c>
      <c r="V52" t="s">
        <v>858</v>
      </c>
      <c r="W52" s="11">
        <v>5.7201285444614216</v>
      </c>
      <c r="X52" s="11">
        <v>8.40365528952975</v>
      </c>
      <c r="Y52" s="11">
        <v>13.541640005199072</v>
      </c>
      <c r="Z52" s="11">
        <v>17.786636312588566</v>
      </c>
      <c r="AA52" s="11">
        <v>5.7201285444614216</v>
      </c>
      <c r="AB52" s="11">
        <v>8.40365528952975</v>
      </c>
      <c r="AC52" s="11">
        <v>13.541640005199072</v>
      </c>
      <c r="AD52" s="11">
        <v>17.786636312588566</v>
      </c>
    </row>
    <row r="53" spans="1:36" x14ac:dyDescent="0.3">
      <c r="A53" t="s">
        <v>860</v>
      </c>
      <c r="B53" t="s">
        <v>399</v>
      </c>
      <c r="C53" s="65"/>
      <c r="E53" s="19" t="s">
        <v>48</v>
      </c>
      <c r="F53" s="23">
        <v>1.0420080998605381</v>
      </c>
      <c r="G53" s="52">
        <v>1.0420080998605381</v>
      </c>
      <c r="H53" s="111" t="s">
        <v>859</v>
      </c>
      <c r="I53" s="112">
        <v>29.017161562438186</v>
      </c>
      <c r="J53" s="112">
        <v>29.912077834709343</v>
      </c>
      <c r="K53" s="112">
        <v>60.449382880765178</v>
      </c>
      <c r="L53" s="112">
        <v>81.632767052930049</v>
      </c>
      <c r="M53" s="112">
        <v>29.017161562438186</v>
      </c>
      <c r="N53" s="112">
        <v>29.912077834709343</v>
      </c>
      <c r="O53" s="112">
        <v>60.449382880765178</v>
      </c>
      <c r="P53" s="112">
        <v>81.632767052930049</v>
      </c>
      <c r="V53" t="s">
        <v>859</v>
      </c>
      <c r="W53" s="11">
        <v>27.847347411523799</v>
      </c>
      <c r="X53" s="11">
        <v>28.706185526497119</v>
      </c>
      <c r="Y53" s="11">
        <v>58.012392503336294</v>
      </c>
      <c r="Z53" s="11">
        <v>78.341777826732582</v>
      </c>
      <c r="AA53" s="11">
        <v>27.847347411523799</v>
      </c>
      <c r="AB53" s="11">
        <v>28.706185526497119</v>
      </c>
      <c r="AC53" s="11">
        <v>58.012392503336294</v>
      </c>
      <c r="AD53" s="11">
        <v>78.341777826732582</v>
      </c>
    </row>
    <row r="54" spans="1:36" x14ac:dyDescent="0.3">
      <c r="A54" t="s">
        <v>861</v>
      </c>
      <c r="B54" t="s">
        <v>200</v>
      </c>
      <c r="C54" s="65"/>
      <c r="E54" s="19" t="s">
        <v>824</v>
      </c>
      <c r="F54" s="23">
        <v>1.0972162049561627</v>
      </c>
      <c r="G54" s="52">
        <v>1.0972162049561627</v>
      </c>
      <c r="H54" s="111" t="s">
        <v>860</v>
      </c>
      <c r="I54" s="112">
        <v>7.6127562209588975</v>
      </c>
      <c r="J54" s="112">
        <v>11.917944721552733</v>
      </c>
      <c r="K54" s="112">
        <v>20.405579227991211</v>
      </c>
      <c r="L54" s="112">
        <v>46.107925768326169</v>
      </c>
      <c r="M54" s="112">
        <v>7.6127562209588975</v>
      </c>
      <c r="N54" s="112">
        <v>11.917944721552733</v>
      </c>
      <c r="O54" s="112">
        <v>20.405579227991211</v>
      </c>
      <c r="P54" s="112">
        <v>46.107925768326169</v>
      </c>
      <c r="V54" t="s">
        <v>860</v>
      </c>
      <c r="W54" s="11">
        <v>6.9382462513512104</v>
      </c>
      <c r="X54" s="11">
        <v>10.861983871290793</v>
      </c>
      <c r="Y54" s="11">
        <v>18.597591920187217</v>
      </c>
      <c r="Z54" s="11">
        <v>42.022643814459819</v>
      </c>
      <c r="AA54" s="11">
        <v>6.9382462513512104</v>
      </c>
      <c r="AB54" s="11">
        <v>10.861983871290793</v>
      </c>
      <c r="AC54" s="11">
        <v>18.597591920187217</v>
      </c>
      <c r="AD54" s="11">
        <v>42.022643814459819</v>
      </c>
    </row>
    <row r="55" spans="1:36" x14ac:dyDescent="0.3">
      <c r="A55" t="s">
        <v>862</v>
      </c>
      <c r="B55" t="s">
        <v>201</v>
      </c>
      <c r="C55" s="65"/>
      <c r="E55" s="19" t="s">
        <v>824</v>
      </c>
      <c r="F55" s="23">
        <v>1.0972162049561627</v>
      </c>
      <c r="G55" s="52">
        <v>1.0972162049561627</v>
      </c>
      <c r="H55" s="111" t="s">
        <v>861</v>
      </c>
      <c r="I55" s="112">
        <v>7.1334382716249269</v>
      </c>
      <c r="J55" s="112">
        <v>7.1843448468989681</v>
      </c>
      <c r="K55" s="112">
        <v>16.942496729729289</v>
      </c>
      <c r="L55" s="112">
        <v>26.994168634821143</v>
      </c>
      <c r="M55" s="112">
        <v>7.1334382716249269</v>
      </c>
      <c r="N55" s="112">
        <v>7.1843448468989681</v>
      </c>
      <c r="O55" s="112">
        <v>16.942496729729289</v>
      </c>
      <c r="P55" s="112">
        <v>26.994168634821143</v>
      </c>
      <c r="V55" t="s">
        <v>861</v>
      </c>
      <c r="W55" s="11">
        <v>6.5013971169974933</v>
      </c>
      <c r="X55" s="11">
        <v>6.5477932375105654</v>
      </c>
      <c r="Y55" s="11">
        <v>15.44134752403351</v>
      </c>
      <c r="Z55" s="11">
        <v>24.602415196647272</v>
      </c>
      <c r="AA55" s="11">
        <v>6.5013971169974933</v>
      </c>
      <c r="AB55" s="11">
        <v>6.5477932375105654</v>
      </c>
      <c r="AC55" s="11">
        <v>15.44134752403351</v>
      </c>
      <c r="AD55" s="11">
        <v>24.602415196647272</v>
      </c>
    </row>
    <row r="56" spans="1:36" x14ac:dyDescent="0.3">
      <c r="A56" t="s">
        <v>863</v>
      </c>
      <c r="B56" t="s">
        <v>48</v>
      </c>
      <c r="C56" s="65"/>
      <c r="E56" s="19" t="s">
        <v>824</v>
      </c>
      <c r="F56" s="23">
        <v>1.0972162049561627</v>
      </c>
      <c r="G56" s="52">
        <v>1.0972162049561627</v>
      </c>
      <c r="H56" s="111" t="s">
        <v>862</v>
      </c>
      <c r="I56" s="112">
        <v>8.5132946652279724</v>
      </c>
      <c r="J56" s="112">
        <v>9.7643150961106748</v>
      </c>
      <c r="K56" s="112">
        <v>22.291823571132582</v>
      </c>
      <c r="L56" s="112">
        <v>43.388597793145557</v>
      </c>
      <c r="M56" s="112">
        <v>8.5132946652279724</v>
      </c>
      <c r="N56" s="112">
        <v>9.7643150961106748</v>
      </c>
      <c r="O56" s="112">
        <v>22.291823571132582</v>
      </c>
      <c r="P56" s="112">
        <v>43.388597793145557</v>
      </c>
      <c r="V56" t="s">
        <v>862</v>
      </c>
      <c r="W56" s="11">
        <v>7.7589946509841301</v>
      </c>
      <c r="X56" s="11">
        <v>8.8991714231023327</v>
      </c>
      <c r="Y56" s="11">
        <v>20.316710116419774</v>
      </c>
      <c r="Z56" s="11">
        <v>39.544255359297281</v>
      </c>
      <c r="AA56" s="11">
        <v>7.7589946509841301</v>
      </c>
      <c r="AB56" s="11">
        <v>8.8991714231023327</v>
      </c>
      <c r="AC56" s="11">
        <v>20.316710116419774</v>
      </c>
      <c r="AD56" s="11">
        <v>39.544255359297281</v>
      </c>
    </row>
    <row r="57" spans="1:36" x14ac:dyDescent="0.3">
      <c r="E57" s="19" t="s">
        <v>48</v>
      </c>
      <c r="F57" s="23">
        <v>1.0420080998605381</v>
      </c>
      <c r="G57" s="52">
        <v>1.0420080998605381</v>
      </c>
      <c r="H57" s="111" t="s">
        <v>863</v>
      </c>
      <c r="I57" s="112">
        <v>4.2955788754988653</v>
      </c>
      <c r="J57" s="112">
        <v>7.2033154836522337</v>
      </c>
      <c r="K57" s="112">
        <v>8.5930593435733478</v>
      </c>
      <c r="L57" s="112">
        <v>23.035442009206147</v>
      </c>
      <c r="M57" s="112">
        <v>4.2955788754988653</v>
      </c>
      <c r="N57" s="112">
        <v>7.2033154836522337</v>
      </c>
      <c r="O57" s="112">
        <v>8.5930593435733478</v>
      </c>
      <c r="P57" s="112">
        <v>23.035442009206147</v>
      </c>
      <c r="V57" t="s">
        <v>863</v>
      </c>
      <c r="W57" s="11">
        <v>4.1224044957748252</v>
      </c>
      <c r="X57" s="11">
        <v>6.9129169769566303</v>
      </c>
      <c r="Y57" s="11">
        <v>8.2466339222540004</v>
      </c>
      <c r="Z57" s="11">
        <v>22.106778260446536</v>
      </c>
      <c r="AA57" s="11">
        <v>4.1224044957748252</v>
      </c>
      <c r="AB57" s="11">
        <v>6.9129169769566303</v>
      </c>
      <c r="AC57" s="11">
        <v>8.2466339222540004</v>
      </c>
      <c r="AD57" s="11">
        <v>22.106778260446536</v>
      </c>
    </row>
    <row r="62" spans="1:36" x14ac:dyDescent="0.3">
      <c r="I62" t="s">
        <v>864</v>
      </c>
      <c r="N62" t="s">
        <v>865</v>
      </c>
      <c r="W62" t="s">
        <v>866</v>
      </c>
      <c r="AA62" t="s">
        <v>864</v>
      </c>
      <c r="AF62" t="s">
        <v>865</v>
      </c>
    </row>
    <row r="63" spans="1:36" x14ac:dyDescent="0.3">
      <c r="I63" t="s">
        <v>867</v>
      </c>
      <c r="J63" t="s">
        <v>3</v>
      </c>
      <c r="K63" t="s">
        <v>8</v>
      </c>
      <c r="L63" t="s">
        <v>12</v>
      </c>
      <c r="M63" t="s">
        <v>196</v>
      </c>
      <c r="N63" t="s">
        <v>867</v>
      </c>
      <c r="O63" t="s">
        <v>3</v>
      </c>
      <c r="P63" t="s">
        <v>8</v>
      </c>
      <c r="Q63" t="s">
        <v>12</v>
      </c>
      <c r="R63" t="s">
        <v>196</v>
      </c>
      <c r="V63" s="111"/>
      <c r="W63" s="111" t="s">
        <v>867</v>
      </c>
      <c r="X63" s="111" t="s">
        <v>3</v>
      </c>
      <c r="Y63" s="111" t="s">
        <v>8</v>
      </c>
      <c r="Z63" s="111" t="s">
        <v>12</v>
      </c>
      <c r="AA63" s="111" t="s">
        <v>867</v>
      </c>
      <c r="AB63" s="111" t="s">
        <v>3</v>
      </c>
      <c r="AC63" s="111" t="s">
        <v>8</v>
      </c>
      <c r="AD63" s="111" t="s">
        <v>12</v>
      </c>
      <c r="AE63" s="111" t="s">
        <v>196</v>
      </c>
      <c r="AF63" s="111" t="s">
        <v>867</v>
      </c>
      <c r="AG63" s="111" t="s">
        <v>3</v>
      </c>
      <c r="AH63" s="111" t="s">
        <v>8</v>
      </c>
      <c r="AI63" s="111" t="s">
        <v>12</v>
      </c>
      <c r="AJ63" s="111" t="s">
        <v>196</v>
      </c>
    </row>
    <row r="64" spans="1:36" x14ac:dyDescent="0.3">
      <c r="H64" t="s">
        <v>830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T64" s="19" t="s">
        <v>809</v>
      </c>
      <c r="U64" s="19" t="s">
        <v>831</v>
      </c>
      <c r="V64" s="111" t="s">
        <v>363</v>
      </c>
      <c r="W64" s="112">
        <v>4.2977199410688973</v>
      </c>
      <c r="X64" s="112">
        <v>3.856817918748582</v>
      </c>
      <c r="Y64" s="112">
        <v>8.2699610209281325</v>
      </c>
      <c r="Z64" s="112">
        <v>11.40313287339098</v>
      </c>
      <c r="AA64" s="112">
        <v>2020.7222036723449</v>
      </c>
      <c r="AB64" s="112">
        <v>171.66474839074013</v>
      </c>
      <c r="AC64" s="112">
        <v>1.4838342578709149</v>
      </c>
      <c r="AD64" s="112">
        <v>0.20571718431978336</v>
      </c>
      <c r="AE64" s="112">
        <v>2194.0765035052759</v>
      </c>
      <c r="AF64" s="112">
        <v>8684.4981100833229</v>
      </c>
      <c r="AG64" s="112">
        <v>662.07967761087332</v>
      </c>
      <c r="AH64" s="112">
        <v>12.27125147411029</v>
      </c>
      <c r="AI64" s="112">
        <v>2.3458203871383532</v>
      </c>
      <c r="AJ64" s="112">
        <v>9361.1948595554441</v>
      </c>
    </row>
    <row r="65" spans="8:36" x14ac:dyDescent="0.3">
      <c r="H65" t="s">
        <v>831</v>
      </c>
      <c r="I65" s="11">
        <v>9513.0472789601299</v>
      </c>
      <c r="J65" s="11">
        <v>809.47531507463236</v>
      </c>
      <c r="K65" s="11">
        <v>6.8883070290200958</v>
      </c>
      <c r="L65" s="11">
        <v>1.901466291921575</v>
      </c>
      <c r="M65" s="11">
        <v>10331.312367355704</v>
      </c>
      <c r="N65" s="11">
        <v>40884.412991118166</v>
      </c>
      <c r="O65" s="11">
        <v>3121.9988999644966</v>
      </c>
      <c r="P65" s="11">
        <v>56.966030630181464</v>
      </c>
      <c r="Q65" s="11">
        <v>21.682672781055761</v>
      </c>
      <c r="R65" s="11">
        <v>44085.060594493902</v>
      </c>
      <c r="T65" s="19" t="s">
        <v>809</v>
      </c>
      <c r="U65" s="19" t="s">
        <v>831</v>
      </c>
      <c r="V65" s="111" t="s">
        <v>364</v>
      </c>
      <c r="W65" s="112">
        <v>4.2977199410688973</v>
      </c>
      <c r="X65" s="112">
        <v>3.856817918748582</v>
      </c>
      <c r="Y65" s="112">
        <v>8.2699610209281325</v>
      </c>
      <c r="Z65" s="112">
        <v>11.40313287339098</v>
      </c>
      <c r="AA65" s="112">
        <v>2606.9902455421729</v>
      </c>
      <c r="AB65" s="112">
        <v>221.8407908330251</v>
      </c>
      <c r="AC65" s="112">
        <v>1.3461118267020387</v>
      </c>
      <c r="AD65" s="112">
        <v>0.52759333436174261</v>
      </c>
      <c r="AE65" s="112">
        <v>2830.7047415362617</v>
      </c>
      <c r="AF65" s="112">
        <v>11204.113964438699</v>
      </c>
      <c r="AG65" s="112">
        <v>855.5995371941674</v>
      </c>
      <c r="AH65" s="112">
        <v>11.132292336636224</v>
      </c>
      <c r="AI65" s="112">
        <v>6.016216894842346</v>
      </c>
      <c r="AJ65" s="112">
        <v>12076.862010864346</v>
      </c>
    </row>
    <row r="66" spans="8:36" x14ac:dyDescent="0.3">
      <c r="H66" t="s">
        <v>832</v>
      </c>
      <c r="I66" s="11">
        <v>1634.6933752317568</v>
      </c>
      <c r="J66" s="11">
        <v>138.89406751541483</v>
      </c>
      <c r="K66" s="11">
        <v>1.0701817362789943</v>
      </c>
      <c r="L66" s="11">
        <v>0.18287706259394448</v>
      </c>
      <c r="M66" s="11">
        <v>1774.8405015460446</v>
      </c>
      <c r="N66" s="11">
        <v>7025.4543162667424</v>
      </c>
      <c r="O66" s="11">
        <v>535.68912840132725</v>
      </c>
      <c r="P66" s="11">
        <v>8.8503612443364723</v>
      </c>
      <c r="Q66" s="11">
        <v>2.0853714442541884</v>
      </c>
      <c r="R66" s="11">
        <v>7572.0791773566607</v>
      </c>
      <c r="T66" s="19" t="s">
        <v>809</v>
      </c>
      <c r="U66" s="19" t="s">
        <v>831</v>
      </c>
      <c r="V66" s="111" t="s">
        <v>365</v>
      </c>
      <c r="W66" s="112">
        <v>4.2977199410688973</v>
      </c>
      <c r="X66" s="112">
        <v>3.856817918748582</v>
      </c>
      <c r="Y66" s="112">
        <v>8.2699610209281325</v>
      </c>
      <c r="Z66" s="112">
        <v>11.40313287339098</v>
      </c>
      <c r="AA66" s="112">
        <v>57.908290972623817</v>
      </c>
      <c r="AB66" s="112">
        <v>4.9352390125974175</v>
      </c>
      <c r="AC66" s="112">
        <v>3.6506004797019945E-2</v>
      </c>
      <c r="AD66" s="112">
        <v>1.7055088179173675E-2</v>
      </c>
      <c r="AE66" s="112">
        <v>62.897091078197434</v>
      </c>
      <c r="AF66" s="112">
        <v>248.87361686626539</v>
      </c>
      <c r="AG66" s="112">
        <v>19.034318257092778</v>
      </c>
      <c r="AH66" s="112">
        <v>0.30190323670117036</v>
      </c>
      <c r="AI66" s="112">
        <v>0.19448143667451726</v>
      </c>
      <c r="AJ66" s="112">
        <v>268.40431979673383</v>
      </c>
    </row>
    <row r="67" spans="8:36" x14ac:dyDescent="0.3">
      <c r="H67" t="s">
        <v>833</v>
      </c>
      <c r="I67" s="11">
        <v>473.56835802303033</v>
      </c>
      <c r="J67" s="11">
        <v>40.210173852793886</v>
      </c>
      <c r="K67" s="11">
        <v>0.2769063057263968</v>
      </c>
      <c r="L67" s="11">
        <v>3.3742937903709254E-2</v>
      </c>
      <c r="M67" s="11">
        <v>514.08918111945434</v>
      </c>
      <c r="N67" s="11">
        <v>2035.2641757348324</v>
      </c>
      <c r="O67" s="11">
        <v>155.08331903145117</v>
      </c>
      <c r="P67" s="11">
        <v>2.2900043548065097</v>
      </c>
      <c r="Q67" s="11">
        <v>0.38477520445457752</v>
      </c>
      <c r="R67" s="11">
        <v>2193.0222743255449</v>
      </c>
      <c r="T67" s="19" t="s">
        <v>809</v>
      </c>
      <c r="U67" s="19" t="s">
        <v>831</v>
      </c>
      <c r="V67" s="111" t="s">
        <v>868</v>
      </c>
      <c r="W67" s="112">
        <v>4.2977199410688973</v>
      </c>
      <c r="X67" s="112">
        <v>3.856817918748582</v>
      </c>
      <c r="Y67" s="112">
        <v>8.2699610209281325</v>
      </c>
      <c r="Z67" s="112">
        <v>11.40313287339098</v>
      </c>
      <c r="AA67" s="112">
        <v>2037.4067051879929</v>
      </c>
      <c r="AB67" s="112">
        <v>173.95770025957148</v>
      </c>
      <c r="AC67" s="112">
        <v>2.1356047351167353</v>
      </c>
      <c r="AD67" s="112">
        <v>0.8256993409226997</v>
      </c>
      <c r="AE67" s="112">
        <v>2214.325709523604</v>
      </c>
      <c r="AF67" s="112">
        <v>8756.2034249539174</v>
      </c>
      <c r="AG67" s="112">
        <v>670.92317546541017</v>
      </c>
      <c r="AH67" s="112">
        <v>17.661367915524949</v>
      </c>
      <c r="AI67" s="112">
        <v>9.4155592980129033</v>
      </c>
      <c r="AJ67" s="112">
        <v>9454.2035276328661</v>
      </c>
    </row>
    <row r="68" spans="8:36" x14ac:dyDescent="0.3">
      <c r="H68" t="s">
        <v>834</v>
      </c>
      <c r="I68" s="11">
        <v>454.12914805914232</v>
      </c>
      <c r="J68" s="11">
        <v>38.615217723002992</v>
      </c>
      <c r="K68" s="11">
        <v>0.24146867461742061</v>
      </c>
      <c r="L68" s="11">
        <v>7.1624162147304021E-2</v>
      </c>
      <c r="M68" s="11">
        <v>493.05745861891006</v>
      </c>
      <c r="N68" s="11">
        <v>1951.7198954344058</v>
      </c>
      <c r="O68" s="11">
        <v>148.93186365045577</v>
      </c>
      <c r="P68" s="11">
        <v>1.9969365268612467</v>
      </c>
      <c r="Q68" s="11">
        <v>0.81673983791100835</v>
      </c>
      <c r="R68" s="11">
        <v>2103.4654354496338</v>
      </c>
      <c r="T68" s="19" t="s">
        <v>809</v>
      </c>
      <c r="U68" s="19" t="s">
        <v>831</v>
      </c>
      <c r="V68" s="111" t="s">
        <v>869</v>
      </c>
      <c r="W68" s="112">
        <v>4.2977199410688973</v>
      </c>
      <c r="X68" s="112">
        <v>3.856817918748582</v>
      </c>
      <c r="Y68" s="112">
        <v>8.2699610209281325</v>
      </c>
      <c r="Z68" s="112">
        <v>11.40313287339098</v>
      </c>
      <c r="AA68" s="112">
        <v>1095.7768541112976</v>
      </c>
      <c r="AB68" s="112">
        <v>92.930653421705941</v>
      </c>
      <c r="AC68" s="112">
        <v>0.60034223717542068</v>
      </c>
      <c r="AD68" s="112">
        <v>0</v>
      </c>
      <c r="AE68" s="112">
        <v>1189.307849770179</v>
      </c>
      <c r="AF68" s="112">
        <v>4709.3420368758671</v>
      </c>
      <c r="AG68" s="112">
        <v>358.41660931784969</v>
      </c>
      <c r="AH68" s="112">
        <v>4.9648069006575213</v>
      </c>
      <c r="AI68" s="112">
        <v>0</v>
      </c>
      <c r="AJ68" s="112">
        <v>5072.7234530943742</v>
      </c>
    </row>
    <row r="69" spans="8:36" x14ac:dyDescent="0.3">
      <c r="H69" t="s">
        <v>835</v>
      </c>
      <c r="I69" s="11">
        <v>2060.0625640573107</v>
      </c>
      <c r="J69" s="11">
        <v>175.10764679552156</v>
      </c>
      <c r="K69" s="11">
        <v>1.6158812545342389</v>
      </c>
      <c r="L69" s="11">
        <v>0.28093704763922961</v>
      </c>
      <c r="M69" s="11">
        <v>2237.0670291550059</v>
      </c>
      <c r="N69" s="11">
        <v>8853.5719613986275</v>
      </c>
      <c r="O69" s="11">
        <v>675.35830987086524</v>
      </c>
      <c r="P69" s="11">
        <v>13.363274989446605</v>
      </c>
      <c r="Q69" s="11">
        <v>3.203562483288307</v>
      </c>
      <c r="R69" s="11">
        <v>9545.4971087422273</v>
      </c>
      <c r="T69" s="19" t="s">
        <v>809</v>
      </c>
      <c r="U69" s="19" t="s">
        <v>831</v>
      </c>
      <c r="V69" s="111" t="s">
        <v>870</v>
      </c>
      <c r="W69" s="112">
        <v>4.2977199410688973</v>
      </c>
      <c r="X69" s="112">
        <v>3.856817918748582</v>
      </c>
      <c r="Y69" s="112">
        <v>8.2699610209281325</v>
      </c>
      <c r="Z69" s="112">
        <v>11.40313287339098</v>
      </c>
      <c r="AA69" s="112">
        <v>1694.2429794736988</v>
      </c>
      <c r="AB69" s="112">
        <v>144.14618315699229</v>
      </c>
      <c r="AC69" s="112">
        <v>1.2859079673579665</v>
      </c>
      <c r="AD69" s="112">
        <v>0.32540134413817551</v>
      </c>
      <c r="AE69" s="112">
        <v>1840.0004719421872</v>
      </c>
      <c r="AF69" s="112">
        <v>7281.3818379000977</v>
      </c>
      <c r="AG69" s="112">
        <v>555.94558211910294</v>
      </c>
      <c r="AH69" s="112">
        <v>10.634408766551308</v>
      </c>
      <c r="AI69" s="112">
        <v>3.7105947643876407</v>
      </c>
      <c r="AJ69" s="112">
        <v>7851.6724235501397</v>
      </c>
    </row>
    <row r="70" spans="8:36" x14ac:dyDescent="0.3">
      <c r="H70" t="s">
        <v>836</v>
      </c>
      <c r="I70" s="11">
        <v>1084.5972509303026</v>
      </c>
      <c r="J70" s="11">
        <v>92.215196842910274</v>
      </c>
      <c r="K70" s="11">
        <v>0.91136119443293229</v>
      </c>
      <c r="L70" s="11">
        <v>0.16429569081618919</v>
      </c>
      <c r="M70" s="11">
        <v>1177.888104658462</v>
      </c>
      <c r="N70" s="11">
        <v>4661.2952333516678</v>
      </c>
      <c r="O70" s="11">
        <v>355.65722356466404</v>
      </c>
      <c r="P70" s="11">
        <v>7.5369215539468541</v>
      </c>
      <c r="Q70" s="11">
        <v>1.8734855929025676</v>
      </c>
      <c r="R70" s="11">
        <v>5026.3628640631814</v>
      </c>
      <c r="T70" s="19" t="s">
        <v>809</v>
      </c>
      <c r="U70" s="19" t="s">
        <v>832</v>
      </c>
      <c r="V70" s="111" t="s">
        <v>366</v>
      </c>
      <c r="W70" s="112">
        <v>4.2977199410688973</v>
      </c>
      <c r="X70" s="112">
        <v>3.856817918748582</v>
      </c>
      <c r="Y70" s="112">
        <v>8.2699610209281325</v>
      </c>
      <c r="Z70" s="112">
        <v>11.40313287339098</v>
      </c>
      <c r="AA70" s="112">
        <v>1634.6933752317568</v>
      </c>
      <c r="AB70" s="112">
        <v>138.89406751541483</v>
      </c>
      <c r="AC70" s="112">
        <v>1.0701817362789943</v>
      </c>
      <c r="AD70" s="112">
        <v>0.18287706259394448</v>
      </c>
      <c r="AE70" s="112">
        <v>1774.8405015460446</v>
      </c>
      <c r="AF70" s="112">
        <v>7025.4543162667424</v>
      </c>
      <c r="AG70" s="112">
        <v>535.68912840132725</v>
      </c>
      <c r="AH70" s="112">
        <v>8.8503612443364723</v>
      </c>
      <c r="AI70" s="112">
        <v>2.0853714442541884</v>
      </c>
      <c r="AJ70" s="112">
        <v>7572.0791773566607</v>
      </c>
    </row>
    <row r="71" spans="8:36" x14ac:dyDescent="0.3">
      <c r="H71" t="s">
        <v>837</v>
      </c>
      <c r="I71" s="11">
        <v>2195.1698971593232</v>
      </c>
      <c r="J71" s="11">
        <v>186.24350812482882</v>
      </c>
      <c r="K71" s="11">
        <v>1.3510306806038723</v>
      </c>
      <c r="L71" s="11">
        <v>5.3328253497839075E-2</v>
      </c>
      <c r="M71" s="11">
        <v>2382.8177642182541</v>
      </c>
      <c r="N71" s="11">
        <v>9434.2254410557853</v>
      </c>
      <c r="O71" s="11">
        <v>718.30729938643685</v>
      </c>
      <c r="P71" s="11">
        <v>11.17297106667203</v>
      </c>
      <c r="Q71" s="11">
        <v>0.60810916054173625</v>
      </c>
      <c r="R71" s="11">
        <v>10164.313820669435</v>
      </c>
      <c r="T71" s="19" t="s">
        <v>809</v>
      </c>
      <c r="U71" s="19" t="s">
        <v>833</v>
      </c>
      <c r="V71" s="111" t="s">
        <v>367</v>
      </c>
      <c r="W71" s="112">
        <v>4.2977199410688973</v>
      </c>
      <c r="X71" s="112">
        <v>3.856817918748582</v>
      </c>
      <c r="Y71" s="112">
        <v>8.2699610209281325</v>
      </c>
      <c r="Z71" s="112">
        <v>11.40313287339098</v>
      </c>
      <c r="AA71" s="112">
        <v>36.419250862351923</v>
      </c>
      <c r="AB71" s="112">
        <v>3.0886441587710642</v>
      </c>
      <c r="AC71" s="112">
        <v>1.0589162217075154E-2</v>
      </c>
      <c r="AD71" s="112">
        <v>0</v>
      </c>
      <c r="AE71" s="112">
        <v>39.518484183340064</v>
      </c>
      <c r="AF71" s="112">
        <v>156.51974066992051</v>
      </c>
      <c r="AG71" s="112">
        <v>11.912338136186381</v>
      </c>
      <c r="AH71" s="112">
        <v>8.7571958779496445E-2</v>
      </c>
      <c r="AI71" s="112">
        <v>0</v>
      </c>
      <c r="AJ71" s="112">
        <v>168.51965076488639</v>
      </c>
    </row>
    <row r="72" spans="8:36" x14ac:dyDescent="0.3">
      <c r="H72" t="s">
        <v>838</v>
      </c>
      <c r="I72" s="11">
        <v>533.36244787139753</v>
      </c>
      <c r="J72" s="11">
        <v>45.233407335920226</v>
      </c>
      <c r="K72" s="11">
        <v>0.1839799364300248</v>
      </c>
      <c r="L72" s="11">
        <v>0</v>
      </c>
      <c r="M72" s="11">
        <v>578.77983514374773</v>
      </c>
      <c r="N72" s="11">
        <v>2292.2424280342252</v>
      </c>
      <c r="O72" s="11">
        <v>174.4570159392307</v>
      </c>
      <c r="P72" s="11">
        <v>1.5215069029091408</v>
      </c>
      <c r="Q72" s="11">
        <v>0</v>
      </c>
      <c r="R72" s="11">
        <v>2468.2209508763649</v>
      </c>
      <c r="T72" s="19" t="s">
        <v>809</v>
      </c>
      <c r="U72" s="19" t="s">
        <v>833</v>
      </c>
      <c r="V72" s="111" t="s">
        <v>368</v>
      </c>
      <c r="W72" s="112">
        <v>4.2977199410688973</v>
      </c>
      <c r="X72" s="112">
        <v>3.856817918748582</v>
      </c>
      <c r="Y72" s="112">
        <v>8.2699610209281325</v>
      </c>
      <c r="Z72" s="112">
        <v>11.40313287339098</v>
      </c>
      <c r="AA72" s="112">
        <v>437.1491071606784</v>
      </c>
      <c r="AB72" s="112">
        <v>37.121529694022826</v>
      </c>
      <c r="AC72" s="112">
        <v>0.26631714350932162</v>
      </c>
      <c r="AD72" s="112">
        <v>3.3742937903709254E-2</v>
      </c>
      <c r="AE72" s="112">
        <v>474.57069693611425</v>
      </c>
      <c r="AF72" s="112">
        <v>1878.7444350649118</v>
      </c>
      <c r="AG72" s="112">
        <v>143.17098089526479</v>
      </c>
      <c r="AH72" s="112">
        <v>2.2024323960270134</v>
      </c>
      <c r="AI72" s="112">
        <v>0.38477520445457752</v>
      </c>
      <c r="AJ72" s="112">
        <v>2024.5026235606583</v>
      </c>
    </row>
    <row r="73" spans="8:36" x14ac:dyDescent="0.3">
      <c r="H73" t="s">
        <v>839</v>
      </c>
      <c r="I73" s="11">
        <v>4035.7351487570631</v>
      </c>
      <c r="J73" s="11">
        <v>180.2810356425675</v>
      </c>
      <c r="K73" s="11">
        <v>24.561645035500483</v>
      </c>
      <c r="L73" s="11">
        <v>7.6700786031445105</v>
      </c>
      <c r="M73" s="11">
        <v>4248.2479080382755</v>
      </c>
      <c r="N73" s="11">
        <v>14676.081052503438</v>
      </c>
      <c r="O73" s="11">
        <v>546.31588681749065</v>
      </c>
      <c r="P73" s="11">
        <v>203.12384705346199</v>
      </c>
      <c r="Q73" s="11">
        <v>87.462925461009945</v>
      </c>
      <c r="R73" s="11">
        <v>15512.983711835399</v>
      </c>
      <c r="T73" s="19" t="s">
        <v>809</v>
      </c>
      <c r="U73" s="19" t="s">
        <v>834</v>
      </c>
      <c r="V73" s="111" t="s">
        <v>369</v>
      </c>
      <c r="W73" s="112">
        <v>4.2977199410688973</v>
      </c>
      <c r="X73" s="112">
        <v>3.856817918748582</v>
      </c>
      <c r="Y73" s="112">
        <v>8.2699610209281325</v>
      </c>
      <c r="Z73" s="112">
        <v>11.40313287339098</v>
      </c>
      <c r="AA73" s="112">
        <v>0</v>
      </c>
      <c r="AB73" s="112">
        <v>0</v>
      </c>
      <c r="AC73" s="112">
        <v>0</v>
      </c>
      <c r="AD73" s="112">
        <v>0</v>
      </c>
      <c r="AE73" s="112">
        <v>0</v>
      </c>
      <c r="AF73" s="112">
        <v>0</v>
      </c>
      <c r="AG73" s="112">
        <v>0</v>
      </c>
      <c r="AH73" s="112">
        <v>0</v>
      </c>
      <c r="AI73" s="112">
        <v>0</v>
      </c>
      <c r="AJ73" s="112">
        <v>0</v>
      </c>
    </row>
    <row r="74" spans="8:36" x14ac:dyDescent="0.3">
      <c r="H74" t="s">
        <v>840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T74" s="19" t="s">
        <v>809</v>
      </c>
      <c r="U74" s="19" t="s">
        <v>834</v>
      </c>
      <c r="V74" s="111" t="s">
        <v>370</v>
      </c>
      <c r="W74" s="112">
        <v>4.2977199410688973</v>
      </c>
      <c r="X74" s="112">
        <v>3.856817918748582</v>
      </c>
      <c r="Y74" s="112">
        <v>8.2699610209281325</v>
      </c>
      <c r="Z74" s="112">
        <v>11.40313287339098</v>
      </c>
      <c r="AA74" s="112">
        <v>454.12914805914232</v>
      </c>
      <c r="AB74" s="112">
        <v>38.615217723002992</v>
      </c>
      <c r="AC74" s="112">
        <v>0.24146867461742061</v>
      </c>
      <c r="AD74" s="112">
        <v>7.1624162147304021E-2</v>
      </c>
      <c r="AE74" s="112">
        <v>493.05745861891006</v>
      </c>
      <c r="AF74" s="112">
        <v>1951.7198954344058</v>
      </c>
      <c r="AG74" s="112">
        <v>148.93186365045577</v>
      </c>
      <c r="AH74" s="112">
        <v>1.9969365268612467</v>
      </c>
      <c r="AI74" s="112">
        <v>0.81673983791100835</v>
      </c>
      <c r="AJ74" s="112">
        <v>2103.4654354496338</v>
      </c>
    </row>
    <row r="75" spans="8:36" x14ac:dyDescent="0.3">
      <c r="H75" t="s">
        <v>841</v>
      </c>
      <c r="I75" s="11">
        <v>2860.0895327580765</v>
      </c>
      <c r="J75" s="11">
        <v>300.34358876813184</v>
      </c>
      <c r="K75" s="11">
        <v>21.750582704788503</v>
      </c>
      <c r="L75" s="11">
        <v>34.660012721882637</v>
      </c>
      <c r="M75" s="11">
        <v>3216.8437169528793</v>
      </c>
      <c r="N75" s="11">
        <v>12291.863818176811</v>
      </c>
      <c r="O75" s="11">
        <v>1158.3705349421862</v>
      </c>
      <c r="P75" s="11">
        <v>233.83941249639693</v>
      </c>
      <c r="Q75" s="11">
        <v>395.23273046104947</v>
      </c>
      <c r="R75" s="11">
        <v>14079.306496076444</v>
      </c>
      <c r="T75" s="19" t="s">
        <v>809</v>
      </c>
      <c r="U75" s="19" t="s">
        <v>835</v>
      </c>
      <c r="V75" s="111" t="s">
        <v>346</v>
      </c>
      <c r="W75" s="112">
        <v>4.2977199410688973</v>
      </c>
      <c r="X75" s="112">
        <v>3.856817918748582</v>
      </c>
      <c r="Y75" s="112">
        <v>8.2699610209281325</v>
      </c>
      <c r="Z75" s="112">
        <v>11.40313287339098</v>
      </c>
      <c r="AA75" s="112">
        <v>2060.0625640573107</v>
      </c>
      <c r="AB75" s="112">
        <v>175.10764679552156</v>
      </c>
      <c r="AC75" s="112">
        <v>1.6158812545342389</v>
      </c>
      <c r="AD75" s="112">
        <v>0.28093704763922961</v>
      </c>
      <c r="AE75" s="112">
        <v>2237.0670291550059</v>
      </c>
      <c r="AF75" s="112">
        <v>8853.5719613986275</v>
      </c>
      <c r="AG75" s="112">
        <v>675.35830987086524</v>
      </c>
      <c r="AH75" s="112">
        <v>13.363274989446605</v>
      </c>
      <c r="AI75" s="112">
        <v>3.203562483288307</v>
      </c>
      <c r="AJ75" s="112">
        <v>9545.4971087422273</v>
      </c>
    </row>
    <row r="76" spans="8:36" x14ac:dyDescent="0.3">
      <c r="H76" t="s">
        <v>842</v>
      </c>
      <c r="I76" s="11">
        <v>5.1271078321531824</v>
      </c>
      <c r="J76" s="11">
        <v>27.086358416878994</v>
      </c>
      <c r="K76" s="11">
        <v>0.3546483069400847</v>
      </c>
      <c r="L76" s="11">
        <v>3.9334011358346204</v>
      </c>
      <c r="M76" s="11">
        <v>36.501515691806887</v>
      </c>
      <c r="N76" s="11">
        <v>22.034873570255257</v>
      </c>
      <c r="O76" s="11">
        <v>104.46715249586538</v>
      </c>
      <c r="P76" s="11">
        <v>3.8128059768924545</v>
      </c>
      <c r="Q76" s="11">
        <v>44.85309579626918</v>
      </c>
      <c r="R76" s="11">
        <v>175.16792783928227</v>
      </c>
      <c r="T76" s="19" t="s">
        <v>809</v>
      </c>
      <c r="U76" s="19" t="s">
        <v>837</v>
      </c>
      <c r="V76" s="111" t="s">
        <v>371</v>
      </c>
      <c r="W76" s="112">
        <v>4.2977199410688973</v>
      </c>
      <c r="X76" s="112">
        <v>3.856817918748582</v>
      </c>
      <c r="Y76" s="112">
        <v>8.2699610209281325</v>
      </c>
      <c r="Z76" s="112">
        <v>11.40313287339098</v>
      </c>
      <c r="AA76" s="112">
        <v>76.385240361857299</v>
      </c>
      <c r="AB76" s="112">
        <v>6.4780801601787354</v>
      </c>
      <c r="AC76" s="112">
        <v>4.5976463457021811E-2</v>
      </c>
      <c r="AD76" s="112">
        <v>0</v>
      </c>
      <c r="AE76" s="112">
        <v>82.909296985493057</v>
      </c>
      <c r="AF76" s="112">
        <v>328.28237070649493</v>
      </c>
      <c r="AG76" s="112">
        <v>24.984775640867031</v>
      </c>
      <c r="AH76" s="112">
        <v>0.38022356066969709</v>
      </c>
      <c r="AI76" s="112">
        <v>0</v>
      </c>
      <c r="AJ76" s="112">
        <v>353.64736990803169</v>
      </c>
    </row>
    <row r="77" spans="8:36" x14ac:dyDescent="0.3">
      <c r="H77" t="s">
        <v>843</v>
      </c>
      <c r="I77" s="11">
        <v>164.8390663135267</v>
      </c>
      <c r="J77" s="11">
        <v>4.8968323359628032</v>
      </c>
      <c r="K77" s="11">
        <v>3.337313418376628</v>
      </c>
      <c r="L77" s="11">
        <v>1.2744691359570686</v>
      </c>
      <c r="M77" s="11">
        <v>174.34768120382321</v>
      </c>
      <c r="N77" s="11">
        <v>4330.477670045706</v>
      </c>
      <c r="O77" s="11">
        <v>106.21552526507185</v>
      </c>
      <c r="P77" s="11">
        <v>126.14253102901235</v>
      </c>
      <c r="Q77" s="11">
        <v>68.102570901118099</v>
      </c>
      <c r="R77" s="11">
        <v>4630.9382972409085</v>
      </c>
      <c r="T77" s="19" t="s">
        <v>809</v>
      </c>
      <c r="U77" s="19" t="s">
        <v>837</v>
      </c>
      <c r="V77" s="111" t="s">
        <v>348</v>
      </c>
      <c r="W77" s="112">
        <v>4.2977199410688973</v>
      </c>
      <c r="X77" s="112">
        <v>3.856817918748582</v>
      </c>
      <c r="Y77" s="112">
        <v>8.2699610209281325</v>
      </c>
      <c r="Z77" s="112">
        <v>11.40313287339098</v>
      </c>
      <c r="AA77" s="112">
        <v>7.1185216267710096</v>
      </c>
      <c r="AB77" s="112">
        <v>0.60370764694504486</v>
      </c>
      <c r="AC77" s="112">
        <v>3.4132455570358511E-3</v>
      </c>
      <c r="AD77" s="112">
        <v>0</v>
      </c>
      <c r="AE77" s="112">
        <v>7.7256425192730909</v>
      </c>
      <c r="AF77" s="112">
        <v>30.593412346303975</v>
      </c>
      <c r="AG77" s="112">
        <v>2.3283904704231917</v>
      </c>
      <c r="AH77" s="112">
        <v>2.8227407711542619E-2</v>
      </c>
      <c r="AI77" s="112">
        <v>0</v>
      </c>
      <c r="AJ77" s="112">
        <v>32.950030224438706</v>
      </c>
    </row>
    <row r="78" spans="8:36" x14ac:dyDescent="0.3">
      <c r="H78" t="s">
        <v>844</v>
      </c>
      <c r="I78" s="11">
        <v>163.61234257095981</v>
      </c>
      <c r="J78" s="11">
        <v>92.652970644627786</v>
      </c>
      <c r="K78" s="11">
        <v>8.5738755261446755</v>
      </c>
      <c r="L78" s="11">
        <v>4.8621506991538928</v>
      </c>
      <c r="M78" s="11">
        <v>269.70133944088616</v>
      </c>
      <c r="N78" s="11">
        <v>898.33198329515744</v>
      </c>
      <c r="O78" s="11">
        <v>465.81356053029168</v>
      </c>
      <c r="P78" s="11">
        <v>81.815541007068163</v>
      </c>
      <c r="Q78" s="11">
        <v>65.591434312099054</v>
      </c>
      <c r="R78" s="11">
        <v>1511.5525191446163</v>
      </c>
      <c r="T78" s="19" t="s">
        <v>809</v>
      </c>
      <c r="U78" s="19" t="s">
        <v>837</v>
      </c>
      <c r="V78" s="111" t="s">
        <v>372</v>
      </c>
      <c r="W78" s="112">
        <v>4.2977199410688973</v>
      </c>
      <c r="X78" s="112">
        <v>3.856817918748582</v>
      </c>
      <c r="Y78" s="112">
        <v>8.2699610209281325</v>
      </c>
      <c r="Z78" s="112">
        <v>11.40313287339098</v>
      </c>
      <c r="AA78" s="112">
        <v>77.445908895816288</v>
      </c>
      <c r="AB78" s="112">
        <v>6.5680333468652661</v>
      </c>
      <c r="AC78" s="112">
        <v>1.7237843115339643E-2</v>
      </c>
      <c r="AD78" s="112">
        <v>0</v>
      </c>
      <c r="AE78" s="112">
        <v>84.03118008579689</v>
      </c>
      <c r="AF78" s="112">
        <v>332.84082701575477</v>
      </c>
      <c r="AG78" s="112">
        <v>25.331708703128179</v>
      </c>
      <c r="AH78" s="112">
        <v>0.14255629064873321</v>
      </c>
      <c r="AI78" s="112">
        <v>0</v>
      </c>
      <c r="AJ78" s="112">
        <v>358.31509200953167</v>
      </c>
    </row>
    <row r="79" spans="8:36" x14ac:dyDescent="0.3">
      <c r="H79" t="s">
        <v>845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T79" s="19" t="s">
        <v>809</v>
      </c>
      <c r="U79" s="19" t="s">
        <v>836</v>
      </c>
      <c r="V79" s="111" t="s">
        <v>347</v>
      </c>
      <c r="W79" s="112">
        <v>4.2977199410688973</v>
      </c>
      <c r="X79" s="112">
        <v>3.856817918748582</v>
      </c>
      <c r="Y79" s="112">
        <v>8.2699610209281325</v>
      </c>
      <c r="Z79" s="112">
        <v>11.40313287339098</v>
      </c>
      <c r="AA79" s="112">
        <v>137.68864270166259</v>
      </c>
      <c r="AB79" s="112">
        <v>11.78773267952643</v>
      </c>
      <c r="AC79" s="112">
        <v>0.16352016230982089</v>
      </c>
      <c r="AD79" s="112">
        <v>7.8123739140782258E-2</v>
      </c>
      <c r="AE79" s="112">
        <v>149.71801928263963</v>
      </c>
      <c r="AF79" s="112">
        <v>591.74722539764582</v>
      </c>
      <c r="AG79" s="112">
        <v>45.463138619815773</v>
      </c>
      <c r="AH79" s="112">
        <v>1.3523053684380604</v>
      </c>
      <c r="AI79" s="112">
        <v>0.89085537798847581</v>
      </c>
      <c r="AJ79" s="112">
        <v>639.45352476388814</v>
      </c>
    </row>
    <row r="80" spans="8:36" x14ac:dyDescent="0.3">
      <c r="H80" t="s">
        <v>846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T80" s="19" t="s">
        <v>809</v>
      </c>
      <c r="U80" s="19" t="s">
        <v>836</v>
      </c>
      <c r="V80" s="111" t="s">
        <v>871</v>
      </c>
      <c r="W80" s="112">
        <v>4.2977199410688973</v>
      </c>
      <c r="X80" s="112">
        <v>3.856817918748582</v>
      </c>
      <c r="Y80" s="112">
        <v>8.2699610209281325</v>
      </c>
      <c r="Z80" s="112">
        <v>11.40313287339098</v>
      </c>
      <c r="AA80" s="112">
        <v>946.90860822863999</v>
      </c>
      <c r="AB80" s="112">
        <v>80.427464163383846</v>
      </c>
      <c r="AC80" s="112">
        <v>0.74784103212311137</v>
      </c>
      <c r="AD80" s="112">
        <v>8.6171951675406935E-2</v>
      </c>
      <c r="AE80" s="112">
        <v>1028.1700853758223</v>
      </c>
      <c r="AF80" s="112">
        <v>4069.5480079540221</v>
      </c>
      <c r="AG80" s="112">
        <v>310.19408494484827</v>
      </c>
      <c r="AH80" s="112">
        <v>6.1846161855087942</v>
      </c>
      <c r="AI80" s="112">
        <v>0.98263021491409175</v>
      </c>
      <c r="AJ80" s="112">
        <v>4386.9093392992936</v>
      </c>
    </row>
    <row r="81" spans="8:36" x14ac:dyDescent="0.3">
      <c r="H81" t="s">
        <v>847</v>
      </c>
      <c r="I81" s="11">
        <v>25.633181301430895</v>
      </c>
      <c r="J81" s="11">
        <v>16.874184682290185</v>
      </c>
      <c r="K81" s="11">
        <v>3.4072092890605523</v>
      </c>
      <c r="L81" s="11">
        <v>1.3529533529054938</v>
      </c>
      <c r="M81" s="11">
        <v>47.267528625687127</v>
      </c>
      <c r="N81" s="11">
        <v>176.27330110161716</v>
      </c>
      <c r="O81" s="11">
        <v>108.92362876461787</v>
      </c>
      <c r="P81" s="11">
        <v>36.135643190561034</v>
      </c>
      <c r="Q81" s="11">
        <v>20.285673900858292</v>
      </c>
      <c r="R81" s="11">
        <v>341.61824695765438</v>
      </c>
      <c r="T81" s="19" t="s">
        <v>809</v>
      </c>
      <c r="U81" s="19" t="s">
        <v>837</v>
      </c>
      <c r="V81" s="111" t="s">
        <v>373</v>
      </c>
      <c r="W81" s="112">
        <v>4.2977199410688973</v>
      </c>
      <c r="X81" s="112">
        <v>3.856817918748582</v>
      </c>
      <c r="Y81" s="112">
        <v>8.2699610209281325</v>
      </c>
      <c r="Z81" s="112">
        <v>11.40313287339098</v>
      </c>
      <c r="AA81" s="112">
        <v>0</v>
      </c>
      <c r="AB81" s="112">
        <v>0</v>
      </c>
      <c r="AC81" s="112">
        <v>0</v>
      </c>
      <c r="AD81" s="112">
        <v>0</v>
      </c>
      <c r="AE81" s="112">
        <v>0</v>
      </c>
      <c r="AF81" s="112">
        <v>0</v>
      </c>
      <c r="AG81" s="112">
        <v>0</v>
      </c>
      <c r="AH81" s="112">
        <v>0</v>
      </c>
      <c r="AI81" s="112">
        <v>0</v>
      </c>
      <c r="AJ81" s="112">
        <v>0</v>
      </c>
    </row>
    <row r="82" spans="8:36" x14ac:dyDescent="0.3">
      <c r="H82" t="s">
        <v>848</v>
      </c>
      <c r="I82" s="11">
        <v>11.041517593105203</v>
      </c>
      <c r="J82" s="11">
        <v>4.5851058056092704</v>
      </c>
      <c r="K82" s="11">
        <v>3.3254929354198919</v>
      </c>
      <c r="L82" s="11">
        <v>0.38372684114443512</v>
      </c>
      <c r="M82" s="11">
        <v>19.3358431752788</v>
      </c>
      <c r="N82" s="11">
        <v>95.552940734597598</v>
      </c>
      <c r="O82" s="11">
        <v>44.247577557306251</v>
      </c>
      <c r="P82" s="11">
        <v>37.40547194816606</v>
      </c>
      <c r="Q82" s="11">
        <v>7.3223784629701694</v>
      </c>
      <c r="R82" s="11">
        <v>184.52836870304009</v>
      </c>
      <c r="T82" s="19" t="s">
        <v>809</v>
      </c>
      <c r="U82" s="19" t="s">
        <v>837</v>
      </c>
      <c r="V82" s="111" t="s">
        <v>374</v>
      </c>
      <c r="W82" s="112">
        <v>4.2977199410688973</v>
      </c>
      <c r="X82" s="112">
        <v>3.856817918748582</v>
      </c>
      <c r="Y82" s="112">
        <v>8.2699610209281325</v>
      </c>
      <c r="Z82" s="112">
        <v>11.40313287339098</v>
      </c>
      <c r="AA82" s="112">
        <v>1216.5865084182697</v>
      </c>
      <c r="AB82" s="112">
        <v>103.17627968427443</v>
      </c>
      <c r="AC82" s="112">
        <v>0.79399812554187854</v>
      </c>
      <c r="AD82" s="112">
        <v>0</v>
      </c>
      <c r="AE82" s="112">
        <v>1320.5567862280861</v>
      </c>
      <c r="AF82" s="112">
        <v>5228.5480972645819</v>
      </c>
      <c r="AG82" s="112">
        <v>397.93212427612491</v>
      </c>
      <c r="AH82" s="112">
        <v>6.566333548921337</v>
      </c>
      <c r="AI82" s="112">
        <v>0</v>
      </c>
      <c r="AJ82" s="112">
        <v>5633.0465550896288</v>
      </c>
    </row>
    <row r="83" spans="8:36" x14ac:dyDescent="0.3">
      <c r="H83" t="s">
        <v>849</v>
      </c>
      <c r="I83" s="11">
        <v>26.225146944890184</v>
      </c>
      <c r="J83" s="11">
        <v>11.885262329831129</v>
      </c>
      <c r="K83" s="11">
        <v>1.773860349247754</v>
      </c>
      <c r="L83" s="11">
        <v>1.7889855783445656</v>
      </c>
      <c r="M83" s="11">
        <v>41.673255202313634</v>
      </c>
      <c r="N83" s="11">
        <v>167.35347719389472</v>
      </c>
      <c r="O83" s="11">
        <v>74.311690896695112</v>
      </c>
      <c r="P83" s="11">
        <v>19.442200210048377</v>
      </c>
      <c r="Q83" s="11">
        <v>36.96078609972534</v>
      </c>
      <c r="R83" s="11">
        <v>298.06815440036354</v>
      </c>
      <c r="T83" s="19" t="s">
        <v>809</v>
      </c>
      <c r="U83" s="19" t="s">
        <v>837</v>
      </c>
      <c r="V83" s="111" t="s">
        <v>872</v>
      </c>
      <c r="W83" s="112">
        <v>4.2977199410688973</v>
      </c>
      <c r="X83" s="112">
        <v>3.856817918748582</v>
      </c>
      <c r="Y83" s="112">
        <v>8.2699610209281325</v>
      </c>
      <c r="Z83" s="112">
        <v>11.40313287339098</v>
      </c>
      <c r="AA83" s="112">
        <v>36.12134291012125</v>
      </c>
      <c r="AB83" s="112">
        <v>3.0633791784455111</v>
      </c>
      <c r="AC83" s="112">
        <v>2.3259448654050073E-2</v>
      </c>
      <c r="AD83" s="112">
        <v>0</v>
      </c>
      <c r="AE83" s="112">
        <v>39.20798153722081</v>
      </c>
      <c r="AF83" s="112">
        <v>155.23941572301572</v>
      </c>
      <c r="AG83" s="112">
        <v>11.814895707349958</v>
      </c>
      <c r="AH83" s="112">
        <v>0.19235473373727341</v>
      </c>
      <c r="AI83" s="112">
        <v>0</v>
      </c>
      <c r="AJ83" s="112">
        <v>167.24666616410295</v>
      </c>
    </row>
    <row r="84" spans="8:36" x14ac:dyDescent="0.3">
      <c r="H84" t="s">
        <v>850</v>
      </c>
      <c r="I84" s="11">
        <v>28.488093908134452</v>
      </c>
      <c r="J84" s="11">
        <v>16.182730164752954</v>
      </c>
      <c r="K84" s="11">
        <v>1.2578197311024297</v>
      </c>
      <c r="L84" s="11">
        <v>0.50647140543656255</v>
      </c>
      <c r="M84" s="11">
        <v>46.435115209426399</v>
      </c>
      <c r="N84" s="11">
        <v>139.90953901348132</v>
      </c>
      <c r="O84" s="11">
        <v>70.469989728635682</v>
      </c>
      <c r="P84" s="11">
        <v>13.635295616797356</v>
      </c>
      <c r="Q84" s="11">
        <v>7.7619479123639055</v>
      </c>
      <c r="R84" s="11">
        <v>231.77677227127825</v>
      </c>
      <c r="T84" s="19" t="s">
        <v>809</v>
      </c>
      <c r="U84" s="19" t="s">
        <v>838</v>
      </c>
      <c r="V84" s="111" t="s">
        <v>873</v>
      </c>
      <c r="W84" s="112">
        <v>4.2977199410688973</v>
      </c>
      <c r="X84" s="112">
        <v>3.856817918748582</v>
      </c>
      <c r="Y84" s="112">
        <v>8.2699610209281325</v>
      </c>
      <c r="Z84" s="112">
        <v>11.40313287339098</v>
      </c>
      <c r="AA84" s="112">
        <v>533.36244787139753</v>
      </c>
      <c r="AB84" s="112">
        <v>45.233407335920226</v>
      </c>
      <c r="AC84" s="112">
        <v>0.1839799364300248</v>
      </c>
      <c r="AD84" s="112">
        <v>0</v>
      </c>
      <c r="AE84" s="112">
        <v>578.77983514374773</v>
      </c>
      <c r="AF84" s="112">
        <v>2292.2424280342252</v>
      </c>
      <c r="AG84" s="112">
        <v>174.4570159392307</v>
      </c>
      <c r="AH84" s="112">
        <v>1.5215069029091408</v>
      </c>
      <c r="AI84" s="112">
        <v>0</v>
      </c>
      <c r="AJ84" s="112">
        <v>2468.2209508763649</v>
      </c>
    </row>
    <row r="85" spans="8:36" x14ac:dyDescent="0.3">
      <c r="H85" t="s">
        <v>851</v>
      </c>
      <c r="I85" s="11">
        <v>24.095323580413435</v>
      </c>
      <c r="J85" s="11">
        <v>8.3334393075224984</v>
      </c>
      <c r="K85" s="11">
        <v>2.8464888086911109</v>
      </c>
      <c r="L85" s="11">
        <v>0.72094847131176487</v>
      </c>
      <c r="M85" s="11">
        <v>35.996200167938809</v>
      </c>
      <c r="N85" s="11">
        <v>162.18371462819562</v>
      </c>
      <c r="O85" s="11">
        <v>35.43934647559486</v>
      </c>
      <c r="P85" s="11">
        <v>30.652607878748658</v>
      </c>
      <c r="Q85" s="11">
        <v>14.857416671328764</v>
      </c>
      <c r="R85" s="11">
        <v>243.13308565386791</v>
      </c>
      <c r="T85" s="19" t="s">
        <v>809</v>
      </c>
      <c r="U85" s="19" t="s">
        <v>837</v>
      </c>
      <c r="V85" s="111" t="s">
        <v>874</v>
      </c>
      <c r="W85" s="112">
        <v>4.2977199410688973</v>
      </c>
      <c r="X85" s="112">
        <v>3.856817918748582</v>
      </c>
      <c r="Y85" s="112">
        <v>8.2699610209281325</v>
      </c>
      <c r="Z85" s="112">
        <v>11.40313287339098</v>
      </c>
      <c r="AA85" s="112">
        <v>338.79328845165378</v>
      </c>
      <c r="AB85" s="112">
        <v>28.732384292087669</v>
      </c>
      <c r="AC85" s="112">
        <v>0.17638773561709015</v>
      </c>
      <c r="AD85" s="112">
        <v>0</v>
      </c>
      <c r="AE85" s="112">
        <v>367.70206047935852</v>
      </c>
      <c r="AF85" s="112">
        <v>1456.0386716789794</v>
      </c>
      <c r="AG85" s="112">
        <v>110.81557458609402</v>
      </c>
      <c r="AH85" s="112">
        <v>1.4587196981231123</v>
      </c>
      <c r="AI85" s="112">
        <v>0</v>
      </c>
      <c r="AJ85" s="112">
        <v>1568.3129659631966</v>
      </c>
    </row>
    <row r="86" spans="8:36" x14ac:dyDescent="0.3">
      <c r="H86" t="s">
        <v>852</v>
      </c>
      <c r="I86" s="11">
        <v>4.7160928613537045</v>
      </c>
      <c r="J86" s="11">
        <v>8.191975073649628</v>
      </c>
      <c r="K86" s="11">
        <v>0.68537728676067911</v>
      </c>
      <c r="L86" s="11">
        <v>0.1977417392658597</v>
      </c>
      <c r="M86" s="11">
        <v>13.791186961029871</v>
      </c>
      <c r="N86" s="11">
        <v>21.160959462688691</v>
      </c>
      <c r="O86" s="11">
        <v>35.680165380307365</v>
      </c>
      <c r="P86" s="11">
        <v>5.4657442261483435</v>
      </c>
      <c r="Q86" s="11">
        <v>2.2293978851544671</v>
      </c>
      <c r="R86" s="11">
        <v>64.536266954298867</v>
      </c>
      <c r="T86" s="19" t="s">
        <v>809</v>
      </c>
      <c r="U86" s="19" t="s">
        <v>837</v>
      </c>
      <c r="V86" s="111" t="s">
        <v>375</v>
      </c>
      <c r="W86" s="112">
        <v>4.2977199410688973</v>
      </c>
      <c r="X86" s="112">
        <v>3.856817918748582</v>
      </c>
      <c r="Y86" s="112">
        <v>8.2699610209281325</v>
      </c>
      <c r="Z86" s="112">
        <v>11.40313287339098</v>
      </c>
      <c r="AA86" s="112">
        <v>442.7190864948339</v>
      </c>
      <c r="AB86" s="112">
        <v>37.621643816032162</v>
      </c>
      <c r="AC86" s="112">
        <v>0.29075781866145634</v>
      </c>
      <c r="AD86" s="112">
        <v>5.3328253497839075E-2</v>
      </c>
      <c r="AE86" s="112">
        <v>480.68481638302541</v>
      </c>
      <c r="AF86" s="112">
        <v>1902.6826463206537</v>
      </c>
      <c r="AG86" s="112">
        <v>145.09983000244964</v>
      </c>
      <c r="AH86" s="112">
        <v>2.4045558268603342</v>
      </c>
      <c r="AI86" s="112">
        <v>0.60810916054173625</v>
      </c>
      <c r="AJ86" s="112">
        <v>2050.7951413105052</v>
      </c>
    </row>
    <row r="87" spans="8:36" x14ac:dyDescent="0.3">
      <c r="H87" t="s">
        <v>853</v>
      </c>
      <c r="I87" s="11">
        <v>20.789376520233166</v>
      </c>
      <c r="J87" s="11">
        <v>13.334535519765264</v>
      </c>
      <c r="K87" s="11">
        <v>11.624324676537466</v>
      </c>
      <c r="L87" s="11">
        <v>17.901065402563368</v>
      </c>
      <c r="M87" s="11">
        <v>63.649302119099261</v>
      </c>
      <c r="N87" s="11">
        <v>181.22609692459065</v>
      </c>
      <c r="O87" s="11">
        <v>124.33715850166558</v>
      </c>
      <c r="P87" s="11">
        <v>132.11341914497515</v>
      </c>
      <c r="Q87" s="11">
        <v>291.74541176816865</v>
      </c>
      <c r="R87" s="11">
        <v>729.42208633940004</v>
      </c>
      <c r="T87" s="19" t="s">
        <v>809</v>
      </c>
      <c r="U87" s="19" t="s">
        <v>839</v>
      </c>
      <c r="V87" s="111" t="s">
        <v>376</v>
      </c>
      <c r="W87" s="112">
        <v>3.6365322578275281</v>
      </c>
      <c r="X87" s="112">
        <v>3.0303569361596003</v>
      </c>
      <c r="Y87" s="112">
        <v>8.2699610209281325</v>
      </c>
      <c r="Z87" s="112">
        <v>11.40313287339098</v>
      </c>
      <c r="AA87" s="112">
        <v>1128.2824100275077</v>
      </c>
      <c r="AB87" s="112">
        <v>23.006825560063024</v>
      </c>
      <c r="AC87" s="112">
        <v>5.0275441291926937</v>
      </c>
      <c r="AD87" s="112">
        <v>0.68795557759744619</v>
      </c>
      <c r="AE87" s="112">
        <v>1157.0047352943609</v>
      </c>
      <c r="AF87" s="112">
        <v>4103.0353800044177</v>
      </c>
      <c r="AG87" s="112">
        <v>69.718893414950969</v>
      </c>
      <c r="AH87" s="112">
        <v>41.577593979419646</v>
      </c>
      <c r="AI87" s="112">
        <v>7.8448488623341177</v>
      </c>
      <c r="AJ87" s="112">
        <v>4222.1767162611222</v>
      </c>
    </row>
    <row r="88" spans="8:36" x14ac:dyDescent="0.3">
      <c r="H88" t="s">
        <v>854</v>
      </c>
      <c r="I88" s="11">
        <v>311.11425528398172</v>
      </c>
      <c r="J88" s="11">
        <v>203.54722062648241</v>
      </c>
      <c r="K88" s="11">
        <v>21.231104663945448</v>
      </c>
      <c r="L88" s="11">
        <v>17.408780990131167</v>
      </c>
      <c r="M88" s="11">
        <v>553.30136156454068</v>
      </c>
      <c r="N88" s="11">
        <v>2073.7933271167276</v>
      </c>
      <c r="O88" s="11">
        <v>1448.7077157872673</v>
      </c>
      <c r="P88" s="11">
        <v>432.59574460915502</v>
      </c>
      <c r="Q88" s="11">
        <v>504.35159921177399</v>
      </c>
      <c r="R88" s="11">
        <v>4459.4483867249237</v>
      </c>
      <c r="T88" s="19" t="s">
        <v>809</v>
      </c>
      <c r="U88" s="19" t="s">
        <v>839</v>
      </c>
      <c r="V88" s="111" t="s">
        <v>875</v>
      </c>
      <c r="W88" s="112">
        <v>3.6365322578275281</v>
      </c>
      <c r="X88" s="112">
        <v>3.0303569361596003</v>
      </c>
      <c r="Y88" s="112">
        <v>8.2699610209281325</v>
      </c>
      <c r="Z88" s="112">
        <v>11.40313287339098</v>
      </c>
      <c r="AA88" s="112">
        <v>305.14270002163636</v>
      </c>
      <c r="AB88" s="112">
        <v>4.0594601695916808</v>
      </c>
      <c r="AC88" s="112">
        <v>1.2186747201142503</v>
      </c>
      <c r="AD88" s="112">
        <v>7.1080893566627404E-2</v>
      </c>
      <c r="AE88" s="112">
        <v>310.49191580490884</v>
      </c>
      <c r="AF88" s="112">
        <v>1109.6612718692693</v>
      </c>
      <c r="AG88" s="112">
        <v>12.301613281985777</v>
      </c>
      <c r="AH88" s="112">
        <v>10.078392432535351</v>
      </c>
      <c r="AI88" s="112">
        <v>0.8105448740996144</v>
      </c>
      <c r="AJ88" s="112">
        <v>1132.85182245789</v>
      </c>
    </row>
    <row r="89" spans="8:36" x14ac:dyDescent="0.3">
      <c r="H89" t="s">
        <v>4</v>
      </c>
      <c r="I89" s="11">
        <v>2151.7107670908426</v>
      </c>
      <c r="J89" s="11">
        <v>224.95291355090347</v>
      </c>
      <c r="K89" s="11">
        <v>48.08902092108292</v>
      </c>
      <c r="L89" s="11">
        <v>21.070955200839919</v>
      </c>
      <c r="M89" s="11">
        <v>2445.8236567636686</v>
      </c>
      <c r="N89" s="11">
        <v>8104.5632772068066</v>
      </c>
      <c r="O89" s="11">
        <v>1270.6807690636592</v>
      </c>
      <c r="P89" s="11">
        <v>449.41707670192966</v>
      </c>
      <c r="Q89" s="11">
        <v>240.94481878455292</v>
      </c>
      <c r="R89" s="11">
        <v>10065.605941756949</v>
      </c>
      <c r="T89" s="19" t="s">
        <v>809</v>
      </c>
      <c r="U89" s="19" t="s">
        <v>839</v>
      </c>
      <c r="V89" s="111" t="s">
        <v>377</v>
      </c>
      <c r="W89" s="112">
        <v>3.6365322578275281</v>
      </c>
      <c r="X89" s="112">
        <v>3.0303569361596003</v>
      </c>
      <c r="Y89" s="112">
        <v>8.2699610209281325</v>
      </c>
      <c r="Z89" s="112">
        <v>11.40313287339098</v>
      </c>
      <c r="AA89" s="112">
        <v>246.46580798596563</v>
      </c>
      <c r="AB89" s="112">
        <v>5.7367994985568211</v>
      </c>
      <c r="AC89" s="112">
        <v>1.1215113463442585</v>
      </c>
      <c r="AD89" s="112">
        <v>0.18808405624075777</v>
      </c>
      <c r="AE89" s="112">
        <v>253.51220288710746</v>
      </c>
      <c r="AF89" s="112">
        <v>896.28086119248962</v>
      </c>
      <c r="AG89" s="112">
        <v>17.384550151808579</v>
      </c>
      <c r="AH89" s="112">
        <v>9.2748551187956494</v>
      </c>
      <c r="AI89" s="112">
        <v>2.1447474846797028</v>
      </c>
      <c r="AJ89" s="112">
        <v>925.08501394777352</v>
      </c>
    </row>
    <row r="90" spans="8:36" x14ac:dyDescent="0.3">
      <c r="H90" t="s">
        <v>855</v>
      </c>
      <c r="I90" s="11">
        <v>509.53089817385285</v>
      </c>
      <c r="J90" s="11">
        <v>255.79224794788271</v>
      </c>
      <c r="K90" s="11">
        <v>50.578276786016254</v>
      </c>
      <c r="L90" s="11">
        <v>23.819594360709353</v>
      </c>
      <c r="M90" s="11">
        <v>839.7210172684612</v>
      </c>
      <c r="N90" s="11">
        <v>1809.2337974051763</v>
      </c>
      <c r="O90" s="11">
        <v>1323.4013994044262</v>
      </c>
      <c r="P90" s="11">
        <v>461.63147498986086</v>
      </c>
      <c r="Q90" s="11">
        <v>277.43195922108072</v>
      </c>
      <c r="R90" s="11">
        <v>3871.6986310205443</v>
      </c>
      <c r="T90" s="19" t="s">
        <v>809</v>
      </c>
      <c r="U90" s="19" t="s">
        <v>839</v>
      </c>
      <c r="V90" s="111" t="s">
        <v>876</v>
      </c>
      <c r="W90" s="112">
        <v>3.6365322578275281</v>
      </c>
      <c r="X90" s="112">
        <v>3.0303569361596003</v>
      </c>
      <c r="Y90" s="112">
        <v>8.2699610209281325</v>
      </c>
      <c r="Z90" s="112">
        <v>11.40313287339098</v>
      </c>
      <c r="AA90" s="112">
        <v>743.68138267591314</v>
      </c>
      <c r="AB90" s="112">
        <v>55.973884569464808</v>
      </c>
      <c r="AC90" s="112">
        <v>7.5280326192015705</v>
      </c>
      <c r="AD90" s="112">
        <v>2.6229994273410182</v>
      </c>
      <c r="AE90" s="112">
        <v>809.80629929192048</v>
      </c>
      <c r="AF90" s="112">
        <v>2704.4213376467364</v>
      </c>
      <c r="AG90" s="112">
        <v>169.62084934887451</v>
      </c>
      <c r="AH90" s="112">
        <v>62.256536325072503</v>
      </c>
      <c r="AI90" s="112">
        <v>29.910410996798081</v>
      </c>
      <c r="AJ90" s="112">
        <v>2966.2091343174811</v>
      </c>
    </row>
    <row r="91" spans="8:36" x14ac:dyDescent="0.3">
      <c r="H91" t="s">
        <v>856</v>
      </c>
      <c r="I91" s="11">
        <v>72.517645441975546</v>
      </c>
      <c r="J91" s="11">
        <v>542.16096232402106</v>
      </c>
      <c r="K91" s="11">
        <v>151.06350562276685</v>
      </c>
      <c r="L91" s="11">
        <v>75.916182390455916</v>
      </c>
      <c r="M91" s="11">
        <v>841.65829577921943</v>
      </c>
      <c r="N91" s="11">
        <v>411.2140168201388</v>
      </c>
      <c r="O91" s="11">
        <v>3347.3046910926773</v>
      </c>
      <c r="P91" s="11">
        <v>1551.2347040305431</v>
      </c>
      <c r="Q91" s="11">
        <v>871.47999136096553</v>
      </c>
      <c r="R91" s="11">
        <v>6181.2334033043253</v>
      </c>
      <c r="T91" s="19" t="s">
        <v>809</v>
      </c>
      <c r="U91" s="19" t="s">
        <v>839</v>
      </c>
      <c r="V91" s="111" t="s">
        <v>877</v>
      </c>
      <c r="W91" s="112">
        <v>3.6365322578275281</v>
      </c>
      <c r="X91" s="112">
        <v>3.0303569361596003</v>
      </c>
      <c r="Y91" s="112">
        <v>8.2699610209281325</v>
      </c>
      <c r="Z91" s="112">
        <v>11.40313287339098</v>
      </c>
      <c r="AA91" s="112">
        <v>653.3609240346758</v>
      </c>
      <c r="AB91" s="112">
        <v>80.902165409542576</v>
      </c>
      <c r="AC91" s="112">
        <v>6.9242664886981959</v>
      </c>
      <c r="AD91" s="112">
        <v>3.9910987855629609</v>
      </c>
      <c r="AE91" s="112">
        <v>745.17845471847954</v>
      </c>
      <c r="AF91" s="112">
        <v>2375.9680762560997</v>
      </c>
      <c r="AG91" s="112">
        <v>245.16243809913863</v>
      </c>
      <c r="AH91" s="112">
        <v>57.263413960052986</v>
      </c>
      <c r="AI91" s="112">
        <v>45.511029762603819</v>
      </c>
      <c r="AJ91" s="112">
        <v>2723.9049580778951</v>
      </c>
    </row>
    <row r="92" spans="8:36" x14ac:dyDescent="0.3">
      <c r="H92" t="s">
        <v>857</v>
      </c>
      <c r="I92" s="11">
        <v>550.09890943950529</v>
      </c>
      <c r="J92" s="11">
        <v>164.70210933662386</v>
      </c>
      <c r="K92" s="11">
        <v>52.673935213794095</v>
      </c>
      <c r="L92" s="11">
        <v>40.641386897626901</v>
      </c>
      <c r="M92" s="11">
        <v>808.11634088755022</v>
      </c>
      <c r="N92" s="11">
        <v>2789.7958977617773</v>
      </c>
      <c r="O92" s="11">
        <v>1034.9264436398796</v>
      </c>
      <c r="P92" s="11">
        <v>503.8182905869902</v>
      </c>
      <c r="Q92" s="11">
        <v>589.65052925792827</v>
      </c>
      <c r="R92" s="11">
        <v>4918.1911612465756</v>
      </c>
      <c r="T92" s="19" t="s">
        <v>809</v>
      </c>
      <c r="U92" s="19" t="s">
        <v>839</v>
      </c>
      <c r="V92" s="111" t="s">
        <v>878</v>
      </c>
      <c r="W92" s="112">
        <v>3.6365322578275281</v>
      </c>
      <c r="X92" s="112">
        <v>3.0303569361596003</v>
      </c>
      <c r="Y92" s="112">
        <v>8.2699610209281325</v>
      </c>
      <c r="Z92" s="112">
        <v>11.40313287339098</v>
      </c>
      <c r="AA92" s="112">
        <v>428.54588069401859</v>
      </c>
      <c r="AB92" s="112">
        <v>3.8233985254060316</v>
      </c>
      <c r="AC92" s="112">
        <v>0.66603620203917235</v>
      </c>
      <c r="AD92" s="112">
        <v>0</v>
      </c>
      <c r="AE92" s="112">
        <v>433.03531542146379</v>
      </c>
      <c r="AF92" s="112">
        <v>1558.4209191029058</v>
      </c>
      <c r="AG92" s="112">
        <v>11.586262241166557</v>
      </c>
      <c r="AH92" s="112">
        <v>5.5080934293909696</v>
      </c>
      <c r="AI92" s="112">
        <v>0</v>
      </c>
      <c r="AJ92" s="112">
        <v>1575.5152747734635</v>
      </c>
    </row>
    <row r="93" spans="8:36" x14ac:dyDescent="0.3">
      <c r="H93" t="s">
        <v>858</v>
      </c>
      <c r="I93" s="11">
        <v>36.790308471994919</v>
      </c>
      <c r="J93" s="11">
        <v>41.443916942006382</v>
      </c>
      <c r="K93" s="11">
        <v>69.873470344025122</v>
      </c>
      <c r="L93" s="11">
        <v>100.97916908300365</v>
      </c>
      <c r="M93" s="11">
        <v>249.08686484103009</v>
      </c>
      <c r="N93" s="11">
        <v>210.44529365019901</v>
      </c>
      <c r="O93" s="11">
        <v>348.28039182852353</v>
      </c>
      <c r="P93" s="11">
        <v>946.20138131274155</v>
      </c>
      <c r="Q93" s="11">
        <v>1796.0797556267735</v>
      </c>
      <c r="R93" s="11">
        <v>3301.0068224182373</v>
      </c>
      <c r="T93" s="19" t="s">
        <v>809</v>
      </c>
      <c r="U93" s="19" t="s">
        <v>839</v>
      </c>
      <c r="V93" s="111" t="s">
        <v>378</v>
      </c>
      <c r="W93" s="112">
        <v>3.6365322578275281</v>
      </c>
      <c r="X93" s="112">
        <v>3.0303569361596003</v>
      </c>
      <c r="Y93" s="112">
        <v>8.2699610209281325</v>
      </c>
      <c r="Z93" s="112">
        <v>11.40313287339098</v>
      </c>
      <c r="AA93" s="112">
        <v>530.25604331734564</v>
      </c>
      <c r="AB93" s="112">
        <v>6.7785019099425794</v>
      </c>
      <c r="AC93" s="112">
        <v>2.0755795299103439</v>
      </c>
      <c r="AD93" s="112">
        <v>0.10885986283570014</v>
      </c>
      <c r="AE93" s="112">
        <v>539.21898462003435</v>
      </c>
      <c r="AF93" s="112">
        <v>1928.2932064315185</v>
      </c>
      <c r="AG93" s="112">
        <v>20.541280279565594</v>
      </c>
      <c r="AH93" s="112">
        <v>17.164961808194882</v>
      </c>
      <c r="AI93" s="112">
        <v>1.2413434804946053</v>
      </c>
      <c r="AJ93" s="112">
        <v>1967.2407919997736</v>
      </c>
    </row>
    <row r="94" spans="8:36" x14ac:dyDescent="0.3">
      <c r="H94" t="s">
        <v>859</v>
      </c>
      <c r="I94" s="11">
        <v>10.236085121736592</v>
      </c>
      <c r="J94" s="11">
        <v>6.5021519920798223</v>
      </c>
      <c r="K94" s="11">
        <v>12.808113885985476</v>
      </c>
      <c r="L94" s="11">
        <v>11.626333741714381</v>
      </c>
      <c r="M94" s="11">
        <v>41.172684741516271</v>
      </c>
      <c r="N94" s="11">
        <v>285.04781851892875</v>
      </c>
      <c r="O94" s="11">
        <v>186.6519814061262</v>
      </c>
      <c r="P94" s="11">
        <v>743.02932998122128</v>
      </c>
      <c r="Q94" s="11">
        <v>910.82765493283262</v>
      </c>
      <c r="R94" s="11">
        <v>2125.5567848391088</v>
      </c>
      <c r="T94" s="19" t="s">
        <v>809</v>
      </c>
      <c r="U94" s="19" t="s">
        <v>841</v>
      </c>
      <c r="V94" s="111" t="s">
        <v>6</v>
      </c>
      <c r="W94" s="112">
        <v>4.2977199410688973</v>
      </c>
      <c r="X94" s="112">
        <v>3.856817918748582</v>
      </c>
      <c r="Y94" s="112">
        <v>10.750949327206575</v>
      </c>
      <c r="Z94" s="112">
        <v>11.40313287339098</v>
      </c>
      <c r="AA94" s="112">
        <v>2860.0895327580765</v>
      </c>
      <c r="AB94" s="112">
        <v>300.34358876813184</v>
      </c>
      <c r="AC94" s="112">
        <v>21.750582704788503</v>
      </c>
      <c r="AD94" s="112">
        <v>34.660012721882637</v>
      </c>
      <c r="AE94" s="112">
        <v>3216.8437169528793</v>
      </c>
      <c r="AF94" s="112">
        <v>12291.863818176811</v>
      </c>
      <c r="AG94" s="112">
        <v>1158.3705349421862</v>
      </c>
      <c r="AH94" s="112">
        <v>233.83941249639693</v>
      </c>
      <c r="AI94" s="112">
        <v>395.23273046104947</v>
      </c>
      <c r="AJ94" s="112">
        <v>14079.306496076444</v>
      </c>
    </row>
    <row r="95" spans="8:36" x14ac:dyDescent="0.3">
      <c r="H95" t="s">
        <v>860</v>
      </c>
      <c r="I95" s="11">
        <v>185.13860555630023</v>
      </c>
      <c r="J95" s="11">
        <v>81.341537441186276</v>
      </c>
      <c r="K95" s="11">
        <v>49.281905032041259</v>
      </c>
      <c r="L95" s="11">
        <v>36.28946806240166</v>
      </c>
      <c r="M95" s="11">
        <v>352.05151609192944</v>
      </c>
      <c r="N95" s="11">
        <v>1284.5372359813905</v>
      </c>
      <c r="O95" s="11">
        <v>883.53046775216148</v>
      </c>
      <c r="P95" s="11">
        <v>916.52475883532429</v>
      </c>
      <c r="Q95" s="11">
        <v>1524.9793906025202</v>
      </c>
      <c r="R95" s="11">
        <v>4609.5718531713956</v>
      </c>
      <c r="T95" s="19" t="s">
        <v>809</v>
      </c>
      <c r="U95" s="19" t="s">
        <v>842</v>
      </c>
      <c r="V95" s="111" t="s">
        <v>10</v>
      </c>
      <c r="W95" s="112">
        <v>4.2977199410688973</v>
      </c>
      <c r="X95" s="112">
        <v>3.856817918748582</v>
      </c>
      <c r="Y95" s="112">
        <v>10.750949327206575</v>
      </c>
      <c r="Z95" s="112">
        <v>11.40313287339098</v>
      </c>
      <c r="AA95" s="112">
        <v>5.1271078321531824</v>
      </c>
      <c r="AB95" s="112">
        <v>27.086358416878994</v>
      </c>
      <c r="AC95" s="112">
        <v>0.3546483069400847</v>
      </c>
      <c r="AD95" s="112">
        <v>3.9334011358346204</v>
      </c>
      <c r="AE95" s="112">
        <v>36.501515691806887</v>
      </c>
      <c r="AF95" s="112">
        <v>22.034873570255257</v>
      </c>
      <c r="AG95" s="112">
        <v>104.46715249586538</v>
      </c>
      <c r="AH95" s="112">
        <v>3.8128059768924545</v>
      </c>
      <c r="AI95" s="112">
        <v>44.85309579626918</v>
      </c>
      <c r="AJ95" s="112">
        <v>175.16792783928227</v>
      </c>
    </row>
    <row r="96" spans="8:36" x14ac:dyDescent="0.3">
      <c r="H96" t="s">
        <v>861</v>
      </c>
      <c r="I96" s="11">
        <v>85.305738215291754</v>
      </c>
      <c r="J96" s="11">
        <v>88.386839151458176</v>
      </c>
      <c r="K96" s="11">
        <v>113.87182254607714</v>
      </c>
      <c r="L96" s="11">
        <v>90.310891418837798</v>
      </c>
      <c r="M96" s="11">
        <v>377.87529133166487</v>
      </c>
      <c r="N96" s="11">
        <v>554.60648049624069</v>
      </c>
      <c r="O96" s="11">
        <v>578.73874768085193</v>
      </c>
      <c r="P96" s="11">
        <v>1758.3343851290515</v>
      </c>
      <c r="Q96" s="11">
        <v>2221.8660474655767</v>
      </c>
      <c r="R96" s="11">
        <v>5113.5456607717206</v>
      </c>
      <c r="T96" s="19" t="s">
        <v>812</v>
      </c>
      <c r="U96" s="19" t="s">
        <v>843</v>
      </c>
      <c r="V96" s="111" t="s">
        <v>879</v>
      </c>
      <c r="W96" s="112">
        <v>26.270942725488776</v>
      </c>
      <c r="X96" s="112">
        <v>21.690659997691753</v>
      </c>
      <c r="Y96" s="112">
        <v>37.797627976569238</v>
      </c>
      <c r="Z96" s="112">
        <v>53.436029935692524</v>
      </c>
      <c r="AA96" s="112">
        <v>0</v>
      </c>
      <c r="AB96" s="112">
        <v>0</v>
      </c>
      <c r="AC96" s="112">
        <v>0</v>
      </c>
      <c r="AD96" s="112">
        <v>0</v>
      </c>
      <c r="AE96" s="112">
        <v>0</v>
      </c>
      <c r="AF96" s="112">
        <v>0</v>
      </c>
      <c r="AG96" s="112">
        <v>0</v>
      </c>
      <c r="AH96" s="112">
        <v>0</v>
      </c>
      <c r="AI96" s="112">
        <v>0</v>
      </c>
      <c r="AJ96" s="112">
        <v>0</v>
      </c>
    </row>
    <row r="97" spans="8:36" x14ac:dyDescent="0.3">
      <c r="H97" t="s">
        <v>862</v>
      </c>
      <c r="I97" s="11">
        <v>74.739129681588139</v>
      </c>
      <c r="J97" s="11">
        <v>13.87052317780465</v>
      </c>
      <c r="K97" s="11">
        <v>35.252836521224566</v>
      </c>
      <c r="L97" s="11">
        <v>22.843918360278398</v>
      </c>
      <c r="M97" s="11">
        <v>146.70640774089574</v>
      </c>
      <c r="N97" s="11">
        <v>579.90050741865161</v>
      </c>
      <c r="O97" s="11">
        <v>123.43616348739769</v>
      </c>
      <c r="P97" s="11">
        <v>716.22166038325565</v>
      </c>
      <c r="Q97" s="11">
        <v>903.3457410457886</v>
      </c>
      <c r="R97" s="11">
        <v>2322.9040723350936</v>
      </c>
      <c r="T97" s="19" t="s">
        <v>812</v>
      </c>
      <c r="U97" s="19" t="s">
        <v>843</v>
      </c>
      <c r="V97" s="111" t="s">
        <v>379</v>
      </c>
      <c r="W97" s="112">
        <v>26.270942725488776</v>
      </c>
      <c r="X97" s="112">
        <v>21.690659997691753</v>
      </c>
      <c r="Y97" s="112">
        <v>37.797627976569238</v>
      </c>
      <c r="Z97" s="112">
        <v>53.436029935692524</v>
      </c>
      <c r="AA97" s="112">
        <v>0</v>
      </c>
      <c r="AB97" s="112">
        <v>0</v>
      </c>
      <c r="AC97" s="112">
        <v>0</v>
      </c>
      <c r="AD97" s="112">
        <v>0</v>
      </c>
      <c r="AE97" s="112">
        <v>0</v>
      </c>
      <c r="AF97" s="112">
        <v>0</v>
      </c>
      <c r="AG97" s="112">
        <v>0</v>
      </c>
      <c r="AH97" s="112">
        <v>0</v>
      </c>
      <c r="AI97" s="112">
        <v>0</v>
      </c>
      <c r="AJ97" s="112">
        <v>0</v>
      </c>
    </row>
    <row r="98" spans="8:36" x14ac:dyDescent="0.3">
      <c r="H98" t="s">
        <v>863</v>
      </c>
      <c r="I98" s="11">
        <v>619.81092857524766</v>
      </c>
      <c r="J98" s="11">
        <v>91.747275444950645</v>
      </c>
      <c r="K98" s="11">
        <v>27.520128701352096</v>
      </c>
      <c r="L98" s="11">
        <v>19.332893877489177</v>
      </c>
      <c r="M98" s="11">
        <v>758.41122659903954</v>
      </c>
      <c r="N98" s="11">
        <v>2555.1113584889699</v>
      </c>
      <c r="O98" s="11">
        <v>634.24129801291554</v>
      </c>
      <c r="P98" s="11">
        <v>226.94842689336613</v>
      </c>
      <c r="Q98" s="11">
        <v>427.38799808239764</v>
      </c>
      <c r="R98" s="11">
        <v>3843.6890814776493</v>
      </c>
      <c r="T98" s="19" t="s">
        <v>812</v>
      </c>
      <c r="U98" s="19" t="s">
        <v>843</v>
      </c>
      <c r="V98" s="111" t="s">
        <v>880</v>
      </c>
      <c r="W98" s="112">
        <v>26.270942725488776</v>
      </c>
      <c r="X98" s="112">
        <v>21.690659997691753</v>
      </c>
      <c r="Y98" s="112">
        <v>37.797627976569238</v>
      </c>
      <c r="Z98" s="112">
        <v>53.436029935692524</v>
      </c>
      <c r="AA98" s="112">
        <v>0</v>
      </c>
      <c r="AB98" s="112">
        <v>0</v>
      </c>
      <c r="AC98" s="112">
        <v>0</v>
      </c>
      <c r="AD98" s="112">
        <v>0</v>
      </c>
      <c r="AE98" s="112">
        <v>0</v>
      </c>
      <c r="AF98" s="112">
        <v>0</v>
      </c>
      <c r="AG98" s="112">
        <v>0</v>
      </c>
      <c r="AH98" s="112">
        <v>0</v>
      </c>
      <c r="AI98" s="112">
        <v>0</v>
      </c>
      <c r="AJ98" s="112">
        <v>0</v>
      </c>
    </row>
    <row r="99" spans="8:36" x14ac:dyDescent="0.3">
      <c r="T99" s="19" t="s">
        <v>812</v>
      </c>
      <c r="U99" s="19" t="s">
        <v>843</v>
      </c>
      <c r="V99" s="111" t="s">
        <v>21</v>
      </c>
      <c r="W99" s="112">
        <v>26.270942725488776</v>
      </c>
      <c r="X99" s="112">
        <v>21.690659997691753</v>
      </c>
      <c r="Y99" s="112">
        <v>37.797627976569238</v>
      </c>
      <c r="Z99" s="112">
        <v>53.436029935692524</v>
      </c>
      <c r="AA99" s="112">
        <v>164.8390663135267</v>
      </c>
      <c r="AB99" s="112">
        <v>4.8968323359628032</v>
      </c>
      <c r="AC99" s="112">
        <v>3.337313418376628</v>
      </c>
      <c r="AD99" s="112">
        <v>1.2744691359570686</v>
      </c>
      <c r="AE99" s="112">
        <v>174.34768120382321</v>
      </c>
      <c r="AF99" s="112">
        <v>4330.477670045706</v>
      </c>
      <c r="AG99" s="112">
        <v>106.21552526507185</v>
      </c>
      <c r="AH99" s="112">
        <v>126.14253102901235</v>
      </c>
      <c r="AI99" s="112">
        <v>68.102570901118099</v>
      </c>
      <c r="AJ99" s="112">
        <v>4630.9382972409085</v>
      </c>
    </row>
    <row r="100" spans="8:36" x14ac:dyDescent="0.3">
      <c r="T100" s="19" t="s">
        <v>815</v>
      </c>
      <c r="U100" s="19" t="s">
        <v>844</v>
      </c>
      <c r="V100" s="111" t="s">
        <v>208</v>
      </c>
      <c r="W100" s="112">
        <v>4.6527760287423918</v>
      </c>
      <c r="X100" s="112">
        <v>4.4407958974720554</v>
      </c>
      <c r="Y100" s="112">
        <v>9.5080956340283578</v>
      </c>
      <c r="Z100" s="112">
        <v>13.441977979314535</v>
      </c>
      <c r="AA100" s="112">
        <v>14.564692768996432</v>
      </c>
      <c r="AB100" s="112">
        <v>7.6805869918648479</v>
      </c>
      <c r="AC100" s="112">
        <v>0.50386363597525263</v>
      </c>
      <c r="AD100" s="112">
        <v>0.39919705395427751</v>
      </c>
      <c r="AE100" s="112">
        <v>23.148340450790812</v>
      </c>
      <c r="AF100" s="112">
        <v>67.766253381584249</v>
      </c>
      <c r="AG100" s="112">
        <v>34.107919203650653</v>
      </c>
      <c r="AH100" s="112">
        <v>4.7907836373619537</v>
      </c>
      <c r="AI100" s="112">
        <v>5.3659980086606343</v>
      </c>
      <c r="AJ100" s="112">
        <v>112.0309542312575</v>
      </c>
    </row>
    <row r="101" spans="8:36" x14ac:dyDescent="0.3">
      <c r="T101" s="19" t="s">
        <v>815</v>
      </c>
      <c r="U101" s="19" t="s">
        <v>844</v>
      </c>
      <c r="V101" s="111" t="s">
        <v>881</v>
      </c>
      <c r="W101" s="112">
        <v>4.6527760287423918</v>
      </c>
      <c r="X101" s="112">
        <v>4.4407958974720554</v>
      </c>
      <c r="Y101" s="112">
        <v>9.5080956340283578</v>
      </c>
      <c r="Z101" s="112">
        <v>13.441977979314535</v>
      </c>
      <c r="AA101" s="112">
        <v>3.0512420411959411</v>
      </c>
      <c r="AB101" s="112">
        <v>1.6090507573580273</v>
      </c>
      <c r="AC101" s="112">
        <v>9.9450907236823677E-2</v>
      </c>
      <c r="AD101" s="112">
        <v>8.3630108308201848E-2</v>
      </c>
      <c r="AE101" s="112">
        <v>4.8433738140989933</v>
      </c>
      <c r="AF101" s="112">
        <v>14.196745827167481</v>
      </c>
      <c r="AG101" s="112">
        <v>7.1454660020998313</v>
      </c>
      <c r="AH101" s="112">
        <v>0.94558873689860246</v>
      </c>
      <c r="AI101" s="112">
        <v>1.1241540742865388</v>
      </c>
      <c r="AJ101" s="112">
        <v>23.411954640452457</v>
      </c>
    </row>
    <row r="102" spans="8:36" x14ac:dyDescent="0.3">
      <c r="T102" s="19" t="s">
        <v>815</v>
      </c>
      <c r="U102" s="19" t="s">
        <v>844</v>
      </c>
      <c r="V102" s="111" t="s">
        <v>882</v>
      </c>
      <c r="W102" s="112">
        <v>4.6527760287423918</v>
      </c>
      <c r="X102" s="112">
        <v>4.4407958974720554</v>
      </c>
      <c r="Y102" s="112">
        <v>9.5080956340283578</v>
      </c>
      <c r="Z102" s="112">
        <v>13.441977979314535</v>
      </c>
      <c r="AA102" s="112">
        <v>8.9022784745830368</v>
      </c>
      <c r="AB102" s="112">
        <v>4.8339934217705585</v>
      </c>
      <c r="AC102" s="112">
        <v>0.32110088859781416</v>
      </c>
      <c r="AD102" s="112">
        <v>0.22026671289199062</v>
      </c>
      <c r="AE102" s="112">
        <v>14.277639497843401</v>
      </c>
      <c r="AF102" s="112">
        <v>41.420307887729336</v>
      </c>
      <c r="AG102" s="112">
        <v>21.466778155805599</v>
      </c>
      <c r="AH102" s="112">
        <v>3.0530579569595031</v>
      </c>
      <c r="AI102" s="112">
        <v>2.9608203042701349</v>
      </c>
      <c r="AJ102" s="112">
        <v>68.900964304764571</v>
      </c>
    </row>
    <row r="103" spans="8:36" x14ac:dyDescent="0.3">
      <c r="T103" s="19" t="s">
        <v>815</v>
      </c>
      <c r="U103" s="19" t="s">
        <v>844</v>
      </c>
      <c r="V103" s="111" t="s">
        <v>380</v>
      </c>
      <c r="W103" s="112">
        <v>4.6527760287423918</v>
      </c>
      <c r="X103" s="112">
        <v>4.4407958974720554</v>
      </c>
      <c r="Y103" s="112">
        <v>9.5080956340283578</v>
      </c>
      <c r="Z103" s="112">
        <v>13.441977979314535</v>
      </c>
      <c r="AA103" s="112">
        <v>2.3730117166150779</v>
      </c>
      <c r="AB103" s="112">
        <v>1.2716171012803492</v>
      </c>
      <c r="AC103" s="112">
        <v>0.11072401957931441</v>
      </c>
      <c r="AD103" s="112">
        <v>6.1598425178766937E-2</v>
      </c>
      <c r="AE103" s="112">
        <v>3.8169512626535083</v>
      </c>
      <c r="AF103" s="112">
        <v>11.041092030991468</v>
      </c>
      <c r="AG103" s="112">
        <v>5.6469920065210824</v>
      </c>
      <c r="AH103" s="112">
        <v>1.0527745671441497</v>
      </c>
      <c r="AI103" s="112">
        <v>0.8280046748134392</v>
      </c>
      <c r="AJ103" s="112">
        <v>18.56886327947014</v>
      </c>
    </row>
    <row r="104" spans="8:36" x14ac:dyDescent="0.3">
      <c r="T104" s="19" t="s">
        <v>815</v>
      </c>
      <c r="U104" s="19" t="s">
        <v>844</v>
      </c>
      <c r="V104" s="111" t="s">
        <v>381</v>
      </c>
      <c r="W104" s="112">
        <v>4.6527760287423918</v>
      </c>
      <c r="X104" s="112">
        <v>4.4407958974720554</v>
      </c>
      <c r="Y104" s="112">
        <v>9.5080956340283578</v>
      </c>
      <c r="Z104" s="112">
        <v>13.441977979314535</v>
      </c>
      <c r="AA104" s="112">
        <v>9.4768115673894329</v>
      </c>
      <c r="AB104" s="112">
        <v>4.9975290796237637</v>
      </c>
      <c r="AC104" s="112">
        <v>0.44951762266577716</v>
      </c>
      <c r="AD104" s="112">
        <v>0.25974562722220423</v>
      </c>
      <c r="AE104" s="112">
        <v>15.183603896901177</v>
      </c>
      <c r="AF104" s="112">
        <v>44.093481689658169</v>
      </c>
      <c r="AG104" s="112">
        <v>22.193006634290505</v>
      </c>
      <c r="AH104" s="112">
        <v>4.2740565454872828</v>
      </c>
      <c r="AI104" s="112">
        <v>3.4914950013441115</v>
      </c>
      <c r="AJ104" s="112">
        <v>74.052039870780064</v>
      </c>
    </row>
    <row r="105" spans="8:36" x14ac:dyDescent="0.3">
      <c r="T105" s="19" t="s">
        <v>815</v>
      </c>
      <c r="U105" s="19" t="s">
        <v>844</v>
      </c>
      <c r="V105" s="111" t="s">
        <v>382</v>
      </c>
      <c r="W105" s="112">
        <v>4.6527760287423918</v>
      </c>
      <c r="X105" s="112">
        <v>4.4407958974720554</v>
      </c>
      <c r="Y105" s="112">
        <v>9.5080956340283578</v>
      </c>
      <c r="Z105" s="112">
        <v>13.441977979314535</v>
      </c>
      <c r="AA105" s="112">
        <v>14.36217112331299</v>
      </c>
      <c r="AB105" s="112">
        <v>7.7428246538737637</v>
      </c>
      <c r="AC105" s="112">
        <v>0.63147649706662179</v>
      </c>
      <c r="AD105" s="112">
        <v>0.36487743777681203</v>
      </c>
      <c r="AE105" s="112">
        <v>23.101349712030188</v>
      </c>
      <c r="AF105" s="112">
        <v>66.823965523246869</v>
      </c>
      <c r="AG105" s="112">
        <v>34.384303957768097</v>
      </c>
      <c r="AH105" s="112">
        <v>6.0041389247506673</v>
      </c>
      <c r="AI105" s="112">
        <v>4.9046744837446168</v>
      </c>
      <c r="AJ105" s="112">
        <v>112.11708288951024</v>
      </c>
    </row>
    <row r="106" spans="8:36" x14ac:dyDescent="0.3">
      <c r="T106" s="19" t="s">
        <v>815</v>
      </c>
      <c r="U106" s="19" t="s">
        <v>844</v>
      </c>
      <c r="V106" s="111" t="s">
        <v>383</v>
      </c>
      <c r="W106" s="112">
        <v>4.6527760287423918</v>
      </c>
      <c r="X106" s="112">
        <v>4.4407958974720554</v>
      </c>
      <c r="Y106" s="112">
        <v>9.5080956340283578</v>
      </c>
      <c r="Z106" s="112">
        <v>13.441977979314535</v>
      </c>
      <c r="AA106" s="112">
        <v>19.611790172192823</v>
      </c>
      <c r="AB106" s="112">
        <v>13.500492093436151</v>
      </c>
      <c r="AC106" s="112">
        <v>0.10978771703991859</v>
      </c>
      <c r="AD106" s="112">
        <v>0</v>
      </c>
      <c r="AE106" s="112">
        <v>33.222069982668899</v>
      </c>
      <c r="AF106" s="112">
        <v>91.249267193904387</v>
      </c>
      <c r="AG106" s="112">
        <v>59.952929902385179</v>
      </c>
      <c r="AH106" s="112">
        <v>1.0438721130571906</v>
      </c>
      <c r="AI106" s="112">
        <v>0</v>
      </c>
      <c r="AJ106" s="112">
        <v>152.24606920934679</v>
      </c>
    </row>
    <row r="107" spans="8:36" x14ac:dyDescent="0.3">
      <c r="T107" s="19" t="s">
        <v>815</v>
      </c>
      <c r="U107" s="19" t="s">
        <v>844</v>
      </c>
      <c r="V107" s="111" t="s">
        <v>883</v>
      </c>
      <c r="W107" s="112">
        <v>4.6527760287423918</v>
      </c>
      <c r="X107" s="112">
        <v>4.4407958974720554</v>
      </c>
      <c r="Y107" s="112">
        <v>9.5080956340283578</v>
      </c>
      <c r="Z107" s="112">
        <v>13.441977979314535</v>
      </c>
      <c r="AA107" s="112">
        <v>22.439541837468653</v>
      </c>
      <c r="AB107" s="112">
        <v>15.447078236978845</v>
      </c>
      <c r="AC107" s="112">
        <v>0.1221968327293589</v>
      </c>
      <c r="AD107" s="112">
        <v>0</v>
      </c>
      <c r="AE107" s="112">
        <v>38.008816907176858</v>
      </c>
      <c r="AF107" s="112">
        <v>104.40616235733616</v>
      </c>
      <c r="AG107" s="112">
        <v>68.597321662705525</v>
      </c>
      <c r="AH107" s="112">
        <v>1.1618591717661109</v>
      </c>
      <c r="AI107" s="112">
        <v>0</v>
      </c>
      <c r="AJ107" s="112">
        <v>174.16534319180781</v>
      </c>
    </row>
    <row r="108" spans="8:36" x14ac:dyDescent="0.3">
      <c r="T108" s="19" t="s">
        <v>815</v>
      </c>
      <c r="U108" s="19" t="s">
        <v>844</v>
      </c>
      <c r="V108" s="111" t="s">
        <v>25</v>
      </c>
      <c r="W108" s="112">
        <v>4.6527760287423918</v>
      </c>
      <c r="X108" s="112">
        <v>4.4407958974720554</v>
      </c>
      <c r="Y108" s="112">
        <v>9.5080956340283578</v>
      </c>
      <c r="Z108" s="112">
        <v>13.441977979314535</v>
      </c>
      <c r="AA108" s="112">
        <v>16.990154673940978</v>
      </c>
      <c r="AB108" s="112">
        <v>9.9107168858012429</v>
      </c>
      <c r="AC108" s="112">
        <v>0.603122069379458</v>
      </c>
      <c r="AD108" s="112">
        <v>0.30380804518006338</v>
      </c>
      <c r="AE108" s="112">
        <v>27.807801674301743</v>
      </c>
      <c r="AF108" s="112">
        <v>79.051384391538093</v>
      </c>
      <c r="AG108" s="112">
        <v>44.011470887473187</v>
      </c>
      <c r="AH108" s="112">
        <v>5.7345423146529733</v>
      </c>
      <c r="AI108" s="112">
        <v>4.0837810532490071</v>
      </c>
      <c r="AJ108" s="112">
        <v>132.88117864691324</v>
      </c>
    </row>
    <row r="109" spans="8:36" x14ac:dyDescent="0.3">
      <c r="T109" s="19" t="s">
        <v>815</v>
      </c>
      <c r="U109" s="19" t="s">
        <v>844</v>
      </c>
      <c r="V109" s="111" t="s">
        <v>384</v>
      </c>
      <c r="W109" s="112">
        <v>7.297040762051207</v>
      </c>
      <c r="X109" s="112">
        <v>6.5593685660581151</v>
      </c>
      <c r="Y109" s="112">
        <v>9.5604398698978912</v>
      </c>
      <c r="Z109" s="112">
        <v>13.515979135064818</v>
      </c>
      <c r="AA109" s="112">
        <v>50.991693536375237</v>
      </c>
      <c r="AB109" s="112">
        <v>25.176224397152723</v>
      </c>
      <c r="AC109" s="112">
        <v>5.4978033782920601</v>
      </c>
      <c r="AD109" s="112">
        <v>3.1064567585536076</v>
      </c>
      <c r="AE109" s="112">
        <v>84.772178070373627</v>
      </c>
      <c r="AF109" s="112">
        <v>372.08846626095317</v>
      </c>
      <c r="AG109" s="112">
        <v>165.140134922709</v>
      </c>
      <c r="AH109" s="112">
        <v>52.561418614682729</v>
      </c>
      <c r="AI109" s="112">
        <v>41.986804732591644</v>
      </c>
      <c r="AJ109" s="112">
        <v>631.77682453093644</v>
      </c>
    </row>
    <row r="110" spans="8:36" x14ac:dyDescent="0.3">
      <c r="T110" s="19" t="s">
        <v>815</v>
      </c>
      <c r="U110" s="19" t="s">
        <v>844</v>
      </c>
      <c r="V110" s="111" t="s">
        <v>385</v>
      </c>
      <c r="W110" s="112">
        <v>7.297040762051207</v>
      </c>
      <c r="X110" s="112">
        <v>6.5593685660581151</v>
      </c>
      <c r="Y110" s="112">
        <v>9.5604398698978912</v>
      </c>
      <c r="Z110" s="112">
        <v>13.515979135064818</v>
      </c>
      <c r="AA110" s="112">
        <v>0.84895465888923682</v>
      </c>
      <c r="AB110" s="112">
        <v>0.48285702548750375</v>
      </c>
      <c r="AC110" s="112">
        <v>0.12483195758227709</v>
      </c>
      <c r="AD110" s="112">
        <v>6.2570530087967771E-2</v>
      </c>
      <c r="AE110" s="112">
        <v>1.5192141720469856</v>
      </c>
      <c r="AF110" s="112">
        <v>6.1948567510480395</v>
      </c>
      <c r="AG110" s="112">
        <v>3.1672371948830542</v>
      </c>
      <c r="AH110" s="112">
        <v>1.1934484243070043</v>
      </c>
      <c r="AI110" s="112">
        <v>0.84570197913891776</v>
      </c>
      <c r="AJ110" s="112">
        <v>11.401244349377015</v>
      </c>
    </row>
    <row r="111" spans="8:36" x14ac:dyDescent="0.3">
      <c r="T111" s="19" t="s">
        <v>815</v>
      </c>
      <c r="U111" s="19" t="s">
        <v>847</v>
      </c>
      <c r="V111" s="111" t="s">
        <v>386</v>
      </c>
      <c r="W111" s="112">
        <v>6.8767625457311938</v>
      </c>
      <c r="X111" s="112">
        <v>6.4550454327393689</v>
      </c>
      <c r="Y111" s="112">
        <v>10.605642367371122</v>
      </c>
      <c r="Z111" s="112">
        <v>14.9936240279788</v>
      </c>
      <c r="AA111" s="112">
        <v>8.6239525966350143</v>
      </c>
      <c r="AB111" s="112">
        <v>4.7537063584024351</v>
      </c>
      <c r="AC111" s="112">
        <v>0.92125239423084171</v>
      </c>
      <c r="AD111" s="112">
        <v>0.35696856418072886</v>
      </c>
      <c r="AE111" s="112">
        <v>14.65587991344902</v>
      </c>
      <c r="AF111" s="112">
        <v>59.304874212700938</v>
      </c>
      <c r="AG111" s="112">
        <v>30.685390517389735</v>
      </c>
      <c r="AH111" s="112">
        <v>9.7704734232966981</v>
      </c>
      <c r="AI111" s="112">
        <v>5.3522524411332686</v>
      </c>
      <c r="AJ111" s="112">
        <v>105.11299059452064</v>
      </c>
    </row>
    <row r="112" spans="8:36" x14ac:dyDescent="0.3">
      <c r="T112" s="19" t="s">
        <v>815</v>
      </c>
      <c r="U112" s="19" t="s">
        <v>847</v>
      </c>
      <c r="V112" s="111" t="s">
        <v>387</v>
      </c>
      <c r="W112" s="112">
        <v>6.8767625457311938</v>
      </c>
      <c r="X112" s="112">
        <v>6.4550454327393689</v>
      </c>
      <c r="Y112" s="112">
        <v>10.605642367371122</v>
      </c>
      <c r="Z112" s="112">
        <v>14.9936240279788</v>
      </c>
      <c r="AA112" s="112">
        <v>3.255546138849942</v>
      </c>
      <c r="AB112" s="112">
        <v>2.388478847620473</v>
      </c>
      <c r="AC112" s="112">
        <v>0.49329059679665771</v>
      </c>
      <c r="AD112" s="112">
        <v>0.19793039480152885</v>
      </c>
      <c r="AE112" s="112">
        <v>6.3352459780686008</v>
      </c>
      <c r="AF112" s="112">
        <v>22.387617753543086</v>
      </c>
      <c r="AG112" s="112">
        <v>15.417739476527126</v>
      </c>
      <c r="AH112" s="112">
        <v>5.2316636528124185</v>
      </c>
      <c r="AI112" s="112">
        <v>2.9676939233635333</v>
      </c>
      <c r="AJ112" s="112">
        <v>46.004714806246163</v>
      </c>
    </row>
    <row r="113" spans="20:36" x14ac:dyDescent="0.3">
      <c r="T113" s="19" t="s">
        <v>815</v>
      </c>
      <c r="U113" s="19" t="s">
        <v>847</v>
      </c>
      <c r="V113" s="111" t="s">
        <v>32</v>
      </c>
      <c r="W113" s="112">
        <v>6.8767625457311938</v>
      </c>
      <c r="X113" s="112">
        <v>6.4550454327393689</v>
      </c>
      <c r="Y113" s="112">
        <v>10.605642367371122</v>
      </c>
      <c r="Z113" s="112">
        <v>14.9936240279788</v>
      </c>
      <c r="AA113" s="112">
        <v>13.75368256594594</v>
      </c>
      <c r="AB113" s="112">
        <v>9.7319994762672763</v>
      </c>
      <c r="AC113" s="112">
        <v>1.9926662980330527</v>
      </c>
      <c r="AD113" s="112">
        <v>0.79805439392323607</v>
      </c>
      <c r="AE113" s="112">
        <v>26.276402734169508</v>
      </c>
      <c r="AF113" s="112">
        <v>94.580809135373144</v>
      </c>
      <c r="AG113" s="112">
        <v>62.820498770701015</v>
      </c>
      <c r="AH113" s="112">
        <v>21.133506114451915</v>
      </c>
      <c r="AI113" s="112">
        <v>11.965727536361491</v>
      </c>
      <c r="AJ113" s="112">
        <v>190.50054155688755</v>
      </c>
    </row>
    <row r="114" spans="20:36" x14ac:dyDescent="0.3">
      <c r="T114" s="19" t="s">
        <v>815</v>
      </c>
      <c r="U114" s="19" t="s">
        <v>848</v>
      </c>
      <c r="V114" s="111" t="s">
        <v>35</v>
      </c>
      <c r="W114" s="112">
        <v>8.6539680735793922</v>
      </c>
      <c r="X114" s="112">
        <v>9.6502849515872011</v>
      </c>
      <c r="Y114" s="112">
        <v>11.24809845474625</v>
      </c>
      <c r="Z114" s="112">
        <v>19.082268108042044</v>
      </c>
      <c r="AA114" s="112">
        <v>2.505786747424215</v>
      </c>
      <c r="AB114" s="112">
        <v>1.0941122542357067</v>
      </c>
      <c r="AC114" s="112">
        <v>0.85211324650603526</v>
      </c>
      <c r="AD114" s="112">
        <v>9.3310354889371241E-2</v>
      </c>
      <c r="AE114" s="112">
        <v>4.545322603055328</v>
      </c>
      <c r="AF114" s="112">
        <v>21.684998511407507</v>
      </c>
      <c r="AG114" s="112">
        <v>10.55849502239799</v>
      </c>
      <c r="AH114" s="112">
        <v>9.5846536912933455</v>
      </c>
      <c r="AI114" s="112">
        <v>1.7805732092555338</v>
      </c>
      <c r="AJ114" s="112">
        <v>43.608720434354382</v>
      </c>
    </row>
    <row r="115" spans="20:36" x14ac:dyDescent="0.3">
      <c r="T115" s="19" t="s">
        <v>815</v>
      </c>
      <c r="U115" s="19" t="s">
        <v>848</v>
      </c>
      <c r="V115" s="111" t="s">
        <v>884</v>
      </c>
      <c r="W115" s="112">
        <v>8.6539680735793922</v>
      </c>
      <c r="X115" s="112">
        <v>9.6502849515872011</v>
      </c>
      <c r="Y115" s="112">
        <v>11.24809845474625</v>
      </c>
      <c r="Z115" s="112">
        <v>19.082268108042044</v>
      </c>
      <c r="AA115" s="112">
        <v>8.5357308456809875</v>
      </c>
      <c r="AB115" s="112">
        <v>3.4909935513735633</v>
      </c>
      <c r="AC115" s="112">
        <v>2.4733796889138566</v>
      </c>
      <c r="AD115" s="112">
        <v>0.29041648625506389</v>
      </c>
      <c r="AE115" s="112">
        <v>14.790520572223471</v>
      </c>
      <c r="AF115" s="112">
        <v>73.867942223190099</v>
      </c>
      <c r="AG115" s="112">
        <v>33.689082534908259</v>
      </c>
      <c r="AH115" s="112">
        <v>27.820818256872712</v>
      </c>
      <c r="AI115" s="112">
        <v>5.5418052537146361</v>
      </c>
      <c r="AJ115" s="112">
        <v>140.91964826868571</v>
      </c>
    </row>
    <row r="116" spans="20:36" x14ac:dyDescent="0.3">
      <c r="T116" s="19" t="s">
        <v>815</v>
      </c>
      <c r="U116" s="19" t="s">
        <v>849</v>
      </c>
      <c r="V116" s="111" t="s">
        <v>41</v>
      </c>
      <c r="W116" s="112">
        <v>6.3814123728485939</v>
      </c>
      <c r="X116" s="112">
        <v>6.2524232814094702</v>
      </c>
      <c r="Y116" s="112">
        <v>10.960389423154583</v>
      </c>
      <c r="Z116" s="112">
        <v>20.660192316322043</v>
      </c>
      <c r="AA116" s="112">
        <v>0</v>
      </c>
      <c r="AB116" s="112">
        <v>0</v>
      </c>
      <c r="AC116" s="112">
        <v>0</v>
      </c>
      <c r="AD116" s="112">
        <v>0</v>
      </c>
      <c r="AE116" s="112">
        <v>0</v>
      </c>
      <c r="AF116" s="112">
        <v>0</v>
      </c>
      <c r="AG116" s="112">
        <v>0</v>
      </c>
      <c r="AH116" s="112">
        <v>0</v>
      </c>
      <c r="AI116" s="112">
        <v>0</v>
      </c>
      <c r="AJ116" s="112">
        <v>0</v>
      </c>
    </row>
    <row r="117" spans="20:36" x14ac:dyDescent="0.3">
      <c r="T117" s="19" t="s">
        <v>815</v>
      </c>
      <c r="U117" s="19" t="s">
        <v>849</v>
      </c>
      <c r="V117" s="111" t="s">
        <v>388</v>
      </c>
      <c r="W117" s="112">
        <v>6.3814123728485939</v>
      </c>
      <c r="X117" s="112">
        <v>6.2524232814094702</v>
      </c>
      <c r="Y117" s="112">
        <v>10.960389423154583</v>
      </c>
      <c r="Z117" s="112">
        <v>20.660192316322043</v>
      </c>
      <c r="AA117" s="112">
        <v>26.225146944890184</v>
      </c>
      <c r="AB117" s="112">
        <v>11.885262329831129</v>
      </c>
      <c r="AC117" s="112">
        <v>1.773860349247754</v>
      </c>
      <c r="AD117" s="112">
        <v>1.7889855783445656</v>
      </c>
      <c r="AE117" s="112">
        <v>41.673255202313634</v>
      </c>
      <c r="AF117" s="112">
        <v>167.35347719389472</v>
      </c>
      <c r="AG117" s="112">
        <v>74.311690896695112</v>
      </c>
      <c r="AH117" s="112">
        <v>19.442200210048377</v>
      </c>
      <c r="AI117" s="112">
        <v>36.96078609972534</v>
      </c>
      <c r="AJ117" s="112">
        <v>298.06815440036354</v>
      </c>
    </row>
    <row r="118" spans="20:36" x14ac:dyDescent="0.3">
      <c r="T118" s="19" t="s">
        <v>815</v>
      </c>
      <c r="U118" s="19" t="s">
        <v>849</v>
      </c>
      <c r="V118" s="111" t="s">
        <v>885</v>
      </c>
      <c r="W118" s="112">
        <v>6.3814123728485939</v>
      </c>
      <c r="X118" s="112">
        <v>6.2524232814094702</v>
      </c>
      <c r="Y118" s="112">
        <v>10.960389423154583</v>
      </c>
      <c r="Z118" s="112">
        <v>20.660192316322043</v>
      </c>
      <c r="AA118" s="112">
        <v>0</v>
      </c>
      <c r="AB118" s="112">
        <v>0</v>
      </c>
      <c r="AC118" s="112">
        <v>0</v>
      </c>
      <c r="AD118" s="112">
        <v>0</v>
      </c>
      <c r="AE118" s="112">
        <v>0</v>
      </c>
      <c r="AF118" s="112">
        <v>0</v>
      </c>
      <c r="AG118" s="112">
        <v>0</v>
      </c>
      <c r="AH118" s="112">
        <v>0</v>
      </c>
      <c r="AI118" s="112">
        <v>0</v>
      </c>
      <c r="AJ118" s="112">
        <v>0</v>
      </c>
    </row>
    <row r="119" spans="20:36" x14ac:dyDescent="0.3">
      <c r="T119" s="19" t="s">
        <v>815</v>
      </c>
      <c r="U119" s="19" t="s">
        <v>850</v>
      </c>
      <c r="V119" s="111" t="s">
        <v>389</v>
      </c>
      <c r="W119" s="112">
        <v>4.911158305804789</v>
      </c>
      <c r="X119" s="112">
        <v>4.3546415846520095</v>
      </c>
      <c r="Y119" s="112">
        <v>10.840421150689497</v>
      </c>
      <c r="Z119" s="112">
        <v>15.325540255670207</v>
      </c>
      <c r="AA119" s="112">
        <v>28.488093908134452</v>
      </c>
      <c r="AB119" s="112">
        <v>16.182730164752954</v>
      </c>
      <c r="AC119" s="112">
        <v>1.2578197311024297</v>
      </c>
      <c r="AD119" s="112">
        <v>0.50647140543656255</v>
      </c>
      <c r="AE119" s="112">
        <v>46.435115209426399</v>
      </c>
      <c r="AF119" s="112">
        <v>139.90953901348132</v>
      </c>
      <c r="AG119" s="112">
        <v>70.469989728635682</v>
      </c>
      <c r="AH119" s="112">
        <v>13.635295616797356</v>
      </c>
      <c r="AI119" s="112">
        <v>7.7619479123639055</v>
      </c>
      <c r="AJ119" s="112">
        <v>231.77677227127825</v>
      </c>
    </row>
    <row r="120" spans="20:36" x14ac:dyDescent="0.3">
      <c r="T120" s="19" t="s">
        <v>815</v>
      </c>
      <c r="U120" s="19" t="s">
        <v>851</v>
      </c>
      <c r="V120" s="111" t="s">
        <v>390</v>
      </c>
      <c r="W120" s="112">
        <v>8.2512023609893834</v>
      </c>
      <c r="X120" s="112">
        <v>4.3730581291807962</v>
      </c>
      <c r="Y120" s="112">
        <v>10.886267196788012</v>
      </c>
      <c r="Z120" s="112">
        <v>21.286543900839444</v>
      </c>
      <c r="AA120" s="112">
        <v>13.405403624187164</v>
      </c>
      <c r="AB120" s="112">
        <v>6.9246374000919522</v>
      </c>
      <c r="AC120" s="112">
        <v>2.5879057097761105</v>
      </c>
      <c r="AD120" s="112">
        <v>0.62663929513307415</v>
      </c>
      <c r="AE120" s="112">
        <v>23.544586029188299</v>
      </c>
      <c r="AF120" s="112">
        <v>110.61069803390876</v>
      </c>
      <c r="AG120" s="112">
        <v>30.281841874101485</v>
      </c>
      <c r="AH120" s="112">
        <v>28.172633036716068</v>
      </c>
      <c r="AI120" s="112">
        <v>13.338984865841267</v>
      </c>
      <c r="AJ120" s="112">
        <v>182.40415781056757</v>
      </c>
    </row>
    <row r="121" spans="20:36" x14ac:dyDescent="0.3">
      <c r="T121" s="19" t="s">
        <v>815</v>
      </c>
      <c r="U121" s="19" t="s">
        <v>851</v>
      </c>
      <c r="V121" s="111" t="s">
        <v>341</v>
      </c>
      <c r="W121" s="112">
        <v>4.8244530179338252</v>
      </c>
      <c r="X121" s="112">
        <v>3.6609154021518377</v>
      </c>
      <c r="Y121" s="112">
        <v>9.5906300622060048</v>
      </c>
      <c r="Z121" s="112">
        <v>16.100573316540004</v>
      </c>
      <c r="AA121" s="112">
        <v>1.1055515897007471</v>
      </c>
      <c r="AB121" s="112">
        <v>0.29828347080202716</v>
      </c>
      <c r="AC121" s="112">
        <v>6.5949462722933186E-2</v>
      </c>
      <c r="AD121" s="112">
        <v>2.3398381921308827E-2</v>
      </c>
      <c r="AE121" s="112">
        <v>1.4931829051470162</v>
      </c>
      <c r="AF121" s="112">
        <v>5.3336817034133075</v>
      </c>
      <c r="AG121" s="112">
        <v>1.0919905524664493</v>
      </c>
      <c r="AH121" s="112">
        <v>0.63249689977689727</v>
      </c>
      <c r="AI121" s="112">
        <v>0.37672736361243692</v>
      </c>
      <c r="AJ121" s="112">
        <v>7.434896519269091</v>
      </c>
    </row>
    <row r="122" spans="20:36" x14ac:dyDescent="0.3">
      <c r="T122" s="19" t="s">
        <v>815</v>
      </c>
      <c r="U122" s="19" t="s">
        <v>851</v>
      </c>
      <c r="V122" s="111" t="s">
        <v>886</v>
      </c>
      <c r="W122" s="112">
        <v>4.8244530179338252</v>
      </c>
      <c r="X122" s="112">
        <v>3.6609154021518377</v>
      </c>
      <c r="Y122" s="112">
        <v>9.5906300622060048</v>
      </c>
      <c r="Z122" s="112">
        <v>16.100573316540004</v>
      </c>
      <c r="AA122" s="112">
        <v>1.1189622968528985</v>
      </c>
      <c r="AB122" s="112">
        <v>0.29031590114305772</v>
      </c>
      <c r="AC122" s="112">
        <v>6.4485794345062145E-2</v>
      </c>
      <c r="AD122" s="112">
        <v>2.2646147859973285E-2</v>
      </c>
      <c r="AE122" s="112">
        <v>1.4964101402009915</v>
      </c>
      <c r="AF122" s="112">
        <v>5.3983810300061306</v>
      </c>
      <c r="AG122" s="112">
        <v>1.0628219539842103</v>
      </c>
      <c r="AH122" s="112">
        <v>0.61845939783098702</v>
      </c>
      <c r="AI122" s="112">
        <v>0.36461596395670537</v>
      </c>
      <c r="AJ122" s="112">
        <v>7.4442783457780335</v>
      </c>
    </row>
    <row r="123" spans="20:36" x14ac:dyDescent="0.3">
      <c r="T123" s="19" t="s">
        <v>815</v>
      </c>
      <c r="U123" s="19" t="s">
        <v>851</v>
      </c>
      <c r="V123" s="111" t="s">
        <v>887</v>
      </c>
      <c r="W123" s="112">
        <v>4.8244530179338252</v>
      </c>
      <c r="X123" s="112">
        <v>3.6609154021518377</v>
      </c>
      <c r="Y123" s="112">
        <v>9.5906300622060048</v>
      </c>
      <c r="Z123" s="112">
        <v>16.100573316540004</v>
      </c>
      <c r="AA123" s="112">
        <v>8.4654060696726265</v>
      </c>
      <c r="AB123" s="112">
        <v>0.82020253548546151</v>
      </c>
      <c r="AC123" s="112">
        <v>0.12814784184700506</v>
      </c>
      <c r="AD123" s="112">
        <v>4.8264646397408593E-2</v>
      </c>
      <c r="AE123" s="112">
        <v>9.4620210934025017</v>
      </c>
      <c r="AF123" s="112">
        <v>40.840953860867423</v>
      </c>
      <c r="AG123" s="112">
        <v>3.0026920950427152</v>
      </c>
      <c r="AH123" s="112">
        <v>1.2290185444247075</v>
      </c>
      <c r="AI123" s="112">
        <v>0.77708847791835545</v>
      </c>
      <c r="AJ123" s="112">
        <v>45.8497529782532</v>
      </c>
    </row>
    <row r="124" spans="20:36" x14ac:dyDescent="0.3">
      <c r="T124" s="19" t="s">
        <v>815</v>
      </c>
      <c r="U124" s="19" t="s">
        <v>852</v>
      </c>
      <c r="V124" s="111" t="s">
        <v>391</v>
      </c>
      <c r="W124" s="112">
        <v>4.4869683623266612</v>
      </c>
      <c r="X124" s="112">
        <v>4.3555021908057885</v>
      </c>
      <c r="Y124" s="112">
        <v>7.9747962643776358</v>
      </c>
      <c r="Z124" s="112">
        <v>11.274290867630569</v>
      </c>
      <c r="AA124" s="112">
        <v>4.7160928613537045</v>
      </c>
      <c r="AB124" s="112">
        <v>8.191975073649628</v>
      </c>
      <c r="AC124" s="112">
        <v>0.68537728676067911</v>
      </c>
      <c r="AD124" s="112">
        <v>0.1977417392658597</v>
      </c>
      <c r="AE124" s="112">
        <v>13.791186961029871</v>
      </c>
      <c r="AF124" s="112">
        <v>21.160959462688691</v>
      </c>
      <c r="AG124" s="112">
        <v>35.680165380307365</v>
      </c>
      <c r="AH124" s="112">
        <v>5.4657442261483435</v>
      </c>
      <c r="AI124" s="112">
        <v>2.2293978851544671</v>
      </c>
      <c r="AJ124" s="112">
        <v>64.536266954298867</v>
      </c>
    </row>
    <row r="125" spans="20:36" x14ac:dyDescent="0.3">
      <c r="T125" s="19" t="s">
        <v>818</v>
      </c>
      <c r="U125" s="19" t="s">
        <v>853</v>
      </c>
      <c r="V125" s="111" t="s">
        <v>392</v>
      </c>
      <c r="W125" s="112">
        <v>8.717245404075161</v>
      </c>
      <c r="X125" s="112">
        <v>9.3244461584256495</v>
      </c>
      <c r="Y125" s="112">
        <v>11.365255429559092</v>
      </c>
      <c r="Z125" s="112">
        <v>16.297656324209161</v>
      </c>
      <c r="AA125" s="112">
        <v>10.07006571992749</v>
      </c>
      <c r="AB125" s="112">
        <v>6.4657358490730417</v>
      </c>
      <c r="AC125" s="112">
        <v>5.9021434812007456</v>
      </c>
      <c r="AD125" s="112">
        <v>8.6776797217123978</v>
      </c>
      <c r="AE125" s="112">
        <v>31.115624771913676</v>
      </c>
      <c r="AF125" s="112">
        <v>87.783234115772743</v>
      </c>
      <c r="AG125" s="112">
        <v>60.289405799284125</v>
      </c>
      <c r="AH125" s="112">
        <v>67.079368245753571</v>
      </c>
      <c r="AI125" s="112">
        <v>141.42584179602764</v>
      </c>
      <c r="AJ125" s="112">
        <v>356.57784995683812</v>
      </c>
    </row>
    <row r="126" spans="20:36" x14ac:dyDescent="0.3">
      <c r="T126" s="19" t="s">
        <v>818</v>
      </c>
      <c r="U126" s="19" t="s">
        <v>853</v>
      </c>
      <c r="V126" s="111" t="s">
        <v>43</v>
      </c>
      <c r="W126" s="112">
        <v>8.717245404075161</v>
      </c>
      <c r="X126" s="112">
        <v>9.3244461584256495</v>
      </c>
      <c r="Y126" s="112">
        <v>11.365255429559092</v>
      </c>
      <c r="Z126" s="112">
        <v>16.297656324209161</v>
      </c>
      <c r="AA126" s="112">
        <v>10.719310800305676</v>
      </c>
      <c r="AB126" s="112">
        <v>6.8687996706922227</v>
      </c>
      <c r="AC126" s="112">
        <v>5.7221811953367192</v>
      </c>
      <c r="AD126" s="112">
        <v>9.2233856808509689</v>
      </c>
      <c r="AE126" s="112">
        <v>32.533677347185588</v>
      </c>
      <c r="AF126" s="112">
        <v>93.442862808817893</v>
      </c>
      <c r="AG126" s="112">
        <v>64.047752702381459</v>
      </c>
      <c r="AH126" s="112">
        <v>65.034050899221583</v>
      </c>
      <c r="AI126" s="112">
        <v>150.31956997214101</v>
      </c>
      <c r="AJ126" s="112">
        <v>372.84423638256192</v>
      </c>
    </row>
    <row r="127" spans="20:36" x14ac:dyDescent="0.3">
      <c r="T127" s="19" t="s">
        <v>819</v>
      </c>
      <c r="U127" s="19" t="s">
        <v>854</v>
      </c>
      <c r="V127" s="111" t="s">
        <v>393</v>
      </c>
      <c r="W127" s="112">
        <v>6.6656969004001168</v>
      </c>
      <c r="X127" s="112">
        <v>7.1173053177950587</v>
      </c>
      <c r="Y127" s="112">
        <v>20.375564599979899</v>
      </c>
      <c r="Z127" s="112">
        <v>28.971103691733784</v>
      </c>
      <c r="AA127" s="112">
        <v>311.11425528398172</v>
      </c>
      <c r="AB127" s="112">
        <v>203.54722062648241</v>
      </c>
      <c r="AC127" s="112">
        <v>21.231104663945448</v>
      </c>
      <c r="AD127" s="112">
        <v>17.408780990131167</v>
      </c>
      <c r="AE127" s="112">
        <v>553.30136156454068</v>
      </c>
      <c r="AF127" s="112">
        <v>2073.7933271167276</v>
      </c>
      <c r="AG127" s="112">
        <v>1448.7077157872673</v>
      </c>
      <c r="AH127" s="112">
        <v>432.59574460915502</v>
      </c>
      <c r="AI127" s="112">
        <v>504.35159921177399</v>
      </c>
      <c r="AJ127" s="112">
        <v>4459.4483867249237</v>
      </c>
    </row>
    <row r="128" spans="20:36" x14ac:dyDescent="0.3">
      <c r="T128" s="19" t="s">
        <v>821</v>
      </c>
      <c r="U128" s="19" t="s">
        <v>4</v>
      </c>
      <c r="V128" s="111" t="s">
        <v>46</v>
      </c>
      <c r="W128" s="112">
        <v>3.7665672362481799</v>
      </c>
      <c r="X128" s="112">
        <v>5.648652195723276</v>
      </c>
      <c r="Y128" s="112">
        <v>9.3455235331043873</v>
      </c>
      <c r="Z128" s="112">
        <v>11.434926252178094</v>
      </c>
      <c r="AA128" s="112">
        <v>2151.7107670908426</v>
      </c>
      <c r="AB128" s="112">
        <v>224.95291355090347</v>
      </c>
      <c r="AC128" s="112">
        <v>48.08902092108292</v>
      </c>
      <c r="AD128" s="112">
        <v>21.070955200839919</v>
      </c>
      <c r="AE128" s="112">
        <v>2445.8236567636686</v>
      </c>
      <c r="AF128" s="112">
        <v>8104.5632772068066</v>
      </c>
      <c r="AG128" s="112">
        <v>1270.6807690636592</v>
      </c>
      <c r="AH128" s="112">
        <v>449.41707670192966</v>
      </c>
      <c r="AI128" s="112">
        <v>240.94481878455292</v>
      </c>
      <c r="AJ128" s="112">
        <v>10065.605941756949</v>
      </c>
    </row>
    <row r="129" spans="20:36" x14ac:dyDescent="0.3">
      <c r="T129" s="19" t="s">
        <v>823</v>
      </c>
      <c r="U129" s="19" t="s">
        <v>855</v>
      </c>
      <c r="V129" s="111" t="s">
        <v>394</v>
      </c>
      <c r="W129" s="112">
        <v>3.5507832869202418</v>
      </c>
      <c r="X129" s="112">
        <v>5.1737353654050819</v>
      </c>
      <c r="Y129" s="112">
        <v>9.127070045167919</v>
      </c>
      <c r="Z129" s="112">
        <v>11.647215944143339</v>
      </c>
      <c r="AA129" s="112">
        <v>509.53089817385285</v>
      </c>
      <c r="AB129" s="112">
        <v>255.79224794788271</v>
      </c>
      <c r="AC129" s="112">
        <v>50.578276786016254</v>
      </c>
      <c r="AD129" s="112">
        <v>23.819594360709353</v>
      </c>
      <c r="AE129" s="112">
        <v>839.7210172684612</v>
      </c>
      <c r="AF129" s="112">
        <v>1809.2337974051763</v>
      </c>
      <c r="AG129" s="112">
        <v>1323.4013994044262</v>
      </c>
      <c r="AH129" s="112">
        <v>461.63147498986086</v>
      </c>
      <c r="AI129" s="112">
        <v>277.43195922108072</v>
      </c>
      <c r="AJ129" s="112">
        <v>3871.6986310205443</v>
      </c>
    </row>
    <row r="130" spans="20:36" x14ac:dyDescent="0.3">
      <c r="T130" s="19" t="s">
        <v>821</v>
      </c>
      <c r="U130" s="19" t="s">
        <v>856</v>
      </c>
      <c r="V130" s="111" t="s">
        <v>395</v>
      </c>
      <c r="W130" s="112">
        <v>5.6705373473435321</v>
      </c>
      <c r="X130" s="112">
        <v>6.174005366864038</v>
      </c>
      <c r="Y130" s="112">
        <v>10.26875880865799</v>
      </c>
      <c r="Z130" s="112">
        <v>11.479502313205449</v>
      </c>
      <c r="AA130" s="112">
        <v>72.517645441975546</v>
      </c>
      <c r="AB130" s="112">
        <v>542.16096232402106</v>
      </c>
      <c r="AC130" s="112">
        <v>151.06350562276685</v>
      </c>
      <c r="AD130" s="112">
        <v>75.916182390455916</v>
      </c>
      <c r="AE130" s="112">
        <v>841.65829577921943</v>
      </c>
      <c r="AF130" s="112">
        <v>411.2140168201388</v>
      </c>
      <c r="AG130" s="112">
        <v>3347.3046910926773</v>
      </c>
      <c r="AH130" s="112">
        <v>1551.2347040305431</v>
      </c>
      <c r="AI130" s="112">
        <v>871.47999136096553</v>
      </c>
      <c r="AJ130" s="112">
        <v>6181.2334033043253</v>
      </c>
    </row>
    <row r="131" spans="20:36" x14ac:dyDescent="0.3">
      <c r="T131" s="19" t="s">
        <v>823</v>
      </c>
      <c r="U131" s="19" t="s">
        <v>857</v>
      </c>
      <c r="V131" s="111" t="s">
        <v>396</v>
      </c>
      <c r="W131" s="112">
        <v>5.0714441528420675</v>
      </c>
      <c r="X131" s="112">
        <v>6.2836259220254504</v>
      </c>
      <c r="Y131" s="112">
        <v>9.5648500257685658</v>
      </c>
      <c r="Z131" s="112">
        <v>14.508622226481121</v>
      </c>
      <c r="AA131" s="112">
        <v>550.09890943950529</v>
      </c>
      <c r="AB131" s="112">
        <v>164.70210933662386</v>
      </c>
      <c r="AC131" s="112">
        <v>52.673935213794095</v>
      </c>
      <c r="AD131" s="112">
        <v>40.641386897626901</v>
      </c>
      <c r="AE131" s="112">
        <v>808.11634088755022</v>
      </c>
      <c r="AF131" s="112">
        <v>2789.7958977617773</v>
      </c>
      <c r="AG131" s="112">
        <v>1034.9264436398796</v>
      </c>
      <c r="AH131" s="112">
        <v>503.8182905869902</v>
      </c>
      <c r="AI131" s="112">
        <v>589.65052925792827</v>
      </c>
      <c r="AJ131" s="112">
        <v>4918.1911612465756</v>
      </c>
    </row>
    <row r="132" spans="20:36" x14ac:dyDescent="0.3">
      <c r="T132" s="19" t="s">
        <v>827</v>
      </c>
      <c r="U132" s="19" t="s">
        <v>858</v>
      </c>
      <c r="V132" s="111" t="s">
        <v>397</v>
      </c>
      <c r="W132" s="112">
        <v>5.0041568884716581</v>
      </c>
      <c r="X132" s="112">
        <v>9.6969652737477929</v>
      </c>
      <c r="Y132" s="112">
        <v>15.485651095090038</v>
      </c>
      <c r="Z132" s="112">
        <v>24.974549341643772</v>
      </c>
      <c r="AA132" s="112">
        <v>10.151518430291013</v>
      </c>
      <c r="AB132" s="112">
        <v>24.194629633068139</v>
      </c>
      <c r="AC132" s="112">
        <v>35.523018111758162</v>
      </c>
      <c r="AD132" s="112">
        <v>41.497472367682619</v>
      </c>
      <c r="AE132" s="112">
        <v>111.36663854279993</v>
      </c>
      <c r="AF132" s="112">
        <v>50.799790881387764</v>
      </c>
      <c r="AG132" s="112">
        <v>234.61448336305105</v>
      </c>
      <c r="AH132" s="112">
        <v>550.09706432325106</v>
      </c>
      <c r="AI132" s="112">
        <v>1036.3806712001885</v>
      </c>
      <c r="AJ132" s="112">
        <v>1871.8920097678783</v>
      </c>
    </row>
    <row r="133" spans="20:36" x14ac:dyDescent="0.3">
      <c r="T133" s="19" t="s">
        <v>827</v>
      </c>
      <c r="U133" s="19" t="s">
        <v>859</v>
      </c>
      <c r="V133" s="111" t="s">
        <v>199</v>
      </c>
      <c r="W133" s="112">
        <v>27.847347411523799</v>
      </c>
      <c r="X133" s="112">
        <v>28.706185526497119</v>
      </c>
      <c r="Y133" s="112">
        <v>58.012392503336294</v>
      </c>
      <c r="Z133" s="112">
        <v>78.341777826732582</v>
      </c>
      <c r="AA133" s="112">
        <v>10.236085121736592</v>
      </c>
      <c r="AB133" s="112">
        <v>6.5021519920798223</v>
      </c>
      <c r="AC133" s="112">
        <v>12.808113885985476</v>
      </c>
      <c r="AD133" s="112">
        <v>11.626333741714381</v>
      </c>
      <c r="AE133" s="112">
        <v>41.172684741516271</v>
      </c>
      <c r="AF133" s="112">
        <v>285.04781851892875</v>
      </c>
      <c r="AG133" s="112">
        <v>186.6519814061262</v>
      </c>
      <c r="AH133" s="112">
        <v>743.02932998122128</v>
      </c>
      <c r="AI133" s="112">
        <v>910.82765493283262</v>
      </c>
      <c r="AJ133" s="112">
        <v>2125.5567848391088</v>
      </c>
    </row>
    <row r="134" spans="20:36" x14ac:dyDescent="0.3">
      <c r="T134" s="19" t="s">
        <v>827</v>
      </c>
      <c r="U134" s="19" t="s">
        <v>858</v>
      </c>
      <c r="V134" s="111" t="s">
        <v>398</v>
      </c>
      <c r="W134" s="112">
        <v>5.9929712467751326</v>
      </c>
      <c r="X134" s="112">
        <v>6.5896002791125747</v>
      </c>
      <c r="Y134" s="112">
        <v>11.531269350142979</v>
      </c>
      <c r="Z134" s="112">
        <v>12.771980733207714</v>
      </c>
      <c r="AA134" s="112">
        <v>26.638790041703906</v>
      </c>
      <c r="AB134" s="112">
        <v>17.249287308938246</v>
      </c>
      <c r="AC134" s="112">
        <v>34.35045223226696</v>
      </c>
      <c r="AD134" s="112">
        <v>59.481696715321036</v>
      </c>
      <c r="AE134" s="112">
        <v>137.72022629823016</v>
      </c>
      <c r="AF134" s="112">
        <v>159.64550276881124</v>
      </c>
      <c r="AG134" s="112">
        <v>113.66590846547246</v>
      </c>
      <c r="AH134" s="112">
        <v>396.10431698949048</v>
      </c>
      <c r="AI134" s="112">
        <v>759.69908442658482</v>
      </c>
      <c r="AJ134" s="112">
        <v>1429.114812650359</v>
      </c>
    </row>
    <row r="135" spans="20:36" x14ac:dyDescent="0.3">
      <c r="T135" s="19" t="s">
        <v>826</v>
      </c>
      <c r="U135" s="19" t="s">
        <v>860</v>
      </c>
      <c r="V135" s="111" t="s">
        <v>399</v>
      </c>
      <c r="W135" s="112">
        <v>6.9382462513512104</v>
      </c>
      <c r="X135" s="112">
        <v>10.861983871290793</v>
      </c>
      <c r="Y135" s="112">
        <v>18.597591920187217</v>
      </c>
      <c r="Z135" s="112">
        <v>42.022643814459819</v>
      </c>
      <c r="AA135" s="112">
        <v>185.13860555630023</v>
      </c>
      <c r="AB135" s="112">
        <v>81.341537441186276</v>
      </c>
      <c r="AC135" s="112">
        <v>49.281905032041259</v>
      </c>
      <c r="AD135" s="112">
        <v>36.28946806240166</v>
      </c>
      <c r="AE135" s="112">
        <v>352.05151609192944</v>
      </c>
      <c r="AF135" s="112">
        <v>1284.5372359813905</v>
      </c>
      <c r="AG135" s="112">
        <v>883.53046775216148</v>
      </c>
      <c r="AH135" s="112">
        <v>916.52475883532429</v>
      </c>
      <c r="AI135" s="112">
        <v>1524.9793906025202</v>
      </c>
      <c r="AJ135" s="112">
        <v>4609.5718531713956</v>
      </c>
    </row>
    <row r="136" spans="20:36" x14ac:dyDescent="0.3">
      <c r="T136" s="19" t="s">
        <v>826</v>
      </c>
      <c r="U136" s="19" t="s">
        <v>861</v>
      </c>
      <c r="V136" s="111" t="s">
        <v>200</v>
      </c>
      <c r="W136" s="112">
        <v>6.5013971169974933</v>
      </c>
      <c r="X136" s="112">
        <v>6.5477932375105654</v>
      </c>
      <c r="Y136" s="112">
        <v>15.44134752403351</v>
      </c>
      <c r="Z136" s="112">
        <v>24.602415196647272</v>
      </c>
      <c r="AA136" s="112">
        <v>85.305738215291754</v>
      </c>
      <c r="AB136" s="112">
        <v>88.386839151458176</v>
      </c>
      <c r="AC136" s="112">
        <v>113.87182254607714</v>
      </c>
      <c r="AD136" s="112">
        <v>90.310891418837798</v>
      </c>
      <c r="AE136" s="112">
        <v>377.87529133166487</v>
      </c>
      <c r="AF136" s="112">
        <v>554.60648049624069</v>
      </c>
      <c r="AG136" s="112">
        <v>578.73874768085193</v>
      </c>
      <c r="AH136" s="112">
        <v>1758.3343851290515</v>
      </c>
      <c r="AI136" s="112">
        <v>2221.8660474655767</v>
      </c>
      <c r="AJ136" s="112">
        <v>5113.5456607717206</v>
      </c>
    </row>
    <row r="137" spans="20:36" x14ac:dyDescent="0.3">
      <c r="T137" s="19" t="s">
        <v>826</v>
      </c>
      <c r="U137" s="19" t="s">
        <v>862</v>
      </c>
      <c r="V137" s="111" t="s">
        <v>201</v>
      </c>
      <c r="W137" s="112">
        <v>7.7589946509841301</v>
      </c>
      <c r="X137" s="112">
        <v>8.8991714231023327</v>
      </c>
      <c r="Y137" s="112">
        <v>20.316710116419774</v>
      </c>
      <c r="Z137" s="112">
        <v>39.544255359297281</v>
      </c>
      <c r="AA137" s="112">
        <v>74.739129681588139</v>
      </c>
      <c r="AB137" s="112">
        <v>13.87052317780465</v>
      </c>
      <c r="AC137" s="112">
        <v>35.252836521224566</v>
      </c>
      <c r="AD137" s="112">
        <v>22.843918360278398</v>
      </c>
      <c r="AE137" s="112">
        <v>146.70640774089574</v>
      </c>
      <c r="AF137" s="112">
        <v>579.90050741865161</v>
      </c>
      <c r="AG137" s="112">
        <v>123.43616348739769</v>
      </c>
      <c r="AH137" s="112">
        <v>716.22166038325565</v>
      </c>
      <c r="AI137" s="112">
        <v>903.3457410457886</v>
      </c>
      <c r="AJ137" s="112">
        <v>2322.9040723350936</v>
      </c>
    </row>
    <row r="138" spans="20:36" x14ac:dyDescent="0.3">
      <c r="T138" s="19" t="s">
        <v>827</v>
      </c>
      <c r="U138" s="19" t="s">
        <v>863</v>
      </c>
      <c r="V138" s="111" t="s">
        <v>48</v>
      </c>
      <c r="W138" s="112">
        <v>4.1224044957748252</v>
      </c>
      <c r="X138" s="112">
        <v>6.9129169769566303</v>
      </c>
      <c r="Y138" s="112">
        <v>8.2466339222540004</v>
      </c>
      <c r="Z138" s="112">
        <v>22.106778260446536</v>
      </c>
      <c r="AA138" s="112">
        <v>619.81092857524766</v>
      </c>
      <c r="AB138" s="112">
        <v>91.747275444950645</v>
      </c>
      <c r="AC138" s="112">
        <v>27.520128701352096</v>
      </c>
      <c r="AD138" s="112">
        <v>19.332893877489177</v>
      </c>
      <c r="AE138" s="112">
        <v>758.41122659903954</v>
      </c>
      <c r="AF138" s="112">
        <v>2555.1113584889699</v>
      </c>
      <c r="AG138" s="112">
        <v>634.24129801291554</v>
      </c>
      <c r="AH138" s="112">
        <v>226.94842689336613</v>
      </c>
      <c r="AI138" s="112">
        <v>427.38799808239764</v>
      </c>
      <c r="AJ138" s="112">
        <v>3843.6890814776493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4.4" x14ac:dyDescent="0.3"/>
  <sheetData>
    <row r="1" spans="1:2" ht="18" x14ac:dyDescent="0.35">
      <c r="A1" s="5" t="s">
        <v>330</v>
      </c>
    </row>
    <row r="4" spans="1:2" x14ac:dyDescent="0.3">
      <c r="A4" s="2" t="s">
        <v>331</v>
      </c>
    </row>
    <row r="5" spans="1:2" x14ac:dyDescent="0.3">
      <c r="A5" s="9" t="s">
        <v>332</v>
      </c>
    </row>
    <row r="6" spans="1:2" x14ac:dyDescent="0.3">
      <c r="B6" s="9" t="s">
        <v>333</v>
      </c>
    </row>
    <row r="7" spans="1:2" x14ac:dyDescent="0.3">
      <c r="B7" t="s">
        <v>96</v>
      </c>
    </row>
    <row r="8" spans="1:2" x14ac:dyDescent="0.3">
      <c r="A8" s="11" t="s">
        <v>440</v>
      </c>
      <c r="B8">
        <v>1</v>
      </c>
    </row>
    <row r="9" spans="1:2" x14ac:dyDescent="0.3">
      <c r="A9" s="11" t="s">
        <v>441</v>
      </c>
      <c r="B9">
        <v>1</v>
      </c>
    </row>
    <row r="10" spans="1:2" x14ac:dyDescent="0.3">
      <c r="A10" s="11" t="s">
        <v>442</v>
      </c>
      <c r="B10">
        <v>1</v>
      </c>
    </row>
    <row r="11" spans="1:2" x14ac:dyDescent="0.3">
      <c r="A11" s="11" t="s">
        <v>443</v>
      </c>
      <c r="B11">
        <v>1</v>
      </c>
    </row>
    <row r="12" spans="1:2" x14ac:dyDescent="0.3">
      <c r="A12" s="11" t="s">
        <v>444</v>
      </c>
      <c r="B12">
        <v>1</v>
      </c>
    </row>
    <row r="13" spans="1:2" x14ac:dyDescent="0.3">
      <c r="A13" s="11" t="s">
        <v>445</v>
      </c>
      <c r="B13">
        <v>1</v>
      </c>
    </row>
    <row r="14" spans="1:2" x14ac:dyDescent="0.3">
      <c r="A14" s="11" t="s">
        <v>446</v>
      </c>
      <c r="B14">
        <v>1</v>
      </c>
    </row>
    <row r="15" spans="1:2" x14ac:dyDescent="0.3">
      <c r="A15" s="11" t="s">
        <v>447</v>
      </c>
      <c r="B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3"/>
  <sheetViews>
    <sheetView workbookViewId="0"/>
  </sheetViews>
  <sheetFormatPr defaultRowHeight="14.4" x14ac:dyDescent="0.3"/>
  <sheetData>
    <row r="1" spans="1:2" ht="18" x14ac:dyDescent="0.35">
      <c r="A1" s="5" t="s">
        <v>334</v>
      </c>
    </row>
    <row r="6" spans="1:2" x14ac:dyDescent="0.3">
      <c r="A6" s="2" t="s">
        <v>335</v>
      </c>
    </row>
    <row r="7" spans="1:2" x14ac:dyDescent="0.3">
      <c r="B7" t="s">
        <v>336</v>
      </c>
    </row>
    <row r="8" spans="1:2" x14ac:dyDescent="0.3">
      <c r="A8" t="s">
        <v>453</v>
      </c>
      <c r="B8" s="11">
        <v>2024.6432209910752</v>
      </c>
    </row>
    <row r="9" spans="1:2" x14ac:dyDescent="0.3">
      <c r="A9" t="s">
        <v>454</v>
      </c>
      <c r="B9" s="11">
        <v>2646.7482793071185</v>
      </c>
    </row>
    <row r="10" spans="1:2" x14ac:dyDescent="0.3">
      <c r="A10" t="s">
        <v>455</v>
      </c>
      <c r="B10" s="11">
        <v>2403.2673990808889</v>
      </c>
    </row>
    <row r="11" spans="1:2" x14ac:dyDescent="0.3">
      <c r="A11" t="s">
        <v>456</v>
      </c>
      <c r="B11" s="11">
        <v>1848.5924093164913</v>
      </c>
    </row>
    <row r="12" spans="1:2" x14ac:dyDescent="0.3">
      <c r="A12" t="s">
        <v>457</v>
      </c>
      <c r="B12" s="11">
        <v>1048.3954531483173</v>
      </c>
    </row>
    <row r="13" spans="1:2" x14ac:dyDescent="0.3">
      <c r="A13" t="s">
        <v>458</v>
      </c>
      <c r="B13" s="11">
        <v>690.26850447096422</v>
      </c>
    </row>
    <row r="14" spans="1:2" x14ac:dyDescent="0.3">
      <c r="A14" t="s">
        <v>459</v>
      </c>
      <c r="B14" s="11">
        <v>856.21845323105083</v>
      </c>
    </row>
    <row r="15" spans="1:2" x14ac:dyDescent="0.3">
      <c r="A15" t="s">
        <v>460</v>
      </c>
      <c r="B15" s="11">
        <v>801.24202079481131</v>
      </c>
    </row>
    <row r="16" spans="1:2" x14ac:dyDescent="0.3">
      <c r="A16" t="s">
        <v>461</v>
      </c>
      <c r="B16" s="11">
        <v>688.50499014241166</v>
      </c>
    </row>
    <row r="17" spans="1:2" x14ac:dyDescent="0.3">
      <c r="A17" t="s">
        <v>462</v>
      </c>
      <c r="B17" s="11">
        <v>665.30899365149094</v>
      </c>
    </row>
    <row r="18" spans="1:2" x14ac:dyDescent="0.3">
      <c r="A18" t="s">
        <v>463</v>
      </c>
      <c r="B18" s="11">
        <v>479.38711459720474</v>
      </c>
    </row>
    <row r="19" spans="1:2" x14ac:dyDescent="0.3">
      <c r="A19" t="s">
        <v>464</v>
      </c>
      <c r="B19" s="11">
        <v>1632.2846348139833</v>
      </c>
    </row>
    <row r="20" spans="1:2" x14ac:dyDescent="0.3">
      <c r="A20" t="s">
        <v>465</v>
      </c>
      <c r="B20" s="11">
        <v>2589.4011760211711</v>
      </c>
    </row>
    <row r="21" spans="1:2" x14ac:dyDescent="0.3">
      <c r="A21" t="s">
        <v>466</v>
      </c>
      <c r="B21" s="11">
        <v>3613.5911678996085</v>
      </c>
    </row>
    <row r="22" spans="1:2" x14ac:dyDescent="0.3">
      <c r="A22" t="s">
        <v>467</v>
      </c>
      <c r="B22" s="11">
        <v>5422.0391825334091</v>
      </c>
    </row>
    <row r="23" spans="1:2" x14ac:dyDescent="0.3">
      <c r="B2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AB59"/>
  <sheetViews>
    <sheetView workbookViewId="0"/>
  </sheetViews>
  <sheetFormatPr defaultRowHeight="14.4" x14ac:dyDescent="0.3"/>
  <cols>
    <col min="2" max="2" width="10.44140625" bestFit="1" customWidth="1"/>
    <col min="3" max="3" width="10.109375" bestFit="1" customWidth="1"/>
    <col min="16" max="16" width="24" bestFit="1" customWidth="1"/>
    <col min="17" max="17" width="14.33203125" bestFit="1" customWidth="1"/>
    <col min="18" max="18" width="8" bestFit="1" customWidth="1"/>
    <col min="19" max="19" width="9" bestFit="1" customWidth="1"/>
    <col min="20" max="20" width="10" bestFit="1" customWidth="1"/>
    <col min="21" max="22" width="10" customWidth="1"/>
    <col min="25" max="25" width="11" bestFit="1" customWidth="1"/>
    <col min="26" max="27" width="11.88671875" bestFit="1" customWidth="1"/>
    <col min="28" max="28" width="8.88671875" style="34"/>
    <col min="45" max="45" width="42.109375" bestFit="1" customWidth="1"/>
    <col min="46" max="46" width="15.77734375" bestFit="1" customWidth="1"/>
    <col min="47" max="47" width="10.44140625" bestFit="1" customWidth="1"/>
    <col min="48" max="48" width="16.44140625" bestFit="1" customWidth="1"/>
    <col min="49" max="49" width="8" bestFit="1" customWidth="1"/>
    <col min="50" max="51" width="8" customWidth="1"/>
    <col min="52" max="53" width="11.33203125" bestFit="1" customWidth="1"/>
    <col min="56" max="56" width="12.77734375" bestFit="1" customWidth="1"/>
    <col min="57" max="57" width="12.6640625" bestFit="1" customWidth="1"/>
    <col min="59" max="59" width="16.5546875" customWidth="1"/>
  </cols>
  <sheetData>
    <row r="1" spans="1:28" x14ac:dyDescent="0.3">
      <c r="A1" t="s">
        <v>751</v>
      </c>
      <c r="P1" s="113" t="s">
        <v>889</v>
      </c>
      <c r="Q1" t="s">
        <v>890</v>
      </c>
    </row>
    <row r="2" spans="1:28" x14ac:dyDescent="0.3">
      <c r="C2">
        <v>1000000</v>
      </c>
      <c r="Q2">
        <f>SUM(Q5:Q58)</f>
        <v>7059918</v>
      </c>
      <c r="R2">
        <f t="shared" ref="R2:S2" si="0">SUM(R5:R58)</f>
        <v>3686118</v>
      </c>
      <c r="S2">
        <f t="shared" si="0"/>
        <v>40679172</v>
      </c>
      <c r="Z2" s="34"/>
    </row>
    <row r="3" spans="1:28" x14ac:dyDescent="0.3">
      <c r="P3" s="113" t="s">
        <v>891</v>
      </c>
      <c r="Q3" s="113" t="s">
        <v>892</v>
      </c>
      <c r="Y3" t="s">
        <v>949</v>
      </c>
      <c r="AA3" t="s">
        <v>950</v>
      </c>
    </row>
    <row r="4" spans="1:28" x14ac:dyDescent="0.3">
      <c r="H4" s="53" t="s">
        <v>896</v>
      </c>
      <c r="P4" s="113" t="s">
        <v>893</v>
      </c>
      <c r="Q4" t="s">
        <v>894</v>
      </c>
      <c r="R4" t="s">
        <v>895</v>
      </c>
      <c r="S4" t="s">
        <v>896</v>
      </c>
      <c r="Y4" s="30">
        <f>SUM(Y5:Y21)</f>
        <v>7059918</v>
      </c>
      <c r="Z4" s="30"/>
      <c r="AA4" s="30">
        <f t="shared" ref="AA4" si="1">SUM(AA5:AA21)</f>
        <v>40211104</v>
      </c>
      <c r="AB4" s="34">
        <f>AA4/Y4</f>
        <v>5.6956899499399283</v>
      </c>
    </row>
    <row r="5" spans="1:28" x14ac:dyDescent="0.3">
      <c r="C5" t="s">
        <v>719</v>
      </c>
      <c r="O5" t="s">
        <v>586</v>
      </c>
      <c r="P5" s="3" t="s">
        <v>897</v>
      </c>
      <c r="Q5">
        <v>1932</v>
      </c>
      <c r="R5">
        <v>45559</v>
      </c>
      <c r="S5">
        <v>8802</v>
      </c>
      <c r="T5" s="101">
        <f>S5/$S$2</f>
        <v>2.1637608553094444E-4</v>
      </c>
      <c r="U5" s="101"/>
      <c r="V5" t="str">
        <f>"a"&amp;W5</f>
        <v>amaiz</v>
      </c>
      <c r="W5" t="s">
        <v>499</v>
      </c>
      <c r="X5" t="s">
        <v>500</v>
      </c>
      <c r="Y5" s="29">
        <f>SUMIF($O$5:$O$58,$W5,Q$5:Q$58)</f>
        <v>880250</v>
      </c>
      <c r="Z5" s="101">
        <f>Y5/$Y$4</f>
        <v>0.1246827512727485</v>
      </c>
      <c r="AA5" s="29">
        <f t="shared" ref="AA5:AA7" si="2">SUMIF($O$5:$O$58,$W5,S$5:S$58)</f>
        <v>1691644</v>
      </c>
      <c r="AB5" s="34">
        <f t="shared" ref="AB5:AB7" si="3">AA5/Y5</f>
        <v>1.9217767679636466</v>
      </c>
    </row>
    <row r="6" spans="1:28" x14ac:dyDescent="0.3">
      <c r="A6" t="s">
        <v>128</v>
      </c>
      <c r="B6" t="s">
        <v>150</v>
      </c>
      <c r="O6" t="s">
        <v>586</v>
      </c>
      <c r="P6" s="3" t="s">
        <v>898</v>
      </c>
      <c r="Q6">
        <v>7955</v>
      </c>
      <c r="R6">
        <v>110000</v>
      </c>
      <c r="S6">
        <v>87505</v>
      </c>
      <c r="T6" s="101">
        <f t="shared" ref="T6:T59" si="4">S6/$S$2</f>
        <v>2.1511008139497036E-3</v>
      </c>
      <c r="U6" s="101"/>
      <c r="V6" t="str">
        <f t="shared" ref="V6:V7" si="5">"a"&amp;W6</f>
        <v>asorg</v>
      </c>
      <c r="W6" t="s">
        <v>505</v>
      </c>
      <c r="X6" t="s">
        <v>506</v>
      </c>
      <c r="Y6" s="29">
        <f t="shared" ref="Y6:Y7" si="6">SUMIF($O$5:$O$58,$W6,Q$5:Q$58)</f>
        <v>390629</v>
      </c>
      <c r="Z6" s="101">
        <f t="shared" ref="Z6:Z18" si="7">Y6/$Y$4</f>
        <v>5.533052933475998E-2</v>
      </c>
      <c r="AA6" s="29">
        <f t="shared" si="2"/>
        <v>420021</v>
      </c>
      <c r="AB6" s="34">
        <f t="shared" si="3"/>
        <v>1.0752427495142449</v>
      </c>
    </row>
    <row r="7" spans="1:28" x14ac:dyDescent="0.3">
      <c r="A7" t="s">
        <v>363</v>
      </c>
      <c r="B7" t="s">
        <v>157</v>
      </c>
      <c r="C7" s="34">
        <f>H7/$C$2</f>
        <v>1.6916439999999999</v>
      </c>
      <c r="D7" s="54"/>
      <c r="E7" s="29"/>
      <c r="G7" t="s">
        <v>363</v>
      </c>
      <c r="H7">
        <f>VLOOKUP($G7,$V$5:$AA$21,6,)</f>
        <v>1691644</v>
      </c>
      <c r="I7">
        <f>VLOOKUP($G7,$V$5:$AA$21,4,)</f>
        <v>880250</v>
      </c>
      <c r="L7" s="79"/>
      <c r="O7" t="s">
        <v>524</v>
      </c>
      <c r="P7" s="3" t="s">
        <v>899</v>
      </c>
      <c r="Q7">
        <v>165720</v>
      </c>
      <c r="R7">
        <v>12138</v>
      </c>
      <c r="S7">
        <v>201150</v>
      </c>
      <c r="T7" s="101">
        <f t="shared" si="4"/>
        <v>4.9447909116734235E-3</v>
      </c>
      <c r="U7" s="101"/>
      <c r="V7" t="str">
        <f t="shared" si="5"/>
        <v>arice</v>
      </c>
      <c r="W7" t="s">
        <v>511</v>
      </c>
      <c r="X7" t="s">
        <v>512</v>
      </c>
      <c r="Y7" s="29">
        <f t="shared" si="6"/>
        <v>233270</v>
      </c>
      <c r="Z7" s="101">
        <f t="shared" si="7"/>
        <v>3.3041460254920808E-2</v>
      </c>
      <c r="AA7" s="29">
        <f t="shared" si="2"/>
        <v>641492</v>
      </c>
      <c r="AB7" s="34">
        <f t="shared" si="3"/>
        <v>2.7499978565610665</v>
      </c>
    </row>
    <row r="8" spans="1:28" x14ac:dyDescent="0.3">
      <c r="A8" t="s">
        <v>364</v>
      </c>
      <c r="B8" t="s">
        <v>157</v>
      </c>
      <c r="C8" s="34">
        <f t="shared" ref="C8:C21" si="8">H8/$C$2</f>
        <v>0.42002099999999998</v>
      </c>
      <c r="D8" s="54"/>
      <c r="E8" s="29"/>
      <c r="G8" t="s">
        <v>364</v>
      </c>
      <c r="H8">
        <f t="shared" ref="H8:H21" si="9">VLOOKUP($G8,$V$5:$AA$21,6,)</f>
        <v>420021</v>
      </c>
      <c r="I8">
        <f t="shared" ref="I8:I21" si="10">VLOOKUP($G8,$V$5:$AA$21,4,)</f>
        <v>390629</v>
      </c>
      <c r="L8" s="79"/>
      <c r="O8" t="s">
        <v>560</v>
      </c>
      <c r="P8" s="3" t="s">
        <v>900</v>
      </c>
      <c r="Q8">
        <v>2393</v>
      </c>
      <c r="R8">
        <v>101676</v>
      </c>
      <c r="S8">
        <v>24331</v>
      </c>
      <c r="T8" s="101">
        <f t="shared" si="4"/>
        <v>5.9811935208514081E-4</v>
      </c>
      <c r="U8" s="101"/>
      <c r="V8" t="str">
        <f t="shared" ref="V8:V18" si="11">"a"&amp;W8</f>
        <v>apuls</v>
      </c>
      <c r="W8" t="s">
        <v>524</v>
      </c>
      <c r="X8" t="s">
        <v>525</v>
      </c>
      <c r="Y8" s="29">
        <f t="shared" ref="Y8:Y18" si="12">SUMIF($O$5:$O$58,$W8,Q$5:Q$58)</f>
        <v>603834</v>
      </c>
      <c r="Z8" s="101">
        <f t="shared" si="7"/>
        <v>8.5529888590773998E-2</v>
      </c>
      <c r="AA8" s="29">
        <f t="shared" ref="AA8:AA18" si="13">SUMIF($O$5:$O$58,$W8,S$5:S$58)</f>
        <v>430734</v>
      </c>
      <c r="AB8" s="34">
        <f t="shared" ref="AB8:AB18" si="14">AA8/Y8</f>
        <v>0.71333180973578836</v>
      </c>
    </row>
    <row r="9" spans="1:28" x14ac:dyDescent="0.3">
      <c r="A9" t="s">
        <v>365</v>
      </c>
      <c r="B9" t="s">
        <v>157</v>
      </c>
      <c r="C9" s="34">
        <f t="shared" si="8"/>
        <v>0.64149199999999995</v>
      </c>
      <c r="D9" s="54"/>
      <c r="E9" s="29"/>
      <c r="G9" t="s">
        <v>365</v>
      </c>
      <c r="H9">
        <f t="shared" si="9"/>
        <v>641492</v>
      </c>
      <c r="I9">
        <f t="shared" si="10"/>
        <v>233270</v>
      </c>
      <c r="L9" s="79"/>
      <c r="O9" t="s">
        <v>586</v>
      </c>
      <c r="P9" s="3" t="s">
        <v>901</v>
      </c>
      <c r="T9" s="101">
        <f t="shared" si="4"/>
        <v>0</v>
      </c>
      <c r="U9" s="101"/>
      <c r="V9" t="str">
        <f t="shared" si="11"/>
        <v>agnut</v>
      </c>
      <c r="W9" t="s">
        <v>531</v>
      </c>
      <c r="X9" t="s">
        <v>532</v>
      </c>
      <c r="Y9" s="29">
        <f t="shared" si="12"/>
        <v>336450</v>
      </c>
      <c r="Z9" s="101">
        <f t="shared" si="7"/>
        <v>4.7656360881245363E-2</v>
      </c>
      <c r="AA9" s="29">
        <f t="shared" si="13"/>
        <v>417199</v>
      </c>
      <c r="AB9" s="34">
        <f t="shared" si="14"/>
        <v>1.240002972209838</v>
      </c>
    </row>
    <row r="10" spans="1:28" x14ac:dyDescent="0.3">
      <c r="A10" t="s">
        <v>366</v>
      </c>
      <c r="B10" t="s">
        <v>157</v>
      </c>
      <c r="C10" s="34">
        <f t="shared" si="8"/>
        <v>0.43073400000000001</v>
      </c>
      <c r="D10" s="54"/>
      <c r="E10" s="29"/>
      <c r="G10" t="s">
        <v>366</v>
      </c>
      <c r="H10">
        <f t="shared" si="9"/>
        <v>430734</v>
      </c>
      <c r="I10">
        <f t="shared" si="10"/>
        <v>603834</v>
      </c>
      <c r="L10" s="79"/>
      <c r="O10" t="s">
        <v>586</v>
      </c>
      <c r="P10" s="3" t="s">
        <v>902</v>
      </c>
      <c r="Q10">
        <v>85000</v>
      </c>
      <c r="R10">
        <v>5882</v>
      </c>
      <c r="S10">
        <v>50000</v>
      </c>
      <c r="T10" s="101">
        <f t="shared" si="4"/>
        <v>1.229130229101025E-3</v>
      </c>
      <c r="U10" s="101"/>
      <c r="V10" t="str">
        <f t="shared" si="11"/>
        <v>aoils</v>
      </c>
      <c r="W10" t="s">
        <v>538</v>
      </c>
      <c r="X10" t="s">
        <v>539</v>
      </c>
      <c r="Y10" s="29">
        <f t="shared" si="12"/>
        <v>537836</v>
      </c>
      <c r="Z10" s="101">
        <f t="shared" si="7"/>
        <v>7.6181621372939462E-2</v>
      </c>
      <c r="AA10" s="29">
        <f t="shared" si="13"/>
        <v>3000040</v>
      </c>
      <c r="AB10" s="34">
        <f t="shared" si="14"/>
        <v>5.5779828795394879</v>
      </c>
    </row>
    <row r="11" spans="1:28" x14ac:dyDescent="0.3">
      <c r="A11" t="s">
        <v>367</v>
      </c>
      <c r="B11" t="s">
        <v>157</v>
      </c>
      <c r="C11" s="34">
        <f t="shared" si="8"/>
        <v>0.41719899999999999</v>
      </c>
      <c r="D11" s="54"/>
      <c r="E11" s="29"/>
      <c r="G11" t="s">
        <v>367</v>
      </c>
      <c r="H11">
        <f t="shared" si="9"/>
        <v>417199</v>
      </c>
      <c r="I11">
        <f t="shared" si="10"/>
        <v>336450</v>
      </c>
      <c r="L11" s="79"/>
      <c r="O11" t="s">
        <v>546</v>
      </c>
      <c r="P11" s="3" t="s">
        <v>547</v>
      </c>
      <c r="Q11">
        <v>916544</v>
      </c>
      <c r="R11">
        <v>187801</v>
      </c>
      <c r="S11">
        <v>17212756</v>
      </c>
      <c r="T11" s="101">
        <f t="shared" si="4"/>
        <v>0.42313437451480085</v>
      </c>
      <c r="U11" s="101"/>
      <c r="V11" t="str">
        <f t="shared" si="11"/>
        <v>acass</v>
      </c>
      <c r="W11" t="s">
        <v>546</v>
      </c>
      <c r="X11" t="s">
        <v>547</v>
      </c>
      <c r="Y11" s="29">
        <f t="shared" si="12"/>
        <v>916544</v>
      </c>
      <c r="Z11" s="101">
        <f t="shared" si="7"/>
        <v>0.12982360418350469</v>
      </c>
      <c r="AA11" s="29">
        <f t="shared" si="13"/>
        <v>17212756</v>
      </c>
      <c r="AB11" s="34">
        <f t="shared" si="14"/>
        <v>18.780065114168004</v>
      </c>
    </row>
    <row r="12" spans="1:28" x14ac:dyDescent="0.3">
      <c r="A12" t="s">
        <v>368</v>
      </c>
      <c r="B12" t="s">
        <v>157</v>
      </c>
      <c r="C12" s="34">
        <f t="shared" si="8"/>
        <v>3.0000399999999998</v>
      </c>
      <c r="D12" s="54"/>
      <c r="E12" s="29"/>
      <c r="G12" t="s">
        <v>368</v>
      </c>
      <c r="H12">
        <f t="shared" si="9"/>
        <v>3000040</v>
      </c>
      <c r="I12">
        <f t="shared" si="10"/>
        <v>537836</v>
      </c>
      <c r="L12" s="79"/>
      <c r="O12" t="s">
        <v>596</v>
      </c>
      <c r="P12" s="3" t="s">
        <v>903</v>
      </c>
      <c r="Q12">
        <v>14910</v>
      </c>
      <c r="R12">
        <v>74080</v>
      </c>
      <c r="S12">
        <v>110454</v>
      </c>
      <c r="T12" s="101">
        <f t="shared" si="4"/>
        <v>2.7152470065024922E-3</v>
      </c>
      <c r="U12" s="101"/>
      <c r="V12" t="str">
        <f t="shared" si="11"/>
        <v>aroot</v>
      </c>
      <c r="W12" t="s">
        <v>553</v>
      </c>
      <c r="X12" t="s">
        <v>554</v>
      </c>
      <c r="Y12" s="29">
        <f t="shared" si="12"/>
        <v>705111</v>
      </c>
      <c r="Z12" s="101">
        <f t="shared" si="7"/>
        <v>9.9875239344139694E-2</v>
      </c>
      <c r="AA12" s="29">
        <f t="shared" si="13"/>
        <v>8739133</v>
      </c>
      <c r="AB12" s="34">
        <f t="shared" si="14"/>
        <v>12.393981940432074</v>
      </c>
    </row>
    <row r="13" spans="1:28" x14ac:dyDescent="0.3">
      <c r="A13" t="s">
        <v>369</v>
      </c>
      <c r="B13" t="s">
        <v>157</v>
      </c>
      <c r="C13" s="34">
        <f t="shared" si="8"/>
        <v>17.212755999999999</v>
      </c>
      <c r="D13" s="54"/>
      <c r="E13" s="29"/>
      <c r="G13" t="s">
        <v>369</v>
      </c>
      <c r="H13">
        <f t="shared" si="9"/>
        <v>17212756</v>
      </c>
      <c r="I13">
        <f t="shared" si="10"/>
        <v>916544</v>
      </c>
      <c r="L13" s="79"/>
      <c r="O13" t="s">
        <v>560</v>
      </c>
      <c r="P13" s="3" t="s">
        <v>904</v>
      </c>
      <c r="Q13">
        <v>14400</v>
      </c>
      <c r="R13">
        <v>85000</v>
      </c>
      <c r="S13">
        <v>122400</v>
      </c>
      <c r="T13" s="101">
        <f t="shared" si="4"/>
        <v>3.008910800839309E-3</v>
      </c>
      <c r="U13" s="101"/>
      <c r="V13" t="str">
        <f t="shared" si="11"/>
        <v>avege</v>
      </c>
      <c r="W13" t="s">
        <v>560</v>
      </c>
      <c r="X13" t="s">
        <v>561</v>
      </c>
      <c r="Y13" s="29">
        <f t="shared" si="12"/>
        <v>82881</v>
      </c>
      <c r="Z13" s="101">
        <f t="shared" si="7"/>
        <v>1.173965476652845E-2</v>
      </c>
      <c r="AA13" s="29">
        <f t="shared" si="13"/>
        <v>786391</v>
      </c>
      <c r="AB13" s="34">
        <f t="shared" si="14"/>
        <v>9.488193916579192</v>
      </c>
    </row>
    <row r="14" spans="1:28" x14ac:dyDescent="0.3">
      <c r="A14" t="s">
        <v>370</v>
      </c>
      <c r="B14" t="s">
        <v>157</v>
      </c>
      <c r="C14" s="34">
        <f t="shared" si="8"/>
        <v>8.7391330000000007</v>
      </c>
      <c r="D14" s="54"/>
      <c r="E14" s="29"/>
      <c r="G14" t="s">
        <v>370</v>
      </c>
      <c r="H14">
        <f t="shared" si="9"/>
        <v>8739133</v>
      </c>
      <c r="I14">
        <f t="shared" si="10"/>
        <v>705111</v>
      </c>
      <c r="L14" s="79"/>
      <c r="O14" t="s">
        <v>590</v>
      </c>
      <c r="P14" s="3" t="s">
        <v>905</v>
      </c>
      <c r="Q14">
        <v>1683765</v>
      </c>
      <c r="R14">
        <v>5100</v>
      </c>
      <c r="S14">
        <v>858720</v>
      </c>
      <c r="T14" s="101">
        <f t="shared" si="4"/>
        <v>2.1109574206672643E-2</v>
      </c>
      <c r="U14" s="101"/>
      <c r="V14" t="str">
        <f t="shared" si="11"/>
        <v>asugr</v>
      </c>
      <c r="W14" t="s">
        <v>567</v>
      </c>
      <c r="X14" t="s">
        <v>568</v>
      </c>
      <c r="Y14" s="29">
        <f t="shared" si="12"/>
        <v>6013</v>
      </c>
      <c r="Z14" s="101">
        <f t="shared" si="7"/>
        <v>8.5170960909177699E-4</v>
      </c>
      <c r="AA14" s="29">
        <f t="shared" si="13"/>
        <v>149596</v>
      </c>
      <c r="AB14" s="34">
        <f t="shared" si="14"/>
        <v>24.878762680858141</v>
      </c>
    </row>
    <row r="15" spans="1:28" x14ac:dyDescent="0.3">
      <c r="A15" t="s">
        <v>346</v>
      </c>
      <c r="B15" t="s">
        <v>157</v>
      </c>
      <c r="C15" s="34">
        <f t="shared" si="8"/>
        <v>0.78639099999999995</v>
      </c>
      <c r="D15" s="54"/>
      <c r="E15" s="29"/>
      <c r="G15" t="s">
        <v>346</v>
      </c>
      <c r="H15">
        <f t="shared" si="9"/>
        <v>786391</v>
      </c>
      <c r="I15">
        <f t="shared" si="10"/>
        <v>82881</v>
      </c>
      <c r="L15" s="79"/>
      <c r="O15" t="s">
        <v>538</v>
      </c>
      <c r="P15" s="3" t="s">
        <v>906</v>
      </c>
      <c r="Q15">
        <v>71056</v>
      </c>
      <c r="R15">
        <v>53532</v>
      </c>
      <c r="S15">
        <v>380380</v>
      </c>
      <c r="T15" s="101">
        <f t="shared" si="4"/>
        <v>9.3507311309089583E-3</v>
      </c>
      <c r="U15" s="101"/>
      <c r="V15" t="str">
        <f t="shared" si="11"/>
        <v>atoba</v>
      </c>
      <c r="W15" t="s">
        <v>351</v>
      </c>
      <c r="X15" t="s">
        <v>574</v>
      </c>
      <c r="Y15" s="29">
        <f t="shared" si="12"/>
        <v>5912</v>
      </c>
      <c r="Z15" s="101">
        <f t="shared" si="7"/>
        <v>8.374034939216008E-4</v>
      </c>
      <c r="AA15" s="29">
        <f t="shared" si="13"/>
        <v>2390</v>
      </c>
      <c r="AB15" s="34">
        <f t="shared" si="14"/>
        <v>0.40426251691474968</v>
      </c>
    </row>
    <row r="16" spans="1:28" x14ac:dyDescent="0.3">
      <c r="A16" t="s">
        <v>371</v>
      </c>
      <c r="B16" t="s">
        <v>157</v>
      </c>
      <c r="C16" s="34">
        <f t="shared" si="8"/>
        <v>0.14959600000000001</v>
      </c>
      <c r="D16" s="54"/>
      <c r="E16" s="29"/>
      <c r="G16" t="s">
        <v>371</v>
      </c>
      <c r="H16">
        <f t="shared" si="9"/>
        <v>149596</v>
      </c>
      <c r="I16">
        <f t="shared" si="10"/>
        <v>6013</v>
      </c>
      <c r="L16" s="79"/>
      <c r="O16" t="s">
        <v>590</v>
      </c>
      <c r="P16" s="3" t="s">
        <v>907</v>
      </c>
      <c r="Q16">
        <v>460</v>
      </c>
      <c r="R16">
        <v>16000</v>
      </c>
      <c r="S16">
        <v>736</v>
      </c>
      <c r="T16" s="101">
        <f t="shared" si="4"/>
        <v>1.8092796972367087E-5</v>
      </c>
      <c r="U16" s="101"/>
      <c r="V16" t="str">
        <f t="shared" si="11"/>
        <v>acott</v>
      </c>
      <c r="W16" t="s">
        <v>579</v>
      </c>
      <c r="X16" t="s">
        <v>580</v>
      </c>
      <c r="Y16" s="29">
        <f t="shared" si="12"/>
        <v>16000</v>
      </c>
      <c r="Z16" s="101">
        <f t="shared" si="7"/>
        <v>2.266315274483358E-3</v>
      </c>
      <c r="AA16" s="29">
        <f t="shared" si="13"/>
        <v>28000</v>
      </c>
      <c r="AB16" s="34">
        <f t="shared" si="14"/>
        <v>1.75</v>
      </c>
    </row>
    <row r="17" spans="1:28" x14ac:dyDescent="0.3">
      <c r="A17" t="s">
        <v>348</v>
      </c>
      <c r="B17" t="s">
        <v>157</v>
      </c>
      <c r="C17" s="34">
        <f t="shared" si="8"/>
        <v>2.3900000000000002E-3</v>
      </c>
      <c r="D17" s="54"/>
      <c r="E17" s="29"/>
      <c r="G17" t="s">
        <v>348</v>
      </c>
      <c r="H17">
        <f t="shared" si="9"/>
        <v>2390</v>
      </c>
      <c r="I17">
        <f t="shared" si="10"/>
        <v>5912</v>
      </c>
      <c r="L17" s="79"/>
      <c r="P17" s="3" t="s">
        <v>908</v>
      </c>
      <c r="S17">
        <v>39985</v>
      </c>
      <c r="T17" s="101">
        <f t="shared" si="4"/>
        <v>9.8293544421208974E-4</v>
      </c>
      <c r="U17" s="101"/>
      <c r="V17" t="str">
        <f t="shared" si="11"/>
        <v>afrui</v>
      </c>
      <c r="W17" t="s">
        <v>586</v>
      </c>
      <c r="X17" t="s">
        <v>587</v>
      </c>
      <c r="Y17" s="29">
        <f t="shared" si="12"/>
        <v>527587</v>
      </c>
      <c r="Z17" s="101">
        <f t="shared" si="7"/>
        <v>7.4729904794928206E-2</v>
      </c>
      <c r="AA17" s="29">
        <f t="shared" si="13"/>
        <v>5671289</v>
      </c>
      <c r="AB17" s="34">
        <f t="shared" si="14"/>
        <v>10.749485866785951</v>
      </c>
    </row>
    <row r="18" spans="1:28" x14ac:dyDescent="0.3">
      <c r="A18" t="s">
        <v>372</v>
      </c>
      <c r="B18" t="s">
        <v>157</v>
      </c>
      <c r="C18" s="34">
        <f t="shared" si="8"/>
        <v>2.8000000000000001E-2</v>
      </c>
      <c r="D18" s="54"/>
      <c r="G18" t="s">
        <v>372</v>
      </c>
      <c r="H18">
        <f t="shared" si="9"/>
        <v>28000</v>
      </c>
      <c r="I18">
        <f t="shared" si="10"/>
        <v>16000</v>
      </c>
      <c r="L18" s="79"/>
      <c r="O18" t="s">
        <v>524</v>
      </c>
      <c r="P18" s="3" t="s">
        <v>909</v>
      </c>
      <c r="Q18">
        <v>162650</v>
      </c>
      <c r="R18">
        <v>12500</v>
      </c>
      <c r="S18">
        <v>203320</v>
      </c>
      <c r="T18" s="101">
        <f t="shared" si="4"/>
        <v>4.9981351636164077E-3</v>
      </c>
      <c r="U18" s="101"/>
      <c r="V18" t="str">
        <f t="shared" si="11"/>
        <v>acoco</v>
      </c>
      <c r="W18" t="s">
        <v>590</v>
      </c>
      <c r="X18" t="s">
        <v>591</v>
      </c>
      <c r="Y18" s="29">
        <f t="shared" si="12"/>
        <v>1684225</v>
      </c>
      <c r="Z18" s="101">
        <f t="shared" si="7"/>
        <v>0.23856155269792084</v>
      </c>
      <c r="AA18" s="29">
        <f t="shared" si="13"/>
        <v>859456</v>
      </c>
      <c r="AB18" s="34">
        <f t="shared" si="14"/>
        <v>0.51029761462987433</v>
      </c>
    </row>
    <row r="19" spans="1:28" x14ac:dyDescent="0.3">
      <c r="A19" t="s">
        <v>347</v>
      </c>
      <c r="B19" t="s">
        <v>157</v>
      </c>
      <c r="C19" s="34">
        <f t="shared" si="8"/>
        <v>5.6712889999999998</v>
      </c>
      <c r="D19" s="54"/>
      <c r="G19" t="s">
        <v>347</v>
      </c>
      <c r="H19">
        <f t="shared" si="9"/>
        <v>5671289</v>
      </c>
      <c r="I19">
        <f t="shared" si="10"/>
        <v>527587</v>
      </c>
      <c r="L19" s="79"/>
      <c r="O19" t="s">
        <v>560</v>
      </c>
      <c r="P19" s="3" t="s">
        <v>910</v>
      </c>
      <c r="Q19">
        <v>10</v>
      </c>
      <c r="R19">
        <v>134000</v>
      </c>
      <c r="S19">
        <v>134</v>
      </c>
      <c r="T19" s="101">
        <f t="shared" si="4"/>
        <v>3.294069013990747E-6</v>
      </c>
      <c r="U19" s="101"/>
      <c r="V19" t="str">
        <f>"a"&amp;W19</f>
        <v>aocrp</v>
      </c>
      <c r="W19" t="s">
        <v>596</v>
      </c>
      <c r="X19" t="s">
        <v>597</v>
      </c>
      <c r="Y19" s="29">
        <f>SUMIF($O$5:$O$58,$W19,Q$5:Q$58)</f>
        <v>133376</v>
      </c>
      <c r="Z19" s="101">
        <f>Y19/$Y$4</f>
        <v>1.8892004128093273E-2</v>
      </c>
      <c r="AA19" s="29">
        <f>SUMIF($O$5:$O$58,$W19,S$5:S$58)</f>
        <v>160963</v>
      </c>
      <c r="AB19" s="34">
        <f>AA19/Y19</f>
        <v>1.2068363123800383</v>
      </c>
    </row>
    <row r="20" spans="1:28" x14ac:dyDescent="0.3">
      <c r="A20" t="s">
        <v>373</v>
      </c>
      <c r="B20" t="s">
        <v>157</v>
      </c>
      <c r="C20" s="34">
        <f t="shared" si="8"/>
        <v>0.859456</v>
      </c>
      <c r="G20" t="s">
        <v>373</v>
      </c>
      <c r="H20">
        <f t="shared" si="9"/>
        <v>859456</v>
      </c>
      <c r="I20">
        <f t="shared" si="10"/>
        <v>1684225</v>
      </c>
      <c r="L20" s="79"/>
      <c r="O20" t="s">
        <v>560</v>
      </c>
      <c r="P20" s="3" t="s">
        <v>911</v>
      </c>
      <c r="Q20">
        <v>6330</v>
      </c>
      <c r="R20">
        <v>81000</v>
      </c>
      <c r="S20">
        <v>51273</v>
      </c>
      <c r="T20" s="101">
        <f t="shared" si="4"/>
        <v>1.260423884733937E-3</v>
      </c>
      <c r="U20" s="101"/>
    </row>
    <row r="21" spans="1:28" x14ac:dyDescent="0.3">
      <c r="A21" t="s">
        <v>375</v>
      </c>
      <c r="B21" t="s">
        <v>157</v>
      </c>
      <c r="C21" s="34">
        <f t="shared" si="8"/>
        <v>0.16096299999999999</v>
      </c>
      <c r="G21" t="s">
        <v>375</v>
      </c>
      <c r="H21">
        <f t="shared" si="9"/>
        <v>160963</v>
      </c>
      <c r="I21">
        <f t="shared" si="10"/>
        <v>133376</v>
      </c>
      <c r="L21" s="79"/>
      <c r="O21" t="s">
        <v>586</v>
      </c>
      <c r="P21" s="3" t="s">
        <v>912</v>
      </c>
      <c r="T21" s="101">
        <f t="shared" si="4"/>
        <v>0</v>
      </c>
      <c r="U21" s="101"/>
      <c r="Y21" s="29"/>
      <c r="Z21" s="79"/>
      <c r="AA21" s="29"/>
    </row>
    <row r="22" spans="1:28" x14ac:dyDescent="0.3">
      <c r="O22" t="s">
        <v>586</v>
      </c>
      <c r="P22" s="3" t="s">
        <v>913</v>
      </c>
      <c r="Q22">
        <v>15695</v>
      </c>
      <c r="R22">
        <v>43217</v>
      </c>
      <c r="S22">
        <v>67829</v>
      </c>
      <c r="T22" s="101">
        <f t="shared" si="4"/>
        <v>1.6674134861938686E-3</v>
      </c>
      <c r="U22" s="101"/>
    </row>
    <row r="23" spans="1:28" x14ac:dyDescent="0.3">
      <c r="O23" t="s">
        <v>596</v>
      </c>
      <c r="P23" s="3" t="s">
        <v>914</v>
      </c>
      <c r="Q23">
        <v>80</v>
      </c>
      <c r="R23">
        <v>11750</v>
      </c>
      <c r="S23">
        <v>94</v>
      </c>
      <c r="T23" s="101">
        <f t="shared" si="4"/>
        <v>2.3107648307099268E-6</v>
      </c>
      <c r="U23" s="101"/>
    </row>
    <row r="24" spans="1:28" x14ac:dyDescent="0.3">
      <c r="O24" t="s">
        <v>531</v>
      </c>
      <c r="P24" s="3" t="s">
        <v>915</v>
      </c>
      <c r="Q24">
        <v>336450</v>
      </c>
      <c r="R24">
        <v>12400</v>
      </c>
      <c r="S24">
        <v>417199</v>
      </c>
      <c r="T24" s="101">
        <f t="shared" si="4"/>
        <v>1.025583804901437E-2</v>
      </c>
      <c r="U24" s="101"/>
    </row>
    <row r="25" spans="1:28" x14ac:dyDescent="0.3">
      <c r="O25" t="s">
        <v>538</v>
      </c>
      <c r="P25" s="3" t="s">
        <v>916</v>
      </c>
      <c r="Q25">
        <v>31470</v>
      </c>
      <c r="R25">
        <v>10899</v>
      </c>
      <c r="S25">
        <v>34300</v>
      </c>
      <c r="T25" s="101">
        <f t="shared" si="4"/>
        <v>8.4318333716330309E-4</v>
      </c>
      <c r="U25" s="101"/>
    </row>
    <row r="26" spans="1:28" x14ac:dyDescent="0.3">
      <c r="O26" t="s">
        <v>596</v>
      </c>
      <c r="P26" s="3" t="s">
        <v>917</v>
      </c>
      <c r="Q26">
        <v>85367</v>
      </c>
      <c r="R26">
        <v>2822</v>
      </c>
      <c r="S26">
        <v>24094</v>
      </c>
      <c r="T26" s="101">
        <f t="shared" si="4"/>
        <v>5.9229327479920187E-4</v>
      </c>
      <c r="U26" s="101"/>
    </row>
    <row r="27" spans="1:28" x14ac:dyDescent="0.3">
      <c r="O27" t="s">
        <v>586</v>
      </c>
      <c r="P27" s="3" t="s">
        <v>918</v>
      </c>
      <c r="Q27">
        <v>7175</v>
      </c>
      <c r="R27">
        <v>65051</v>
      </c>
      <c r="S27">
        <v>46674</v>
      </c>
      <c r="T27" s="101">
        <f t="shared" si="4"/>
        <v>1.1473684862612248E-3</v>
      </c>
      <c r="U27" s="101"/>
    </row>
    <row r="28" spans="1:28" x14ac:dyDescent="0.3">
      <c r="O28" t="s">
        <v>499</v>
      </c>
      <c r="P28" s="3" t="s">
        <v>500</v>
      </c>
      <c r="Q28">
        <v>880250</v>
      </c>
      <c r="R28">
        <v>19218</v>
      </c>
      <c r="S28">
        <v>1691644</v>
      </c>
      <c r="T28" s="101">
        <f t="shared" si="4"/>
        <v>4.1585015545547485E-2</v>
      </c>
      <c r="U28" s="101"/>
    </row>
    <row r="29" spans="1:28" x14ac:dyDescent="0.3">
      <c r="O29" t="s">
        <v>586</v>
      </c>
      <c r="P29" s="3" t="s">
        <v>919</v>
      </c>
      <c r="Q29">
        <v>7550</v>
      </c>
      <c r="R29">
        <v>131600</v>
      </c>
      <c r="S29">
        <v>99358</v>
      </c>
      <c r="T29" s="101">
        <f t="shared" si="4"/>
        <v>2.4424784260603928E-3</v>
      </c>
      <c r="U29" s="101"/>
    </row>
    <row r="30" spans="1:28" x14ac:dyDescent="0.3">
      <c r="O30" t="s">
        <v>586</v>
      </c>
      <c r="P30" s="3" t="s">
        <v>920</v>
      </c>
      <c r="T30" s="101">
        <f t="shared" si="4"/>
        <v>0</v>
      </c>
      <c r="U30" s="101"/>
    </row>
    <row r="31" spans="1:28" x14ac:dyDescent="0.3">
      <c r="O31" t="s">
        <v>505</v>
      </c>
      <c r="P31" s="3" t="s">
        <v>921</v>
      </c>
      <c r="Q31">
        <v>162236</v>
      </c>
      <c r="R31">
        <v>9700</v>
      </c>
      <c r="S31">
        <v>157369</v>
      </c>
      <c r="T31" s="101">
        <f t="shared" si="4"/>
        <v>3.8685399004679839E-3</v>
      </c>
      <c r="U31" s="101"/>
    </row>
    <row r="32" spans="1:28" x14ac:dyDescent="0.3">
      <c r="O32" t="s">
        <v>586</v>
      </c>
      <c r="P32" s="3" t="s">
        <v>922</v>
      </c>
      <c r="Q32">
        <v>10253</v>
      </c>
      <c r="R32">
        <v>1472</v>
      </c>
      <c r="S32">
        <v>1509</v>
      </c>
      <c r="T32" s="101">
        <f t="shared" si="4"/>
        <v>3.7095150314268936E-5</v>
      </c>
      <c r="U32" s="101"/>
    </row>
    <row r="33" spans="15:21" x14ac:dyDescent="0.3">
      <c r="O33" t="s">
        <v>596</v>
      </c>
      <c r="P33" s="3" t="s">
        <v>923</v>
      </c>
      <c r="Q33">
        <v>42</v>
      </c>
      <c r="R33">
        <v>8810</v>
      </c>
      <c r="S33">
        <v>37</v>
      </c>
      <c r="T33" s="101">
        <f t="shared" si="4"/>
        <v>9.0955636953475843E-7</v>
      </c>
      <c r="U33" s="101"/>
    </row>
    <row r="34" spans="15:21" x14ac:dyDescent="0.3">
      <c r="O34" t="s">
        <v>538</v>
      </c>
      <c r="P34" s="3" t="s">
        <v>924</v>
      </c>
      <c r="Q34">
        <v>349040</v>
      </c>
      <c r="R34">
        <v>69992</v>
      </c>
      <c r="S34">
        <v>2443000</v>
      </c>
      <c r="T34" s="101">
        <f t="shared" si="4"/>
        <v>6.0055302993876077E-2</v>
      </c>
      <c r="U34" s="101"/>
    </row>
    <row r="35" spans="15:21" x14ac:dyDescent="0.3">
      <c r="P35" s="3" t="s">
        <v>925</v>
      </c>
      <c r="S35">
        <v>208</v>
      </c>
      <c r="T35" s="101">
        <f t="shared" si="4"/>
        <v>5.1131817530602636E-6</v>
      </c>
      <c r="U35" s="101"/>
    </row>
    <row r="36" spans="15:21" x14ac:dyDescent="0.3">
      <c r="O36" t="s">
        <v>560</v>
      </c>
      <c r="P36" s="3" t="s">
        <v>926</v>
      </c>
      <c r="Q36">
        <v>3160</v>
      </c>
      <c r="R36">
        <v>210000</v>
      </c>
      <c r="S36">
        <v>66360</v>
      </c>
      <c r="T36" s="101">
        <f t="shared" si="4"/>
        <v>1.6313016400628802E-3</v>
      </c>
      <c r="U36" s="101"/>
    </row>
    <row r="37" spans="15:21" x14ac:dyDescent="0.3">
      <c r="O37" t="s">
        <v>560</v>
      </c>
      <c r="P37" s="3" t="s">
        <v>927</v>
      </c>
      <c r="Q37">
        <v>8420</v>
      </c>
      <c r="R37">
        <v>171000</v>
      </c>
      <c r="S37">
        <v>143982</v>
      </c>
      <c r="T37" s="101">
        <f t="shared" si="4"/>
        <v>3.5394525729284757E-3</v>
      </c>
      <c r="U37" s="101"/>
    </row>
    <row r="38" spans="15:21" x14ac:dyDescent="0.3">
      <c r="O38" t="s">
        <v>586</v>
      </c>
      <c r="P38" s="3" t="s">
        <v>928</v>
      </c>
      <c r="Q38">
        <v>17340</v>
      </c>
      <c r="R38">
        <v>397999</v>
      </c>
      <c r="S38">
        <v>690130</v>
      </c>
      <c r="T38" s="101">
        <f t="shared" si="4"/>
        <v>1.6965192900189809E-2</v>
      </c>
      <c r="U38" s="101"/>
    </row>
    <row r="39" spans="15:21" x14ac:dyDescent="0.3">
      <c r="O39" t="s">
        <v>586</v>
      </c>
      <c r="P39" s="3" t="s">
        <v>929</v>
      </c>
      <c r="Q39">
        <v>1580</v>
      </c>
      <c r="R39">
        <v>35196</v>
      </c>
      <c r="S39">
        <v>5561</v>
      </c>
      <c r="T39" s="101">
        <f t="shared" si="4"/>
        <v>1.3670386408061599E-4</v>
      </c>
      <c r="U39" s="101"/>
    </row>
    <row r="40" spans="15:21" x14ac:dyDescent="0.3">
      <c r="O40" t="s">
        <v>596</v>
      </c>
      <c r="P40" s="3" t="s">
        <v>930</v>
      </c>
      <c r="Q40">
        <v>5627</v>
      </c>
      <c r="R40">
        <v>6854</v>
      </c>
      <c r="S40">
        <v>3857</v>
      </c>
      <c r="T40" s="101">
        <f t="shared" si="4"/>
        <v>9.4815105872853066E-5</v>
      </c>
      <c r="U40" s="101"/>
    </row>
    <row r="41" spans="15:21" x14ac:dyDescent="0.3">
      <c r="O41" t="s">
        <v>586</v>
      </c>
      <c r="P41" s="3" t="s">
        <v>931</v>
      </c>
      <c r="Q41">
        <v>10500</v>
      </c>
      <c r="R41">
        <v>630000</v>
      </c>
      <c r="S41">
        <v>661500</v>
      </c>
      <c r="T41" s="101">
        <f t="shared" si="4"/>
        <v>1.626139293100656E-2</v>
      </c>
      <c r="U41" s="101"/>
    </row>
    <row r="42" spans="15:21" x14ac:dyDescent="0.3">
      <c r="O42" t="s">
        <v>586</v>
      </c>
      <c r="P42" s="3" t="s">
        <v>932</v>
      </c>
      <c r="Q42">
        <v>362607</v>
      </c>
      <c r="R42">
        <v>109000</v>
      </c>
      <c r="S42">
        <v>3952421</v>
      </c>
      <c r="T42" s="101">
        <f t="shared" si="4"/>
        <v>9.716080258467405E-2</v>
      </c>
      <c r="U42" s="101"/>
    </row>
    <row r="43" spans="15:21" x14ac:dyDescent="0.3">
      <c r="O43" t="s">
        <v>524</v>
      </c>
      <c r="P43" s="3" t="s">
        <v>933</v>
      </c>
      <c r="Q43">
        <v>275464</v>
      </c>
      <c r="R43">
        <v>953</v>
      </c>
      <c r="S43">
        <v>26264</v>
      </c>
      <c r="T43" s="101">
        <f t="shared" si="4"/>
        <v>6.4563752674218645E-4</v>
      </c>
      <c r="U43" s="101"/>
    </row>
    <row r="44" spans="15:21" x14ac:dyDescent="0.3">
      <c r="O44" t="s">
        <v>586</v>
      </c>
      <c r="P44" s="3" t="s">
        <v>934</v>
      </c>
      <c r="T44" s="101">
        <f t="shared" si="4"/>
        <v>0</v>
      </c>
      <c r="U44" s="101"/>
    </row>
    <row r="45" spans="15:21" x14ac:dyDescent="0.3">
      <c r="O45" t="s">
        <v>511</v>
      </c>
      <c r="P45" s="3" t="s">
        <v>935</v>
      </c>
      <c r="Q45">
        <v>233270</v>
      </c>
      <c r="R45">
        <v>27500</v>
      </c>
      <c r="S45">
        <v>641492</v>
      </c>
      <c r="T45" s="101">
        <f t="shared" si="4"/>
        <v>1.5769544178529493E-2</v>
      </c>
      <c r="U45" s="101"/>
    </row>
    <row r="46" spans="15:21" x14ac:dyDescent="0.3">
      <c r="P46" s="3" t="s">
        <v>936</v>
      </c>
      <c r="S46">
        <v>427875</v>
      </c>
      <c r="T46" s="101">
        <f t="shared" si="4"/>
        <v>1.0518281935532021E-2</v>
      </c>
      <c r="U46" s="101"/>
    </row>
    <row r="47" spans="15:21" x14ac:dyDescent="0.3">
      <c r="O47" t="s">
        <v>553</v>
      </c>
      <c r="P47" s="3" t="s">
        <v>937</v>
      </c>
      <c r="Q47">
        <v>34</v>
      </c>
      <c r="R47">
        <v>52941</v>
      </c>
      <c r="S47">
        <v>180</v>
      </c>
      <c r="T47" s="101">
        <f t="shared" si="4"/>
        <v>4.4248688247636902E-6</v>
      </c>
      <c r="U47" s="101"/>
    </row>
    <row r="48" spans="15:21" x14ac:dyDescent="0.3">
      <c r="O48" t="s">
        <v>596</v>
      </c>
      <c r="P48" s="3" t="s">
        <v>938</v>
      </c>
      <c r="Q48">
        <v>27350</v>
      </c>
      <c r="R48">
        <v>8200</v>
      </c>
      <c r="S48">
        <v>22427</v>
      </c>
      <c r="T48" s="101">
        <f t="shared" si="4"/>
        <v>5.5131407296097376E-4</v>
      </c>
      <c r="U48" s="101"/>
    </row>
    <row r="49" spans="15:21" x14ac:dyDescent="0.3">
      <c r="O49" t="s">
        <v>579</v>
      </c>
      <c r="P49" s="3" t="s">
        <v>939</v>
      </c>
      <c r="Q49">
        <v>16000</v>
      </c>
      <c r="R49">
        <v>17500</v>
      </c>
      <c r="S49">
        <v>28000</v>
      </c>
      <c r="T49" s="101">
        <f t="shared" si="4"/>
        <v>6.88312928296574E-4</v>
      </c>
      <c r="U49" s="101"/>
    </row>
    <row r="50" spans="15:21" x14ac:dyDescent="0.3">
      <c r="O50" t="s">
        <v>505</v>
      </c>
      <c r="P50" s="3" t="s">
        <v>940</v>
      </c>
      <c r="Q50">
        <v>228393</v>
      </c>
      <c r="R50">
        <v>11500</v>
      </c>
      <c r="S50">
        <v>262652</v>
      </c>
      <c r="T50" s="101">
        <f t="shared" si="4"/>
        <v>6.4566702586768485E-3</v>
      </c>
      <c r="U50" s="101"/>
    </row>
    <row r="51" spans="15:21" x14ac:dyDescent="0.3">
      <c r="O51" t="s">
        <v>538</v>
      </c>
      <c r="P51" s="3" t="s">
        <v>941</v>
      </c>
      <c r="Q51">
        <v>86270</v>
      </c>
      <c r="R51">
        <v>16502</v>
      </c>
      <c r="S51">
        <v>142360</v>
      </c>
      <c r="T51" s="101">
        <f t="shared" si="4"/>
        <v>3.4995795882964381E-3</v>
      </c>
      <c r="U51" s="101"/>
    </row>
    <row r="52" spans="15:21" x14ac:dyDescent="0.3">
      <c r="O52" t="s">
        <v>567</v>
      </c>
      <c r="P52" s="3" t="s">
        <v>568</v>
      </c>
      <c r="Q52">
        <v>6013</v>
      </c>
      <c r="R52">
        <v>248788</v>
      </c>
      <c r="S52">
        <v>149596</v>
      </c>
      <c r="T52" s="101">
        <f t="shared" si="4"/>
        <v>3.6774593150519386E-3</v>
      </c>
      <c r="U52" s="101"/>
    </row>
    <row r="53" spans="15:21" x14ac:dyDescent="0.3">
      <c r="O53" t="s">
        <v>553</v>
      </c>
      <c r="P53" s="3" t="s">
        <v>942</v>
      </c>
      <c r="Q53">
        <v>74389</v>
      </c>
      <c r="R53">
        <v>19038</v>
      </c>
      <c r="S53">
        <v>141622</v>
      </c>
      <c r="T53" s="101">
        <f t="shared" si="4"/>
        <v>3.4814376261149073E-3</v>
      </c>
      <c r="U53" s="101"/>
    </row>
    <row r="54" spans="15:21" x14ac:dyDescent="0.3">
      <c r="O54" t="s">
        <v>553</v>
      </c>
      <c r="P54" s="3" t="s">
        <v>943</v>
      </c>
      <c r="Q54">
        <v>200490</v>
      </c>
      <c r="R54">
        <v>64900</v>
      </c>
      <c r="S54">
        <v>1301181</v>
      </c>
      <c r="T54" s="101">
        <f t="shared" si="4"/>
        <v>3.1986418012638018E-2</v>
      </c>
      <c r="U54" s="101"/>
    </row>
    <row r="55" spans="15:21" x14ac:dyDescent="0.3">
      <c r="O55" t="s">
        <v>351</v>
      </c>
      <c r="P55" s="3" t="s">
        <v>944</v>
      </c>
      <c r="Q55">
        <v>5912</v>
      </c>
      <c r="R55">
        <v>4043</v>
      </c>
      <c r="S55">
        <v>2390</v>
      </c>
      <c r="T55" s="101">
        <f t="shared" si="4"/>
        <v>5.8752424951028992E-5</v>
      </c>
      <c r="U55" s="101"/>
    </row>
    <row r="56" spans="15:21" x14ac:dyDescent="0.3">
      <c r="O56" t="s">
        <v>560</v>
      </c>
      <c r="P56" s="3" t="s">
        <v>945</v>
      </c>
      <c r="Q56">
        <v>47000</v>
      </c>
      <c r="R56">
        <v>78037</v>
      </c>
      <c r="S56">
        <v>366772</v>
      </c>
      <c r="T56" s="101">
        <f t="shared" si="4"/>
        <v>9.0162110477568225E-3</v>
      </c>
      <c r="U56" s="101"/>
    </row>
    <row r="57" spans="15:21" x14ac:dyDescent="0.3">
      <c r="O57" t="s">
        <v>560</v>
      </c>
      <c r="P57" s="3" t="s">
        <v>946</v>
      </c>
      <c r="Q57">
        <v>1168</v>
      </c>
      <c r="R57">
        <v>95368</v>
      </c>
      <c r="S57">
        <v>11139</v>
      </c>
      <c r="T57" s="101">
        <f t="shared" si="4"/>
        <v>2.7382563243912635E-4</v>
      </c>
      <c r="U57" s="101"/>
    </row>
    <row r="58" spans="15:21" x14ac:dyDescent="0.3">
      <c r="O58" t="s">
        <v>553</v>
      </c>
      <c r="P58" s="3" t="s">
        <v>947</v>
      </c>
      <c r="Q58">
        <v>430198</v>
      </c>
      <c r="R58">
        <v>169600</v>
      </c>
      <c r="S58">
        <v>7296150</v>
      </c>
      <c r="T58" s="101">
        <f t="shared" si="4"/>
        <v>0.17935837042110886</v>
      </c>
      <c r="U58" s="101"/>
    </row>
    <row r="59" spans="15:21" x14ac:dyDescent="0.3">
      <c r="P59" s="3" t="s">
        <v>948</v>
      </c>
      <c r="Q59">
        <v>7059918</v>
      </c>
      <c r="R59">
        <v>3686118</v>
      </c>
      <c r="S59">
        <v>40679172</v>
      </c>
      <c r="T59" s="101">
        <f t="shared" si="4"/>
        <v>1</v>
      </c>
      <c r="U59" s="10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AC73"/>
  <sheetViews>
    <sheetView workbookViewId="0">
      <selection activeCell="G20" sqref="G20"/>
    </sheetView>
  </sheetViews>
  <sheetFormatPr defaultRowHeight="12" x14ac:dyDescent="0.25"/>
  <cols>
    <col min="1" max="1" width="8.44140625" style="80" bestFit="1" customWidth="1"/>
    <col min="2" max="2" width="5.77734375" style="80" bestFit="1" customWidth="1"/>
    <col min="3" max="3" width="8.77734375" style="81" bestFit="1" customWidth="1"/>
    <col min="4" max="4" width="8.88671875" style="80"/>
    <col min="5" max="5" width="6.21875" style="80" bestFit="1" customWidth="1"/>
    <col min="6" max="6" width="8" style="81" bestFit="1" customWidth="1"/>
    <col min="7" max="7" width="6.6640625" style="81" bestFit="1" customWidth="1"/>
    <col min="8" max="8" width="4.88671875" style="81" bestFit="1" customWidth="1"/>
    <col min="9" max="9" width="5.21875" style="80" bestFit="1" customWidth="1"/>
    <col min="10" max="10" width="10" style="80" bestFit="1" customWidth="1"/>
    <col min="11" max="11" width="8" style="80" bestFit="1" customWidth="1"/>
    <col min="12" max="12" width="8" style="87" bestFit="1" customWidth="1"/>
    <col min="13" max="13" width="9.109375" style="80" bestFit="1" customWidth="1"/>
    <col min="14" max="15" width="6.6640625" style="80" bestFit="1" customWidth="1"/>
    <col min="16" max="16" width="7.44140625" style="80" bestFit="1" customWidth="1"/>
    <col min="17" max="17" width="7.88671875" style="80" customWidth="1"/>
    <col min="18" max="18" width="9.21875" style="80" bestFit="1" customWidth="1"/>
    <col min="19" max="19" width="11.109375" style="80" customWidth="1"/>
    <col min="20" max="21" width="8.88671875" style="80"/>
    <col min="22" max="22" width="8.77734375" style="80" bestFit="1" customWidth="1"/>
    <col min="23" max="23" width="5.33203125" style="80" bestFit="1" customWidth="1"/>
    <col min="24" max="24" width="4.44140625" style="80" bestFit="1" customWidth="1"/>
    <col min="25" max="25" width="8.88671875" style="80"/>
    <col min="26" max="26" width="6.21875" style="80" bestFit="1" customWidth="1"/>
    <col min="27" max="27" width="9.109375" style="80" customWidth="1"/>
    <col min="28" max="28" width="10.44140625" style="80" customWidth="1"/>
    <col min="29" max="29" width="13.77734375" style="80" customWidth="1"/>
    <col min="30" max="30" width="5.44140625" style="80" bestFit="1" customWidth="1"/>
    <col min="31" max="31" width="13.5546875" style="80" bestFit="1" customWidth="1"/>
    <col min="32" max="34" width="8.88671875" style="80"/>
    <col min="35" max="36" width="5.21875" style="80" bestFit="1" customWidth="1"/>
    <col min="37" max="16384" width="8.88671875" style="80"/>
  </cols>
  <sheetData>
    <row r="1" spans="1:29" x14ac:dyDescent="0.25">
      <c r="A1" s="154" t="s">
        <v>783</v>
      </c>
      <c r="B1" s="154"/>
      <c r="C1" s="154"/>
      <c r="D1" s="154"/>
      <c r="E1" s="154"/>
      <c r="F1" s="154"/>
      <c r="J1" s="81"/>
      <c r="K1" s="86"/>
      <c r="L1" s="87" t="s">
        <v>793</v>
      </c>
      <c r="M1" s="87">
        <v>6</v>
      </c>
      <c r="O1" s="86">
        <f>O13*1000/Natgas!F1</f>
        <v>56.746009544623178</v>
      </c>
    </row>
    <row r="2" spans="1:29" x14ac:dyDescent="0.25">
      <c r="A2" s="80" t="s">
        <v>752</v>
      </c>
      <c r="C2" s="82">
        <f>SUM(C4:C72)</f>
        <v>8248.0324873109766</v>
      </c>
      <c r="E2" s="80" t="s">
        <v>753</v>
      </c>
      <c r="F2" s="81">
        <f>SUM(F3:F5)</f>
        <v>8248.0324873110003</v>
      </c>
      <c r="K2" s="80" t="s">
        <v>754</v>
      </c>
      <c r="M2" s="80" t="s">
        <v>755</v>
      </c>
      <c r="N2" s="80" t="s">
        <v>756</v>
      </c>
      <c r="P2" s="80" t="s">
        <v>785</v>
      </c>
      <c r="AB2" s="80" t="s">
        <v>757</v>
      </c>
    </row>
    <row r="3" spans="1:29" x14ac:dyDescent="0.25">
      <c r="E3" s="80" t="s">
        <v>758</v>
      </c>
      <c r="F3" s="81">
        <f>F10</f>
        <v>8248.0059626100592</v>
      </c>
      <c r="K3" s="80" t="s">
        <v>759</v>
      </c>
      <c r="M3" s="80" t="s">
        <v>784</v>
      </c>
      <c r="N3" s="80">
        <v>3.6</v>
      </c>
      <c r="Q3" s="100" t="s">
        <v>789</v>
      </c>
      <c r="AB3" s="80" t="s">
        <v>760</v>
      </c>
      <c r="AC3" s="80" t="s">
        <v>761</v>
      </c>
    </row>
    <row r="4" spans="1:29" x14ac:dyDescent="0.25">
      <c r="A4" s="80" t="s">
        <v>764</v>
      </c>
      <c r="B4" s="80" t="s">
        <v>363</v>
      </c>
      <c r="E4" s="80" t="s">
        <v>763</v>
      </c>
      <c r="F4" s="81">
        <f>F11</f>
        <v>1.10872135599906E-4</v>
      </c>
      <c r="J4" s="80" t="s">
        <v>764</v>
      </c>
      <c r="K4" s="81">
        <f>SUMIF($A$4:$A$73,$J4,$C$4:$C$73)</f>
        <v>228.70971682760401</v>
      </c>
      <c r="L4" s="88">
        <f>K4</f>
        <v>228.70971682760401</v>
      </c>
      <c r="M4" s="82">
        <f>L4/(P15/100)</f>
        <v>294.61819251041237</v>
      </c>
      <c r="N4" s="82">
        <f t="shared" ref="N4:N7" si="0">M4*$N$3</f>
        <v>1060.6254930374846</v>
      </c>
      <c r="O4" s="91"/>
      <c r="P4" s="81">
        <f>(K4/M4)*100</f>
        <v>77.629190132079501</v>
      </c>
      <c r="Q4" s="99" t="s">
        <v>788</v>
      </c>
      <c r="R4" s="81">
        <f>(N4*$O$15)-L4</f>
        <v>-1.9122931355184392E-3</v>
      </c>
      <c r="S4" s="81"/>
      <c r="T4" s="102"/>
      <c r="V4" s="80" t="s">
        <v>765</v>
      </c>
      <c r="W4" s="80">
        <v>6647</v>
      </c>
      <c r="AB4" s="80">
        <v>2016</v>
      </c>
      <c r="AC4" s="80" t="s">
        <v>766</v>
      </c>
    </row>
    <row r="5" spans="1:29" x14ac:dyDescent="0.25">
      <c r="A5" s="80" t="s">
        <v>764</v>
      </c>
      <c r="B5" s="80" t="s">
        <v>364</v>
      </c>
      <c r="E5" s="80" t="s">
        <v>116</v>
      </c>
      <c r="F5" s="81">
        <f>F12</f>
        <v>2.6413828805261799E-2</v>
      </c>
      <c r="J5" s="80" t="s">
        <v>762</v>
      </c>
      <c r="K5" s="81">
        <f t="shared" ref="K5:K8" si="1">SUMIF($A$4:$A$73,$J5,$C$4:$C$73)</f>
        <v>1798.4491339200379</v>
      </c>
      <c r="L5" s="88">
        <f t="shared" ref="L5:L7" si="2">K5</f>
        <v>1798.4491339200379</v>
      </c>
      <c r="M5" s="82">
        <f>4185-(M4-M1)</f>
        <v>3896.3818074895876</v>
      </c>
      <c r="N5" s="82">
        <f t="shared" si="0"/>
        <v>14026.974506962515</v>
      </c>
      <c r="O5" s="91">
        <f t="shared" ref="O5" si="3">L5/N5</f>
        <v>0.12821361677297899</v>
      </c>
      <c r="P5" s="81">
        <f t="shared" ref="P5" si="4">(K5/M5)*100</f>
        <v>46.156902038272435</v>
      </c>
      <c r="Q5" s="99" t="s">
        <v>790</v>
      </c>
      <c r="R5" s="81">
        <f t="shared" ref="R5:R7" si="5">(N5*$O$15)-L5</f>
        <v>1226.2552172462372</v>
      </c>
      <c r="S5" s="81"/>
      <c r="T5" s="102"/>
      <c r="V5" s="80" t="s">
        <v>767</v>
      </c>
      <c r="W5" s="80">
        <v>11491</v>
      </c>
      <c r="AA5" s="80" t="s">
        <v>762</v>
      </c>
      <c r="AB5" s="80">
        <v>257</v>
      </c>
      <c r="AC5" s="80">
        <v>4185</v>
      </c>
    </row>
    <row r="6" spans="1:29" x14ac:dyDescent="0.25">
      <c r="A6" s="80" t="s">
        <v>764</v>
      </c>
      <c r="B6" s="80" t="s">
        <v>365</v>
      </c>
      <c r="J6" s="80" t="s">
        <v>770</v>
      </c>
      <c r="K6" s="81">
        <f t="shared" si="1"/>
        <v>2793.3639076371865</v>
      </c>
      <c r="L6" s="88">
        <f t="shared" si="2"/>
        <v>2793.3639076371865</v>
      </c>
      <c r="M6" s="82">
        <f>1381+5</f>
        <v>1386</v>
      </c>
      <c r="N6" s="82">
        <f t="shared" si="0"/>
        <v>4989.6000000000004</v>
      </c>
      <c r="O6" s="91">
        <f>L6/N6</f>
        <v>0.55983724299286242</v>
      </c>
      <c r="P6" s="81">
        <f>(K6/M6)*100</f>
        <v>201.54140747743048</v>
      </c>
      <c r="Q6" s="99" t="s">
        <v>791</v>
      </c>
      <c r="R6" s="81">
        <f t="shared" si="5"/>
        <v>-1717.4323285865466</v>
      </c>
      <c r="S6" s="92"/>
      <c r="T6" s="102"/>
      <c r="V6" s="80" t="s">
        <v>768</v>
      </c>
      <c r="W6" s="80">
        <v>4844</v>
      </c>
      <c r="AA6" s="80" t="s">
        <v>764</v>
      </c>
      <c r="AB6" s="80">
        <v>0.3</v>
      </c>
      <c r="AC6" s="80">
        <v>6</v>
      </c>
    </row>
    <row r="7" spans="1:29" x14ac:dyDescent="0.25">
      <c r="A7" s="80" t="s">
        <v>764</v>
      </c>
      <c r="B7" s="80" t="s">
        <v>366</v>
      </c>
      <c r="J7" s="80" t="s">
        <v>772</v>
      </c>
      <c r="K7" s="81">
        <f t="shared" si="1"/>
        <v>3427.5097289261503</v>
      </c>
      <c r="L7" s="88">
        <f t="shared" si="2"/>
        <v>3427.5097289261503</v>
      </c>
      <c r="M7" s="82">
        <v>5048</v>
      </c>
      <c r="N7" s="82">
        <f t="shared" si="0"/>
        <v>18172.8</v>
      </c>
      <c r="O7" s="91">
        <f>L7/N7</f>
        <v>0.18860658395658073</v>
      </c>
      <c r="P7" s="81">
        <f>(K7/M7)*100</f>
        <v>67.89837022436906</v>
      </c>
      <c r="Q7" s="99" t="s">
        <v>792</v>
      </c>
      <c r="R7" s="81">
        <f t="shared" si="5"/>
        <v>491.17902363346639</v>
      </c>
      <c r="S7" s="81"/>
      <c r="T7" s="102"/>
      <c r="V7" s="80" t="s">
        <v>771</v>
      </c>
      <c r="W7" s="80">
        <v>10625</v>
      </c>
      <c r="X7" s="80">
        <v>3978</v>
      </c>
      <c r="AA7" s="80" t="s">
        <v>770</v>
      </c>
      <c r="AB7" s="80">
        <v>221</v>
      </c>
      <c r="AC7" s="80">
        <v>1381</v>
      </c>
    </row>
    <row r="8" spans="1:29" x14ac:dyDescent="0.25">
      <c r="A8" s="80" t="s">
        <v>764</v>
      </c>
      <c r="B8" s="80" t="s">
        <v>367</v>
      </c>
      <c r="G8" s="81">
        <v>160.08427873797507</v>
      </c>
      <c r="H8" s="81">
        <v>1.6008427873797506E-4</v>
      </c>
      <c r="I8" s="81">
        <v>4.954378784002729E-2</v>
      </c>
      <c r="J8" s="80" t="s">
        <v>115</v>
      </c>
      <c r="K8" s="81">
        <f t="shared" si="1"/>
        <v>0</v>
      </c>
      <c r="L8" s="88">
        <f>K20</f>
        <v>0</v>
      </c>
      <c r="M8" s="81">
        <f>K8/O8</f>
        <v>0</v>
      </c>
      <c r="N8" s="81">
        <f>M8*$N$3</f>
        <v>0</v>
      </c>
      <c r="O8" s="91">
        <f>O13</f>
        <v>0.21563483626956806</v>
      </c>
      <c r="P8" s="81" t="e">
        <f>(L8/M8)*100</f>
        <v>#DIV/0!</v>
      </c>
      <c r="Q8" s="99" t="s">
        <v>788</v>
      </c>
      <c r="R8" s="108"/>
      <c r="S8" s="81"/>
      <c r="T8" s="102"/>
      <c r="V8" s="80" t="s">
        <v>773</v>
      </c>
      <c r="W8" s="80">
        <v>5048</v>
      </c>
      <c r="AA8" s="80" t="s">
        <v>772</v>
      </c>
      <c r="AB8" s="80">
        <v>503.2</v>
      </c>
      <c r="AC8" s="80">
        <v>5048</v>
      </c>
    </row>
    <row r="9" spans="1:29" x14ac:dyDescent="0.25">
      <c r="A9" s="80" t="s">
        <v>764</v>
      </c>
      <c r="B9" s="80" t="s">
        <v>368</v>
      </c>
      <c r="J9" s="80" t="s">
        <v>116</v>
      </c>
      <c r="K9" s="81">
        <f>F4+F5</f>
        <v>2.6524700940861703E-2</v>
      </c>
      <c r="L9" s="88">
        <f>K19</f>
        <v>9.5488923387102145E-2</v>
      </c>
      <c r="M9" s="81">
        <f>K9/O9</f>
        <v>0.12300749452051807</v>
      </c>
      <c r="N9" s="81">
        <f>M9*$N$3</f>
        <v>0.44282698027386508</v>
      </c>
      <c r="O9" s="91">
        <f>O8</f>
        <v>0.21563483626956806</v>
      </c>
      <c r="P9" s="81">
        <f>(L9/M9)*100</f>
        <v>77.628541057044515</v>
      </c>
      <c r="Q9" s="99" t="s">
        <v>788</v>
      </c>
      <c r="R9" s="81"/>
      <c r="S9" s="81"/>
      <c r="T9" s="102"/>
      <c r="V9" s="80" t="s">
        <v>774</v>
      </c>
      <c r="W9" s="80">
        <v>4185</v>
      </c>
      <c r="AA9" s="80" t="s">
        <v>775</v>
      </c>
      <c r="AB9" s="80">
        <v>0.5</v>
      </c>
      <c r="AC9" s="80">
        <v>5</v>
      </c>
    </row>
    <row r="10" spans="1:29" x14ac:dyDescent="0.25">
      <c r="A10" s="80" t="s">
        <v>764</v>
      </c>
      <c r="B10" s="80" t="s">
        <v>369</v>
      </c>
      <c r="E10" s="80" t="s">
        <v>392</v>
      </c>
      <c r="F10" s="81">
        <v>8248.0059626100592</v>
      </c>
      <c r="J10" s="80" t="s">
        <v>1057</v>
      </c>
      <c r="K10" s="81">
        <f>K9-K8</f>
        <v>2.6524700940861703E-2</v>
      </c>
      <c r="L10" s="88">
        <f>L9-L8</f>
        <v>9.5488923387102145E-2</v>
      </c>
      <c r="M10" s="88">
        <f>M9-M8</f>
        <v>0.12300749452051807</v>
      </c>
      <c r="N10" s="81">
        <f t="shared" ref="N10" si="6">M10*$N$3</f>
        <v>0.44282698027386508</v>
      </c>
      <c r="O10" s="91">
        <f>K10/N10</f>
        <v>5.9898565630435566E-2</v>
      </c>
      <c r="P10" s="81">
        <f>(L10/M10)*100</f>
        <v>77.628541057044515</v>
      </c>
      <c r="R10" s="139">
        <f>SUM(R4:R7)</f>
        <v>2.1373125491663814E-11</v>
      </c>
      <c r="S10" s="130">
        <f>K10/O15</f>
        <v>0.12300749452051774</v>
      </c>
      <c r="V10" s="80" t="s">
        <v>776</v>
      </c>
      <c r="W10" s="80">
        <v>1381</v>
      </c>
      <c r="AA10" s="80" t="s">
        <v>115</v>
      </c>
      <c r="AB10" s="80">
        <v>16.100000000000001</v>
      </c>
      <c r="AC10" s="80">
        <v>581</v>
      </c>
    </row>
    <row r="11" spans="1:29" x14ac:dyDescent="0.25">
      <c r="A11" s="80" t="s">
        <v>764</v>
      </c>
      <c r="B11" s="80" t="s">
        <v>370</v>
      </c>
      <c r="E11" s="80" t="s">
        <v>20</v>
      </c>
      <c r="F11" s="81">
        <v>1.10872135599906E-4</v>
      </c>
      <c r="S11" s="81"/>
      <c r="V11" s="80" t="s">
        <v>764</v>
      </c>
      <c r="W11" s="80">
        <v>6</v>
      </c>
      <c r="AA11" s="80" t="s">
        <v>116</v>
      </c>
      <c r="AB11" s="80">
        <v>43.9</v>
      </c>
      <c r="AC11" s="80">
        <v>236</v>
      </c>
    </row>
    <row r="12" spans="1:29" x14ac:dyDescent="0.25">
      <c r="A12" s="80" t="s">
        <v>764</v>
      </c>
      <c r="B12" s="80" t="s">
        <v>346</v>
      </c>
      <c r="E12" s="80" t="s">
        <v>30</v>
      </c>
      <c r="F12" s="81">
        <v>2.6413828805261799E-2</v>
      </c>
      <c r="K12" s="81"/>
      <c r="L12" s="81"/>
      <c r="V12" s="80" t="s">
        <v>775</v>
      </c>
      <c r="W12" s="80">
        <v>5</v>
      </c>
      <c r="AA12" s="80" t="s">
        <v>758</v>
      </c>
      <c r="AB12" s="80">
        <v>1119.9000000000001</v>
      </c>
    </row>
    <row r="13" spans="1:29" x14ac:dyDescent="0.25">
      <c r="A13" s="80" t="s">
        <v>764</v>
      </c>
      <c r="B13" s="80" t="s">
        <v>371</v>
      </c>
      <c r="C13" s="81">
        <v>0.31299891350980802</v>
      </c>
      <c r="J13" s="80" t="s">
        <v>777</v>
      </c>
      <c r="K13" s="89">
        <f>SUM(K4:K7)</f>
        <v>8248.0324873109785</v>
      </c>
      <c r="L13" s="89">
        <f>SUM(L4:L7)</f>
        <v>8248.0324873109785</v>
      </c>
      <c r="M13" s="83">
        <f>SUM(AC5:AC9)</f>
        <v>10625</v>
      </c>
      <c r="N13" s="82">
        <f>M13*$N$3</f>
        <v>38250</v>
      </c>
      <c r="O13" s="91">
        <f>L13/N13</f>
        <v>0.21563483626956806</v>
      </c>
      <c r="P13" s="81">
        <f>(L13/M13)*100</f>
        <v>77.628541057044501</v>
      </c>
      <c r="Q13" s="84"/>
      <c r="Z13" s="80">
        <v>83.736000000000004</v>
      </c>
      <c r="AA13" s="80" t="s">
        <v>778</v>
      </c>
      <c r="AB13" s="80">
        <v>7.2</v>
      </c>
    </row>
    <row r="14" spans="1:29" x14ac:dyDescent="0.25">
      <c r="A14" s="80" t="s">
        <v>764</v>
      </c>
      <c r="B14" s="80" t="s">
        <v>348</v>
      </c>
      <c r="K14" s="81"/>
      <c r="L14" s="88"/>
      <c r="O14" s="107"/>
      <c r="Q14" s="85"/>
      <c r="AA14" s="80" t="s">
        <v>769</v>
      </c>
      <c r="AB14" s="80">
        <v>158.69999999999999</v>
      </c>
      <c r="AC14" s="80">
        <v>443</v>
      </c>
    </row>
    <row r="15" spans="1:29" x14ac:dyDescent="0.25">
      <c r="A15" s="80" t="s">
        <v>764</v>
      </c>
      <c r="B15" s="80" t="s">
        <v>372</v>
      </c>
      <c r="I15" s="86"/>
      <c r="J15" s="80" t="s">
        <v>753</v>
      </c>
      <c r="K15" s="90">
        <f>K18+K10</f>
        <v>8248.0324873110003</v>
      </c>
      <c r="L15" s="90">
        <f>L18+L10</f>
        <v>8248.1014515334464</v>
      </c>
      <c r="M15" s="82">
        <f>M13</f>
        <v>10625</v>
      </c>
      <c r="N15" s="82">
        <f>M15*$N$3</f>
        <v>38250</v>
      </c>
      <c r="O15" s="91">
        <f>K15/N15</f>
        <v>0.21563483626956864</v>
      </c>
      <c r="P15" s="81">
        <f>(L15/M15)*100</f>
        <v>77.629190132079501</v>
      </c>
      <c r="Q15" s="84"/>
      <c r="R15" s="86">
        <f>O13-O15</f>
        <v>-5.8286708792820718E-16</v>
      </c>
      <c r="AA15" s="80" t="s">
        <v>779</v>
      </c>
      <c r="AC15" s="80">
        <v>11692</v>
      </c>
    </row>
    <row r="16" spans="1:29" x14ac:dyDescent="0.25">
      <c r="A16" s="80" t="s">
        <v>764</v>
      </c>
      <c r="B16" s="80" t="s">
        <v>347</v>
      </c>
      <c r="K16" s="81"/>
      <c r="L16" s="88"/>
      <c r="AA16" s="80" t="s">
        <v>780</v>
      </c>
      <c r="AC16" s="80">
        <v>11491</v>
      </c>
    </row>
    <row r="17" spans="1:29" x14ac:dyDescent="0.25">
      <c r="A17" s="80" t="s">
        <v>764</v>
      </c>
      <c r="B17" s="80" t="s">
        <v>373</v>
      </c>
      <c r="K17" s="81"/>
      <c r="L17" s="88"/>
    </row>
    <row r="18" spans="1:29" x14ac:dyDescent="0.25">
      <c r="A18" s="80" t="s">
        <v>764</v>
      </c>
      <c r="B18" s="80" t="s">
        <v>375</v>
      </c>
      <c r="C18" s="81">
        <v>2.2920723046801301</v>
      </c>
      <c r="J18" s="80" t="s">
        <v>780</v>
      </c>
      <c r="K18" s="81">
        <f>F3</f>
        <v>8248.0059626100592</v>
      </c>
      <c r="L18" s="88">
        <f>K18</f>
        <v>8248.0059626100592</v>
      </c>
      <c r="M18" s="83">
        <f>M15-M10</f>
        <v>10624.87699250548</v>
      </c>
      <c r="N18" s="82">
        <f>M18*$N$3</f>
        <v>38249.557173019733</v>
      </c>
      <c r="O18" s="91">
        <f>K18/N18</f>
        <v>0.21563663927665006</v>
      </c>
      <c r="P18" s="85">
        <f>40*3.8</f>
        <v>152</v>
      </c>
      <c r="Q18" s="84">
        <f>P18/1000</f>
        <v>0.152</v>
      </c>
      <c r="AA18" s="80" t="s">
        <v>781</v>
      </c>
      <c r="AC18" s="80">
        <v>10546</v>
      </c>
    </row>
    <row r="19" spans="1:29" x14ac:dyDescent="0.25">
      <c r="A19" s="80" t="s">
        <v>764</v>
      </c>
      <c r="B19" s="80" t="s">
        <v>376</v>
      </c>
      <c r="C19" s="81">
        <v>21.275313129717301</v>
      </c>
      <c r="K19" s="81">
        <f>N9*$O$13</f>
        <v>9.5488923387102145E-2</v>
      </c>
      <c r="L19" s="88">
        <f>K19</f>
        <v>9.5488923387102145E-2</v>
      </c>
      <c r="M19" s="83">
        <f>M9</f>
        <v>0.12300749452051807</v>
      </c>
      <c r="N19" s="82">
        <f>M19*$N$3</f>
        <v>0.44282698027386508</v>
      </c>
      <c r="O19" s="91">
        <f>L19/N19</f>
        <v>0.21563483626956806</v>
      </c>
      <c r="P19" s="84"/>
      <c r="Q19" s="84"/>
      <c r="AA19" s="80" t="s">
        <v>765</v>
      </c>
      <c r="AC19" s="80">
        <v>7977</v>
      </c>
    </row>
    <row r="20" spans="1:29" x14ac:dyDescent="0.25">
      <c r="A20" s="80" t="s">
        <v>764</v>
      </c>
      <c r="B20" s="80" t="s">
        <v>377</v>
      </c>
      <c r="C20" s="81">
        <v>61.1086370401949</v>
      </c>
      <c r="K20" s="81">
        <f>N8*$O$13</f>
        <v>0</v>
      </c>
      <c r="L20" s="88">
        <f>K20</f>
        <v>0</v>
      </c>
      <c r="M20" s="83">
        <f>M8</f>
        <v>0</v>
      </c>
      <c r="N20" s="82">
        <f>M20*$N$3</f>
        <v>0</v>
      </c>
      <c r="O20" s="91" t="e">
        <f>L20/N20</f>
        <v>#DIV/0!</v>
      </c>
      <c r="Q20" s="84"/>
      <c r="AA20" s="80" t="s">
        <v>768</v>
      </c>
      <c r="AC20" s="80">
        <v>2568</v>
      </c>
    </row>
    <row r="21" spans="1:29" x14ac:dyDescent="0.25">
      <c r="A21" s="80" t="s">
        <v>764</v>
      </c>
      <c r="B21" s="80" t="s">
        <v>378</v>
      </c>
    </row>
    <row r="22" spans="1:29" x14ac:dyDescent="0.25">
      <c r="A22" s="80" t="s">
        <v>764</v>
      </c>
      <c r="B22" s="80" t="s">
        <v>6</v>
      </c>
      <c r="C22" s="81">
        <v>138.85645589950499</v>
      </c>
      <c r="K22" s="86"/>
      <c r="L22" s="86">
        <f>L20-L19</f>
        <v>-9.5488923387102145E-2</v>
      </c>
      <c r="N22" s="83">
        <f>N20-N19</f>
        <v>-0.44282698027386508</v>
      </c>
      <c r="O22" s="80">
        <f>L22/N22</f>
        <v>0.21563483626956806</v>
      </c>
      <c r="AA22" s="80" t="s">
        <v>771</v>
      </c>
      <c r="AC22" s="80">
        <v>10625</v>
      </c>
    </row>
    <row r="23" spans="1:29" x14ac:dyDescent="0.25">
      <c r="A23" s="80" t="s">
        <v>764</v>
      </c>
      <c r="B23" s="80" t="s">
        <v>10</v>
      </c>
      <c r="C23" s="81">
        <v>4.8642395399968699</v>
      </c>
      <c r="AA23" s="80" t="s">
        <v>782</v>
      </c>
      <c r="AC23" s="80">
        <v>11146</v>
      </c>
    </row>
    <row r="24" spans="1:29" x14ac:dyDescent="0.25">
      <c r="A24" s="80" t="s">
        <v>762</v>
      </c>
      <c r="B24" s="80" t="s">
        <v>379</v>
      </c>
      <c r="C24" s="81">
        <v>210.49161421141599</v>
      </c>
      <c r="D24" s="82"/>
      <c r="K24" s="86"/>
    </row>
    <row r="25" spans="1:29" x14ac:dyDescent="0.25">
      <c r="A25" s="80" t="s">
        <v>762</v>
      </c>
      <c r="B25" s="80" t="s">
        <v>21</v>
      </c>
      <c r="C25" s="81">
        <v>1192.8578462072501</v>
      </c>
      <c r="D25" s="82"/>
      <c r="K25" s="86"/>
    </row>
    <row r="26" spans="1:29" x14ac:dyDescent="0.25">
      <c r="A26" s="80" t="s">
        <v>762</v>
      </c>
      <c r="B26" s="80" t="s">
        <v>208</v>
      </c>
      <c r="C26" s="81">
        <v>1.08057058366412</v>
      </c>
      <c r="D26" s="82"/>
      <c r="K26" s="87"/>
      <c r="L26" s="80"/>
    </row>
    <row r="27" spans="1:29" x14ac:dyDescent="0.25">
      <c r="A27" s="80" t="s">
        <v>762</v>
      </c>
      <c r="B27" s="80" t="s">
        <v>380</v>
      </c>
      <c r="C27" s="81">
        <v>1.5079646017830399</v>
      </c>
      <c r="D27" s="82"/>
      <c r="K27" s="87"/>
      <c r="L27" s="86"/>
      <c r="M27" s="81"/>
      <c r="N27" s="86"/>
      <c r="O27" s="85"/>
    </row>
    <row r="28" spans="1:29" x14ac:dyDescent="0.25">
      <c r="A28" s="80" t="s">
        <v>762</v>
      </c>
      <c r="B28" s="80" t="s">
        <v>381</v>
      </c>
      <c r="C28" s="81">
        <v>3.5082250776968</v>
      </c>
      <c r="D28" s="82"/>
      <c r="M28" s="86"/>
    </row>
    <row r="29" spans="1:29" x14ac:dyDescent="0.25">
      <c r="A29" s="80" t="s">
        <v>762</v>
      </c>
      <c r="B29" s="80" t="s">
        <v>382</v>
      </c>
      <c r="C29" s="81">
        <v>38.241219195573599</v>
      </c>
      <c r="D29" s="82"/>
      <c r="K29" s="92"/>
      <c r="L29" s="93"/>
      <c r="N29" s="94"/>
      <c r="O29" s="95"/>
      <c r="Q29" s="95"/>
      <c r="R29" s="92"/>
    </row>
    <row r="30" spans="1:29" x14ac:dyDescent="0.25">
      <c r="A30" s="80" t="s">
        <v>762</v>
      </c>
      <c r="B30" s="80" t="s">
        <v>383</v>
      </c>
      <c r="C30" s="81">
        <v>0.54189996227945603</v>
      </c>
      <c r="D30" s="82"/>
      <c r="K30" s="92"/>
      <c r="L30" s="106"/>
      <c r="M30" s="105"/>
      <c r="N30" s="94"/>
      <c r="O30" s="95"/>
      <c r="Q30" s="95"/>
      <c r="R30" s="92"/>
    </row>
    <row r="31" spans="1:29" x14ac:dyDescent="0.25">
      <c r="A31" s="80" t="s">
        <v>762</v>
      </c>
      <c r="B31" s="80" t="s">
        <v>25</v>
      </c>
      <c r="C31" s="81">
        <v>10.3145852945693</v>
      </c>
      <c r="D31" s="82"/>
      <c r="K31" s="92"/>
      <c r="L31" s="93"/>
      <c r="M31" s="94"/>
      <c r="N31" s="94"/>
      <c r="O31" s="95"/>
      <c r="Q31" s="95"/>
      <c r="R31" s="92"/>
    </row>
    <row r="32" spans="1:29" x14ac:dyDescent="0.25">
      <c r="A32" s="80" t="s">
        <v>762</v>
      </c>
      <c r="B32" s="80" t="s">
        <v>384</v>
      </c>
      <c r="C32" s="81">
        <v>7.7336378382896003</v>
      </c>
      <c r="D32" s="82"/>
      <c r="K32" s="92"/>
      <c r="L32" s="93"/>
      <c r="M32" s="94"/>
      <c r="N32" s="94"/>
      <c r="O32" s="95"/>
      <c r="Q32" s="95"/>
      <c r="R32" s="92"/>
    </row>
    <row r="33" spans="1:18" x14ac:dyDescent="0.25">
      <c r="A33" s="80" t="s">
        <v>762</v>
      </c>
      <c r="B33" s="80" t="s">
        <v>385</v>
      </c>
      <c r="C33" s="81">
        <v>3.1934544594778E-2</v>
      </c>
      <c r="D33" s="82"/>
      <c r="K33" s="92"/>
      <c r="L33" s="93"/>
      <c r="M33" s="94"/>
      <c r="N33" s="94"/>
      <c r="O33" s="95"/>
      <c r="Q33" s="95"/>
      <c r="R33" s="92"/>
    </row>
    <row r="34" spans="1:18" x14ac:dyDescent="0.25">
      <c r="A34" s="80" t="s">
        <v>762</v>
      </c>
      <c r="B34" s="80" t="s">
        <v>386</v>
      </c>
      <c r="C34" s="81">
        <v>22.1312069822261</v>
      </c>
      <c r="D34" s="82"/>
      <c r="K34" s="92"/>
      <c r="L34" s="93"/>
      <c r="M34" s="94"/>
      <c r="N34" s="94"/>
      <c r="O34" s="95"/>
      <c r="Q34" s="95"/>
      <c r="R34" s="92"/>
    </row>
    <row r="35" spans="1:18" x14ac:dyDescent="0.25">
      <c r="A35" s="80" t="s">
        <v>762</v>
      </c>
      <c r="B35" s="80" t="s">
        <v>387</v>
      </c>
      <c r="C35" s="81">
        <v>50.617480570266402</v>
      </c>
      <c r="D35" s="82"/>
      <c r="K35" s="92"/>
      <c r="L35" s="93"/>
      <c r="M35" s="94"/>
      <c r="N35" s="94"/>
      <c r="O35" s="95"/>
      <c r="Q35" s="95"/>
      <c r="R35" s="92"/>
    </row>
    <row r="36" spans="1:18" x14ac:dyDescent="0.25">
      <c r="A36" s="80" t="s">
        <v>762</v>
      </c>
      <c r="B36" s="80" t="s">
        <v>32</v>
      </c>
      <c r="C36" s="81">
        <v>0.40306582826442999</v>
      </c>
      <c r="D36" s="82"/>
      <c r="K36" s="92"/>
      <c r="L36" s="93"/>
      <c r="R36" s="92"/>
    </row>
    <row r="37" spans="1:18" x14ac:dyDescent="0.25">
      <c r="A37" s="80" t="s">
        <v>762</v>
      </c>
      <c r="B37" s="80" t="s">
        <v>35</v>
      </c>
      <c r="C37" s="81">
        <v>74.198142565424504</v>
      </c>
      <c r="D37" s="82"/>
      <c r="K37" s="92"/>
      <c r="L37" s="92"/>
    </row>
    <row r="38" spans="1:18" x14ac:dyDescent="0.25">
      <c r="A38" s="80" t="s">
        <v>762</v>
      </c>
      <c r="B38" s="80" t="s">
        <v>41</v>
      </c>
      <c r="C38" s="81">
        <v>16.5872452020146</v>
      </c>
      <c r="D38" s="82"/>
      <c r="K38" s="83"/>
      <c r="L38" s="89"/>
      <c r="M38" s="83"/>
      <c r="N38" s="94"/>
      <c r="O38" s="96"/>
      <c r="Q38" s="96"/>
    </row>
    <row r="39" spans="1:18" x14ac:dyDescent="0.25">
      <c r="A39" s="80" t="s">
        <v>762</v>
      </c>
      <c r="B39" s="80" t="s">
        <v>388</v>
      </c>
      <c r="C39" s="81">
        <v>45.911568346620498</v>
      </c>
      <c r="D39" s="82"/>
      <c r="K39" s="92"/>
      <c r="L39" s="93"/>
      <c r="O39" s="85"/>
      <c r="Q39" s="85"/>
    </row>
    <row r="40" spans="1:18" x14ac:dyDescent="0.25">
      <c r="A40" s="80" t="s">
        <v>762</v>
      </c>
      <c r="B40" s="80" t="s">
        <v>389</v>
      </c>
      <c r="C40" s="81">
        <v>49.772354548902896</v>
      </c>
      <c r="D40" s="82"/>
      <c r="K40" s="92"/>
      <c r="L40" s="93"/>
      <c r="O40" s="85"/>
      <c r="Q40" s="85"/>
    </row>
    <row r="41" spans="1:18" x14ac:dyDescent="0.25">
      <c r="A41" s="80" t="s">
        <v>762</v>
      </c>
      <c r="B41" s="80" t="s">
        <v>390</v>
      </c>
      <c r="C41" s="81">
        <v>66.802968100592693</v>
      </c>
      <c r="D41" s="82"/>
      <c r="K41" s="94"/>
      <c r="L41" s="97"/>
      <c r="M41" s="94"/>
      <c r="N41" s="94"/>
      <c r="O41" s="96"/>
      <c r="Q41" s="96"/>
    </row>
    <row r="42" spans="1:18" x14ac:dyDescent="0.25">
      <c r="A42" s="80" t="s">
        <v>762</v>
      </c>
      <c r="B42" s="80" t="s">
        <v>341</v>
      </c>
      <c r="C42" s="81">
        <v>1.70951365715396</v>
      </c>
      <c r="D42" s="82"/>
      <c r="K42" s="92"/>
      <c r="L42" s="93"/>
    </row>
    <row r="43" spans="1:18" x14ac:dyDescent="0.25">
      <c r="A43" s="80" t="s">
        <v>762</v>
      </c>
      <c r="B43" s="80" t="s">
        <v>391</v>
      </c>
      <c r="C43" s="81">
        <v>4.0060906014546802</v>
      </c>
      <c r="D43" s="82"/>
      <c r="K43" s="92"/>
      <c r="L43" s="93"/>
    </row>
    <row r="44" spans="1:18" x14ac:dyDescent="0.25">
      <c r="A44" s="80" t="s">
        <v>705</v>
      </c>
      <c r="B44" s="80" t="s">
        <v>392</v>
      </c>
      <c r="D44" s="82"/>
      <c r="K44" s="92"/>
      <c r="L44" s="93"/>
      <c r="N44" s="94"/>
      <c r="O44" s="96"/>
      <c r="Q44" s="96"/>
    </row>
    <row r="45" spans="1:18" x14ac:dyDescent="0.25">
      <c r="A45" s="80" t="s">
        <v>770</v>
      </c>
      <c r="B45" s="80" t="s">
        <v>43</v>
      </c>
      <c r="C45" s="81">
        <v>409.180722578153</v>
      </c>
      <c r="D45" s="82"/>
      <c r="K45" s="92"/>
      <c r="L45" s="93"/>
      <c r="M45" s="83"/>
      <c r="N45" s="94"/>
      <c r="O45" s="96"/>
      <c r="Q45" s="96"/>
    </row>
    <row r="46" spans="1:18" x14ac:dyDescent="0.25">
      <c r="A46" s="80" t="s">
        <v>770</v>
      </c>
      <c r="B46" s="80" t="s">
        <v>393</v>
      </c>
      <c r="D46" s="82"/>
      <c r="E46" s="86"/>
      <c r="K46" s="92"/>
      <c r="L46" s="93"/>
      <c r="M46" s="83"/>
      <c r="N46" s="94"/>
      <c r="O46" s="96"/>
      <c r="Q46" s="96"/>
    </row>
    <row r="47" spans="1:18" x14ac:dyDescent="0.25">
      <c r="A47" s="80" t="s">
        <v>770</v>
      </c>
      <c r="B47" s="80" t="s">
        <v>46</v>
      </c>
      <c r="C47" s="81">
        <v>537.08540745836297</v>
      </c>
      <c r="D47" s="82"/>
      <c r="E47" s="86"/>
    </row>
    <row r="48" spans="1:18" x14ac:dyDescent="0.25">
      <c r="A48" s="80" t="s">
        <v>770</v>
      </c>
      <c r="B48" s="80" t="s">
        <v>394</v>
      </c>
      <c r="C48" s="81">
        <v>41.105494651302699</v>
      </c>
      <c r="D48" s="82"/>
      <c r="E48" s="86"/>
      <c r="K48" s="86"/>
      <c r="L48" s="98"/>
    </row>
    <row r="49" spans="1:5" x14ac:dyDescent="0.25">
      <c r="A49" s="80" t="s">
        <v>770</v>
      </c>
      <c r="B49" s="80" t="s">
        <v>395</v>
      </c>
      <c r="D49" s="82"/>
      <c r="E49" s="86"/>
    </row>
    <row r="50" spans="1:5" x14ac:dyDescent="0.25">
      <c r="A50" s="80" t="s">
        <v>770</v>
      </c>
      <c r="B50" s="80" t="s">
        <v>396</v>
      </c>
      <c r="C50" s="81">
        <v>105.53206156198701</v>
      </c>
      <c r="D50" s="82"/>
      <c r="E50" s="86"/>
    </row>
    <row r="51" spans="1:5" x14ac:dyDescent="0.25">
      <c r="A51" s="80" t="s">
        <v>770</v>
      </c>
      <c r="B51" s="80" t="s">
        <v>397</v>
      </c>
      <c r="C51" s="81">
        <v>13.5962249004199</v>
      </c>
      <c r="D51" s="82"/>
      <c r="E51" s="86"/>
    </row>
    <row r="52" spans="1:5" x14ac:dyDescent="0.25">
      <c r="A52" s="80" t="s">
        <v>770</v>
      </c>
      <c r="B52" s="80" t="s">
        <v>199</v>
      </c>
      <c r="C52" s="81">
        <v>425.15258192126601</v>
      </c>
      <c r="D52" s="82"/>
      <c r="E52" s="86"/>
    </row>
    <row r="53" spans="1:5" x14ac:dyDescent="0.25">
      <c r="A53" s="80" t="s">
        <v>770</v>
      </c>
      <c r="B53" s="80" t="s">
        <v>398</v>
      </c>
      <c r="C53" s="81">
        <v>450.41156174800898</v>
      </c>
      <c r="D53" s="82"/>
      <c r="E53" s="86"/>
    </row>
    <row r="54" spans="1:5" x14ac:dyDescent="0.25">
      <c r="A54" s="80" t="s">
        <v>770</v>
      </c>
      <c r="B54" s="80" t="s">
        <v>399</v>
      </c>
      <c r="C54" s="81">
        <v>377.80166471700898</v>
      </c>
      <c r="D54" s="82"/>
      <c r="E54" s="86"/>
    </row>
    <row r="55" spans="1:5" x14ac:dyDescent="0.25">
      <c r="A55" s="80" t="s">
        <v>770</v>
      </c>
      <c r="B55" s="80" t="s">
        <v>200</v>
      </c>
      <c r="C55" s="81">
        <v>176.42011455421499</v>
      </c>
      <c r="D55" s="82"/>
      <c r="E55" s="86"/>
    </row>
    <row r="56" spans="1:5" x14ac:dyDescent="0.25">
      <c r="A56" s="80" t="s">
        <v>770</v>
      </c>
      <c r="B56" s="80" t="s">
        <v>201</v>
      </c>
      <c r="C56" s="81">
        <v>106.768993550913</v>
      </c>
      <c r="D56" s="82"/>
      <c r="E56" s="86"/>
    </row>
    <row r="57" spans="1:5" x14ac:dyDescent="0.25">
      <c r="A57" s="80" t="s">
        <v>770</v>
      </c>
      <c r="B57" s="80" t="s">
        <v>48</v>
      </c>
      <c r="C57" s="81">
        <v>150.30907999554901</v>
      </c>
      <c r="D57" s="82"/>
      <c r="E57" s="86"/>
    </row>
    <row r="58" spans="1:5" x14ac:dyDescent="0.25">
      <c r="A58" s="80" t="s">
        <v>772</v>
      </c>
      <c r="B58" s="80" t="s">
        <v>453</v>
      </c>
      <c r="C58" s="81">
        <v>39.603726847490499</v>
      </c>
      <c r="D58" s="82"/>
      <c r="E58" s="86"/>
    </row>
    <row r="59" spans="1:5" x14ac:dyDescent="0.25">
      <c r="A59" s="80" t="s">
        <v>772</v>
      </c>
      <c r="B59" s="80" t="s">
        <v>454</v>
      </c>
      <c r="C59" s="81">
        <v>54.072056229080097</v>
      </c>
      <c r="D59" s="82"/>
    </row>
    <row r="60" spans="1:5" x14ac:dyDescent="0.25">
      <c r="A60" s="80" t="s">
        <v>772</v>
      </c>
      <c r="B60" s="80" t="s">
        <v>455</v>
      </c>
      <c r="C60" s="81">
        <v>52.7717979265</v>
      </c>
      <c r="D60" s="82"/>
    </row>
    <row r="61" spans="1:5" x14ac:dyDescent="0.25">
      <c r="A61" s="80" t="s">
        <v>772</v>
      </c>
      <c r="B61" s="80" t="s">
        <v>456</v>
      </c>
      <c r="C61" s="81">
        <v>58.234999908908698</v>
      </c>
      <c r="D61" s="82"/>
    </row>
    <row r="62" spans="1:5" x14ac:dyDescent="0.25">
      <c r="A62" s="80" t="s">
        <v>772</v>
      </c>
      <c r="B62" s="80" t="s">
        <v>457</v>
      </c>
      <c r="C62" s="81">
        <v>60.844308433788903</v>
      </c>
      <c r="D62" s="82"/>
    </row>
    <row r="63" spans="1:5" x14ac:dyDescent="0.25">
      <c r="A63" s="80" t="s">
        <v>772</v>
      </c>
      <c r="B63" s="80" t="s">
        <v>458</v>
      </c>
      <c r="C63" s="81">
        <v>20.915784954011301</v>
      </c>
      <c r="D63" s="82"/>
    </row>
    <row r="64" spans="1:5" x14ac:dyDescent="0.25">
      <c r="A64" s="80" t="s">
        <v>772</v>
      </c>
      <c r="B64" s="80" t="s">
        <v>459</v>
      </c>
      <c r="C64" s="81">
        <v>32.702752026818096</v>
      </c>
      <c r="D64" s="82"/>
    </row>
    <row r="65" spans="1:4" x14ac:dyDescent="0.25">
      <c r="A65" s="80" t="s">
        <v>772</v>
      </c>
      <c r="B65" s="80" t="s">
        <v>460</v>
      </c>
      <c r="C65" s="81">
        <v>40.237415279470902</v>
      </c>
      <c r="D65" s="82"/>
    </row>
    <row r="66" spans="1:4" x14ac:dyDescent="0.25">
      <c r="A66" s="80" t="s">
        <v>772</v>
      </c>
      <c r="B66" s="80" t="s">
        <v>461</v>
      </c>
      <c r="C66" s="81">
        <v>59.610862564651399</v>
      </c>
      <c r="D66" s="82"/>
    </row>
    <row r="67" spans="1:4" x14ac:dyDescent="0.25">
      <c r="A67" s="80" t="s">
        <v>772</v>
      </c>
      <c r="B67" s="80" t="s">
        <v>462</v>
      </c>
      <c r="C67" s="81">
        <v>115.014460260654</v>
      </c>
      <c r="D67" s="82"/>
    </row>
    <row r="68" spans="1:4" x14ac:dyDescent="0.25">
      <c r="A68" s="80" t="s">
        <v>772</v>
      </c>
      <c r="B68" s="80" t="s">
        <v>463</v>
      </c>
      <c r="C68" s="81">
        <v>130.64441257866699</v>
      </c>
      <c r="D68" s="82"/>
    </row>
    <row r="69" spans="1:4" x14ac:dyDescent="0.25">
      <c r="A69" s="80" t="s">
        <v>772</v>
      </c>
      <c r="B69" s="80" t="s">
        <v>464</v>
      </c>
      <c r="C69" s="81">
        <v>194.27612601528099</v>
      </c>
      <c r="D69" s="82"/>
    </row>
    <row r="70" spans="1:4" x14ac:dyDescent="0.25">
      <c r="A70" s="80" t="s">
        <v>772</v>
      </c>
      <c r="B70" s="80" t="s">
        <v>465</v>
      </c>
      <c r="C70" s="81">
        <v>403.17052813933901</v>
      </c>
      <c r="D70" s="82"/>
    </row>
    <row r="71" spans="1:4" x14ac:dyDescent="0.25">
      <c r="A71" s="80" t="s">
        <v>772</v>
      </c>
      <c r="B71" s="80" t="s">
        <v>466</v>
      </c>
      <c r="C71" s="81">
        <v>697.90410499172901</v>
      </c>
      <c r="D71" s="82"/>
    </row>
    <row r="72" spans="1:4" x14ac:dyDescent="0.25">
      <c r="A72" s="80" t="s">
        <v>772</v>
      </c>
      <c r="B72" s="80" t="s">
        <v>467</v>
      </c>
      <c r="C72" s="81">
        <v>1467.5063927697599</v>
      </c>
      <c r="D72" s="82"/>
    </row>
    <row r="73" spans="1:4" x14ac:dyDescent="0.25">
      <c r="D73" s="82"/>
    </row>
  </sheetData>
  <mergeCells count="1">
    <mergeCell ref="A1:F1"/>
  </mergeCells>
  <hyperlinks>
    <hyperlink ref="Q3" r:id="rId1" location=":~:text=Electricity%20and%20fuel%20prices%20in%20Ghana%20Last%20edited%3A,%2F%20liter%20%E2%80%93%200%2C57%20Ghanaian%20Cedi%20%2F%20liter" xr:uid="{8522426B-E6E0-4371-BAF7-B22F00024AD3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54"/>
  <sheetViews>
    <sheetView workbookViewId="0">
      <selection activeCell="G47" sqref="G47"/>
    </sheetView>
  </sheetViews>
  <sheetFormatPr defaultRowHeight="12" x14ac:dyDescent="0.25"/>
  <cols>
    <col min="1" max="1" width="18.6640625" style="80" bestFit="1" customWidth="1"/>
    <col min="2" max="2" width="7.88671875" style="80" bestFit="1" customWidth="1"/>
    <col min="3" max="3" width="6.5546875" style="80" bestFit="1" customWidth="1"/>
    <col min="4" max="5" width="8.77734375" style="80" bestFit="1" customWidth="1"/>
    <col min="6" max="6" width="9.44140625" style="80" bestFit="1" customWidth="1"/>
    <col min="7" max="7" width="6.109375" style="80" bestFit="1" customWidth="1"/>
    <col min="8" max="8" width="7.88671875" style="80" bestFit="1" customWidth="1"/>
    <col min="9" max="9" width="10.5546875" style="80" bestFit="1" customWidth="1"/>
    <col min="10" max="10" width="7.88671875" style="80" bestFit="1" customWidth="1"/>
    <col min="11" max="12" width="8.77734375" style="80" bestFit="1" customWidth="1"/>
    <col min="13" max="14" width="4.33203125" style="80" bestFit="1" customWidth="1"/>
    <col min="15" max="15" width="19" style="80" bestFit="1" customWidth="1"/>
    <col min="16" max="17" width="8.88671875" style="80"/>
    <col min="18" max="18" width="22.109375" style="80" customWidth="1"/>
    <col min="19" max="19" width="4.33203125" style="80" bestFit="1" customWidth="1"/>
    <col min="20" max="20" width="7.88671875" style="80" bestFit="1" customWidth="1"/>
    <col min="21" max="21" width="10.44140625" style="80" bestFit="1" customWidth="1"/>
    <col min="22" max="22" width="9.77734375" style="80" bestFit="1" customWidth="1"/>
    <col min="23" max="23" width="6.88671875" style="80" bestFit="1" customWidth="1"/>
    <col min="24" max="24" width="6.109375" style="80" bestFit="1" customWidth="1"/>
    <col min="25" max="25" width="13.77734375" style="80" bestFit="1" customWidth="1"/>
    <col min="26" max="26" width="15.44140625" style="80" bestFit="1" customWidth="1"/>
    <col min="27" max="27" width="8.5546875" style="80" bestFit="1" customWidth="1"/>
    <col min="28" max="28" width="4.5546875" style="80" bestFit="1" customWidth="1"/>
    <col min="29" max="29" width="7" style="80" bestFit="1" customWidth="1"/>
    <col min="30" max="16384" width="8.88671875" style="80"/>
  </cols>
  <sheetData>
    <row r="1" spans="1:29" x14ac:dyDescent="0.25">
      <c r="A1" s="114" t="s">
        <v>952</v>
      </c>
      <c r="F1" s="80">
        <v>3.8</v>
      </c>
      <c r="G1" s="80" t="s">
        <v>1045</v>
      </c>
      <c r="R1" s="80" t="s">
        <v>1033</v>
      </c>
    </row>
    <row r="2" spans="1:29" x14ac:dyDescent="0.25">
      <c r="A2" s="80" t="s">
        <v>954</v>
      </c>
      <c r="F2" s="124">
        <v>158.98729499999999</v>
      </c>
      <c r="G2" s="80" t="s">
        <v>1043</v>
      </c>
      <c r="I2" s="86">
        <f>B5/F2</f>
        <v>0.33519449882247931</v>
      </c>
    </row>
    <row r="3" spans="1:29" ht="12.6" thickBot="1" x14ac:dyDescent="0.3">
      <c r="A3" s="114" t="s">
        <v>953</v>
      </c>
      <c r="F3" s="80">
        <v>38</v>
      </c>
      <c r="G3" s="80" t="s">
        <v>1044</v>
      </c>
      <c r="I3" s="86">
        <f>I2*F3</f>
        <v>12.737390955254213</v>
      </c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</row>
    <row r="4" spans="1:29" ht="12.6" thickBot="1" x14ac:dyDescent="0.3">
      <c r="A4" s="80">
        <v>2015</v>
      </c>
      <c r="B4" s="80" t="s">
        <v>1034</v>
      </c>
      <c r="D4" s="80" t="s">
        <v>1048</v>
      </c>
      <c r="S4" s="116" t="s">
        <v>683</v>
      </c>
      <c r="T4" s="116" t="s">
        <v>609</v>
      </c>
      <c r="U4" s="116" t="s">
        <v>956</v>
      </c>
      <c r="V4" s="116" t="s">
        <v>611</v>
      </c>
      <c r="W4" s="116" t="s">
        <v>957</v>
      </c>
      <c r="X4" s="116" t="s">
        <v>958</v>
      </c>
      <c r="Y4" s="116" t="s">
        <v>959</v>
      </c>
      <c r="Z4" s="116" t="s">
        <v>960</v>
      </c>
      <c r="AA4" s="116" t="s">
        <v>705</v>
      </c>
      <c r="AB4" s="116" t="s">
        <v>961</v>
      </c>
      <c r="AC4" s="116" t="s">
        <v>585</v>
      </c>
    </row>
    <row r="5" spans="1:29" ht="12.6" thickBot="1" x14ac:dyDescent="0.3">
      <c r="A5" s="129" t="s">
        <v>1040</v>
      </c>
      <c r="B5" s="80">
        <v>53.291666666666664</v>
      </c>
      <c r="D5" s="86">
        <f>B5*165*F1</f>
        <v>33413.875</v>
      </c>
      <c r="G5" s="80" t="s">
        <v>756</v>
      </c>
      <c r="H5" s="80" t="s">
        <v>1046</v>
      </c>
      <c r="I5" s="80" t="s">
        <v>230</v>
      </c>
      <c r="J5" s="80" t="s">
        <v>1047</v>
      </c>
      <c r="R5" s="117"/>
      <c r="S5" s="117" t="s">
        <v>756</v>
      </c>
      <c r="T5" s="117" t="s">
        <v>756</v>
      </c>
      <c r="U5" s="117" t="s">
        <v>756</v>
      </c>
      <c r="V5" s="117" t="s">
        <v>756</v>
      </c>
      <c r="W5" s="117" t="s">
        <v>756</v>
      </c>
      <c r="X5" s="117" t="s">
        <v>756</v>
      </c>
      <c r="Y5" s="117" t="s">
        <v>756</v>
      </c>
      <c r="Z5" s="117" t="s">
        <v>756</v>
      </c>
      <c r="AA5" s="117" t="s">
        <v>756</v>
      </c>
      <c r="AB5" s="117" t="s">
        <v>756</v>
      </c>
      <c r="AC5" s="117" t="s">
        <v>756</v>
      </c>
    </row>
    <row r="6" spans="1:29" ht="12.6" thickBot="1" x14ac:dyDescent="0.3">
      <c r="A6" s="80" t="s">
        <v>950</v>
      </c>
      <c r="B6" s="80">
        <v>228154</v>
      </c>
      <c r="C6" s="80" t="s">
        <v>756</v>
      </c>
      <c r="F6" s="80" t="str">
        <f>A6</f>
        <v>Production</v>
      </c>
      <c r="G6" s="80">
        <f>B6-B14</f>
        <v>226281</v>
      </c>
      <c r="H6" s="83">
        <f>(G6*$D$5)/1000000</f>
        <v>7560.9250488750004</v>
      </c>
      <c r="I6" s="125">
        <f>SAM!CA29</f>
        <v>10011.912558500602</v>
      </c>
      <c r="J6" s="83">
        <f>I6-H6</f>
        <v>2450.9875096256019</v>
      </c>
      <c r="R6" s="118" t="s">
        <v>950</v>
      </c>
      <c r="S6" s="119"/>
      <c r="T6" s="119" t="s">
        <v>962</v>
      </c>
      <c r="U6" s="119"/>
      <c r="V6" s="119" t="s">
        <v>963</v>
      </c>
      <c r="W6" s="119"/>
      <c r="X6" s="119" t="s">
        <v>964</v>
      </c>
      <c r="Y6" s="119">
        <v>11</v>
      </c>
      <c r="Z6" s="119" t="s">
        <v>965</v>
      </c>
      <c r="AA6" s="119"/>
      <c r="AB6" s="119"/>
      <c r="AC6" s="119" t="s">
        <v>966</v>
      </c>
    </row>
    <row r="7" spans="1:29" ht="12.6" thickBot="1" x14ac:dyDescent="0.3">
      <c r="A7" s="80" t="s">
        <v>116</v>
      </c>
      <c r="B7" s="80">
        <v>13255</v>
      </c>
      <c r="F7" s="80" t="s">
        <v>1041</v>
      </c>
      <c r="G7" s="80">
        <f>B8-B7</f>
        <v>208763</v>
      </c>
      <c r="H7" s="83">
        <f t="shared" ref="H7" si="0">(G7*$D$5)/1000000</f>
        <v>6975.5807866249997</v>
      </c>
      <c r="I7" s="125">
        <f>SAM!ET85-SAM!CA156</f>
        <v>2608.0791125042251</v>
      </c>
      <c r="J7" s="83">
        <f t="shared" ref="J7:J9" si="1">I7-H7</f>
        <v>-4367.5016741207746</v>
      </c>
      <c r="R7" s="118" t="s">
        <v>116</v>
      </c>
      <c r="S7" s="119"/>
      <c r="T7" s="119" t="s">
        <v>967</v>
      </c>
      <c r="U7" s="119" t="s">
        <v>968</v>
      </c>
      <c r="V7" s="119" t="s">
        <v>969</v>
      </c>
      <c r="W7" s="119"/>
      <c r="X7" s="119"/>
      <c r="Y7" s="119"/>
      <c r="Z7" s="119"/>
      <c r="AA7" s="119">
        <v>803</v>
      </c>
      <c r="AB7" s="119"/>
      <c r="AC7" s="119" t="s">
        <v>970</v>
      </c>
    </row>
    <row r="8" spans="1:29" ht="12.6" thickBot="1" x14ac:dyDescent="0.3">
      <c r="A8" s="80" t="s">
        <v>115</v>
      </c>
      <c r="B8" s="80">
        <v>222018</v>
      </c>
      <c r="F8" s="80" t="s">
        <v>1042</v>
      </c>
      <c r="G8" s="80">
        <f>B9+B11</f>
        <v>10997</v>
      </c>
      <c r="H8" s="83">
        <f>(G8*$D$5+$H$13*(G8/SUM($G$8:$G$9)))/1000000</f>
        <v>367.45317631649345</v>
      </c>
      <c r="I8" s="125">
        <f>SAM!AQ85</f>
        <v>2946.8119289825204</v>
      </c>
      <c r="J8" s="83">
        <f t="shared" si="1"/>
        <v>2579.3587526660267</v>
      </c>
      <c r="R8" s="118" t="s">
        <v>115</v>
      </c>
      <c r="S8" s="119"/>
      <c r="T8" s="119" t="s">
        <v>971</v>
      </c>
      <c r="U8" s="119">
        <v>-448</v>
      </c>
      <c r="V8" s="119"/>
      <c r="W8" s="119"/>
      <c r="X8" s="119"/>
      <c r="Y8" s="119"/>
      <c r="Z8" s="119"/>
      <c r="AA8" s="119" t="s">
        <v>972</v>
      </c>
      <c r="AB8" s="119"/>
      <c r="AC8" s="119" t="s">
        <v>973</v>
      </c>
    </row>
    <row r="9" spans="1:29" ht="12.6" thickBot="1" x14ac:dyDescent="0.3">
      <c r="A9" s="80" t="s">
        <v>1035</v>
      </c>
      <c r="B9" s="80">
        <v>10613</v>
      </c>
      <c r="F9" s="80" t="s">
        <v>998</v>
      </c>
      <c r="G9" s="80">
        <f>B10</f>
        <v>6521</v>
      </c>
      <c r="H9" s="83">
        <f>(G9*$D$5+$H$13*(G9/SUM($G$8:$G$9)))/1000000</f>
        <v>217.89234907337035</v>
      </c>
      <c r="I9" s="125">
        <f>SAM!AK85</f>
        <v>4481.490116390738</v>
      </c>
      <c r="J9" s="83">
        <f t="shared" si="1"/>
        <v>4263.5977673173675</v>
      </c>
      <c r="R9" s="118" t="s">
        <v>974</v>
      </c>
      <c r="S9" s="119"/>
      <c r="T9" s="119"/>
      <c r="U9" s="119">
        <v>-433</v>
      </c>
      <c r="V9" s="119"/>
      <c r="W9" s="119"/>
      <c r="X9" s="119"/>
      <c r="Y9" s="119"/>
      <c r="Z9" s="119"/>
      <c r="AA9" s="119"/>
      <c r="AB9" s="119"/>
      <c r="AC9" s="119">
        <v>-433</v>
      </c>
    </row>
    <row r="10" spans="1:29" ht="12.6" thickBot="1" x14ac:dyDescent="0.3">
      <c r="A10" s="80" t="s">
        <v>998</v>
      </c>
      <c r="B10" s="80">
        <v>6521</v>
      </c>
      <c r="R10" s="118" t="s">
        <v>975</v>
      </c>
      <c r="S10" s="119"/>
      <c r="T10" s="119"/>
      <c r="U10" s="119" t="s">
        <v>976</v>
      </c>
      <c r="V10" s="119"/>
      <c r="W10" s="119"/>
      <c r="X10" s="119"/>
      <c r="Y10" s="119"/>
      <c r="Z10" s="119"/>
      <c r="AA10" s="119"/>
      <c r="AB10" s="119"/>
      <c r="AC10" s="119" t="s">
        <v>976</v>
      </c>
    </row>
    <row r="11" spans="1:29" ht="12.6" thickBot="1" x14ac:dyDescent="0.3">
      <c r="A11" s="80" t="s">
        <v>1006</v>
      </c>
      <c r="B11" s="80">
        <v>384</v>
      </c>
      <c r="G11" s="80">
        <f>SUM(G7:G9)</f>
        <v>226281</v>
      </c>
      <c r="H11" s="122">
        <f>SUM(H7:H9)</f>
        <v>7560.9263120148635</v>
      </c>
      <c r="I11" s="122">
        <f>SUM(I7:I9)</f>
        <v>10036.381157877484</v>
      </c>
      <c r="R11" s="118" t="s">
        <v>977</v>
      </c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</row>
    <row r="12" spans="1:29" ht="12.6" thickBot="1" x14ac:dyDescent="0.3">
      <c r="A12" s="80" t="s">
        <v>753</v>
      </c>
      <c r="B12" s="80">
        <f>SUM(B6:B7)</f>
        <v>241409</v>
      </c>
      <c r="G12" s="123">
        <f>G11-G6</f>
        <v>0</v>
      </c>
      <c r="H12" s="123">
        <f>H11-H6</f>
        <v>1.2631398631128832E-3</v>
      </c>
      <c r="R12" s="118" t="s">
        <v>978</v>
      </c>
      <c r="S12" s="119"/>
      <c r="T12" s="119" t="s">
        <v>979</v>
      </c>
      <c r="U12" s="119" t="s">
        <v>980</v>
      </c>
      <c r="V12" s="119" t="s">
        <v>981</v>
      </c>
      <c r="W12" s="119"/>
      <c r="X12" s="119" t="s">
        <v>964</v>
      </c>
      <c r="Y12" s="119">
        <v>11</v>
      </c>
      <c r="Z12" s="119" t="s">
        <v>965</v>
      </c>
      <c r="AA12" s="119" t="s">
        <v>982</v>
      </c>
      <c r="AB12" s="119"/>
      <c r="AC12" s="119" t="s">
        <v>983</v>
      </c>
    </row>
    <row r="13" spans="1:29" ht="12.6" thickBot="1" x14ac:dyDescent="0.3">
      <c r="A13" s="80" t="s">
        <v>752</v>
      </c>
      <c r="B13" s="80">
        <f>SUM(B8:B11)</f>
        <v>239536</v>
      </c>
      <c r="F13" s="80" t="s">
        <v>168</v>
      </c>
      <c r="H13" s="125">
        <f>SAM!CA119</f>
        <v>1263.1398638395633</v>
      </c>
      <c r="R13" s="118" t="s">
        <v>984</v>
      </c>
      <c r="S13" s="119"/>
      <c r="T13" s="119">
        <v>-84</v>
      </c>
      <c r="U13" s="119">
        <v>95</v>
      </c>
      <c r="V13" s="119"/>
      <c r="W13" s="119"/>
      <c r="X13" s="119"/>
      <c r="Y13" s="119"/>
      <c r="Z13" s="119"/>
      <c r="AA13" s="119"/>
      <c r="AB13" s="119"/>
      <c r="AC13" s="119">
        <v>11</v>
      </c>
    </row>
    <row r="14" spans="1:29" ht="12.6" thickBot="1" x14ac:dyDescent="0.3">
      <c r="B14" s="80">
        <f>B12-B13</f>
        <v>1873</v>
      </c>
      <c r="R14" s="118" t="s">
        <v>985</v>
      </c>
      <c r="S14" s="119"/>
      <c r="T14" s="119" t="s">
        <v>986</v>
      </c>
      <c r="U14" s="119" t="s">
        <v>987</v>
      </c>
      <c r="V14" s="119"/>
      <c r="W14" s="119"/>
      <c r="X14" s="119"/>
      <c r="Y14" s="119"/>
      <c r="Z14" s="119"/>
      <c r="AA14" s="119">
        <v>-122</v>
      </c>
      <c r="AB14" s="119"/>
      <c r="AC14" s="119" t="s">
        <v>988</v>
      </c>
    </row>
    <row r="15" spans="1:29" ht="15" thickBot="1" x14ac:dyDescent="0.35">
      <c r="A15" s="126" t="s">
        <v>1049</v>
      </c>
      <c r="R15" s="118" t="s">
        <v>989</v>
      </c>
      <c r="S15" s="119"/>
      <c r="T15" s="119" t="s">
        <v>990</v>
      </c>
      <c r="U15" s="119">
        <v>-606</v>
      </c>
      <c r="V15" s="119" t="s">
        <v>991</v>
      </c>
      <c r="W15" s="119"/>
      <c r="X15" s="119" t="s">
        <v>992</v>
      </c>
      <c r="Y15" s="119">
        <v>-11</v>
      </c>
      <c r="Z15" s="119"/>
      <c r="AA15" s="119" t="s">
        <v>993</v>
      </c>
      <c r="AB15" s="119"/>
      <c r="AC15" s="119" t="s">
        <v>994</v>
      </c>
    </row>
    <row r="16" spans="1:29" ht="12.6" thickBot="1" x14ac:dyDescent="0.3">
      <c r="A16" s="114" t="s">
        <v>611</v>
      </c>
      <c r="F16" s="80">
        <v>1000000</v>
      </c>
      <c r="I16" s="123">
        <f>1/1.05</f>
        <v>0.95238095238095233</v>
      </c>
      <c r="K16" s="80">
        <f>1/1000</f>
        <v>1E-3</v>
      </c>
      <c r="L16" s="80" t="s">
        <v>955</v>
      </c>
      <c r="O16" s="80" t="s">
        <v>1051</v>
      </c>
      <c r="P16" s="80" t="s">
        <v>1052</v>
      </c>
      <c r="R16" s="118" t="s">
        <v>995</v>
      </c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</row>
    <row r="17" spans="1:29" ht="12.6" thickBot="1" x14ac:dyDescent="0.3">
      <c r="A17" s="80" t="s">
        <v>1040</v>
      </c>
      <c r="B17" s="80">
        <f>8.9*F1</f>
        <v>33.82</v>
      </c>
      <c r="C17" s="80" t="s">
        <v>1038</v>
      </c>
      <c r="I17" s="123">
        <f>B17*I16</f>
        <v>32.209523809523809</v>
      </c>
      <c r="P17" s="80" t="s">
        <v>1050</v>
      </c>
      <c r="R17" s="118" t="s">
        <v>996</v>
      </c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</row>
    <row r="18" spans="1:29" ht="12.6" thickBot="1" x14ac:dyDescent="0.3">
      <c r="A18" s="80" t="s">
        <v>950</v>
      </c>
      <c r="B18" s="80">
        <v>26.4</v>
      </c>
      <c r="C18" s="80" t="s">
        <v>1036</v>
      </c>
      <c r="D18" s="80" t="s">
        <v>1037</v>
      </c>
      <c r="F18" s="80">
        <f>B18*F16</f>
        <v>26400000</v>
      </c>
      <c r="G18" s="80" t="s">
        <v>1038</v>
      </c>
      <c r="I18" s="122">
        <f>F18*I16</f>
        <v>25142857.142857142</v>
      </c>
      <c r="J18" s="80" t="s">
        <v>1039</v>
      </c>
      <c r="K18" s="124">
        <f>I18*$K$16</f>
        <v>25142.857142857141</v>
      </c>
      <c r="L18" s="124">
        <v>25060</v>
      </c>
      <c r="M18" s="80" t="s">
        <v>756</v>
      </c>
      <c r="O18" s="123">
        <f>J6/L18</f>
        <v>9.7804768939569103E-2</v>
      </c>
      <c r="P18" s="124">
        <f>((L18*1000)*$I$17)/1000000</f>
        <v>807.17066666666665</v>
      </c>
      <c r="R18" s="118" t="s">
        <v>997</v>
      </c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</row>
    <row r="19" spans="1:29" ht="12.6" thickBot="1" x14ac:dyDescent="0.3">
      <c r="A19" s="80" t="s">
        <v>116</v>
      </c>
      <c r="B19" s="80">
        <v>20.6</v>
      </c>
      <c r="C19" s="80" t="s">
        <v>1036</v>
      </c>
      <c r="F19" s="80">
        <f>B19*F16</f>
        <v>20600000</v>
      </c>
      <c r="I19" s="122">
        <f>F19*I16</f>
        <v>19619047.619047619</v>
      </c>
      <c r="K19" s="124">
        <f>I19*$K$16</f>
        <v>19619.047619047618</v>
      </c>
      <c r="L19" s="124">
        <v>19585</v>
      </c>
      <c r="O19" s="123">
        <f>-J7/L19</f>
        <v>0.22300238315653687</v>
      </c>
      <c r="P19" s="124">
        <f t="shared" ref="P19:P20" si="2">((L19*1000)*$I$17)/1000000</f>
        <v>630.82352380952386</v>
      </c>
      <c r="R19" s="118" t="s">
        <v>998</v>
      </c>
      <c r="S19" s="119"/>
      <c r="T19" s="119" t="s">
        <v>999</v>
      </c>
      <c r="U19" s="119" t="s">
        <v>1000</v>
      </c>
      <c r="V19" s="119"/>
      <c r="W19" s="119"/>
      <c r="X19" s="119"/>
      <c r="Y19" s="119"/>
      <c r="Z19" s="119"/>
      <c r="AA19" s="119"/>
      <c r="AB19" s="119"/>
      <c r="AC19" s="119" t="s">
        <v>1001</v>
      </c>
    </row>
    <row r="20" spans="1:29" ht="12.6" thickBot="1" x14ac:dyDescent="0.3">
      <c r="A20" s="80" t="s">
        <v>1035</v>
      </c>
      <c r="B20" s="80">
        <v>44645</v>
      </c>
      <c r="C20" s="80" t="s">
        <v>756</v>
      </c>
      <c r="K20" s="124">
        <f>B20</f>
        <v>44645</v>
      </c>
      <c r="L20" s="124">
        <f>K20</f>
        <v>44645</v>
      </c>
      <c r="O20" s="123">
        <f>J8/L20</f>
        <v>5.7774862866301416E-2</v>
      </c>
      <c r="P20" s="124">
        <f t="shared" si="2"/>
        <v>1437.9941904761904</v>
      </c>
      <c r="R20" s="118" t="s">
        <v>1002</v>
      </c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</row>
    <row r="21" spans="1:29" ht="12.6" thickBot="1" x14ac:dyDescent="0.3">
      <c r="R21" s="118" t="s">
        <v>1003</v>
      </c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</row>
    <row r="22" spans="1:29" ht="12.6" thickBot="1" x14ac:dyDescent="0.3">
      <c r="K22" s="83">
        <f>SUM(K18:K19)-K20</f>
        <v>116.90476190476329</v>
      </c>
      <c r="L22" s="83">
        <f>SUM(L18:L19)-L20</f>
        <v>0</v>
      </c>
      <c r="R22" s="118" t="s">
        <v>1004</v>
      </c>
      <c r="S22" s="119"/>
      <c r="T22" s="119"/>
      <c r="U22" s="119"/>
      <c r="V22" s="119"/>
      <c r="W22" s="119"/>
      <c r="X22" s="119"/>
      <c r="Y22" s="119"/>
      <c r="Z22" s="119" t="s">
        <v>1005</v>
      </c>
      <c r="AA22" s="119"/>
      <c r="AB22" s="119"/>
      <c r="AC22" s="119" t="s">
        <v>1005</v>
      </c>
    </row>
    <row r="23" spans="1:29" ht="12.6" thickBot="1" x14ac:dyDescent="0.3">
      <c r="R23" s="118" t="s">
        <v>1006</v>
      </c>
      <c r="S23" s="119"/>
      <c r="T23" s="119">
        <v>-384</v>
      </c>
      <c r="U23" s="119">
        <v>-144</v>
      </c>
      <c r="V23" s="119"/>
      <c r="W23" s="119"/>
      <c r="X23" s="119"/>
      <c r="Y23" s="119"/>
      <c r="Z23" s="119"/>
      <c r="AA23" s="119">
        <v>-259</v>
      </c>
      <c r="AB23" s="119"/>
      <c r="AC23" s="119">
        <v>-787</v>
      </c>
    </row>
    <row r="24" spans="1:29" ht="12.6" thickBot="1" x14ac:dyDescent="0.3">
      <c r="A24" s="127"/>
      <c r="B24" s="127" t="s">
        <v>865</v>
      </c>
      <c r="C24" s="127" t="s">
        <v>1054</v>
      </c>
      <c r="R24" s="118" t="s">
        <v>769</v>
      </c>
      <c r="S24" s="119"/>
      <c r="T24" s="119"/>
      <c r="U24" s="119"/>
      <c r="V24" s="119"/>
      <c r="W24" s="119"/>
      <c r="X24" s="119"/>
      <c r="Y24" s="119"/>
      <c r="Z24" s="119"/>
      <c r="AA24" s="119" t="s">
        <v>1007</v>
      </c>
      <c r="AB24" s="119"/>
      <c r="AC24" s="119" t="s">
        <v>1007</v>
      </c>
    </row>
    <row r="25" spans="1:29" ht="12.6" thickBot="1" x14ac:dyDescent="0.3">
      <c r="A25" s="127" t="s">
        <v>950</v>
      </c>
      <c r="B25" s="128">
        <f>P18</f>
        <v>807.17066666666665</v>
      </c>
      <c r="C25" s="128">
        <f>L18</f>
        <v>25060</v>
      </c>
      <c r="R25" s="118" t="s">
        <v>1008</v>
      </c>
      <c r="S25" s="119"/>
      <c r="T25" s="119"/>
      <c r="U25" s="119" t="s">
        <v>1009</v>
      </c>
      <c r="V25" s="119"/>
      <c r="W25" s="119"/>
      <c r="X25" s="119"/>
      <c r="Y25" s="119"/>
      <c r="Z25" s="119" t="s">
        <v>1010</v>
      </c>
      <c r="AA25" s="119" t="s">
        <v>1011</v>
      </c>
      <c r="AB25" s="119"/>
      <c r="AC25" s="119" t="s">
        <v>1012</v>
      </c>
    </row>
    <row r="26" spans="1:29" ht="12.6" thickBot="1" x14ac:dyDescent="0.3">
      <c r="A26" s="127" t="s">
        <v>116</v>
      </c>
      <c r="B26" s="128">
        <f>P19</f>
        <v>630.82352380952386</v>
      </c>
      <c r="C26" s="128">
        <f>L19</f>
        <v>19585</v>
      </c>
      <c r="R26" s="118" t="s">
        <v>762</v>
      </c>
      <c r="S26" s="119"/>
      <c r="T26" s="119"/>
      <c r="U26" s="119" t="s">
        <v>1013</v>
      </c>
      <c r="V26" s="119"/>
      <c r="W26" s="119"/>
      <c r="X26" s="119"/>
      <c r="Y26" s="119"/>
      <c r="Z26" s="119" t="s">
        <v>1014</v>
      </c>
      <c r="AA26" s="119" t="s">
        <v>1015</v>
      </c>
      <c r="AB26" s="119"/>
      <c r="AC26" s="119" t="s">
        <v>1016</v>
      </c>
    </row>
    <row r="27" spans="1:29" ht="12.6" thickBot="1" x14ac:dyDescent="0.3">
      <c r="A27" s="127" t="s">
        <v>1053</v>
      </c>
      <c r="B27" s="128">
        <f>P20</f>
        <v>1437.9941904761904</v>
      </c>
      <c r="C27" s="128">
        <f>L20</f>
        <v>44645</v>
      </c>
      <c r="R27" s="118" t="s">
        <v>775</v>
      </c>
      <c r="S27" s="119"/>
      <c r="T27" s="119"/>
      <c r="U27" s="119" t="s">
        <v>1017</v>
      </c>
      <c r="V27" s="119"/>
      <c r="W27" s="119"/>
      <c r="X27" s="119"/>
      <c r="Y27" s="119"/>
      <c r="Z27" s="119"/>
      <c r="AA27" s="119"/>
      <c r="AB27" s="119"/>
      <c r="AC27" s="119" t="s">
        <v>1017</v>
      </c>
    </row>
    <row r="28" spans="1:29" ht="12.6" thickBot="1" x14ac:dyDescent="0.3">
      <c r="R28" s="118" t="s">
        <v>772</v>
      </c>
      <c r="S28" s="119"/>
      <c r="T28" s="119"/>
      <c r="U28" s="119" t="s">
        <v>1018</v>
      </c>
      <c r="V28" s="119"/>
      <c r="W28" s="119"/>
      <c r="X28" s="119"/>
      <c r="Y28" s="119"/>
      <c r="Z28" s="119" t="s">
        <v>1019</v>
      </c>
      <c r="AA28" s="119" t="s">
        <v>1020</v>
      </c>
      <c r="AB28" s="119"/>
      <c r="AC28" s="119" t="s">
        <v>1021</v>
      </c>
    </row>
    <row r="29" spans="1:29" ht="12.6" thickBot="1" x14ac:dyDescent="0.3">
      <c r="R29" s="118" t="s">
        <v>1022</v>
      </c>
      <c r="S29" s="119"/>
      <c r="T29" s="119"/>
      <c r="U29" s="119" t="s">
        <v>1023</v>
      </c>
      <c r="V29" s="119"/>
      <c r="W29" s="119"/>
      <c r="X29" s="119"/>
      <c r="Y29" s="119"/>
      <c r="Z29" s="119" t="s">
        <v>1024</v>
      </c>
      <c r="AA29" s="119" t="s">
        <v>1025</v>
      </c>
      <c r="AB29" s="119"/>
      <c r="AC29" s="119" t="s">
        <v>1026</v>
      </c>
    </row>
    <row r="30" spans="1:29" ht="12.6" thickBot="1" x14ac:dyDescent="0.3">
      <c r="R30" s="118" t="s">
        <v>1027</v>
      </c>
      <c r="S30" s="119"/>
      <c r="T30" s="119"/>
      <c r="U30" s="119" t="s">
        <v>1028</v>
      </c>
      <c r="V30" s="119"/>
      <c r="W30" s="119"/>
      <c r="X30" s="119"/>
      <c r="Y30" s="119"/>
      <c r="Z30" s="119">
        <v>66</v>
      </c>
      <c r="AA30" s="119"/>
      <c r="AB30" s="119"/>
      <c r="AC30" s="119" t="s">
        <v>1029</v>
      </c>
    </row>
    <row r="31" spans="1:29" ht="12.6" thickBot="1" x14ac:dyDescent="0.3">
      <c r="R31" s="118" t="s">
        <v>607</v>
      </c>
      <c r="S31" s="119"/>
      <c r="T31" s="119"/>
      <c r="U31" s="119">
        <v>314</v>
      </c>
      <c r="V31" s="119"/>
      <c r="W31" s="119"/>
      <c r="X31" s="119"/>
      <c r="Y31" s="119"/>
      <c r="Z31" s="119"/>
      <c r="AA31" s="119"/>
      <c r="AB31" s="119"/>
      <c r="AC31" s="119">
        <v>314</v>
      </c>
    </row>
    <row r="32" spans="1:29" ht="12.6" thickBot="1" x14ac:dyDescent="0.3">
      <c r="R32" s="118" t="s">
        <v>1030</v>
      </c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12.6" thickBot="1" x14ac:dyDescent="0.3">
      <c r="R33" s="120" t="s">
        <v>1031</v>
      </c>
      <c r="S33" s="121"/>
      <c r="T33" s="121"/>
      <c r="U33" s="121" t="s">
        <v>1032</v>
      </c>
      <c r="V33" s="121"/>
      <c r="W33" s="121"/>
      <c r="X33" s="121"/>
      <c r="Y33" s="121"/>
      <c r="Z33" s="121"/>
      <c r="AA33" s="121"/>
      <c r="AB33" s="115"/>
      <c r="AC33" s="115"/>
    </row>
    <row r="36" spans="1:29" x14ac:dyDescent="0.25">
      <c r="H36" s="86"/>
    </row>
    <row r="37" spans="1:29" x14ac:dyDescent="0.25">
      <c r="H37" s="86"/>
    </row>
    <row r="39" spans="1:29" x14ac:dyDescent="0.25">
      <c r="A39" s="80" t="s">
        <v>950</v>
      </c>
      <c r="B39" s="122">
        <f>'Crude oil'!G5</f>
        <v>7585.6160799250001</v>
      </c>
      <c r="C39" s="80">
        <f>'Crude oil'!F5</f>
        <v>227019.94545454546</v>
      </c>
      <c r="D39" s="137">
        <f>D46/F46</f>
        <v>81566.029641118337</v>
      </c>
      <c r="E39" s="82"/>
      <c r="F39" s="82"/>
    </row>
    <row r="40" spans="1:29" x14ac:dyDescent="0.25">
      <c r="A40" s="80" t="s">
        <v>115</v>
      </c>
      <c r="B40" s="122">
        <f>'Crude oil'!G6</f>
        <v>7383.4347975499995</v>
      </c>
      <c r="C40" s="80">
        <f>'Crude oil'!F6</f>
        <v>220969.12727272726</v>
      </c>
      <c r="D40" s="137">
        <f t="shared" ref="D40:D41" si="3">D47/F47</f>
        <v>43940.312826206849</v>
      </c>
      <c r="E40" s="82"/>
      <c r="F40" s="82"/>
    </row>
    <row r="41" spans="1:29" x14ac:dyDescent="0.25">
      <c r="A41" s="80" t="s">
        <v>116</v>
      </c>
      <c r="B41" s="122">
        <f>'Crude oil'!G7</f>
        <v>440.14831329709995</v>
      </c>
      <c r="C41" s="80">
        <f>'Crude oil'!F7</f>
        <v>13172.62105329298</v>
      </c>
      <c r="D41" s="137">
        <f t="shared" si="3"/>
        <v>4263.1627439177691</v>
      </c>
    </row>
    <row r="42" spans="1:29" x14ac:dyDescent="0.25">
      <c r="A42" s="80" t="s">
        <v>1053</v>
      </c>
      <c r="B42" s="122">
        <f>'Crude oil'!G12</f>
        <v>352.54391470849839</v>
      </c>
      <c r="C42" s="80">
        <f>'Crude oil'!F12</f>
        <v>10550.824012734183</v>
      </c>
      <c r="D42" s="82">
        <f>C42</f>
        <v>10550.824012734183</v>
      </c>
    </row>
    <row r="43" spans="1:29" x14ac:dyDescent="0.25">
      <c r="A43" s="80" t="s">
        <v>1059</v>
      </c>
      <c r="B43" s="122">
        <f>'Crude oil'!G13</f>
        <v>289.78568096360181</v>
      </c>
      <c r="C43" s="122">
        <f>'Crude oil'!F13</f>
        <v>8672.6152223769859</v>
      </c>
      <c r="D43" s="82">
        <f>D50/F49</f>
        <v>31338.055171365508</v>
      </c>
      <c r="F43" s="138">
        <f>SUM(D42:D43)-(D39+D41-D40)</f>
        <v>-3.7472956319106743E-4</v>
      </c>
    </row>
    <row r="44" spans="1:29" x14ac:dyDescent="0.25">
      <c r="D44" s="82"/>
    </row>
    <row r="45" spans="1:29" x14ac:dyDescent="0.25">
      <c r="B45" s="80" t="s">
        <v>1066</v>
      </c>
      <c r="C45" s="80" t="s">
        <v>230</v>
      </c>
      <c r="D45" s="82"/>
      <c r="F45" s="86"/>
    </row>
    <row r="46" spans="1:29" x14ac:dyDescent="0.25">
      <c r="A46" s="80" t="s">
        <v>950</v>
      </c>
      <c r="B46" s="82">
        <f>B39</f>
        <v>7585.6160799250001</v>
      </c>
      <c r="C46" s="125">
        <f>SAM!CA29-B25</f>
        <v>9204.7418918339354</v>
      </c>
      <c r="D46" s="82">
        <f>C46</f>
        <v>9204.7418918339354</v>
      </c>
      <c r="E46" s="84">
        <f>(C46)/C39</f>
        <v>4.0545961163914263E-2</v>
      </c>
      <c r="F46" s="84">
        <v>0.11285018937827181</v>
      </c>
    </row>
    <row r="47" spans="1:29" x14ac:dyDescent="0.25">
      <c r="A47" s="80" t="s">
        <v>115</v>
      </c>
      <c r="B47" s="82">
        <f t="shared" ref="B47:B50" si="4">B40</f>
        <v>7383.4347975499995</v>
      </c>
      <c r="C47" s="125">
        <f>SAM!ET85+SAM!ES85</f>
        <v>4958.6726237779485</v>
      </c>
      <c r="D47" s="82">
        <f>C47</f>
        <v>4958.6726237779485</v>
      </c>
      <c r="E47" s="84">
        <f t="shared" ref="E47:E50" si="5">(C47)/C40</f>
        <v>2.2440567535291001E-2</v>
      </c>
      <c r="F47" s="84">
        <f>F46</f>
        <v>0.11285018937827181</v>
      </c>
    </row>
    <row r="48" spans="1:29" x14ac:dyDescent="0.25">
      <c r="A48" s="80" t="s">
        <v>116</v>
      </c>
      <c r="B48" s="82">
        <f t="shared" si="4"/>
        <v>440.14831329709995</v>
      </c>
      <c r="C48" s="125">
        <f>SAM!CA152+SAM!CA156-B26</f>
        <v>481.09872300151312</v>
      </c>
      <c r="D48" s="82">
        <f>C48</f>
        <v>481.09872300151312</v>
      </c>
      <c r="E48" s="84">
        <f t="shared" si="5"/>
        <v>3.6522626822339574E-2</v>
      </c>
      <c r="F48" s="84">
        <f>F47</f>
        <v>0.11285018937827181</v>
      </c>
    </row>
    <row r="49" spans="1:6" x14ac:dyDescent="0.25">
      <c r="A49" s="80" t="s">
        <v>1053</v>
      </c>
      <c r="B49" s="82">
        <f t="shared" si="4"/>
        <v>352.54391470849839</v>
      </c>
      <c r="C49" s="125">
        <f>SAM!AQ85-B27</f>
        <v>1508.81773850633</v>
      </c>
      <c r="D49" s="82">
        <f t="shared" ref="D49:D50" si="6">C49</f>
        <v>1508.81773850633</v>
      </c>
      <c r="E49" s="84">
        <f t="shared" si="5"/>
        <v>0.14300472993249452</v>
      </c>
      <c r="F49" s="84">
        <f t="shared" ref="F49:F50" si="7">(D49)/D42</f>
        <v>0.14300472993249452</v>
      </c>
    </row>
    <row r="50" spans="1:6" x14ac:dyDescent="0.25">
      <c r="A50" s="80" t="s">
        <v>1059</v>
      </c>
      <c r="B50" s="82">
        <f t="shared" si="4"/>
        <v>289.78568096360181</v>
      </c>
      <c r="C50" s="125">
        <f>SAM!AK85</f>
        <v>4481.490116390738</v>
      </c>
      <c r="D50" s="82">
        <f t="shared" si="6"/>
        <v>4481.490116390738</v>
      </c>
      <c r="E50" s="84">
        <f t="shared" si="5"/>
        <v>0.51674033742759007</v>
      </c>
      <c r="F50" s="84">
        <f t="shared" si="7"/>
        <v>0.14300472993249452</v>
      </c>
    </row>
    <row r="51" spans="1:6" x14ac:dyDescent="0.25">
      <c r="D51" s="82">
        <f>SAM!CA119</f>
        <v>1263.1398638395633</v>
      </c>
      <c r="F51" s="86"/>
    </row>
    <row r="52" spans="1:6" x14ac:dyDescent="0.25">
      <c r="D52" s="82"/>
    </row>
    <row r="53" spans="1:6" x14ac:dyDescent="0.25">
      <c r="D53" s="82">
        <f>SUM(D49:D50)</f>
        <v>5990.307854897068</v>
      </c>
      <c r="F53" s="86"/>
    </row>
    <row r="54" spans="1:6" x14ac:dyDescent="0.25">
      <c r="D54" s="83">
        <f>SUM(D46,D48,D51)-D47</f>
        <v>5990.3078548970634</v>
      </c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739-CEE9-45E8-95C5-05918A5FEB7E}">
  <dimension ref="A1:G14"/>
  <sheetViews>
    <sheetView workbookViewId="0">
      <selection activeCell="C14" sqref="C14"/>
    </sheetView>
  </sheetViews>
  <sheetFormatPr defaultRowHeight="11.4" x14ac:dyDescent="0.2"/>
  <cols>
    <col min="1" max="1" width="9.88671875" style="131" bestFit="1" customWidth="1"/>
    <col min="2" max="2" width="13.6640625" style="131" bestFit="1" customWidth="1"/>
    <col min="3" max="3" width="9.109375" style="131" bestFit="1" customWidth="1"/>
    <col min="4" max="4" width="9.21875" style="131" bestFit="1" customWidth="1"/>
    <col min="5" max="5" width="8.88671875" style="131"/>
    <col min="6" max="6" width="13.5546875" style="131" bestFit="1" customWidth="1"/>
    <col min="7" max="7" width="12" style="131" bestFit="1" customWidth="1"/>
    <col min="8" max="16384" width="8.88671875" style="131"/>
  </cols>
  <sheetData>
    <row r="1" spans="1:7" x14ac:dyDescent="0.2">
      <c r="B1" s="132">
        <v>37411661</v>
      </c>
      <c r="C1" s="133">
        <f>1-C2</f>
        <v>0.99875514875999016</v>
      </c>
      <c r="D1" s="131" t="s">
        <v>1060</v>
      </c>
    </row>
    <row r="2" spans="1:7" x14ac:dyDescent="0.2">
      <c r="B2" s="132">
        <v>46630</v>
      </c>
      <c r="C2" s="133">
        <f>B2/SUM(B1:B2)</f>
        <v>1.2448512400098552E-3</v>
      </c>
    </row>
    <row r="3" spans="1:7" x14ac:dyDescent="0.2">
      <c r="B3" s="132"/>
      <c r="F3" s="131">
        <v>165</v>
      </c>
      <c r="G3" s="134">
        <v>33413.875</v>
      </c>
    </row>
    <row r="4" spans="1:7" x14ac:dyDescent="0.2">
      <c r="B4" s="132" t="s">
        <v>1061</v>
      </c>
      <c r="C4" s="131" t="s">
        <v>1062</v>
      </c>
      <c r="F4" s="131" t="s">
        <v>756</v>
      </c>
    </row>
    <row r="5" spans="1:7" x14ac:dyDescent="0.2">
      <c r="A5" s="131" t="s">
        <v>1063</v>
      </c>
      <c r="B5" s="135">
        <f>SUM(B1:B2)</f>
        <v>37458291</v>
      </c>
      <c r="C5" s="135">
        <f>B5/D6</f>
        <v>5351.2275786613391</v>
      </c>
      <c r="D5" s="135"/>
      <c r="F5" s="134">
        <f>B5/$F$3</f>
        <v>227019.94545454546</v>
      </c>
      <c r="G5" s="136">
        <f>($G$3*F5)/1000000</f>
        <v>7585.6160799250001</v>
      </c>
    </row>
    <row r="6" spans="1:7" x14ac:dyDescent="0.2">
      <c r="A6" s="131" t="s">
        <v>794</v>
      </c>
      <c r="B6" s="135">
        <v>36459906</v>
      </c>
      <c r="C6" s="135">
        <v>5208.6000000000004</v>
      </c>
      <c r="D6" s="135">
        <f>B6/C6</f>
        <v>6999.9435548899892</v>
      </c>
      <c r="F6" s="134">
        <f t="shared" ref="F6:F7" si="0">B6/$F$3</f>
        <v>220969.12727272726</v>
      </c>
      <c r="G6" s="136">
        <f>($G$3*F6)/1000000</f>
        <v>7383.4347975499995</v>
      </c>
    </row>
    <row r="7" spans="1:7" x14ac:dyDescent="0.2">
      <c r="A7" s="131" t="s">
        <v>1064</v>
      </c>
      <c r="B7" s="134">
        <f>C7*D6</f>
        <v>2173482.4737933418</v>
      </c>
      <c r="C7" s="135">
        <v>310.5</v>
      </c>
      <c r="D7" s="135"/>
      <c r="F7" s="134">
        <f t="shared" si="0"/>
        <v>13172.62105329298</v>
      </c>
      <c r="G7" s="136">
        <f>($G$3*F7)/1000000</f>
        <v>440.14831329709995</v>
      </c>
    </row>
    <row r="8" spans="1:7" x14ac:dyDescent="0.2">
      <c r="C8" s="135"/>
      <c r="D8" s="135"/>
      <c r="G8" s="136"/>
    </row>
    <row r="9" spans="1:7" x14ac:dyDescent="0.2">
      <c r="A9" s="131" t="s">
        <v>782</v>
      </c>
      <c r="B9" s="134">
        <f>B7+B5-B6</f>
        <v>3171867.4737933427</v>
      </c>
      <c r="C9" s="135">
        <f>B9/D6</f>
        <v>453.12757866133848</v>
      </c>
      <c r="D9" s="135"/>
      <c r="G9" s="136"/>
    </row>
    <row r="10" spans="1:7" x14ac:dyDescent="0.2">
      <c r="A10" s="131" t="s">
        <v>771</v>
      </c>
      <c r="B10" s="134">
        <f>SUM(B12:B13)</f>
        <v>3171867.4737933427</v>
      </c>
      <c r="C10" s="134">
        <f>SUM(D12:D13)</f>
        <v>453.12757866133848</v>
      </c>
      <c r="D10" s="135"/>
      <c r="G10" s="136"/>
    </row>
    <row r="11" spans="1:7" x14ac:dyDescent="0.2">
      <c r="C11" s="135"/>
      <c r="D11" s="135"/>
      <c r="G11" s="136"/>
    </row>
    <row r="12" spans="1:7" x14ac:dyDescent="0.2">
      <c r="A12" s="131" t="s">
        <v>1058</v>
      </c>
      <c r="B12" s="135">
        <f>D12*D6</f>
        <v>1740885.9621011403</v>
      </c>
      <c r="C12" s="135">
        <v>248.7</v>
      </c>
      <c r="D12" s="135">
        <f>C12</f>
        <v>248.7</v>
      </c>
      <c r="F12" s="134">
        <f t="shared" ref="F12:F13" si="1">B12/$F$3</f>
        <v>10550.824012734183</v>
      </c>
      <c r="G12" s="136">
        <f>($G$3*F12)/1000000</f>
        <v>352.54391470849839</v>
      </c>
    </row>
    <row r="13" spans="1:7" x14ac:dyDescent="0.2">
      <c r="A13" s="131" t="s">
        <v>1065</v>
      </c>
      <c r="B13" s="135">
        <f>D13*D6</f>
        <v>1430981.5116922027</v>
      </c>
      <c r="C13" s="135">
        <v>61.8</v>
      </c>
      <c r="D13" s="135">
        <f>C9-SUM(C12)</f>
        <v>204.42757866133849</v>
      </c>
      <c r="F13" s="134">
        <f t="shared" si="1"/>
        <v>8672.6152223769859</v>
      </c>
      <c r="G13" s="136">
        <f>($G$3*F13)/1000000</f>
        <v>289.78568096360181</v>
      </c>
    </row>
    <row r="14" spans="1:7" x14ac:dyDescent="0.2">
      <c r="C14" s="135"/>
      <c r="D14" s="135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0C1-F392-4904-AC63-3E3FF9D50855}">
  <dimension ref="A1:AE75"/>
  <sheetViews>
    <sheetView topLeftCell="G2" workbookViewId="0">
      <selection activeCell="N21" sqref="N21"/>
    </sheetView>
  </sheetViews>
  <sheetFormatPr defaultRowHeight="12" x14ac:dyDescent="0.25"/>
  <cols>
    <col min="1" max="1" width="8" style="80" bestFit="1" customWidth="1"/>
    <col min="2" max="2" width="5.77734375" style="80" bestFit="1" customWidth="1"/>
    <col min="3" max="3" width="8.77734375" style="81" bestFit="1" customWidth="1"/>
    <col min="4" max="4" width="8.88671875" style="80"/>
    <col min="5" max="5" width="6.109375" style="80" bestFit="1" customWidth="1"/>
    <col min="6" max="6" width="8.77734375" style="81" bestFit="1" customWidth="1"/>
    <col min="7" max="7" width="6.5546875" style="81" bestFit="1" customWidth="1"/>
    <col min="8" max="8" width="4.77734375" style="81" bestFit="1" customWidth="1"/>
    <col min="9" max="9" width="4.77734375" style="80" bestFit="1" customWidth="1"/>
    <col min="10" max="10" width="9.77734375" style="80" bestFit="1" customWidth="1"/>
    <col min="11" max="11" width="8.77734375" style="80" bestFit="1" customWidth="1"/>
    <col min="12" max="12" width="9.6640625" style="80" bestFit="1" customWidth="1"/>
    <col min="13" max="13" width="7.88671875" style="80" bestFit="1" customWidth="1"/>
    <col min="14" max="14" width="7.5546875" style="80" customWidth="1"/>
    <col min="15" max="15" width="8.88671875" style="80"/>
    <col min="16" max="16" width="8.88671875" style="149"/>
    <col min="17" max="19" width="8.88671875" style="80"/>
    <col min="20" max="20" width="9.6640625" style="80" bestFit="1" customWidth="1"/>
    <col min="21" max="22" width="8.88671875" style="80"/>
    <col min="23" max="23" width="9.6640625" style="80" bestFit="1" customWidth="1"/>
    <col min="24" max="16384" width="8.88671875" style="80"/>
  </cols>
  <sheetData>
    <row r="1" spans="1:31" x14ac:dyDescent="0.25">
      <c r="A1" s="154" t="s">
        <v>783</v>
      </c>
      <c r="B1" s="154"/>
      <c r="C1" s="154"/>
      <c r="D1" s="154"/>
      <c r="E1" s="154"/>
      <c r="F1" s="154"/>
      <c r="J1" s="81"/>
      <c r="K1" s="86"/>
      <c r="L1" s="87"/>
      <c r="T1" s="80">
        <v>41.86</v>
      </c>
      <c r="U1" s="80" t="s">
        <v>1075</v>
      </c>
    </row>
    <row r="2" spans="1:31" x14ac:dyDescent="0.25">
      <c r="A2" s="80" t="s">
        <v>752</v>
      </c>
      <c r="C2" s="82">
        <f>SUM(C4:C75)</f>
        <v>11952.897942635374</v>
      </c>
      <c r="E2" s="80" t="s">
        <v>753</v>
      </c>
      <c r="F2" s="81">
        <f>SUM(F3:F7)</f>
        <v>11952.897942635376</v>
      </c>
      <c r="G2" s="81">
        <f>F2-C2</f>
        <v>0</v>
      </c>
      <c r="K2" s="80" t="s">
        <v>754</v>
      </c>
      <c r="L2" s="80" t="s">
        <v>723</v>
      </c>
      <c r="S2" s="80" t="s">
        <v>760</v>
      </c>
      <c r="T2" s="80" t="s">
        <v>723</v>
      </c>
      <c r="U2" s="80" t="s">
        <v>1076</v>
      </c>
    </row>
    <row r="3" spans="1:31" x14ac:dyDescent="0.25">
      <c r="E3" s="80" t="s">
        <v>758</v>
      </c>
      <c r="F3" s="81">
        <f>F11</f>
        <v>7627.3360181492571</v>
      </c>
      <c r="K3" s="80" t="s">
        <v>759</v>
      </c>
      <c r="N3" s="83">
        <f>SUM(N4:N9)</f>
        <v>0</v>
      </c>
      <c r="R3" s="141" t="s">
        <v>1070</v>
      </c>
      <c r="S3" s="80">
        <v>765.4</v>
      </c>
      <c r="T3" s="139">
        <f>S3*$T$1</f>
        <v>32039.644</v>
      </c>
      <c r="U3" s="142">
        <f>T3</f>
        <v>32039.644</v>
      </c>
      <c r="W3" s="139">
        <f>K18/M17</f>
        <v>102009.76804084459</v>
      </c>
      <c r="Z3" s="80" t="str">
        <f>INDEX($A$4:$A$75,MATCH($AA3,$B$4:$B$75,0))</f>
        <v>Agriculture</v>
      </c>
      <c r="AA3" s="80" t="s">
        <v>368</v>
      </c>
      <c r="AB3" s="80">
        <v>5.4203782496811703</v>
      </c>
      <c r="AD3" s="80" t="s">
        <v>764</v>
      </c>
      <c r="AE3" s="80">
        <f>SUMIF($Z$3:$Z$57,AD3,$AB$3:$AB$57)</f>
        <v>348.33739684785331</v>
      </c>
    </row>
    <row r="4" spans="1:31" x14ac:dyDescent="0.25">
      <c r="A4" s="80" t="s">
        <v>764</v>
      </c>
      <c r="B4" s="80" t="s">
        <v>363</v>
      </c>
      <c r="C4" s="81">
        <v>0</v>
      </c>
      <c r="E4" s="80" t="s">
        <v>763</v>
      </c>
      <c r="F4" s="81">
        <f>F12</f>
        <v>35.709405100868572</v>
      </c>
      <c r="J4" s="80" t="s">
        <v>764</v>
      </c>
      <c r="K4" s="82">
        <f>SUMIF($A$4:$A$75,$J4,$C$4:$C$75)</f>
        <v>671.3429885582749</v>
      </c>
      <c r="L4" s="82">
        <f t="shared" ref="L4:L11" si="0">SUMIF($Q$3:$Q$16,$J4,$U$3:$U$16)</f>
        <v>4319.9520000000002</v>
      </c>
      <c r="M4" s="91">
        <f>K4/L4</f>
        <v>0.15540519629807806</v>
      </c>
      <c r="N4" s="82">
        <f>K4-L4*$M$15</f>
        <v>348.33739684785274</v>
      </c>
      <c r="O4" s="102"/>
      <c r="P4" s="150">
        <f>N4/K4</f>
        <v>0.51886651500735204</v>
      </c>
      <c r="Q4" s="80" t="s">
        <v>116</v>
      </c>
      <c r="R4" s="80" t="s">
        <v>1064</v>
      </c>
      <c r="S4" s="141">
        <v>3738.1</v>
      </c>
      <c r="T4" s="139">
        <f t="shared" ref="T4:T7" si="1">S4*$T$1</f>
        <v>156476.86599999998</v>
      </c>
      <c r="U4" s="142">
        <f t="shared" ref="U4:U6" si="2">T4</f>
        <v>156476.86599999998</v>
      </c>
      <c r="W4" s="139">
        <f>K11/M17</f>
        <v>7503.5404141912122</v>
      </c>
      <c r="Z4" s="80" t="str">
        <f t="shared" ref="Z4:Z57" si="3">INDEX($A$4:$A$75,MATCH($AA4,$B$4:$B$75,0))</f>
        <v>Agriculture</v>
      </c>
      <c r="AA4" s="80" t="s">
        <v>371</v>
      </c>
      <c r="AB4" s="80">
        <v>1.44577737564376</v>
      </c>
      <c r="AD4" s="80" t="s">
        <v>762</v>
      </c>
      <c r="AE4" s="80">
        <f t="shared" ref="AE4:AE11" si="4">SUMIF($Z$3:$Z$57,AD4,$AB$3:$AB$57)</f>
        <v>1577.0991989172446</v>
      </c>
    </row>
    <row r="5" spans="1:31" x14ac:dyDescent="0.25">
      <c r="A5" s="80" t="s">
        <v>764</v>
      </c>
      <c r="B5" s="80" t="s">
        <v>364</v>
      </c>
      <c r="C5" s="81">
        <v>0</v>
      </c>
      <c r="E5" s="80" t="s">
        <v>116</v>
      </c>
      <c r="F5" s="81">
        <f>F13</f>
        <v>525.33514155356158</v>
      </c>
      <c r="J5" s="80" t="s">
        <v>762</v>
      </c>
      <c r="K5" s="82">
        <f t="shared" ref="K5:K9" si="5">SUMIF($A$4:$A$75,$J5,$C$4:$C$75)</f>
        <v>2780.858409884574</v>
      </c>
      <c r="L5" s="82">
        <f t="shared" si="0"/>
        <v>16099.356000000002</v>
      </c>
      <c r="M5" s="91">
        <f t="shared" ref="M5:M12" si="6">K5/L5</f>
        <v>0.17273103407891433</v>
      </c>
      <c r="N5" s="82">
        <f t="shared" ref="N5:N11" si="7">K5-L5*$M$15</f>
        <v>1577.0991989172448</v>
      </c>
      <c r="O5" s="102"/>
      <c r="P5" s="150">
        <f t="shared" ref="P5:P9" si="8">N5/K5</f>
        <v>0.5671267524126502</v>
      </c>
      <c r="Q5" s="80" t="s">
        <v>115</v>
      </c>
      <c r="R5" s="80" t="s">
        <v>794</v>
      </c>
      <c r="S5" s="80">
        <v>553.5</v>
      </c>
      <c r="T5" s="139">
        <f t="shared" si="1"/>
        <v>23169.51</v>
      </c>
      <c r="U5" s="142">
        <f t="shared" si="2"/>
        <v>23169.51</v>
      </c>
      <c r="W5" s="139">
        <f>K10/M17</f>
        <v>4041.176487788608</v>
      </c>
      <c r="Z5" s="80" t="str">
        <f t="shared" si="3"/>
        <v>Agriculture</v>
      </c>
      <c r="AA5" s="80" t="s">
        <v>373</v>
      </c>
      <c r="AB5" s="80">
        <v>27.961561766745199</v>
      </c>
      <c r="AD5" s="80" t="s">
        <v>770</v>
      </c>
      <c r="AE5" s="80">
        <f t="shared" si="4"/>
        <v>1646.8438492228945</v>
      </c>
    </row>
    <row r="6" spans="1:31" x14ac:dyDescent="0.25">
      <c r="A6" s="80" t="s">
        <v>764</v>
      </c>
      <c r="B6" s="80" t="s">
        <v>365</v>
      </c>
      <c r="C6" s="81">
        <v>0</v>
      </c>
      <c r="E6" s="80" t="s">
        <v>168</v>
      </c>
      <c r="F6" s="81">
        <f t="shared" ref="F6:F7" si="9">F14</f>
        <v>1565.1466819746008</v>
      </c>
      <c r="J6" s="80" t="s">
        <v>770</v>
      </c>
      <c r="K6" s="82">
        <f t="shared" si="5"/>
        <v>1690.6624372456263</v>
      </c>
      <c r="L6" s="82">
        <f t="shared" si="0"/>
        <v>586.04</v>
      </c>
      <c r="M6" s="91">
        <f t="shared" si="6"/>
        <v>2.8848925623602937</v>
      </c>
      <c r="N6" s="82">
        <f t="shared" si="7"/>
        <v>1646.8438492228945</v>
      </c>
      <c r="O6" s="102"/>
      <c r="P6" s="150">
        <f t="shared" si="8"/>
        <v>0.97408200060674466</v>
      </c>
      <c r="Q6" s="80" t="s">
        <v>115</v>
      </c>
      <c r="R6" s="80" t="s">
        <v>1067</v>
      </c>
      <c r="S6" s="80">
        <v>2.5</v>
      </c>
      <c r="T6" s="139">
        <f t="shared" si="1"/>
        <v>104.65</v>
      </c>
      <c r="U6" s="142">
        <f t="shared" si="2"/>
        <v>104.65</v>
      </c>
      <c r="W6" s="139"/>
      <c r="Z6" s="80" t="str">
        <f t="shared" si="3"/>
        <v>Agriculture</v>
      </c>
      <c r="AA6" s="80" t="s">
        <v>375</v>
      </c>
      <c r="AB6" s="80">
        <v>0.98986066235456904</v>
      </c>
      <c r="AD6" s="80" t="s">
        <v>772</v>
      </c>
      <c r="AE6" s="80">
        <f t="shared" si="4"/>
        <v>794.46766129624734</v>
      </c>
    </row>
    <row r="7" spans="1:31" x14ac:dyDescent="0.25">
      <c r="A7" s="80" t="s">
        <v>764</v>
      </c>
      <c r="B7" s="80" t="s">
        <v>366</v>
      </c>
      <c r="C7" s="81">
        <v>0</v>
      </c>
      <c r="E7" s="80" t="s">
        <v>24</v>
      </c>
      <c r="F7" s="81">
        <f t="shared" si="9"/>
        <v>2199.370695857087</v>
      </c>
      <c r="J7" s="80" t="s">
        <v>772</v>
      </c>
      <c r="K7" s="82">
        <f t="shared" si="5"/>
        <v>1344.3909409815296</v>
      </c>
      <c r="L7" s="82">
        <f t="shared" si="0"/>
        <v>7354.8019999999997</v>
      </c>
      <c r="M7" s="91">
        <f t="shared" si="6"/>
        <v>0.18279090871263831</v>
      </c>
      <c r="N7" s="82">
        <f t="shared" si="7"/>
        <v>794.467661296247</v>
      </c>
      <c r="O7" s="102"/>
      <c r="P7" s="150">
        <f t="shared" si="8"/>
        <v>0.59094987706195956</v>
      </c>
      <c r="Q7" s="80" t="s">
        <v>115</v>
      </c>
      <c r="R7" s="80" t="s">
        <v>1068</v>
      </c>
      <c r="S7" s="80">
        <v>122.6</v>
      </c>
      <c r="T7" s="139">
        <f t="shared" si="1"/>
        <v>5132.0360000000001</v>
      </c>
      <c r="U7" s="142">
        <f>T7+T18</f>
        <v>9422.6859999999942</v>
      </c>
      <c r="W7" s="139"/>
      <c r="Z7" s="80" t="str">
        <f t="shared" si="3"/>
        <v>Agriculture</v>
      </c>
      <c r="AA7" s="80" t="s">
        <v>376</v>
      </c>
      <c r="AB7" s="80">
        <v>11.4076823193775</v>
      </c>
      <c r="AD7" s="80" t="s">
        <v>705</v>
      </c>
      <c r="AE7" s="80">
        <f t="shared" si="4"/>
        <v>-709.74139780484597</v>
      </c>
    </row>
    <row r="8" spans="1:31" x14ac:dyDescent="0.25">
      <c r="A8" s="80" t="s">
        <v>764</v>
      </c>
      <c r="B8" s="80" t="s">
        <v>367</v>
      </c>
      <c r="C8" s="81">
        <v>0</v>
      </c>
      <c r="I8" s="81"/>
      <c r="J8" s="80" t="s">
        <v>705</v>
      </c>
      <c r="K8" s="82">
        <f t="shared" si="5"/>
        <v>550.35599776313813</v>
      </c>
      <c r="L8" s="82">
        <f t="shared" si="0"/>
        <v>16852.835999999999</v>
      </c>
      <c r="M8" s="91">
        <f t="shared" si="6"/>
        <v>3.2656580635041968E-2</v>
      </c>
      <c r="N8" s="82">
        <f t="shared" si="7"/>
        <v>-709.74139780484586</v>
      </c>
      <c r="O8" s="102"/>
      <c r="P8" s="150">
        <f t="shared" si="8"/>
        <v>-1.2896041847268174</v>
      </c>
      <c r="S8" s="80">
        <f>SUM(S3:S4)-SUM(S5:S7)</f>
        <v>3824.9</v>
      </c>
      <c r="T8" s="139">
        <f>SUM(T3:T4)-SUM(T5:T7)</f>
        <v>160110.31399999998</v>
      </c>
      <c r="U8" s="139">
        <f>SUM(U3:U4)-SUM(U5:U7)</f>
        <v>155819.66399999999</v>
      </c>
      <c r="W8" s="139">
        <f>W3+W4-W5</f>
        <v>105472.1319672472</v>
      </c>
      <c r="Z8" s="80" t="str">
        <f t="shared" si="3"/>
        <v>Agriculture</v>
      </c>
      <c r="AA8" s="80" t="s">
        <v>377</v>
      </c>
      <c r="AB8" s="80">
        <v>6.1119242465388997</v>
      </c>
      <c r="AD8" s="80" t="s">
        <v>775</v>
      </c>
      <c r="AE8" s="80">
        <f t="shared" si="4"/>
        <v>-3657.00670847939</v>
      </c>
    </row>
    <row r="9" spans="1:31" x14ac:dyDescent="0.25">
      <c r="A9" s="80" t="s">
        <v>764</v>
      </c>
      <c r="B9" s="80" t="s">
        <v>368</v>
      </c>
      <c r="C9" s="81">
        <v>10.446575550562105</v>
      </c>
      <c r="J9" s="80" t="s">
        <v>775</v>
      </c>
      <c r="K9" s="82">
        <f t="shared" si="5"/>
        <v>4613.125800982315</v>
      </c>
      <c r="L9" s="82">
        <f t="shared" si="0"/>
        <v>110606.678</v>
      </c>
      <c r="M9" s="91">
        <f t="shared" si="6"/>
        <v>4.1707479913485106E-2</v>
      </c>
      <c r="N9" s="82">
        <f t="shared" si="7"/>
        <v>-3657.0067084793945</v>
      </c>
      <c r="O9" s="102"/>
      <c r="P9" s="150">
        <f t="shared" si="8"/>
        <v>-0.79273942793857355</v>
      </c>
      <c r="T9" s="139"/>
      <c r="W9" s="139"/>
      <c r="Z9" s="80" t="str">
        <f t="shared" si="3"/>
        <v>Agriculture</v>
      </c>
      <c r="AA9" s="80" t="s">
        <v>378</v>
      </c>
      <c r="AB9" s="80">
        <v>29.617966061715599</v>
      </c>
      <c r="AD9" s="80" t="s">
        <v>115</v>
      </c>
      <c r="AE9" s="80">
        <f t="shared" si="4"/>
        <v>0</v>
      </c>
    </row>
    <row r="10" spans="1:31" x14ac:dyDescent="0.25">
      <c r="A10" s="80" t="s">
        <v>764</v>
      </c>
      <c r="B10" s="80" t="s">
        <v>369</v>
      </c>
      <c r="C10" s="81">
        <v>0</v>
      </c>
      <c r="F10" s="81" t="s">
        <v>42</v>
      </c>
      <c r="J10" s="80" t="s">
        <v>115</v>
      </c>
      <c r="K10" s="82">
        <f>SUMIF($A$4:$A$75,$J10,$C$4:$C$75)</f>
        <v>302.16136721991472</v>
      </c>
      <c r="L10" s="82">
        <f t="shared" si="0"/>
        <v>32696.845999999994</v>
      </c>
      <c r="M10" s="91">
        <f t="shared" si="6"/>
        <v>9.2413001309029855E-3</v>
      </c>
      <c r="N10" s="82">
        <f t="shared" si="7"/>
        <v>-2142.602854534065</v>
      </c>
      <c r="O10" s="148">
        <f>K10/$M$11</f>
        <v>84273.635758142045</v>
      </c>
      <c r="Q10" s="80" t="s">
        <v>705</v>
      </c>
      <c r="R10" s="80" t="s">
        <v>1069</v>
      </c>
      <c r="S10" s="80">
        <v>402.6</v>
      </c>
      <c r="T10" s="139">
        <f>S10*$T$1</f>
        <v>16852.835999999999</v>
      </c>
      <c r="U10" s="139">
        <f>T10</f>
        <v>16852.835999999999</v>
      </c>
      <c r="W10" s="139">
        <f>K8/$M$15</f>
        <v>7360.5892723378229</v>
      </c>
      <c r="Z10" s="80" t="str">
        <f t="shared" si="3"/>
        <v>Agriculture</v>
      </c>
      <c r="AA10" s="80" t="s">
        <v>6</v>
      </c>
      <c r="AB10" s="80">
        <v>201.72097961912601</v>
      </c>
      <c r="AD10" s="80" t="s">
        <v>116</v>
      </c>
      <c r="AE10" s="80">
        <f t="shared" si="4"/>
        <v>0</v>
      </c>
    </row>
    <row r="11" spans="1:31" x14ac:dyDescent="0.25">
      <c r="A11" s="80" t="s">
        <v>764</v>
      </c>
      <c r="B11" s="80" t="s">
        <v>370</v>
      </c>
      <c r="C11" s="81">
        <v>0</v>
      </c>
      <c r="E11" s="80" t="s">
        <v>41</v>
      </c>
      <c r="F11" s="81">
        <v>7627.3360181492571</v>
      </c>
      <c r="J11" s="80" t="s">
        <v>116</v>
      </c>
      <c r="K11" s="82">
        <f>F4+F5</f>
        <v>561.04454665443018</v>
      </c>
      <c r="L11" s="82">
        <f t="shared" si="0"/>
        <v>156476.86599999998</v>
      </c>
      <c r="M11" s="91">
        <f t="shared" si="6"/>
        <v>3.5854791893290493E-3</v>
      </c>
      <c r="N11" s="82">
        <f t="shared" si="7"/>
        <v>-11138.831445329377</v>
      </c>
      <c r="O11" s="148">
        <f>L11</f>
        <v>156476.86599999998</v>
      </c>
      <c r="Q11" s="80" t="s">
        <v>772</v>
      </c>
      <c r="R11" s="80" t="s">
        <v>1071</v>
      </c>
      <c r="S11" s="80">
        <v>175.7</v>
      </c>
      <c r="T11" s="139">
        <f t="shared" ref="T11:T15" si="10">S11*$T$1</f>
        <v>7354.8019999999997</v>
      </c>
      <c r="U11" s="139">
        <f t="shared" ref="U11:U15" si="11">T11</f>
        <v>7354.8019999999997</v>
      </c>
      <c r="W11" s="139">
        <f>K7/$M$15</f>
        <v>17980.197505316588</v>
      </c>
      <c r="Z11" s="80" t="str">
        <f t="shared" si="3"/>
        <v>Agriculture</v>
      </c>
      <c r="AA11" s="80" t="s">
        <v>10</v>
      </c>
      <c r="AB11" s="80">
        <v>63.661266546670603</v>
      </c>
      <c r="AD11" s="80" t="s">
        <v>1057</v>
      </c>
      <c r="AE11" s="80">
        <f t="shared" si="4"/>
        <v>0</v>
      </c>
    </row>
    <row r="12" spans="1:31" x14ac:dyDescent="0.25">
      <c r="A12" s="80" t="s">
        <v>764</v>
      </c>
      <c r="B12" s="80" t="s">
        <v>346</v>
      </c>
      <c r="C12" s="81">
        <v>0</v>
      </c>
      <c r="E12" s="80" t="s">
        <v>20</v>
      </c>
      <c r="F12" s="81">
        <v>35.709405100868572</v>
      </c>
      <c r="J12" s="144" t="s">
        <v>1057</v>
      </c>
      <c r="K12" s="147">
        <f>K11-K10</f>
        <v>258.88317943451545</v>
      </c>
      <c r="L12" s="147">
        <f>L11-L10</f>
        <v>123780.01999999999</v>
      </c>
      <c r="M12" s="146">
        <f t="shared" si="6"/>
        <v>2.0914779253914766E-3</v>
      </c>
      <c r="N12" s="145">
        <f>N11-N10</f>
        <v>-8996.2285907953119</v>
      </c>
      <c r="O12" s="148">
        <f>O11-O10</f>
        <v>72203.230241857935</v>
      </c>
      <c r="Q12" s="80" t="s">
        <v>770</v>
      </c>
      <c r="R12" s="80" t="s">
        <v>1072</v>
      </c>
      <c r="S12" s="80">
        <v>14</v>
      </c>
      <c r="T12" s="139">
        <f t="shared" si="10"/>
        <v>586.04</v>
      </c>
      <c r="U12" s="139">
        <f t="shared" si="11"/>
        <v>586.04</v>
      </c>
      <c r="W12" s="139">
        <f>K6/$M$15</f>
        <v>22611.313130615563</v>
      </c>
      <c r="Z12" s="80" t="str">
        <f t="shared" si="3"/>
        <v>Industry</v>
      </c>
      <c r="AA12" s="80" t="s">
        <v>379</v>
      </c>
      <c r="AB12" s="80">
        <v>130.90515232793601</v>
      </c>
    </row>
    <row r="13" spans="1:31" x14ac:dyDescent="0.25">
      <c r="A13" s="80" t="s">
        <v>764</v>
      </c>
      <c r="B13" s="80" t="s">
        <v>371</v>
      </c>
      <c r="C13" s="81">
        <v>2.7864148751693318</v>
      </c>
      <c r="E13" s="80" t="s">
        <v>30</v>
      </c>
      <c r="F13" s="81">
        <v>525.33514155356158</v>
      </c>
      <c r="Q13" s="80" t="s">
        <v>762</v>
      </c>
      <c r="R13" s="80" t="s">
        <v>1073</v>
      </c>
      <c r="S13" s="80">
        <v>384.6</v>
      </c>
      <c r="T13" s="139">
        <f t="shared" si="10"/>
        <v>16099.356000000002</v>
      </c>
      <c r="U13" s="139">
        <f t="shared" si="11"/>
        <v>16099.356000000002</v>
      </c>
      <c r="W13" s="139">
        <f>K5/$M$15</f>
        <v>37191.847936389975</v>
      </c>
      <c r="Z13" s="80" t="str">
        <f t="shared" si="3"/>
        <v>Industry</v>
      </c>
      <c r="AA13" s="80" t="s">
        <v>21</v>
      </c>
      <c r="AB13" s="80">
        <v>743.87164463320096</v>
      </c>
    </row>
    <row r="14" spans="1:31" x14ac:dyDescent="0.25">
      <c r="A14" s="80" t="s">
        <v>764</v>
      </c>
      <c r="B14" s="80" t="s">
        <v>348</v>
      </c>
      <c r="C14" s="81">
        <v>0</v>
      </c>
      <c r="E14" s="80" t="s">
        <v>168</v>
      </c>
      <c r="F14" s="81">
        <v>1565.1466819746008</v>
      </c>
      <c r="K14" s="81"/>
      <c r="Q14" s="80" t="s">
        <v>764</v>
      </c>
      <c r="R14" s="80" t="s">
        <v>82</v>
      </c>
      <c r="S14" s="80">
        <v>103.2</v>
      </c>
      <c r="T14" s="139">
        <f t="shared" si="10"/>
        <v>4319.9520000000002</v>
      </c>
      <c r="U14" s="139">
        <f t="shared" si="11"/>
        <v>4319.9520000000002</v>
      </c>
      <c r="W14" s="139">
        <f>K4/$M$15</f>
        <v>8978.6974607805823</v>
      </c>
      <c r="Z14" s="80" t="str">
        <f t="shared" si="3"/>
        <v>Industry</v>
      </c>
      <c r="AA14" s="80" t="s">
        <v>208</v>
      </c>
      <c r="AB14" s="80">
        <v>1.9690439612889401</v>
      </c>
    </row>
    <row r="15" spans="1:31" x14ac:dyDescent="0.25">
      <c r="A15" s="80" t="s">
        <v>764</v>
      </c>
      <c r="B15" s="80" t="s">
        <v>372</v>
      </c>
      <c r="C15" s="81">
        <v>0</v>
      </c>
      <c r="E15" s="80" t="s">
        <v>24</v>
      </c>
      <c r="F15" s="81">
        <v>2199.370695857087</v>
      </c>
      <c r="J15" s="80" t="s">
        <v>777</v>
      </c>
      <c r="K15" s="83">
        <f>SUM(K4:K9)</f>
        <v>11650.736575415458</v>
      </c>
      <c r="L15" s="83">
        <f>SUM(L4:L9)</f>
        <v>155819.66399999999</v>
      </c>
      <c r="M15" s="91">
        <f t="shared" ref="M15" si="12">K15/L15</f>
        <v>7.4770643680860838E-2</v>
      </c>
      <c r="N15" s="81"/>
      <c r="Q15" s="80" t="s">
        <v>775</v>
      </c>
      <c r="R15" s="80" t="s">
        <v>1074</v>
      </c>
      <c r="S15" s="80">
        <v>2642.3</v>
      </c>
      <c r="T15" s="139">
        <f t="shared" si="10"/>
        <v>110606.678</v>
      </c>
      <c r="U15" s="139">
        <f t="shared" si="11"/>
        <v>110606.678</v>
      </c>
      <c r="W15" s="139">
        <f>K9/$M$15</f>
        <v>61697.018694559454</v>
      </c>
      <c r="Z15" s="80" t="str">
        <f t="shared" si="3"/>
        <v>Industry</v>
      </c>
      <c r="AA15" s="80" t="s">
        <v>380</v>
      </c>
      <c r="AB15" s="80">
        <v>2.0620314425914801</v>
      </c>
    </row>
    <row r="16" spans="1:31" x14ac:dyDescent="0.25">
      <c r="A16" s="80" t="s">
        <v>764</v>
      </c>
      <c r="B16" s="80" t="s">
        <v>347</v>
      </c>
      <c r="C16" s="81">
        <v>0</v>
      </c>
      <c r="K16" s="81"/>
      <c r="M16" s="107"/>
      <c r="S16" s="80">
        <f>SUM(S10:S15)</f>
        <v>3722.4</v>
      </c>
      <c r="T16" s="139">
        <f>SUM(T10:T15)</f>
        <v>155819.66399999999</v>
      </c>
      <c r="U16" s="139">
        <f>SUM(U10:U15)</f>
        <v>155819.66399999999</v>
      </c>
      <c r="W16" s="139">
        <f>SUM(W10:W15)</f>
        <v>155819.66399999999</v>
      </c>
      <c r="Z16" s="80" t="str">
        <f t="shared" si="3"/>
        <v>Industry</v>
      </c>
      <c r="AA16" s="80" t="s">
        <v>381</v>
      </c>
      <c r="AB16" s="80">
        <v>5.6130659015015798</v>
      </c>
    </row>
    <row r="17" spans="1:28" x14ac:dyDescent="0.25">
      <c r="A17" s="80" t="s">
        <v>764</v>
      </c>
      <c r="B17" s="80" t="s">
        <v>373</v>
      </c>
      <c r="C17" s="81">
        <v>53.889701798060763</v>
      </c>
      <c r="J17" s="80" t="s">
        <v>753</v>
      </c>
      <c r="K17" s="82">
        <f>SUM(K18:K19,K12)</f>
        <v>11650.73657541546</v>
      </c>
      <c r="L17" s="82">
        <f>SUM(L18:L19,L12)</f>
        <v>155819.66399999999</v>
      </c>
      <c r="M17" s="91">
        <f t="shared" ref="M17:M18" si="13">K17/L17</f>
        <v>7.4770643680860852E-2</v>
      </c>
      <c r="N17" s="81">
        <f>M17*1000</f>
        <v>74.770643680860857</v>
      </c>
      <c r="O17" s="143" t="s">
        <v>1078</v>
      </c>
      <c r="T17" s="139"/>
      <c r="U17" s="139"/>
      <c r="Z17" s="80" t="str">
        <f t="shared" si="3"/>
        <v>Industry</v>
      </c>
      <c r="AA17" s="80" t="s">
        <v>382</v>
      </c>
      <c r="AB17" s="80">
        <v>35.760236537383499</v>
      </c>
    </row>
    <row r="18" spans="1:28" x14ac:dyDescent="0.25">
      <c r="A18" s="80" t="s">
        <v>764</v>
      </c>
      <c r="B18" s="80" t="s">
        <v>374</v>
      </c>
      <c r="C18" s="140"/>
      <c r="J18" s="80" t="s">
        <v>758</v>
      </c>
      <c r="K18" s="86">
        <f>F3</f>
        <v>7627.3360181492571</v>
      </c>
      <c r="L18" s="142">
        <f>U3</f>
        <v>32039.644</v>
      </c>
      <c r="M18" s="91">
        <f t="shared" si="13"/>
        <v>0.23805932482112652</v>
      </c>
      <c r="N18" s="86">
        <f>N17/Natgas!F1</f>
        <v>19.676485179173909</v>
      </c>
      <c r="O18" s="80" t="s">
        <v>1077</v>
      </c>
      <c r="S18" s="80">
        <f>S8-S16</f>
        <v>102.5</v>
      </c>
      <c r="T18" s="139">
        <f>T8-T16</f>
        <v>4290.6499999999942</v>
      </c>
      <c r="U18" s="139">
        <f>U8-U16</f>
        <v>0</v>
      </c>
      <c r="W18" s="139">
        <f>W8-W16</f>
        <v>-50347.532032752788</v>
      </c>
      <c r="Z18" s="80" t="str">
        <f t="shared" si="3"/>
        <v>Industry</v>
      </c>
      <c r="AA18" s="80" t="s">
        <v>383</v>
      </c>
      <c r="AB18" s="80">
        <v>0.43845756897237598</v>
      </c>
    </row>
    <row r="19" spans="1:28" x14ac:dyDescent="0.25">
      <c r="A19" s="80" t="s">
        <v>764</v>
      </c>
      <c r="B19" s="80" t="s">
        <v>375</v>
      </c>
      <c r="C19" s="81">
        <v>1.9077366407823466</v>
      </c>
      <c r="K19" s="81">
        <f>F6+F7</f>
        <v>3764.5173778316876</v>
      </c>
      <c r="L19" s="83"/>
      <c r="M19" s="91"/>
      <c r="N19" s="85"/>
      <c r="Z19" s="80" t="str">
        <f t="shared" si="3"/>
        <v>Industry</v>
      </c>
      <c r="AA19" s="80" t="s">
        <v>25</v>
      </c>
      <c r="AB19" s="80">
        <v>16.7223993656403</v>
      </c>
    </row>
    <row r="20" spans="1:28" x14ac:dyDescent="0.25">
      <c r="A20" s="80" t="s">
        <v>764</v>
      </c>
      <c r="B20" s="80" t="s">
        <v>376</v>
      </c>
      <c r="C20" s="81">
        <v>21.985774740572442</v>
      </c>
      <c r="K20" s="81"/>
      <c r="L20" s="83"/>
      <c r="M20" s="91"/>
      <c r="N20" s="84"/>
      <c r="Z20" s="80" t="str">
        <f t="shared" si="3"/>
        <v>Industry</v>
      </c>
      <c r="AA20" s="80" t="s">
        <v>384</v>
      </c>
      <c r="AB20" s="80">
        <v>15.6759956739874</v>
      </c>
    </row>
    <row r="21" spans="1:28" x14ac:dyDescent="0.25">
      <c r="A21" s="80" t="s">
        <v>764</v>
      </c>
      <c r="B21" s="80" t="s">
        <v>377</v>
      </c>
      <c r="C21" s="81">
        <v>11.779376910557231</v>
      </c>
      <c r="K21" s="81"/>
      <c r="L21" s="83"/>
      <c r="M21" s="91"/>
      <c r="Z21" s="80" t="str">
        <f t="shared" si="3"/>
        <v>Industry</v>
      </c>
      <c r="AA21" s="80" t="s">
        <v>385</v>
      </c>
      <c r="AB21" s="80">
        <v>0.61932444693599498</v>
      </c>
    </row>
    <row r="22" spans="1:28" x14ac:dyDescent="0.25">
      <c r="A22" s="80" t="s">
        <v>764</v>
      </c>
      <c r="B22" s="80" t="s">
        <v>378</v>
      </c>
      <c r="C22" s="81">
        <v>57.082053293217271</v>
      </c>
      <c r="R22" s="141"/>
      <c r="Z22" s="80" t="str">
        <f t="shared" si="3"/>
        <v>Industry</v>
      </c>
      <c r="AA22" s="80" t="s">
        <v>386</v>
      </c>
      <c r="AB22" s="80">
        <v>31.768131928990201</v>
      </c>
    </row>
    <row r="23" spans="1:28" x14ac:dyDescent="0.25">
      <c r="A23" s="80" t="s">
        <v>764</v>
      </c>
      <c r="B23" s="80" t="s">
        <v>6</v>
      </c>
      <c r="C23" s="81">
        <v>388.77239865106196</v>
      </c>
      <c r="K23" s="86"/>
      <c r="Z23" s="80" t="str">
        <f t="shared" si="3"/>
        <v>Industry</v>
      </c>
      <c r="AA23" s="80" t="s">
        <v>387</v>
      </c>
      <c r="AB23" s="80">
        <v>5.2162444554623599</v>
      </c>
    </row>
    <row r="24" spans="1:28" x14ac:dyDescent="0.25">
      <c r="A24" s="80" t="s">
        <v>764</v>
      </c>
      <c r="B24" s="80" t="s">
        <v>10</v>
      </c>
      <c r="C24" s="81">
        <v>122.69295609829149</v>
      </c>
      <c r="Z24" s="80" t="str">
        <f t="shared" si="3"/>
        <v>Industry</v>
      </c>
      <c r="AA24" s="80" t="s">
        <v>32</v>
      </c>
      <c r="AB24" s="80">
        <v>8.0592895109167298E-2</v>
      </c>
    </row>
    <row r="25" spans="1:28" x14ac:dyDescent="0.25">
      <c r="A25" s="80" t="s">
        <v>762</v>
      </c>
      <c r="B25" s="80" t="s">
        <v>379</v>
      </c>
      <c r="C25" s="81">
        <v>212.21260339873584</v>
      </c>
      <c r="K25" s="86"/>
      <c r="Z25" s="80" t="str">
        <f t="shared" si="3"/>
        <v>Industry</v>
      </c>
      <c r="AA25" s="80" t="s">
        <v>35</v>
      </c>
      <c r="AB25" s="80">
        <v>51.209954079567098</v>
      </c>
    </row>
    <row r="26" spans="1:28" x14ac:dyDescent="0.25">
      <c r="A26" s="80" t="s">
        <v>762</v>
      </c>
      <c r="B26" s="80" t="s">
        <v>880</v>
      </c>
      <c r="C26" s="81">
        <v>18.609081120719893</v>
      </c>
      <c r="K26" s="86"/>
      <c r="Z26" s="80" t="str">
        <f t="shared" si="3"/>
        <v>Industry</v>
      </c>
      <c r="AA26" s="80" t="s">
        <v>41</v>
      </c>
      <c r="AB26" s="80">
        <v>481.04275795146702</v>
      </c>
    </row>
    <row r="27" spans="1:28" x14ac:dyDescent="0.25">
      <c r="A27" s="80" t="s">
        <v>762</v>
      </c>
      <c r="B27" s="80" t="s">
        <v>21</v>
      </c>
      <c r="C27" s="81">
        <v>1311.6497175783877</v>
      </c>
      <c r="K27" s="87"/>
      <c r="Z27" s="80" t="str">
        <f t="shared" si="3"/>
        <v>Industry</v>
      </c>
      <c r="AA27" s="80" t="s">
        <v>388</v>
      </c>
      <c r="AB27" s="80">
        <v>24.019976163218399</v>
      </c>
    </row>
    <row r="28" spans="1:28" x14ac:dyDescent="0.25">
      <c r="A28" s="80" t="s">
        <v>762</v>
      </c>
      <c r="B28" s="80" t="s">
        <v>208</v>
      </c>
      <c r="C28" s="81">
        <v>3.4719645174774478</v>
      </c>
      <c r="K28" s="87"/>
      <c r="L28" s="81"/>
      <c r="M28" s="85"/>
      <c r="Z28" s="80" t="str">
        <f t="shared" si="3"/>
        <v>Industry</v>
      </c>
      <c r="AA28" s="80" t="s">
        <v>389</v>
      </c>
      <c r="AB28" s="80">
        <v>7.8454312362676797</v>
      </c>
    </row>
    <row r="29" spans="1:28" x14ac:dyDescent="0.25">
      <c r="A29" s="80" t="s">
        <v>762</v>
      </c>
      <c r="B29" s="80" t="s">
        <v>380</v>
      </c>
      <c r="C29" s="81">
        <v>3.6359269489920272</v>
      </c>
      <c r="L29" s="86"/>
      <c r="Z29" s="80" t="str">
        <f t="shared" si="3"/>
        <v>Industry</v>
      </c>
      <c r="AA29" s="80" t="s">
        <v>390</v>
      </c>
      <c r="AB29" s="80">
        <v>19.836067318896799</v>
      </c>
    </row>
    <row r="30" spans="1:28" x14ac:dyDescent="0.25">
      <c r="A30" s="80" t="s">
        <v>762</v>
      </c>
      <c r="B30" s="80" t="s">
        <v>381</v>
      </c>
      <c r="C30" s="81">
        <v>9.8973745774162047</v>
      </c>
      <c r="K30" s="92"/>
      <c r="M30" s="95"/>
      <c r="Z30" s="80" t="str">
        <f t="shared" si="3"/>
        <v>Industry</v>
      </c>
      <c r="AA30" s="80" t="s">
        <v>341</v>
      </c>
      <c r="AB30" s="80">
        <v>0.76871722224639705</v>
      </c>
    </row>
    <row r="31" spans="1:28" x14ac:dyDescent="0.25">
      <c r="A31" s="80" t="s">
        <v>762</v>
      </c>
      <c r="B31" s="80" t="s">
        <v>382</v>
      </c>
      <c r="C31" s="81">
        <v>63.055104322364578</v>
      </c>
      <c r="K31" s="92"/>
      <c r="L31" s="105"/>
      <c r="M31" s="95"/>
      <c r="Z31" s="80" t="str">
        <f t="shared" si="3"/>
        <v>Industry</v>
      </c>
      <c r="AA31" s="80" t="s">
        <v>391</v>
      </c>
      <c r="AB31" s="80">
        <v>1.6739738065812999</v>
      </c>
    </row>
    <row r="32" spans="1:28" x14ac:dyDescent="0.25">
      <c r="A32" s="80" t="s">
        <v>762</v>
      </c>
      <c r="B32" s="80" t="s">
        <v>383</v>
      </c>
      <c r="C32" s="81">
        <v>0.77312094184784208</v>
      </c>
      <c r="K32" s="92"/>
      <c r="L32" s="94"/>
      <c r="M32" s="95"/>
      <c r="Z32" s="80" t="str">
        <f t="shared" si="3"/>
        <v>Electricity</v>
      </c>
      <c r="AA32" s="80" t="s">
        <v>392</v>
      </c>
      <c r="AB32" s="80">
        <v>-709.74139780484597</v>
      </c>
    </row>
    <row r="33" spans="1:28" x14ac:dyDescent="0.25">
      <c r="A33" s="80" t="s">
        <v>762</v>
      </c>
      <c r="B33" s="80" t="s">
        <v>25</v>
      </c>
      <c r="C33" s="81">
        <v>29.486176228683458</v>
      </c>
      <c r="K33" s="92"/>
      <c r="L33" s="94"/>
      <c r="M33" s="95"/>
      <c r="Z33" s="80" t="str">
        <f t="shared" si="3"/>
        <v>Commerce</v>
      </c>
      <c r="AA33" s="80" t="s">
        <v>43</v>
      </c>
      <c r="AB33" s="80">
        <v>312.39985310623803</v>
      </c>
    </row>
    <row r="34" spans="1:28" x14ac:dyDescent="0.25">
      <c r="A34" s="80" t="s">
        <v>762</v>
      </c>
      <c r="B34" s="80" t="s">
        <v>384</v>
      </c>
      <c r="C34" s="81">
        <v>27.641079542270042</v>
      </c>
      <c r="K34" s="92"/>
      <c r="L34" s="94"/>
      <c r="M34" s="95"/>
      <c r="Z34" s="80" t="str">
        <f t="shared" si="3"/>
        <v>Commerce</v>
      </c>
      <c r="AA34" s="80" t="s">
        <v>393</v>
      </c>
      <c r="AB34" s="80">
        <v>153.81503444168001</v>
      </c>
    </row>
    <row r="35" spans="1:28" x14ac:dyDescent="0.25">
      <c r="A35" s="80" t="s">
        <v>762</v>
      </c>
      <c r="B35" s="80" t="s">
        <v>385</v>
      </c>
      <c r="C35" s="81">
        <v>1.0920388507530059</v>
      </c>
      <c r="K35" s="92"/>
      <c r="L35" s="94"/>
      <c r="M35" s="95"/>
      <c r="Z35" s="80" t="str">
        <f t="shared" si="3"/>
        <v>Commerce</v>
      </c>
      <c r="AA35" s="80" t="s">
        <v>46</v>
      </c>
      <c r="AB35" s="80">
        <v>307.57526894282802</v>
      </c>
    </row>
    <row r="36" spans="1:28" x14ac:dyDescent="0.25">
      <c r="A36" s="80" t="s">
        <v>762</v>
      </c>
      <c r="B36" s="80" t="s">
        <v>386</v>
      </c>
      <c r="C36" s="81">
        <v>56.015929056147264</v>
      </c>
      <c r="K36" s="92"/>
      <c r="L36" s="94"/>
      <c r="M36" s="95"/>
      <c r="Z36" s="80" t="str">
        <f t="shared" si="3"/>
        <v>Transport</v>
      </c>
      <c r="AA36" s="80" t="s">
        <v>394</v>
      </c>
      <c r="AB36" s="80">
        <v>-3657.00670847939</v>
      </c>
    </row>
    <row r="37" spans="1:28" x14ac:dyDescent="0.25">
      <c r="A37" s="80" t="s">
        <v>762</v>
      </c>
      <c r="B37" s="80" t="s">
        <v>387</v>
      </c>
      <c r="C37" s="81">
        <v>9.1976695390785181</v>
      </c>
      <c r="K37" s="92"/>
      <c r="Z37" s="80" t="str">
        <f t="shared" si="3"/>
        <v>Commerce</v>
      </c>
      <c r="AA37" s="80" t="s">
        <v>395</v>
      </c>
      <c r="AB37" s="80">
        <v>42.326476720704903</v>
      </c>
    </row>
    <row r="38" spans="1:28" x14ac:dyDescent="0.25">
      <c r="A38" s="80" t="s">
        <v>762</v>
      </c>
      <c r="B38" s="80" t="s">
        <v>32</v>
      </c>
      <c r="C38" s="81">
        <v>0.14210737681887145</v>
      </c>
      <c r="K38" s="83"/>
      <c r="L38" s="83"/>
      <c r="M38" s="96"/>
      <c r="Z38" s="80" t="str">
        <f t="shared" si="3"/>
        <v>Commerce</v>
      </c>
      <c r="AA38" s="80" t="s">
        <v>396</v>
      </c>
      <c r="AB38" s="80">
        <v>80.093826394979004</v>
      </c>
    </row>
    <row r="39" spans="1:28" x14ac:dyDescent="0.25">
      <c r="A39" s="80" t="s">
        <v>762</v>
      </c>
      <c r="B39" s="80" t="s">
        <v>35</v>
      </c>
      <c r="C39" s="81">
        <v>90.297193461094139</v>
      </c>
      <c r="K39" s="92"/>
      <c r="M39" s="85"/>
      <c r="Z39" s="80" t="str">
        <f t="shared" si="3"/>
        <v>Commerce</v>
      </c>
      <c r="AA39" s="80" t="s">
        <v>397</v>
      </c>
      <c r="AB39" s="80">
        <v>22.619196068375501</v>
      </c>
    </row>
    <row r="40" spans="1:28" x14ac:dyDescent="0.25">
      <c r="A40" s="80" t="s">
        <v>762</v>
      </c>
      <c r="B40" s="80" t="s">
        <v>41</v>
      </c>
      <c r="C40" s="81">
        <v>848.21030907999329</v>
      </c>
      <c r="K40" s="92"/>
      <c r="M40" s="85"/>
      <c r="Z40" s="80" t="str">
        <f t="shared" si="3"/>
        <v>Commerce</v>
      </c>
      <c r="AA40" s="80" t="s">
        <v>398</v>
      </c>
      <c r="AB40" s="80">
        <v>425.58475302478701</v>
      </c>
    </row>
    <row r="41" spans="1:28" x14ac:dyDescent="0.25">
      <c r="A41" s="80" t="s">
        <v>762</v>
      </c>
      <c r="B41" s="80" t="s">
        <v>388</v>
      </c>
      <c r="C41" s="81">
        <v>42.353805495920383</v>
      </c>
      <c r="K41" s="94"/>
      <c r="L41" s="94"/>
      <c r="M41" s="96"/>
      <c r="Z41" s="80" t="str">
        <f t="shared" si="3"/>
        <v>Commerce</v>
      </c>
      <c r="AA41" s="80" t="s">
        <v>201</v>
      </c>
      <c r="AB41" s="80">
        <v>140.195054516791</v>
      </c>
    </row>
    <row r="42" spans="1:28" x14ac:dyDescent="0.25">
      <c r="A42" s="80" t="s">
        <v>762</v>
      </c>
      <c r="B42" s="80" t="s">
        <v>389</v>
      </c>
      <c r="C42" s="81">
        <v>13.833646892677754</v>
      </c>
      <c r="K42" s="92"/>
      <c r="Z42" s="80" t="str">
        <f t="shared" si="3"/>
        <v>Commerce</v>
      </c>
      <c r="AA42" s="80" t="s">
        <v>48</v>
      </c>
      <c r="AB42" s="80">
        <v>162.23438600651099</v>
      </c>
    </row>
    <row r="43" spans="1:28" x14ac:dyDescent="0.25">
      <c r="A43" s="80" t="s">
        <v>762</v>
      </c>
      <c r="B43" s="80" t="s">
        <v>390</v>
      </c>
      <c r="C43" s="81">
        <v>34.976426759116777</v>
      </c>
      <c r="K43" s="92"/>
      <c r="Z43" s="80" t="str">
        <f t="shared" si="3"/>
        <v>Residential</v>
      </c>
      <c r="AA43" s="80" t="s">
        <v>453</v>
      </c>
      <c r="AB43" s="80">
        <v>12.0563134211432</v>
      </c>
    </row>
    <row r="44" spans="1:28" x14ac:dyDescent="0.25">
      <c r="A44" s="80" t="s">
        <v>762</v>
      </c>
      <c r="B44" s="80" t="s">
        <v>341</v>
      </c>
      <c r="C44" s="81">
        <v>1.3554592848532503</v>
      </c>
      <c r="K44" s="92"/>
      <c r="M44" s="96"/>
      <c r="Z44" s="80" t="str">
        <f t="shared" si="3"/>
        <v>Residential</v>
      </c>
      <c r="AA44" s="80" t="s">
        <v>454</v>
      </c>
      <c r="AB44" s="80">
        <v>16.7466452373633</v>
      </c>
    </row>
    <row r="45" spans="1:28" x14ac:dyDescent="0.25">
      <c r="A45" s="80" t="s">
        <v>762</v>
      </c>
      <c r="B45" s="80" t="s">
        <v>391</v>
      </c>
      <c r="C45" s="81">
        <v>2.9516749112256493</v>
      </c>
      <c r="K45" s="92"/>
      <c r="L45" s="83"/>
      <c r="M45" s="96"/>
      <c r="Z45" s="80" t="str">
        <f t="shared" si="3"/>
        <v>Residential</v>
      </c>
      <c r="AA45" s="80" t="s">
        <v>455</v>
      </c>
      <c r="AB45" s="80">
        <v>14.1522038232469</v>
      </c>
    </row>
    <row r="46" spans="1:28" x14ac:dyDescent="0.25">
      <c r="A46" s="80" t="s">
        <v>705</v>
      </c>
      <c r="B46" s="80" t="s">
        <v>392</v>
      </c>
      <c r="C46" s="81">
        <v>550.35599776313813</v>
      </c>
      <c r="E46" s="86"/>
      <c r="K46" s="92"/>
      <c r="L46" s="83"/>
      <c r="M46" s="96"/>
      <c r="Z46" s="80" t="str">
        <f t="shared" si="3"/>
        <v>Residential</v>
      </c>
      <c r="AA46" s="80" t="s">
        <v>456</v>
      </c>
      <c r="AB46" s="80">
        <v>27.460510703719098</v>
      </c>
    </row>
    <row r="47" spans="1:28" x14ac:dyDescent="0.25">
      <c r="A47" s="80" t="s">
        <v>770</v>
      </c>
      <c r="B47" s="80" t="s">
        <v>43</v>
      </c>
      <c r="C47" s="81">
        <v>320.7120682977893</v>
      </c>
      <c r="E47" s="86"/>
      <c r="Z47" s="80" t="str">
        <f t="shared" si="3"/>
        <v>Residential</v>
      </c>
      <c r="AA47" s="80" t="s">
        <v>457</v>
      </c>
      <c r="AB47" s="80">
        <v>37.968612557183903</v>
      </c>
    </row>
    <row r="48" spans="1:28" x14ac:dyDescent="0.25">
      <c r="A48" s="80" t="s">
        <v>770</v>
      </c>
      <c r="B48" s="80" t="s">
        <v>393</v>
      </c>
      <c r="C48" s="81">
        <v>157.90768574500962</v>
      </c>
      <c r="E48" s="86"/>
      <c r="K48" s="86"/>
      <c r="Z48" s="80" t="str">
        <f t="shared" si="3"/>
        <v>Residential</v>
      </c>
      <c r="AA48" s="80" t="s">
        <v>458</v>
      </c>
      <c r="AB48" s="80">
        <v>1.11172547522093</v>
      </c>
    </row>
    <row r="49" spans="1:28" x14ac:dyDescent="0.25">
      <c r="A49" s="80" t="s">
        <v>770</v>
      </c>
      <c r="B49" s="80" t="s">
        <v>46</v>
      </c>
      <c r="C49" s="81">
        <v>315.75911345373669</v>
      </c>
      <c r="E49" s="86"/>
      <c r="Z49" s="80" t="str">
        <f t="shared" si="3"/>
        <v>Residential</v>
      </c>
      <c r="AA49" s="80" t="s">
        <v>459</v>
      </c>
      <c r="AB49" s="80">
        <v>3.48842373730976</v>
      </c>
    </row>
    <row r="50" spans="1:28" x14ac:dyDescent="0.25">
      <c r="A50" s="80" t="s">
        <v>775</v>
      </c>
      <c r="B50" s="80" t="s">
        <v>394</v>
      </c>
      <c r="C50" s="81">
        <v>4613.125800982315</v>
      </c>
      <c r="E50" s="86"/>
      <c r="Z50" s="80" t="str">
        <f t="shared" si="3"/>
        <v>Residential</v>
      </c>
      <c r="AA50" s="80" t="s">
        <v>460</v>
      </c>
      <c r="AB50" s="80">
        <v>5.4779343401078</v>
      </c>
    </row>
    <row r="51" spans="1:28" x14ac:dyDescent="0.25">
      <c r="A51" s="80" t="s">
        <v>770</v>
      </c>
      <c r="B51" s="80" t="s">
        <v>395</v>
      </c>
      <c r="C51" s="81">
        <v>43.452683341176822</v>
      </c>
      <c r="E51" s="86"/>
      <c r="Z51" s="80" t="str">
        <f t="shared" si="3"/>
        <v>Residential</v>
      </c>
      <c r="AA51" s="80" t="s">
        <v>461</v>
      </c>
      <c r="AB51" s="80">
        <v>6.9919582707248802</v>
      </c>
    </row>
    <row r="52" spans="1:28" x14ac:dyDescent="0.25">
      <c r="A52" s="80" t="s">
        <v>770</v>
      </c>
      <c r="B52" s="80" t="s">
        <v>396</v>
      </c>
      <c r="C52" s="81">
        <v>82.224932136195349</v>
      </c>
      <c r="E52" s="86"/>
      <c r="Z52" s="80" t="str">
        <f t="shared" si="3"/>
        <v>Residential</v>
      </c>
      <c r="AA52" s="80" t="s">
        <v>462</v>
      </c>
      <c r="AB52" s="80">
        <v>46.372486039470999</v>
      </c>
    </row>
    <row r="53" spans="1:28" x14ac:dyDescent="0.25">
      <c r="A53" s="80" t="s">
        <v>770</v>
      </c>
      <c r="B53" s="80" t="s">
        <v>397</v>
      </c>
      <c r="C53" s="81">
        <v>23.221038941574022</v>
      </c>
      <c r="E53" s="86"/>
      <c r="Z53" s="80" t="str">
        <f t="shared" si="3"/>
        <v>Residential</v>
      </c>
      <c r="AA53" s="80" t="s">
        <v>463</v>
      </c>
      <c r="AB53" s="80">
        <v>2.0505496256371698</v>
      </c>
    </row>
    <row r="54" spans="1:28" x14ac:dyDescent="0.25">
      <c r="A54" s="80" t="s">
        <v>770</v>
      </c>
      <c r="B54" s="80" t="s">
        <v>199</v>
      </c>
      <c r="C54" s="81">
        <v>0</v>
      </c>
      <c r="E54" s="86"/>
      <c r="Z54" s="80" t="str">
        <f t="shared" si="3"/>
        <v>Residential</v>
      </c>
      <c r="AA54" s="80" t="s">
        <v>464</v>
      </c>
      <c r="AB54" s="80">
        <v>8.8906177481548596</v>
      </c>
    </row>
    <row r="55" spans="1:28" x14ac:dyDescent="0.25">
      <c r="A55" s="80" t="s">
        <v>770</v>
      </c>
      <c r="B55" s="80" t="s">
        <v>398</v>
      </c>
      <c r="C55" s="81">
        <v>436.90854852024313</v>
      </c>
      <c r="E55" s="86"/>
      <c r="Z55" s="80" t="str">
        <f t="shared" si="3"/>
        <v>Residential</v>
      </c>
      <c r="AA55" s="80" t="s">
        <v>465</v>
      </c>
      <c r="AB55" s="80">
        <v>28.1664694802406</v>
      </c>
    </row>
    <row r="56" spans="1:28" x14ac:dyDescent="0.25">
      <c r="A56" s="80" t="s">
        <v>770</v>
      </c>
      <c r="B56" s="80" t="s">
        <v>399</v>
      </c>
      <c r="C56" s="81">
        <v>0</v>
      </c>
      <c r="E56" s="86"/>
      <c r="Z56" s="80" t="str">
        <f t="shared" si="3"/>
        <v>Residential</v>
      </c>
      <c r="AA56" s="80" t="s">
        <v>466</v>
      </c>
      <c r="AB56" s="80">
        <v>72.441001645743896</v>
      </c>
    </row>
    <row r="57" spans="1:28" x14ac:dyDescent="0.25">
      <c r="A57" s="80" t="s">
        <v>770</v>
      </c>
      <c r="B57" s="80" t="s">
        <v>200</v>
      </c>
      <c r="C57" s="81">
        <v>0</v>
      </c>
      <c r="E57" s="86"/>
      <c r="Z57" s="80" t="str">
        <f t="shared" si="3"/>
        <v>Residential</v>
      </c>
      <c r="AA57" s="80" t="s">
        <v>467</v>
      </c>
      <c r="AB57" s="80">
        <v>511.09220919097999</v>
      </c>
    </row>
    <row r="58" spans="1:28" x14ac:dyDescent="0.25">
      <c r="A58" s="80" t="s">
        <v>770</v>
      </c>
      <c r="B58" s="80" t="s">
        <v>201</v>
      </c>
      <c r="C58" s="81">
        <v>143.92531063038334</v>
      </c>
      <c r="E58" s="86"/>
    </row>
    <row r="59" spans="1:28" x14ac:dyDescent="0.25">
      <c r="A59" s="80" t="s">
        <v>770</v>
      </c>
      <c r="B59" s="80" t="s">
        <v>48</v>
      </c>
      <c r="C59" s="81">
        <v>166.55105617951813</v>
      </c>
    </row>
    <row r="60" spans="1:28" x14ac:dyDescent="0.25">
      <c r="A60" s="80" t="s">
        <v>772</v>
      </c>
      <c r="B60" s="80" t="s">
        <v>453</v>
      </c>
      <c r="C60" s="81">
        <v>20.401583770664022</v>
      </c>
    </row>
    <row r="61" spans="1:28" x14ac:dyDescent="0.25">
      <c r="A61" s="80" t="s">
        <v>772</v>
      </c>
      <c r="B61" s="80" t="s">
        <v>454</v>
      </c>
      <c r="C61" s="81">
        <v>28.338520553761764</v>
      </c>
    </row>
    <row r="62" spans="1:28" x14ac:dyDescent="0.25">
      <c r="A62" s="80" t="s">
        <v>772</v>
      </c>
      <c r="B62" s="80" t="s">
        <v>455</v>
      </c>
      <c r="C62" s="81">
        <v>23.948230421178433</v>
      </c>
    </row>
    <row r="63" spans="1:28" x14ac:dyDescent="0.25">
      <c r="A63" s="80" t="s">
        <v>772</v>
      </c>
      <c r="B63" s="80" t="s">
        <v>456</v>
      </c>
      <c r="C63" s="81">
        <v>46.468426121425473</v>
      </c>
    </row>
    <row r="64" spans="1:28" x14ac:dyDescent="0.25">
      <c r="A64" s="80" t="s">
        <v>772</v>
      </c>
      <c r="B64" s="80" t="s">
        <v>457</v>
      </c>
      <c r="C64" s="81">
        <v>64.250140377308185</v>
      </c>
    </row>
    <row r="65" spans="1:3" x14ac:dyDescent="0.25">
      <c r="A65" s="80" t="s">
        <v>772</v>
      </c>
      <c r="B65" s="80" t="s">
        <v>458</v>
      </c>
      <c r="C65" s="81">
        <v>1.8812517243393385</v>
      </c>
    </row>
    <row r="66" spans="1:3" x14ac:dyDescent="0.25">
      <c r="A66" s="80" t="s">
        <v>772</v>
      </c>
      <c r="B66" s="80" t="s">
        <v>459</v>
      </c>
      <c r="C66" s="81">
        <v>5.9030788781160926</v>
      </c>
    </row>
    <row r="67" spans="1:3" x14ac:dyDescent="0.25">
      <c r="A67" s="80" t="s">
        <v>772</v>
      </c>
      <c r="B67" s="80" t="s">
        <v>460</v>
      </c>
      <c r="C67" s="81">
        <v>9.2697106010793817</v>
      </c>
    </row>
    <row r="68" spans="1:3" x14ac:dyDescent="0.25">
      <c r="A68" s="80" t="s">
        <v>772</v>
      </c>
      <c r="B68" s="80" t="s">
        <v>461</v>
      </c>
      <c r="C68" s="81">
        <v>11.831728107782979</v>
      </c>
    </row>
    <row r="69" spans="1:3" x14ac:dyDescent="0.25">
      <c r="A69" s="80" t="s">
        <v>772</v>
      </c>
      <c r="B69" s="80" t="s">
        <v>462</v>
      </c>
      <c r="C69" s="81">
        <v>78.471098547345946</v>
      </c>
    </row>
    <row r="70" spans="1:3" x14ac:dyDescent="0.25">
      <c r="A70" s="80" t="s">
        <v>772</v>
      </c>
      <c r="B70" s="80" t="s">
        <v>463</v>
      </c>
      <c r="C70" s="81">
        <v>3.4699214015102902</v>
      </c>
    </row>
    <row r="71" spans="1:3" x14ac:dyDescent="0.25">
      <c r="A71" s="80" t="s">
        <v>772</v>
      </c>
      <c r="B71" s="80" t="s">
        <v>464</v>
      </c>
      <c r="C71" s="81">
        <v>15.044622383807855</v>
      </c>
    </row>
    <row r="72" spans="1:3" x14ac:dyDescent="0.25">
      <c r="A72" s="80" t="s">
        <v>772</v>
      </c>
      <c r="B72" s="80" t="s">
        <v>465</v>
      </c>
      <c r="C72" s="81">
        <v>47.663043133669113</v>
      </c>
    </row>
    <row r="73" spans="1:3" x14ac:dyDescent="0.25">
      <c r="A73" s="80" t="s">
        <v>772</v>
      </c>
      <c r="B73" s="80" t="s">
        <v>466</v>
      </c>
      <c r="C73" s="81">
        <v>122.58400324220506</v>
      </c>
    </row>
    <row r="74" spans="1:3" x14ac:dyDescent="0.25">
      <c r="A74" s="80" t="s">
        <v>772</v>
      </c>
      <c r="B74" s="80" t="s">
        <v>467</v>
      </c>
      <c r="C74" s="81">
        <v>864.86558171733566</v>
      </c>
    </row>
    <row r="75" spans="1:3" x14ac:dyDescent="0.25">
      <c r="A75" s="80" t="s">
        <v>115</v>
      </c>
      <c r="B75" s="80" t="s">
        <v>30</v>
      </c>
      <c r="C75" s="81">
        <v>302.16136721991472</v>
      </c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H77"/>
  <sheetViews>
    <sheetView zoomScale="68" workbookViewId="0">
      <selection activeCell="D7" sqref="D7"/>
    </sheetView>
  </sheetViews>
  <sheetFormatPr defaultColWidth="8.88671875" defaultRowHeight="14.4" x14ac:dyDescent="0.3"/>
  <cols>
    <col min="2" max="2" width="23.88671875" bestFit="1" customWidth="1"/>
    <col min="3" max="3" width="11.6640625" bestFit="1" customWidth="1"/>
    <col min="4" max="4" width="10" bestFit="1" customWidth="1"/>
    <col min="5" max="5" width="11.6640625" bestFit="1" customWidth="1"/>
    <col min="6" max="6" width="9.77734375" bestFit="1" customWidth="1"/>
    <col min="7" max="7" width="9.5546875" bestFit="1" customWidth="1"/>
    <col min="8" max="9" width="9" bestFit="1" customWidth="1"/>
    <col min="12" max="12" width="12.109375" bestFit="1" customWidth="1"/>
    <col min="13" max="13" width="10.5546875" bestFit="1" customWidth="1"/>
    <col min="14" max="14" width="11.6640625" bestFit="1" customWidth="1"/>
    <col min="16" max="16" width="10.44140625" bestFit="1" customWidth="1"/>
    <col min="17" max="17" width="12.109375" bestFit="1" customWidth="1"/>
    <col min="18" max="18" width="11" bestFit="1" customWidth="1"/>
    <col min="19" max="22" width="8.88671875" style="74"/>
    <col min="23" max="23" width="10.21875" style="74" bestFit="1" customWidth="1"/>
    <col min="24" max="28" width="8.88671875" style="74"/>
    <col min="29" max="30" width="8.88671875" style="74" customWidth="1"/>
    <col min="31" max="31" width="11.6640625" style="74" bestFit="1" customWidth="1"/>
    <col min="32" max="34" width="8.88671875" style="74"/>
  </cols>
  <sheetData>
    <row r="2" spans="1:34" x14ac:dyDescent="0.3">
      <c r="C2" s="11"/>
      <c r="D2" s="11"/>
      <c r="E2" s="11"/>
      <c r="F2" s="11"/>
      <c r="G2" s="11"/>
      <c r="H2" s="15"/>
      <c r="I2" s="11"/>
    </row>
    <row r="3" spans="1:34" x14ac:dyDescent="0.3">
      <c r="C3" s="70"/>
      <c r="D3" s="70"/>
      <c r="I3" s="11"/>
      <c r="S3" s="74" t="s">
        <v>735</v>
      </c>
    </row>
    <row r="4" spans="1:34" x14ac:dyDescent="0.3">
      <c r="B4" s="2" t="s">
        <v>722</v>
      </c>
      <c r="AA4" s="74" t="s">
        <v>741</v>
      </c>
    </row>
    <row r="5" spans="1:34" x14ac:dyDescent="0.3">
      <c r="B5" t="s">
        <v>723</v>
      </c>
      <c r="H5" t="s">
        <v>724</v>
      </c>
      <c r="Y5" s="74" t="s">
        <v>228</v>
      </c>
      <c r="AB5" s="74" t="s">
        <v>742</v>
      </c>
      <c r="AG5" s="74" t="s">
        <v>741</v>
      </c>
    </row>
    <row r="6" spans="1:34" x14ac:dyDescent="0.3">
      <c r="C6" t="s">
        <v>725</v>
      </c>
      <c r="D6" t="s">
        <v>726</v>
      </c>
      <c r="E6" t="s">
        <v>727</v>
      </c>
      <c r="F6" t="s">
        <v>728</v>
      </c>
      <c r="G6" t="s">
        <v>729</v>
      </c>
      <c r="H6" t="s">
        <v>730</v>
      </c>
      <c r="I6" t="s">
        <v>731</v>
      </c>
      <c r="T6" s="74" t="s">
        <v>734</v>
      </c>
      <c r="W6" s="74" t="s">
        <v>736</v>
      </c>
      <c r="Y6" s="74" t="s">
        <v>740</v>
      </c>
      <c r="AA6" s="74" t="s">
        <v>80</v>
      </c>
      <c r="AB6" s="74" t="s">
        <v>78</v>
      </c>
      <c r="AD6" s="74" t="s">
        <v>1080</v>
      </c>
      <c r="AE6" s="74" t="s">
        <v>1079</v>
      </c>
      <c r="AG6" s="74" t="s">
        <v>1080</v>
      </c>
      <c r="AH6" s="74" t="s">
        <v>78</v>
      </c>
    </row>
    <row r="7" spans="1:34" x14ac:dyDescent="0.3">
      <c r="A7" s="60"/>
      <c r="B7" t="s">
        <v>392</v>
      </c>
      <c r="C7" s="56">
        <f>Q33/1000</f>
        <v>38.25</v>
      </c>
      <c r="D7" s="56">
        <f>'Energy calc'!N10</f>
        <v>0.44282698027386508</v>
      </c>
      <c r="E7" s="56"/>
      <c r="F7" s="56">
        <f>-E7</f>
        <v>0</v>
      </c>
      <c r="G7" s="56">
        <f t="shared" ref="G7:G8" si="0">C7+D7-E7-F7</f>
        <v>38.692826980273864</v>
      </c>
      <c r="H7" s="56"/>
      <c r="I7" s="56"/>
      <c r="S7" s="74" t="s">
        <v>432</v>
      </c>
      <c r="T7" s="75">
        <f>'Energy calc'!O13</f>
        <v>0.21563483626956806</v>
      </c>
      <c r="V7" s="74" t="s">
        <v>737</v>
      </c>
      <c r="W7" s="78">
        <f>'Energy calc'!N4</f>
        <v>1060.6254930374846</v>
      </c>
      <c r="Y7" s="74" t="s">
        <v>737</v>
      </c>
      <c r="AA7" s="74" t="s">
        <v>737</v>
      </c>
      <c r="AB7" s="74" t="s">
        <v>363</v>
      </c>
      <c r="AD7" s="74" t="s">
        <v>737</v>
      </c>
      <c r="AE7" s="78">
        <f>Petroleum!L4</f>
        <v>4319.9520000000002</v>
      </c>
      <c r="AF7" s="78"/>
      <c r="AG7" s="78" t="s">
        <v>737</v>
      </c>
      <c r="AH7" s="74" t="s">
        <v>363</v>
      </c>
    </row>
    <row r="8" spans="1:34" x14ac:dyDescent="0.3">
      <c r="A8" s="4"/>
      <c r="B8" s="61" t="s">
        <v>880</v>
      </c>
      <c r="C8" s="62">
        <f>Natgas!L18/1000</f>
        <v>25.06</v>
      </c>
      <c r="D8" s="56">
        <f>Natgas!C26/1000</f>
        <v>19.585000000000001</v>
      </c>
      <c r="E8" s="57"/>
      <c r="F8" s="62"/>
      <c r="G8" s="56">
        <f t="shared" si="0"/>
        <v>44.644999999999996</v>
      </c>
      <c r="H8" s="62"/>
      <c r="I8" s="62"/>
      <c r="L8" s="61"/>
      <c r="S8" s="74" t="s">
        <v>42</v>
      </c>
      <c r="T8" s="75">
        <f>Petroleum!M15</f>
        <v>7.4770643680860838E-2</v>
      </c>
      <c r="V8" s="74" t="s">
        <v>738</v>
      </c>
      <c r="W8" s="78">
        <f>'Energy calc'!N5</f>
        <v>14026.974506962515</v>
      </c>
      <c r="Y8" s="74" t="s">
        <v>738</v>
      </c>
      <c r="AA8" s="74" t="s">
        <v>737</v>
      </c>
      <c r="AB8" s="74" t="s">
        <v>364</v>
      </c>
      <c r="AD8" s="74" t="s">
        <v>738</v>
      </c>
      <c r="AE8" s="78">
        <f>Petroleum!L5</f>
        <v>16099.356000000002</v>
      </c>
      <c r="AF8" s="78"/>
      <c r="AG8" s="78" t="s">
        <v>737</v>
      </c>
      <c r="AH8" s="74" t="s">
        <v>364</v>
      </c>
    </row>
    <row r="9" spans="1:34" x14ac:dyDescent="0.3">
      <c r="A9" s="25"/>
      <c r="B9" t="s">
        <v>41</v>
      </c>
      <c r="C9" s="54">
        <f>Petroleum!L18/1000</f>
        <v>32.039644000000003</v>
      </c>
      <c r="D9" s="54">
        <f>AE14/1000</f>
        <v>123.78001999999999</v>
      </c>
      <c r="E9" s="54">
        <f>AE13/1000</f>
        <v>0</v>
      </c>
      <c r="F9" s="54"/>
      <c r="G9" s="56">
        <f>C9+D9-E9-F9</f>
        <v>155.81966399999999</v>
      </c>
      <c r="L9" s="61"/>
      <c r="V9" s="74" t="s">
        <v>356</v>
      </c>
      <c r="W9" s="78">
        <f>'Energy calc'!N6</f>
        <v>4989.6000000000004</v>
      </c>
      <c r="Y9" s="74" t="s">
        <v>356</v>
      </c>
      <c r="AA9" s="74" t="s">
        <v>737</v>
      </c>
      <c r="AB9" s="74" t="s">
        <v>365</v>
      </c>
      <c r="AD9" s="74" t="s">
        <v>356</v>
      </c>
      <c r="AE9" s="78">
        <f>Petroleum!L6</f>
        <v>586.04</v>
      </c>
      <c r="AF9" s="78"/>
      <c r="AG9" s="78" t="s">
        <v>737</v>
      </c>
      <c r="AH9" s="74" t="s">
        <v>365</v>
      </c>
    </row>
    <row r="10" spans="1:34" x14ac:dyDescent="0.3">
      <c r="A10" s="4"/>
      <c r="B10" s="61" t="s">
        <v>379</v>
      </c>
      <c r="C10" s="62">
        <f>Natgas!D39/1000</f>
        <v>81.566029641118334</v>
      </c>
      <c r="D10" s="62">
        <f>Natgas!D41/1000</f>
        <v>4.2631627439177695</v>
      </c>
      <c r="E10" s="62">
        <f>Natgas!D40/1000</f>
        <v>43.940312826206849</v>
      </c>
      <c r="F10" s="62"/>
      <c r="G10" s="56">
        <f>C10+D10-E10-F10</f>
        <v>41.88887955882926</v>
      </c>
      <c r="H10" s="62"/>
      <c r="I10" s="62"/>
      <c r="L10" s="61"/>
      <c r="V10" s="74" t="s">
        <v>739</v>
      </c>
      <c r="W10" s="78">
        <f>'Energy calc'!N7</f>
        <v>18172.8</v>
      </c>
      <c r="Y10" s="74" t="s">
        <v>739</v>
      </c>
      <c r="AA10" s="74" t="s">
        <v>737</v>
      </c>
      <c r="AB10" s="74" t="s">
        <v>366</v>
      </c>
      <c r="AD10" s="74" t="s">
        <v>739</v>
      </c>
      <c r="AE10" s="78">
        <f>Petroleum!L7</f>
        <v>7354.8019999999997</v>
      </c>
      <c r="AF10" s="78"/>
      <c r="AG10" s="78" t="s">
        <v>737</v>
      </c>
      <c r="AH10" s="74" t="s">
        <v>366</v>
      </c>
    </row>
    <row r="11" spans="1:34" x14ac:dyDescent="0.3">
      <c r="A11" s="4"/>
      <c r="C11" s="56">
        <v>81.599999999999994</v>
      </c>
      <c r="D11" s="56">
        <v>4.3</v>
      </c>
      <c r="E11" s="56">
        <v>28.6</v>
      </c>
      <c r="F11" s="56"/>
      <c r="G11" s="56"/>
      <c r="H11" s="56"/>
      <c r="I11" s="56"/>
      <c r="O11" s="64"/>
      <c r="P11" s="63"/>
      <c r="V11" s="74" t="s">
        <v>786</v>
      </c>
      <c r="W11" s="103">
        <f>'Energy calc'!N8</f>
        <v>0</v>
      </c>
      <c r="Y11" s="74" t="s">
        <v>786</v>
      </c>
      <c r="AA11" s="74" t="s">
        <v>737</v>
      </c>
      <c r="AB11" s="74" t="s">
        <v>367</v>
      </c>
      <c r="AD11" s="74" t="s">
        <v>637</v>
      </c>
      <c r="AE11" s="78">
        <f>Petroleum!L8</f>
        <v>16852.835999999999</v>
      </c>
      <c r="AF11" s="103"/>
      <c r="AG11" s="103" t="s">
        <v>737</v>
      </c>
      <c r="AH11" s="74" t="s">
        <v>367</v>
      </c>
    </row>
    <row r="12" spans="1:34" x14ac:dyDescent="0.3">
      <c r="A12" s="4"/>
      <c r="C12" s="56"/>
      <c r="D12" s="56"/>
      <c r="E12" s="56"/>
      <c r="F12" s="56"/>
      <c r="G12" s="56"/>
      <c r="H12" s="56"/>
      <c r="I12" s="56"/>
      <c r="O12" s="64"/>
      <c r="V12" s="74" t="s">
        <v>787</v>
      </c>
      <c r="W12" s="103">
        <f>'Energy calc'!N9</f>
        <v>0.44282698027386508</v>
      </c>
      <c r="Y12" s="74" t="s">
        <v>787</v>
      </c>
      <c r="AA12" s="74" t="s">
        <v>737</v>
      </c>
      <c r="AB12" s="74" t="s">
        <v>368</v>
      </c>
      <c r="AD12" s="74" t="s">
        <v>355</v>
      </c>
      <c r="AE12" s="78">
        <f>Petroleum!L9</f>
        <v>110606.678</v>
      </c>
      <c r="AF12" s="103"/>
      <c r="AG12" s="103" t="s">
        <v>737</v>
      </c>
      <c r="AH12" s="74" t="s">
        <v>368</v>
      </c>
    </row>
    <row r="13" spans="1:34" x14ac:dyDescent="0.3">
      <c r="A13" s="4"/>
      <c r="C13" s="56"/>
      <c r="D13" s="56"/>
      <c r="E13" s="56"/>
      <c r="F13" s="56"/>
      <c r="G13" s="56"/>
      <c r="H13" s="56"/>
      <c r="I13" s="56"/>
      <c r="L13" s="65"/>
      <c r="M13" s="66"/>
      <c r="N13" s="66"/>
      <c r="O13" s="64"/>
      <c r="AA13" s="74" t="s">
        <v>737</v>
      </c>
      <c r="AB13" s="74" t="s">
        <v>369</v>
      </c>
      <c r="AD13" s="74" t="s">
        <v>786</v>
      </c>
      <c r="AE13" s="78"/>
      <c r="AG13" s="74" t="s">
        <v>737</v>
      </c>
      <c r="AH13" s="74" t="s">
        <v>369</v>
      </c>
    </row>
    <row r="14" spans="1:34" x14ac:dyDescent="0.3">
      <c r="A14" s="4"/>
      <c r="C14" s="56"/>
      <c r="D14" s="56"/>
      <c r="E14" s="56"/>
      <c r="F14" s="56"/>
      <c r="G14" s="56"/>
      <c r="H14" s="56"/>
      <c r="I14" s="56"/>
      <c r="AA14" s="74" t="s">
        <v>737</v>
      </c>
      <c r="AB14" s="74" t="s">
        <v>370</v>
      </c>
      <c r="AD14" s="74" t="s">
        <v>787</v>
      </c>
      <c r="AE14" s="78">
        <f>Petroleum!L11-Petroleum!L10</f>
        <v>123780.01999999999</v>
      </c>
      <c r="AG14" s="74" t="s">
        <v>737</v>
      </c>
      <c r="AH14" s="74" t="s">
        <v>370</v>
      </c>
    </row>
    <row r="15" spans="1:34" x14ac:dyDescent="0.3">
      <c r="A15" s="4"/>
      <c r="C15" s="56"/>
      <c r="D15" s="56"/>
      <c r="E15" s="56"/>
      <c r="F15" s="56"/>
      <c r="G15" s="56"/>
      <c r="H15" s="56"/>
      <c r="I15" s="56"/>
      <c r="AA15" s="74" t="s">
        <v>737</v>
      </c>
      <c r="AB15" s="74" t="s">
        <v>346</v>
      </c>
      <c r="AG15" s="74" t="s">
        <v>737</v>
      </c>
      <c r="AH15" s="74" t="s">
        <v>346</v>
      </c>
    </row>
    <row r="16" spans="1:34" x14ac:dyDescent="0.3">
      <c r="A16" s="4"/>
      <c r="C16" s="56"/>
      <c r="D16" s="56"/>
      <c r="E16" s="56"/>
      <c r="F16" s="56"/>
      <c r="G16" s="56"/>
      <c r="H16" s="56"/>
      <c r="I16" s="56"/>
      <c r="AA16" s="74" t="s">
        <v>737</v>
      </c>
      <c r="AB16" s="74" t="s">
        <v>371</v>
      </c>
      <c r="AG16" s="74" t="s">
        <v>737</v>
      </c>
      <c r="AH16" s="74" t="s">
        <v>371</v>
      </c>
    </row>
    <row r="17" spans="1:34" x14ac:dyDescent="0.3">
      <c r="A17" s="4"/>
      <c r="C17" s="56"/>
      <c r="D17" s="56"/>
      <c r="E17" s="56"/>
      <c r="F17" s="56"/>
      <c r="G17" s="56"/>
      <c r="H17" s="56"/>
      <c r="I17" s="56"/>
      <c r="AA17" s="74" t="s">
        <v>737</v>
      </c>
      <c r="AB17" s="74" t="s">
        <v>348</v>
      </c>
      <c r="AG17" s="74" t="s">
        <v>737</v>
      </c>
      <c r="AH17" s="74" t="s">
        <v>348</v>
      </c>
    </row>
    <row r="18" spans="1:34" x14ac:dyDescent="0.3">
      <c r="A18" s="4"/>
      <c r="C18" s="56"/>
      <c r="D18" s="56"/>
      <c r="E18" s="56"/>
      <c r="F18" s="56"/>
      <c r="G18" s="56"/>
      <c r="H18" s="56"/>
      <c r="I18" s="56"/>
      <c r="AA18" s="74" t="s">
        <v>737</v>
      </c>
      <c r="AB18" s="74" t="s">
        <v>372</v>
      </c>
      <c r="AG18" s="74" t="s">
        <v>737</v>
      </c>
      <c r="AH18" s="74" t="s">
        <v>372</v>
      </c>
    </row>
    <row r="19" spans="1:34" x14ac:dyDescent="0.3">
      <c r="A19" s="4"/>
      <c r="C19" s="56"/>
      <c r="D19" s="56"/>
      <c r="E19" s="56"/>
      <c r="F19" s="56"/>
      <c r="G19" s="56"/>
      <c r="H19" s="56"/>
      <c r="I19" s="56"/>
      <c r="M19" s="58"/>
      <c r="N19" s="59"/>
      <c r="R19" s="67"/>
      <c r="S19" s="76"/>
      <c r="T19" s="76"/>
      <c r="AA19" s="74" t="s">
        <v>737</v>
      </c>
      <c r="AB19" s="74" t="s">
        <v>347</v>
      </c>
      <c r="AG19" s="74" t="s">
        <v>737</v>
      </c>
      <c r="AH19" s="74" t="s">
        <v>347</v>
      </c>
    </row>
    <row r="20" spans="1:34" x14ac:dyDescent="0.3">
      <c r="A20" s="4"/>
      <c r="C20" s="56"/>
      <c r="D20" s="56"/>
      <c r="E20" s="56"/>
      <c r="F20" s="56"/>
      <c r="G20" s="56"/>
      <c r="H20" s="56"/>
      <c r="I20" s="56"/>
      <c r="M20" s="56"/>
      <c r="N20" s="59"/>
      <c r="R20" s="67"/>
      <c r="S20" s="76"/>
      <c r="T20" s="76"/>
      <c r="AA20" s="74" t="s">
        <v>737</v>
      </c>
      <c r="AB20" s="74" t="s">
        <v>373</v>
      </c>
      <c r="AG20" s="74" t="s">
        <v>737</v>
      </c>
      <c r="AH20" s="74" t="s">
        <v>373</v>
      </c>
    </row>
    <row r="21" spans="1:34" x14ac:dyDescent="0.3">
      <c r="A21" s="4"/>
      <c r="C21" s="56"/>
      <c r="D21" s="56"/>
      <c r="E21" s="56"/>
      <c r="F21" s="56"/>
      <c r="G21" s="56"/>
      <c r="H21" s="56"/>
      <c r="I21" s="56"/>
      <c r="M21" s="66"/>
      <c r="N21" s="59"/>
      <c r="R21" s="67"/>
      <c r="S21" s="76"/>
      <c r="T21" s="76"/>
      <c r="AA21" s="74" t="s">
        <v>737</v>
      </c>
      <c r="AB21" s="74" t="s">
        <v>374</v>
      </c>
      <c r="AG21" s="74" t="s">
        <v>737</v>
      </c>
      <c r="AH21" s="74" t="s">
        <v>374</v>
      </c>
    </row>
    <row r="22" spans="1:34" x14ac:dyDescent="0.3">
      <c r="A22" s="4"/>
      <c r="C22" s="56"/>
      <c r="D22" s="56"/>
      <c r="E22" s="56"/>
      <c r="F22" s="56"/>
      <c r="G22" s="56"/>
      <c r="H22" s="56"/>
      <c r="I22" s="56"/>
      <c r="M22" s="56"/>
      <c r="N22" s="59"/>
      <c r="R22" s="67"/>
      <c r="S22" s="77"/>
      <c r="T22" s="76"/>
      <c r="AA22" s="74" t="s">
        <v>737</v>
      </c>
      <c r="AB22" s="74" t="s">
        <v>375</v>
      </c>
      <c r="AG22" s="74" t="s">
        <v>737</v>
      </c>
      <c r="AH22" s="74" t="s">
        <v>375</v>
      </c>
    </row>
    <row r="23" spans="1:34" x14ac:dyDescent="0.3">
      <c r="A23" s="4"/>
      <c r="C23" s="56"/>
      <c r="D23" s="56"/>
      <c r="E23" s="56"/>
      <c r="F23" s="56"/>
      <c r="G23" s="56"/>
      <c r="H23" s="56"/>
      <c r="I23" s="56"/>
      <c r="M23" s="58"/>
      <c r="N23" s="59"/>
      <c r="Q23" s="65"/>
      <c r="R23" s="67"/>
      <c r="S23" s="76"/>
      <c r="T23" s="76"/>
      <c r="X23" s="76"/>
      <c r="Y23" s="76"/>
      <c r="AA23" s="74" t="s">
        <v>737</v>
      </c>
      <c r="AB23" s="74" t="s">
        <v>376</v>
      </c>
      <c r="AG23" s="74" t="s">
        <v>737</v>
      </c>
      <c r="AH23" s="74" t="s">
        <v>376</v>
      </c>
    </row>
    <row r="24" spans="1:34" x14ac:dyDescent="0.3">
      <c r="A24" s="4"/>
      <c r="B24" s="65"/>
      <c r="C24" s="56"/>
      <c r="D24" s="56"/>
      <c r="E24" s="56"/>
      <c r="F24" s="56"/>
      <c r="G24" s="56"/>
      <c r="H24" s="56"/>
      <c r="I24" s="56"/>
      <c r="M24" s="56"/>
      <c r="N24" s="59"/>
      <c r="Q24" s="65"/>
      <c r="R24" s="67"/>
      <c r="S24" s="76"/>
      <c r="T24" s="76"/>
      <c r="AA24" s="74" t="s">
        <v>737</v>
      </c>
      <c r="AB24" s="74" t="s">
        <v>377</v>
      </c>
      <c r="AG24" s="74" t="s">
        <v>737</v>
      </c>
      <c r="AH24" s="74" t="s">
        <v>377</v>
      </c>
    </row>
    <row r="25" spans="1:34" x14ac:dyDescent="0.3">
      <c r="A25" s="4"/>
      <c r="B25" s="65"/>
      <c r="C25" s="56"/>
      <c r="D25" s="56"/>
      <c r="E25" s="66"/>
      <c r="F25" s="56"/>
      <c r="G25" s="56"/>
      <c r="H25" s="56"/>
      <c r="I25" s="56"/>
      <c r="M25" s="58"/>
      <c r="N25" s="59"/>
      <c r="Q25" s="65"/>
      <c r="R25" s="67"/>
      <c r="S25" s="76"/>
      <c r="T25" s="76"/>
      <c r="AA25" s="74" t="s">
        <v>737</v>
      </c>
      <c r="AB25" s="74" t="s">
        <v>378</v>
      </c>
      <c r="AG25" s="74" t="s">
        <v>737</v>
      </c>
      <c r="AH25" s="74" t="s">
        <v>378</v>
      </c>
    </row>
    <row r="26" spans="1:34" x14ac:dyDescent="0.3">
      <c r="A26" s="4"/>
      <c r="B26" s="65"/>
      <c r="C26" s="56"/>
      <c r="D26" s="56"/>
      <c r="E26" s="66"/>
      <c r="F26" s="56"/>
      <c r="G26" s="56"/>
      <c r="H26" s="56"/>
      <c r="I26" s="56"/>
      <c r="J26" s="11"/>
      <c r="M26" s="56"/>
      <c r="N26" s="59"/>
      <c r="Q26" s="65"/>
      <c r="R26" s="67"/>
      <c r="S26" s="76"/>
      <c r="T26" s="76"/>
      <c r="AA26" s="74" t="s">
        <v>737</v>
      </c>
      <c r="AB26" s="74" t="s">
        <v>6</v>
      </c>
      <c r="AG26" s="74" t="s">
        <v>737</v>
      </c>
      <c r="AH26" s="74" t="s">
        <v>6</v>
      </c>
    </row>
    <row r="27" spans="1:34" x14ac:dyDescent="0.3">
      <c r="A27" s="4"/>
      <c r="B27" s="65"/>
      <c r="C27" s="56"/>
      <c r="D27" s="66"/>
      <c r="E27" s="56"/>
      <c r="F27" s="56"/>
      <c r="G27" s="56"/>
      <c r="H27" s="56"/>
      <c r="I27" s="56"/>
      <c r="J27" s="11"/>
      <c r="K27" s="11"/>
      <c r="M27" s="58"/>
      <c r="N27" s="59"/>
      <c r="Q27" s="65"/>
      <c r="R27" s="67"/>
      <c r="S27" s="76"/>
      <c r="T27" s="76"/>
      <c r="AA27" s="74" t="s">
        <v>737</v>
      </c>
      <c r="AB27" s="74" t="s">
        <v>10</v>
      </c>
      <c r="AG27" s="74" t="s">
        <v>737</v>
      </c>
      <c r="AH27" s="74" t="s">
        <v>10</v>
      </c>
    </row>
    <row r="28" spans="1:34" x14ac:dyDescent="0.3">
      <c r="A28" s="4"/>
      <c r="B28" s="65"/>
      <c r="C28" s="56"/>
      <c r="D28" s="66"/>
      <c r="E28" s="56"/>
      <c r="F28" s="56"/>
      <c r="G28" s="56"/>
      <c r="H28" s="56"/>
      <c r="I28" s="56"/>
      <c r="J28" s="11"/>
      <c r="K28" s="11"/>
      <c r="M28" s="56"/>
      <c r="N28" s="59"/>
      <c r="Q28" s="68"/>
      <c r="R28" s="67"/>
      <c r="S28" s="76"/>
      <c r="T28" s="76"/>
      <c r="U28" s="76"/>
      <c r="V28" s="76"/>
      <c r="AA28" s="74" t="s">
        <v>738</v>
      </c>
      <c r="AB28" s="74" t="s">
        <v>379</v>
      </c>
      <c r="AG28" s="74" t="s">
        <v>738</v>
      </c>
      <c r="AH28" s="74" t="s">
        <v>379</v>
      </c>
    </row>
    <row r="29" spans="1:34" x14ac:dyDescent="0.3">
      <c r="A29" s="4"/>
      <c r="B29" s="65"/>
      <c r="C29" s="56"/>
      <c r="D29" s="66"/>
      <c r="E29" s="56"/>
      <c r="F29" s="56"/>
      <c r="G29" s="56"/>
      <c r="H29" s="56"/>
      <c r="I29" s="56"/>
      <c r="N29" s="59"/>
      <c r="Q29" s="68"/>
      <c r="R29" s="67"/>
      <c r="S29" s="76"/>
      <c r="T29" s="76"/>
      <c r="AA29" s="74" t="s">
        <v>738</v>
      </c>
      <c r="AB29" s="74" t="s">
        <v>880</v>
      </c>
      <c r="AG29" s="74" t="s">
        <v>738</v>
      </c>
      <c r="AH29" s="74" t="s">
        <v>880</v>
      </c>
    </row>
    <row r="30" spans="1:34" x14ac:dyDescent="0.3">
      <c r="A30" s="4"/>
      <c r="B30" s="68"/>
      <c r="C30" s="69"/>
      <c r="D30" s="66"/>
      <c r="E30" s="69"/>
      <c r="F30" s="62"/>
      <c r="G30" s="62"/>
      <c r="H30" s="56"/>
      <c r="I30" s="56"/>
      <c r="AA30" s="74" t="s">
        <v>738</v>
      </c>
      <c r="AB30" s="74" t="s">
        <v>21</v>
      </c>
      <c r="AG30" s="74" t="s">
        <v>738</v>
      </c>
      <c r="AH30" s="74" t="s">
        <v>21</v>
      </c>
    </row>
    <row r="31" spans="1:34" x14ac:dyDescent="0.3">
      <c r="A31" s="4"/>
      <c r="C31" s="11"/>
      <c r="D31" s="70"/>
      <c r="E31" s="70"/>
      <c r="F31" s="70"/>
      <c r="G31" s="70"/>
      <c r="H31" s="15"/>
      <c r="I31" s="11"/>
      <c r="R31" s="67"/>
      <c r="AA31" s="74" t="s">
        <v>738</v>
      </c>
      <c r="AB31" s="74" t="s">
        <v>208</v>
      </c>
      <c r="AG31" s="74" t="s">
        <v>738</v>
      </c>
      <c r="AH31" s="74" t="s">
        <v>208</v>
      </c>
    </row>
    <row r="32" spans="1:34" x14ac:dyDescent="0.3">
      <c r="AA32" s="74" t="s">
        <v>738</v>
      </c>
      <c r="AB32" s="74" t="s">
        <v>380</v>
      </c>
      <c r="AG32" s="74" t="s">
        <v>738</v>
      </c>
      <c r="AH32" s="74" t="s">
        <v>380</v>
      </c>
    </row>
    <row r="33" spans="3:34" x14ac:dyDescent="0.3">
      <c r="O33" t="s">
        <v>782</v>
      </c>
      <c r="P33" s="11">
        <f>SAMB!CU49</f>
        <v>0</v>
      </c>
      <c r="Q33" s="109">
        <f>Q34+Q36+Q37</f>
        <v>38250</v>
      </c>
      <c r="AA33" s="74" t="s">
        <v>738</v>
      </c>
      <c r="AB33" s="74" t="s">
        <v>381</v>
      </c>
      <c r="AG33" s="74" t="s">
        <v>738</v>
      </c>
      <c r="AH33" s="74" t="s">
        <v>381</v>
      </c>
    </row>
    <row r="34" spans="3:34" x14ac:dyDescent="0.3">
      <c r="O34" t="s">
        <v>771</v>
      </c>
      <c r="P34" s="11">
        <f>SUM(SAMB!B105:ET105)</f>
        <v>56739.30874573256</v>
      </c>
      <c r="Q34" s="30">
        <f>SUM(W7:W10)</f>
        <v>38250</v>
      </c>
      <c r="AA34" s="74" t="s">
        <v>738</v>
      </c>
      <c r="AB34" s="74" t="s">
        <v>382</v>
      </c>
      <c r="AG34" s="74" t="s">
        <v>738</v>
      </c>
      <c r="AH34" s="74" t="s">
        <v>382</v>
      </c>
    </row>
    <row r="35" spans="3:34" x14ac:dyDescent="0.3">
      <c r="C35" s="70"/>
      <c r="D35" s="70"/>
      <c r="E35" s="15"/>
      <c r="F35" s="71"/>
      <c r="G35" s="70"/>
      <c r="O35" t="s">
        <v>748</v>
      </c>
      <c r="P35" s="11">
        <f>SUM(SAMB!B149:EP149)</f>
        <v>9688.1113618548316</v>
      </c>
      <c r="Q35" s="63"/>
      <c r="AA35" s="74" t="s">
        <v>738</v>
      </c>
      <c r="AB35" s="74" t="s">
        <v>383</v>
      </c>
      <c r="AG35" s="74" t="s">
        <v>738</v>
      </c>
      <c r="AH35" s="74" t="s">
        <v>383</v>
      </c>
    </row>
    <row r="36" spans="3:34" x14ac:dyDescent="0.3">
      <c r="C36" s="70"/>
      <c r="D36" s="72"/>
      <c r="E36" s="11"/>
      <c r="F36" s="70"/>
      <c r="O36" t="s">
        <v>794</v>
      </c>
      <c r="P36" s="64">
        <f>SAMB!EP103</f>
        <v>0</v>
      </c>
      <c r="Q36" s="63">
        <f>W11-W12</f>
        <v>-0.44282698027386508</v>
      </c>
      <c r="AA36" s="74" t="s">
        <v>738</v>
      </c>
      <c r="AB36" s="74" t="s">
        <v>25</v>
      </c>
      <c r="AG36" s="74" t="s">
        <v>738</v>
      </c>
      <c r="AH36" s="74" t="s">
        <v>25</v>
      </c>
    </row>
    <row r="37" spans="3:34" x14ac:dyDescent="0.3">
      <c r="C37" s="70"/>
      <c r="D37" s="72"/>
      <c r="E37" s="11"/>
      <c r="F37" s="70"/>
      <c r="G37" s="70"/>
      <c r="O37" t="s">
        <v>29</v>
      </c>
      <c r="P37" s="64">
        <f>SAMB!EO103</f>
        <v>0</v>
      </c>
      <c r="Q37" s="63">
        <f>-Q36</f>
        <v>0.44282698027386508</v>
      </c>
      <c r="AA37" s="74" t="s">
        <v>738</v>
      </c>
      <c r="AB37" s="74" t="s">
        <v>384</v>
      </c>
      <c r="AG37" s="74" t="s">
        <v>738</v>
      </c>
      <c r="AH37" s="74" t="s">
        <v>384</v>
      </c>
    </row>
    <row r="38" spans="3:34" x14ac:dyDescent="0.3">
      <c r="C38" s="66"/>
      <c r="D38" s="72"/>
      <c r="E38" s="11"/>
      <c r="F38" s="67"/>
      <c r="G38" s="73"/>
      <c r="AA38" s="74" t="s">
        <v>738</v>
      </c>
      <c r="AB38" s="74" t="s">
        <v>385</v>
      </c>
      <c r="AG38" s="74" t="s">
        <v>738</v>
      </c>
      <c r="AH38" s="74" t="s">
        <v>385</v>
      </c>
    </row>
    <row r="39" spans="3:34" x14ac:dyDescent="0.3">
      <c r="D39" s="67"/>
      <c r="AA39" s="74" t="s">
        <v>738</v>
      </c>
      <c r="AB39" s="74" t="s">
        <v>386</v>
      </c>
      <c r="AG39" s="74" t="s">
        <v>738</v>
      </c>
      <c r="AH39" s="74" t="s">
        <v>386</v>
      </c>
    </row>
    <row r="40" spans="3:34" x14ac:dyDescent="0.3">
      <c r="AA40" s="74" t="s">
        <v>738</v>
      </c>
      <c r="AB40" s="74" t="s">
        <v>387</v>
      </c>
      <c r="AG40" s="74" t="s">
        <v>738</v>
      </c>
      <c r="AH40" s="74" t="s">
        <v>387</v>
      </c>
    </row>
    <row r="41" spans="3:34" x14ac:dyDescent="0.3">
      <c r="AA41" s="74" t="s">
        <v>738</v>
      </c>
      <c r="AB41" s="74" t="s">
        <v>32</v>
      </c>
      <c r="AG41" s="74" t="s">
        <v>738</v>
      </c>
      <c r="AH41" s="74" t="s">
        <v>32</v>
      </c>
    </row>
    <row r="42" spans="3:34" x14ac:dyDescent="0.3">
      <c r="AA42" s="74" t="s">
        <v>738</v>
      </c>
      <c r="AB42" s="74" t="s">
        <v>35</v>
      </c>
      <c r="AG42" s="74" t="s">
        <v>738</v>
      </c>
      <c r="AH42" s="74" t="s">
        <v>35</v>
      </c>
    </row>
    <row r="43" spans="3:34" x14ac:dyDescent="0.3">
      <c r="AA43" s="74" t="s">
        <v>738</v>
      </c>
      <c r="AB43" s="74" t="s">
        <v>41</v>
      </c>
      <c r="AG43" s="74" t="s">
        <v>738</v>
      </c>
      <c r="AH43" s="74" t="s">
        <v>41</v>
      </c>
    </row>
    <row r="44" spans="3:34" x14ac:dyDescent="0.3">
      <c r="AA44" s="74" t="s">
        <v>738</v>
      </c>
      <c r="AB44" s="74" t="s">
        <v>388</v>
      </c>
      <c r="AG44" s="74" t="s">
        <v>738</v>
      </c>
      <c r="AH44" s="74" t="s">
        <v>388</v>
      </c>
    </row>
    <row r="45" spans="3:34" x14ac:dyDescent="0.3">
      <c r="C45" s="11"/>
      <c r="AA45" s="74" t="s">
        <v>738</v>
      </c>
      <c r="AB45" s="74" t="s">
        <v>389</v>
      </c>
      <c r="AG45" s="74" t="s">
        <v>738</v>
      </c>
      <c r="AH45" s="74" t="s">
        <v>389</v>
      </c>
    </row>
    <row r="46" spans="3:34" x14ac:dyDescent="0.3">
      <c r="AA46" s="74" t="s">
        <v>738</v>
      </c>
      <c r="AB46" s="74" t="s">
        <v>390</v>
      </c>
      <c r="AG46" s="74" t="s">
        <v>738</v>
      </c>
      <c r="AH46" s="74" t="s">
        <v>390</v>
      </c>
    </row>
    <row r="47" spans="3:34" x14ac:dyDescent="0.3">
      <c r="AA47" s="74" t="s">
        <v>738</v>
      </c>
      <c r="AB47" s="74" t="s">
        <v>341</v>
      </c>
      <c r="AG47" s="74" t="s">
        <v>738</v>
      </c>
      <c r="AH47" s="74" t="s">
        <v>341</v>
      </c>
    </row>
    <row r="48" spans="3:34" x14ac:dyDescent="0.3">
      <c r="AA48" s="74" t="s">
        <v>738</v>
      </c>
      <c r="AB48" s="74" t="s">
        <v>391</v>
      </c>
      <c r="AG48" s="74" t="s">
        <v>738</v>
      </c>
      <c r="AH48" s="74" t="s">
        <v>391</v>
      </c>
    </row>
    <row r="49" spans="27:34" x14ac:dyDescent="0.3">
      <c r="AA49" s="74" t="s">
        <v>738</v>
      </c>
      <c r="AB49" s="74" t="s">
        <v>392</v>
      </c>
      <c r="AG49" s="74" t="s">
        <v>637</v>
      </c>
      <c r="AH49" s="74" t="s">
        <v>392</v>
      </c>
    </row>
    <row r="50" spans="27:34" x14ac:dyDescent="0.3">
      <c r="AA50" s="74" t="s">
        <v>356</v>
      </c>
      <c r="AB50" s="74" t="s">
        <v>43</v>
      </c>
      <c r="AG50" s="74" t="s">
        <v>356</v>
      </c>
      <c r="AH50" s="74" t="s">
        <v>43</v>
      </c>
    </row>
    <row r="51" spans="27:34" x14ac:dyDescent="0.3">
      <c r="AA51" s="74" t="s">
        <v>738</v>
      </c>
      <c r="AB51" s="74" t="s">
        <v>393</v>
      </c>
      <c r="AG51" s="74" t="s">
        <v>356</v>
      </c>
      <c r="AH51" s="74" t="s">
        <v>393</v>
      </c>
    </row>
    <row r="52" spans="27:34" x14ac:dyDescent="0.3">
      <c r="AA52" s="74" t="s">
        <v>356</v>
      </c>
      <c r="AB52" s="74" t="s">
        <v>46</v>
      </c>
      <c r="AG52" s="74" t="s">
        <v>356</v>
      </c>
      <c r="AH52" s="74" t="s">
        <v>46</v>
      </c>
    </row>
    <row r="53" spans="27:34" x14ac:dyDescent="0.3">
      <c r="AA53" s="74" t="s">
        <v>356</v>
      </c>
      <c r="AB53" s="74" t="s">
        <v>394</v>
      </c>
      <c r="AG53" s="74" t="s">
        <v>355</v>
      </c>
      <c r="AH53" s="74" t="s">
        <v>394</v>
      </c>
    </row>
    <row r="54" spans="27:34" x14ac:dyDescent="0.3">
      <c r="AA54" s="74" t="s">
        <v>356</v>
      </c>
      <c r="AB54" s="74" t="s">
        <v>395</v>
      </c>
      <c r="AG54" s="74" t="s">
        <v>356</v>
      </c>
      <c r="AH54" s="74" t="s">
        <v>395</v>
      </c>
    </row>
    <row r="55" spans="27:34" x14ac:dyDescent="0.3">
      <c r="AA55" s="74" t="s">
        <v>356</v>
      </c>
      <c r="AB55" s="74" t="s">
        <v>396</v>
      </c>
      <c r="AG55" s="74" t="s">
        <v>356</v>
      </c>
      <c r="AH55" s="74" t="s">
        <v>396</v>
      </c>
    </row>
    <row r="56" spans="27:34" x14ac:dyDescent="0.3">
      <c r="AA56" s="74" t="s">
        <v>356</v>
      </c>
      <c r="AB56" s="74" t="s">
        <v>397</v>
      </c>
      <c r="AG56" s="74" t="s">
        <v>356</v>
      </c>
      <c r="AH56" s="74" t="s">
        <v>397</v>
      </c>
    </row>
    <row r="57" spans="27:34" x14ac:dyDescent="0.3">
      <c r="AA57" s="74" t="s">
        <v>356</v>
      </c>
      <c r="AB57" s="74" t="s">
        <v>199</v>
      </c>
      <c r="AG57" s="74" t="s">
        <v>356</v>
      </c>
      <c r="AH57" s="74" t="s">
        <v>199</v>
      </c>
    </row>
    <row r="58" spans="27:34" x14ac:dyDescent="0.3">
      <c r="AA58" s="74" t="s">
        <v>356</v>
      </c>
      <c r="AB58" s="74" t="s">
        <v>398</v>
      </c>
      <c r="AG58" s="74" t="s">
        <v>356</v>
      </c>
      <c r="AH58" s="74" t="s">
        <v>398</v>
      </c>
    </row>
    <row r="59" spans="27:34" x14ac:dyDescent="0.3">
      <c r="AA59" s="74" t="s">
        <v>356</v>
      </c>
      <c r="AB59" s="74" t="s">
        <v>399</v>
      </c>
      <c r="AG59" s="74" t="s">
        <v>356</v>
      </c>
      <c r="AH59" s="74" t="s">
        <v>399</v>
      </c>
    </row>
    <row r="60" spans="27:34" x14ac:dyDescent="0.3">
      <c r="AA60" s="74" t="s">
        <v>356</v>
      </c>
      <c r="AB60" s="74" t="s">
        <v>200</v>
      </c>
      <c r="AG60" s="74" t="s">
        <v>356</v>
      </c>
      <c r="AH60" s="74" t="s">
        <v>200</v>
      </c>
    </row>
    <row r="61" spans="27:34" x14ac:dyDescent="0.3">
      <c r="AA61" s="74" t="s">
        <v>356</v>
      </c>
      <c r="AB61" s="74" t="s">
        <v>201</v>
      </c>
      <c r="AG61" s="74" t="s">
        <v>356</v>
      </c>
      <c r="AH61" s="74" t="s">
        <v>201</v>
      </c>
    </row>
    <row r="62" spans="27:34" x14ac:dyDescent="0.3">
      <c r="AA62" s="74" t="s">
        <v>356</v>
      </c>
      <c r="AB62" s="74" t="s">
        <v>48</v>
      </c>
      <c r="AG62" s="74" t="s">
        <v>356</v>
      </c>
      <c r="AH62" s="74" t="s">
        <v>48</v>
      </c>
    </row>
    <row r="63" spans="27:34" x14ac:dyDescent="0.3">
      <c r="AA63" s="74" t="s">
        <v>739</v>
      </c>
      <c r="AB63" s="74" t="s">
        <v>453</v>
      </c>
      <c r="AG63" s="74" t="s">
        <v>739</v>
      </c>
      <c r="AH63" s="74" t="s">
        <v>453</v>
      </c>
    </row>
    <row r="64" spans="27:34" x14ac:dyDescent="0.3">
      <c r="AA64" s="74" t="s">
        <v>739</v>
      </c>
      <c r="AB64" s="74" t="s">
        <v>454</v>
      </c>
      <c r="AG64" s="74" t="s">
        <v>739</v>
      </c>
      <c r="AH64" s="74" t="s">
        <v>454</v>
      </c>
    </row>
    <row r="65" spans="27:34" x14ac:dyDescent="0.3">
      <c r="AA65" s="74" t="s">
        <v>739</v>
      </c>
      <c r="AB65" s="74" t="s">
        <v>455</v>
      </c>
      <c r="AG65" s="74" t="s">
        <v>739</v>
      </c>
      <c r="AH65" s="74" t="s">
        <v>455</v>
      </c>
    </row>
    <row r="66" spans="27:34" x14ac:dyDescent="0.3">
      <c r="AA66" s="74" t="s">
        <v>739</v>
      </c>
      <c r="AB66" s="74" t="s">
        <v>456</v>
      </c>
      <c r="AG66" s="74" t="s">
        <v>739</v>
      </c>
      <c r="AH66" s="74" t="s">
        <v>456</v>
      </c>
    </row>
    <row r="67" spans="27:34" x14ac:dyDescent="0.3">
      <c r="AA67" s="74" t="s">
        <v>739</v>
      </c>
      <c r="AB67" s="74" t="s">
        <v>457</v>
      </c>
      <c r="AG67" s="74" t="s">
        <v>739</v>
      </c>
      <c r="AH67" s="74" t="s">
        <v>457</v>
      </c>
    </row>
    <row r="68" spans="27:34" x14ac:dyDescent="0.3">
      <c r="AA68" s="74" t="s">
        <v>739</v>
      </c>
      <c r="AB68" s="74" t="s">
        <v>458</v>
      </c>
      <c r="AG68" s="74" t="s">
        <v>739</v>
      </c>
      <c r="AH68" s="74" t="s">
        <v>458</v>
      </c>
    </row>
    <row r="69" spans="27:34" x14ac:dyDescent="0.3">
      <c r="AA69" s="74" t="s">
        <v>739</v>
      </c>
      <c r="AB69" s="74" t="s">
        <v>459</v>
      </c>
      <c r="AG69" s="74" t="s">
        <v>739</v>
      </c>
      <c r="AH69" s="74" t="s">
        <v>459</v>
      </c>
    </row>
    <row r="70" spans="27:34" x14ac:dyDescent="0.3">
      <c r="AA70" s="74" t="s">
        <v>739</v>
      </c>
      <c r="AB70" s="74" t="s">
        <v>460</v>
      </c>
      <c r="AG70" s="74" t="s">
        <v>739</v>
      </c>
      <c r="AH70" s="74" t="s">
        <v>460</v>
      </c>
    </row>
    <row r="71" spans="27:34" x14ac:dyDescent="0.3">
      <c r="AA71" s="74" t="s">
        <v>739</v>
      </c>
      <c r="AB71" s="74" t="s">
        <v>461</v>
      </c>
      <c r="AG71" s="74" t="s">
        <v>739</v>
      </c>
      <c r="AH71" s="74" t="s">
        <v>461</v>
      </c>
    </row>
    <row r="72" spans="27:34" x14ac:dyDescent="0.3">
      <c r="AA72" s="74" t="s">
        <v>739</v>
      </c>
      <c r="AB72" s="74" t="s">
        <v>462</v>
      </c>
      <c r="AG72" s="74" t="s">
        <v>739</v>
      </c>
      <c r="AH72" s="74" t="s">
        <v>462</v>
      </c>
    </row>
    <row r="73" spans="27:34" x14ac:dyDescent="0.3">
      <c r="AA73" s="74" t="s">
        <v>739</v>
      </c>
      <c r="AB73" s="74" t="s">
        <v>463</v>
      </c>
      <c r="AG73" s="74" t="s">
        <v>739</v>
      </c>
      <c r="AH73" s="74" t="s">
        <v>463</v>
      </c>
    </row>
    <row r="74" spans="27:34" x14ac:dyDescent="0.3">
      <c r="AA74" s="74" t="s">
        <v>739</v>
      </c>
      <c r="AB74" s="74" t="s">
        <v>464</v>
      </c>
      <c r="AG74" s="74" t="s">
        <v>739</v>
      </c>
      <c r="AH74" s="74" t="s">
        <v>464</v>
      </c>
    </row>
    <row r="75" spans="27:34" x14ac:dyDescent="0.3">
      <c r="AA75" s="74" t="s">
        <v>739</v>
      </c>
      <c r="AB75" s="74" t="s">
        <v>465</v>
      </c>
      <c r="AG75" s="74" t="s">
        <v>739</v>
      </c>
      <c r="AH75" s="74" t="s">
        <v>465</v>
      </c>
    </row>
    <row r="76" spans="27:34" x14ac:dyDescent="0.3">
      <c r="AA76" s="74" t="s">
        <v>739</v>
      </c>
      <c r="AB76" s="74" t="s">
        <v>466</v>
      </c>
      <c r="AG76" s="74" t="s">
        <v>739</v>
      </c>
      <c r="AH76" s="74" t="s">
        <v>466</v>
      </c>
    </row>
    <row r="77" spans="27:34" x14ac:dyDescent="0.3">
      <c r="AA77" s="74" t="s">
        <v>739</v>
      </c>
      <c r="AB77" s="74" t="s">
        <v>467</v>
      </c>
      <c r="AG77" s="74" t="s">
        <v>739</v>
      </c>
      <c r="AH77" s="74" t="s">
        <v>467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30" workbookViewId="0">
      <selection activeCell="C23" sqref="C23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469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951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t="s">
        <v>218</v>
      </c>
      <c r="B52" t="s">
        <v>473</v>
      </c>
      <c r="C52" t="s">
        <v>474</v>
      </c>
      <c r="D52">
        <v>1</v>
      </c>
    </row>
    <row r="53" spans="1:5" x14ac:dyDescent="0.3">
      <c r="A53" t="s">
        <v>218</v>
      </c>
      <c r="B53" t="s">
        <v>472</v>
      </c>
      <c r="C53" t="s">
        <v>475</v>
      </c>
      <c r="D53">
        <v>1</v>
      </c>
    </row>
    <row r="54" spans="1:5" x14ac:dyDescent="0.3">
      <c r="A54" t="s">
        <v>216</v>
      </c>
      <c r="B54" t="s">
        <v>720</v>
      </c>
      <c r="C54" t="s">
        <v>721</v>
      </c>
      <c r="D54">
        <v>2</v>
      </c>
    </row>
    <row r="55" spans="1:5" x14ac:dyDescent="0.3">
      <c r="A55" s="6" t="s">
        <v>216</v>
      </c>
      <c r="B55" t="s">
        <v>732</v>
      </c>
      <c r="C55" t="s">
        <v>733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J39" workbookViewId="0">
      <selection activeCell="C51" sqref="C51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217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263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s="6" t="s">
        <v>216</v>
      </c>
      <c r="B52" t="s">
        <v>734</v>
      </c>
      <c r="C52" t="s">
        <v>746</v>
      </c>
      <c r="D52" s="6">
        <v>1</v>
      </c>
    </row>
    <row r="53" spans="1:5" x14ac:dyDescent="0.3">
      <c r="A53" s="6" t="s">
        <v>216</v>
      </c>
      <c r="B53" t="s">
        <v>743</v>
      </c>
      <c r="C53" t="s">
        <v>747</v>
      </c>
      <c r="D53" s="6">
        <v>1</v>
      </c>
    </row>
    <row r="54" spans="1:5" x14ac:dyDescent="0.3">
      <c r="A54" s="6" t="s">
        <v>218</v>
      </c>
      <c r="B54" t="s">
        <v>740</v>
      </c>
      <c r="C54" t="s">
        <v>744</v>
      </c>
      <c r="D54" s="6">
        <v>1</v>
      </c>
    </row>
    <row r="55" spans="1:5" x14ac:dyDescent="0.3">
      <c r="A55" s="6" t="s">
        <v>228</v>
      </c>
      <c r="B55" t="s">
        <v>742</v>
      </c>
      <c r="C55" t="s">
        <v>745</v>
      </c>
      <c r="D55" s="6">
        <v>2</v>
      </c>
    </row>
    <row r="56" spans="1:5" x14ac:dyDescent="0.3">
      <c r="A56" s="6" t="s">
        <v>216</v>
      </c>
      <c r="B56" t="s">
        <v>1055</v>
      </c>
      <c r="C56" t="s">
        <v>1056</v>
      </c>
      <c r="D56" s="6">
        <v>1</v>
      </c>
      <c r="E56">
        <v>1</v>
      </c>
    </row>
    <row r="57" spans="1:5" x14ac:dyDescent="0.3">
      <c r="A57" s="6" t="s">
        <v>218</v>
      </c>
      <c r="B57" t="s">
        <v>1080</v>
      </c>
      <c r="C57" t="s">
        <v>1081</v>
      </c>
      <c r="D57" s="6">
        <v>1</v>
      </c>
    </row>
    <row r="58" spans="1:5" x14ac:dyDescent="0.3">
      <c r="A58" s="6" t="s">
        <v>228</v>
      </c>
      <c r="B58" t="s">
        <v>1082</v>
      </c>
      <c r="C58" t="s">
        <v>1083</v>
      </c>
      <c r="D58" s="6">
        <v>2</v>
      </c>
    </row>
    <row r="59" spans="1:5" x14ac:dyDescent="0.3">
      <c r="A59" s="6" t="s">
        <v>216</v>
      </c>
      <c r="B59" t="s">
        <v>1084</v>
      </c>
      <c r="C59" t="s">
        <v>1081</v>
      </c>
      <c r="D59" s="6">
        <v>1</v>
      </c>
    </row>
    <row r="80" spans="1:5" x14ac:dyDescent="0.3">
      <c r="A80" s="35"/>
      <c r="B80" s="35"/>
      <c r="C80" s="35"/>
      <c r="D80" s="35" t="s">
        <v>214</v>
      </c>
      <c r="E80" s="35" t="s">
        <v>215</v>
      </c>
    </row>
    <row r="81" spans="1:5" x14ac:dyDescent="0.3">
      <c r="A81" t="s">
        <v>216</v>
      </c>
      <c r="B81" t="s">
        <v>230</v>
      </c>
      <c r="C81" t="s">
        <v>469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opLeftCell="E5" workbookViewId="0">
      <selection activeCell="J20" sqref="J20"/>
    </sheetView>
  </sheetViews>
  <sheetFormatPr defaultRowHeight="14.4" x14ac:dyDescent="0.3"/>
  <cols>
    <col min="3" max="3" width="3.5546875" customWidth="1"/>
  </cols>
  <sheetData>
    <row r="1" spans="1:46" ht="18" x14ac:dyDescent="0.35">
      <c r="A1" s="5" t="s">
        <v>50</v>
      </c>
    </row>
    <row r="2" spans="1:46" x14ac:dyDescent="0.3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62</v>
      </c>
      <c r="M2" s="12" t="s">
        <v>63</v>
      </c>
      <c r="N2" s="12" t="s">
        <v>64</v>
      </c>
      <c r="O2" s="12" t="s">
        <v>65</v>
      </c>
      <c r="P2" s="12" t="s">
        <v>66</v>
      </c>
      <c r="Q2" s="13" t="s">
        <v>67</v>
      </c>
      <c r="R2" s="13" t="s">
        <v>68</v>
      </c>
      <c r="S2" s="12" t="s">
        <v>69</v>
      </c>
      <c r="T2" s="12" t="s">
        <v>70</v>
      </c>
      <c r="U2" s="12" t="s">
        <v>71</v>
      </c>
      <c r="V2" s="12" t="s">
        <v>72</v>
      </c>
      <c r="W2" s="12" t="s">
        <v>73</v>
      </c>
      <c r="X2" s="12" t="s">
        <v>0</v>
      </c>
      <c r="Y2" s="12" t="s">
        <v>74</v>
      </c>
      <c r="Z2" s="12" t="s">
        <v>75</v>
      </c>
      <c r="AA2" s="12" t="s">
        <v>76</v>
      </c>
      <c r="AB2" s="12" t="s">
        <v>77</v>
      </c>
      <c r="AC2" s="12" t="s">
        <v>78</v>
      </c>
      <c r="AD2" s="12" t="s">
        <v>79</v>
      </c>
      <c r="AE2" s="12" t="s">
        <v>80</v>
      </c>
      <c r="AF2" s="12" t="s">
        <v>81</v>
      </c>
      <c r="AG2" s="12" t="s">
        <v>82</v>
      </c>
      <c r="AH2" s="12" t="s">
        <v>83</v>
      </c>
      <c r="AI2" s="12" t="s">
        <v>84</v>
      </c>
      <c r="AJ2" s="12" t="s">
        <v>85</v>
      </c>
      <c r="AK2" s="12" t="s">
        <v>86</v>
      </c>
      <c r="AL2" s="12" t="s">
        <v>87</v>
      </c>
      <c r="AM2" s="12" t="s">
        <v>88</v>
      </c>
      <c r="AN2" s="12" t="s">
        <v>89</v>
      </c>
      <c r="AO2" s="12" t="s">
        <v>90</v>
      </c>
      <c r="AP2" s="12" t="s">
        <v>91</v>
      </c>
      <c r="AQ2" s="12" t="s">
        <v>92</v>
      </c>
      <c r="AR2" s="12" t="s">
        <v>93</v>
      </c>
      <c r="AS2" s="12" t="s">
        <v>94</v>
      </c>
      <c r="AT2" s="12" t="s">
        <v>95</v>
      </c>
    </row>
    <row r="4" spans="1:46" x14ac:dyDescent="0.3">
      <c r="A4" s="8" t="s">
        <v>97</v>
      </c>
      <c r="B4" s="6"/>
      <c r="D4" s="8" t="s">
        <v>98</v>
      </c>
      <c r="E4" s="8"/>
      <c r="F4" s="8" t="s">
        <v>99</v>
      </c>
      <c r="G4" s="8" t="s">
        <v>1</v>
      </c>
      <c r="H4" s="8"/>
      <c r="I4" s="8"/>
      <c r="J4" s="6"/>
      <c r="K4" s="8" t="s">
        <v>100</v>
      </c>
      <c r="P4" s="8" t="s">
        <v>101</v>
      </c>
      <c r="Q4" s="6"/>
      <c r="R4" s="6"/>
      <c r="S4" s="2" t="s">
        <v>102</v>
      </c>
      <c r="T4" s="2"/>
      <c r="Z4" s="2" t="s">
        <v>103</v>
      </c>
      <c r="AB4" s="2" t="s">
        <v>104</v>
      </c>
      <c r="AD4" s="2" t="s">
        <v>105</v>
      </c>
      <c r="AI4" s="2" t="s">
        <v>279</v>
      </c>
      <c r="AM4" s="2"/>
    </row>
    <row r="5" spans="1:46" x14ac:dyDescent="0.3">
      <c r="A5" s="7" t="s">
        <v>106</v>
      </c>
      <c r="B5" s="7"/>
      <c r="D5" s="9" t="s">
        <v>107</v>
      </c>
      <c r="E5" s="7" t="s">
        <v>106</v>
      </c>
      <c r="F5" s="7" t="s">
        <v>106</v>
      </c>
      <c r="G5" s="7" t="s">
        <v>109</v>
      </c>
      <c r="H5" s="7" t="s">
        <v>107</v>
      </c>
      <c r="I5" s="7" t="s">
        <v>110</v>
      </c>
      <c r="J5" s="7" t="s">
        <v>17</v>
      </c>
      <c r="K5" s="9" t="s">
        <v>106</v>
      </c>
      <c r="L5" s="9" t="s">
        <v>111</v>
      </c>
      <c r="M5" s="9" t="s">
        <v>112</v>
      </c>
      <c r="N5" s="9" t="s">
        <v>113</v>
      </c>
      <c r="O5" s="9" t="s">
        <v>114</v>
      </c>
      <c r="P5" s="7" t="s">
        <v>111</v>
      </c>
      <c r="Q5" s="7" t="s">
        <v>115</v>
      </c>
      <c r="R5" s="7" t="s">
        <v>116</v>
      </c>
      <c r="S5" s="7" t="s">
        <v>117</v>
      </c>
      <c r="T5" s="7" t="s">
        <v>118</v>
      </c>
      <c r="U5" s="7" t="s">
        <v>115</v>
      </c>
      <c r="V5" s="7" t="s">
        <v>119</v>
      </c>
      <c r="W5" s="7" t="s">
        <v>116</v>
      </c>
      <c r="X5" s="7" t="s">
        <v>120</v>
      </c>
      <c r="Y5" s="7" t="s">
        <v>121</v>
      </c>
      <c r="Z5" s="7" t="s">
        <v>111</v>
      </c>
      <c r="AA5" s="7" t="s">
        <v>122</v>
      </c>
      <c r="AB5" s="8" t="s">
        <v>123</v>
      </c>
      <c r="AD5" s="7" t="s">
        <v>124</v>
      </c>
      <c r="AE5" s="7" t="s">
        <v>125</v>
      </c>
      <c r="AF5" s="7" t="s">
        <v>126</v>
      </c>
      <c r="AI5" s="9" t="s">
        <v>253</v>
      </c>
      <c r="AM5" t="s">
        <v>470</v>
      </c>
      <c r="AN5" t="s">
        <v>471</v>
      </c>
    </row>
    <row r="6" spans="1:46" x14ac:dyDescent="0.3">
      <c r="A6" s="6" t="s">
        <v>127</v>
      </c>
      <c r="B6" s="6"/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s="10" t="s">
        <v>140</v>
      </c>
      <c r="Q6" s="10" t="s">
        <v>141</v>
      </c>
      <c r="R6" s="10" t="s">
        <v>142</v>
      </c>
      <c r="S6" s="6" t="s">
        <v>143</v>
      </c>
      <c r="T6" s="6" t="s">
        <v>144</v>
      </c>
      <c r="U6" s="6" t="s">
        <v>145</v>
      </c>
      <c r="V6" s="6" t="s">
        <v>146</v>
      </c>
      <c r="W6" s="6" t="s">
        <v>147</v>
      </c>
      <c r="X6" s="6" t="s">
        <v>148</v>
      </c>
      <c r="Y6" s="6" t="s">
        <v>149</v>
      </c>
      <c r="Z6" s="6" t="s">
        <v>150</v>
      </c>
      <c r="AA6" s="6" t="s">
        <v>151</v>
      </c>
      <c r="AB6" s="6" t="s">
        <v>152</v>
      </c>
      <c r="AD6" t="s">
        <v>153</v>
      </c>
      <c r="AE6" t="s">
        <v>154</v>
      </c>
      <c r="AF6" t="s">
        <v>155</v>
      </c>
      <c r="AI6" s="6" t="s">
        <v>129</v>
      </c>
      <c r="AJ6" s="6" t="s">
        <v>128</v>
      </c>
      <c r="AK6" s="6" t="s">
        <v>150</v>
      </c>
      <c r="AM6" t="s">
        <v>472</v>
      </c>
      <c r="AN6" t="s">
        <v>473</v>
      </c>
    </row>
    <row r="7" spans="1:46" x14ac:dyDescent="0.3">
      <c r="A7" s="11" t="s">
        <v>363</v>
      </c>
      <c r="B7" t="s">
        <v>98</v>
      </c>
      <c r="D7" s="11" t="s">
        <v>363</v>
      </c>
      <c r="E7" s="11" t="s">
        <v>363</v>
      </c>
      <c r="F7" s="11" t="s">
        <v>400</v>
      </c>
      <c r="G7" s="11" t="s">
        <v>440</v>
      </c>
      <c r="I7" s="11" t="s">
        <v>440</v>
      </c>
      <c r="J7" s="11" t="s">
        <v>16</v>
      </c>
      <c r="K7" t="s">
        <v>13</v>
      </c>
      <c r="L7" t="s">
        <v>13</v>
      </c>
      <c r="M7" t="s">
        <v>13</v>
      </c>
      <c r="N7" t="s">
        <v>13</v>
      </c>
      <c r="O7" s="11" t="s">
        <v>453</v>
      </c>
      <c r="P7" t="s">
        <v>4</v>
      </c>
      <c r="Q7" t="s">
        <v>5</v>
      </c>
      <c r="R7" t="s">
        <v>9</v>
      </c>
      <c r="T7" t="s">
        <v>19</v>
      </c>
      <c r="U7" t="s">
        <v>468</v>
      </c>
      <c r="W7" t="s">
        <v>20</v>
      </c>
      <c r="X7" t="s">
        <v>24</v>
      </c>
      <c r="Z7" t="s">
        <v>157</v>
      </c>
      <c r="AA7" t="s">
        <v>212</v>
      </c>
      <c r="AB7" t="s">
        <v>28</v>
      </c>
      <c r="AD7" s="11" t="s">
        <v>363</v>
      </c>
      <c r="AE7" s="11" t="str">
        <f>AD7</f>
        <v>amaiz</v>
      </c>
      <c r="AF7" s="11"/>
      <c r="AI7" s="11" t="s">
        <v>363</v>
      </c>
      <c r="AJ7" s="11" t="s">
        <v>363</v>
      </c>
      <c r="AK7" t="s">
        <v>157</v>
      </c>
      <c r="AM7" t="s">
        <v>448</v>
      </c>
      <c r="AN7" t="s">
        <v>450</v>
      </c>
    </row>
    <row r="8" spans="1:46" x14ac:dyDescent="0.3">
      <c r="A8" s="11" t="s">
        <v>364</v>
      </c>
      <c r="D8" s="11" t="s">
        <v>364</v>
      </c>
      <c r="E8" s="11" t="s">
        <v>364</v>
      </c>
      <c r="F8" s="11" t="s">
        <v>401</v>
      </c>
      <c r="G8" s="11" t="s">
        <v>441</v>
      </c>
      <c r="I8" s="11" t="s">
        <v>441</v>
      </c>
      <c r="J8" s="11"/>
      <c r="K8" s="11" t="s">
        <v>453</v>
      </c>
      <c r="L8" s="11" t="s">
        <v>453</v>
      </c>
      <c r="M8" s="11" t="s">
        <v>453</v>
      </c>
      <c r="O8" s="11" t="s">
        <v>454</v>
      </c>
      <c r="AA8" t="s">
        <v>39</v>
      </c>
      <c r="AD8" s="11" t="s">
        <v>364</v>
      </c>
      <c r="AE8" s="11" t="str">
        <f t="shared" ref="AE8:AE29" si="0">AD8</f>
        <v>asorg</v>
      </c>
      <c r="AF8" s="11"/>
      <c r="AI8" s="11" t="s">
        <v>364</v>
      </c>
      <c r="AJ8" s="11" t="s">
        <v>364</v>
      </c>
      <c r="AK8" t="s">
        <v>157</v>
      </c>
    </row>
    <row r="9" spans="1:46" x14ac:dyDescent="0.3">
      <c r="A9" s="11" t="s">
        <v>365</v>
      </c>
      <c r="D9" s="11" t="s">
        <v>365</v>
      </c>
      <c r="E9" s="11" t="s">
        <v>365</v>
      </c>
      <c r="F9" s="11" t="s">
        <v>402</v>
      </c>
      <c r="G9" s="11" t="s">
        <v>442</v>
      </c>
      <c r="I9" s="11" t="s">
        <v>442</v>
      </c>
      <c r="J9" s="11"/>
      <c r="K9" s="11" t="s">
        <v>454</v>
      </c>
      <c r="L9" s="11" t="s">
        <v>454</v>
      </c>
      <c r="M9" s="11" t="s">
        <v>454</v>
      </c>
      <c r="O9" s="11" t="s">
        <v>455</v>
      </c>
      <c r="AA9" t="s">
        <v>38</v>
      </c>
      <c r="AD9" s="11" t="s">
        <v>365</v>
      </c>
      <c r="AE9" s="11" t="str">
        <f t="shared" si="0"/>
        <v>arice</v>
      </c>
      <c r="AF9" s="11"/>
      <c r="AI9" s="11" t="s">
        <v>365</v>
      </c>
      <c r="AJ9" s="11" t="s">
        <v>365</v>
      </c>
      <c r="AK9" t="s">
        <v>157</v>
      </c>
    </row>
    <row r="10" spans="1:46" x14ac:dyDescent="0.3">
      <c r="A10" s="11" t="s">
        <v>366</v>
      </c>
      <c r="D10" s="11" t="s">
        <v>366</v>
      </c>
      <c r="E10" s="11" t="s">
        <v>366</v>
      </c>
      <c r="F10" s="11" t="s">
        <v>403</v>
      </c>
      <c r="G10" s="11" t="s">
        <v>443</v>
      </c>
      <c r="I10" s="11" t="s">
        <v>443</v>
      </c>
      <c r="J10" s="11"/>
      <c r="K10" s="11" t="s">
        <v>455</v>
      </c>
      <c r="L10" s="11" t="s">
        <v>455</v>
      </c>
      <c r="M10" s="11" t="s">
        <v>455</v>
      </c>
      <c r="O10" s="11" t="s">
        <v>456</v>
      </c>
      <c r="AA10" t="s">
        <v>40</v>
      </c>
      <c r="AD10" s="11" t="s">
        <v>366</v>
      </c>
      <c r="AE10" s="11" t="str">
        <f t="shared" si="0"/>
        <v>apuls</v>
      </c>
      <c r="AF10" s="11"/>
      <c r="AI10" s="11" t="s">
        <v>366</v>
      </c>
      <c r="AJ10" s="11" t="s">
        <v>366</v>
      </c>
      <c r="AK10" t="s">
        <v>157</v>
      </c>
    </row>
    <row r="11" spans="1:46" x14ac:dyDescent="0.3">
      <c r="A11" s="11" t="s">
        <v>367</v>
      </c>
      <c r="D11" s="11" t="s">
        <v>367</v>
      </c>
      <c r="E11" s="11" t="s">
        <v>367</v>
      </c>
      <c r="F11" s="11" t="s">
        <v>404</v>
      </c>
      <c r="G11" s="11" t="s">
        <v>444</v>
      </c>
      <c r="I11" s="11" t="s">
        <v>444</v>
      </c>
      <c r="J11" s="11"/>
      <c r="K11" s="11" t="s">
        <v>456</v>
      </c>
      <c r="L11" s="11" t="s">
        <v>456</v>
      </c>
      <c r="M11" s="11" t="s">
        <v>456</v>
      </c>
      <c r="O11" s="11" t="s">
        <v>457</v>
      </c>
      <c r="AA11" t="s">
        <v>30</v>
      </c>
      <c r="AD11" s="11" t="s">
        <v>367</v>
      </c>
      <c r="AE11" s="11" t="str">
        <f t="shared" si="0"/>
        <v>agnut</v>
      </c>
      <c r="AF11" s="11"/>
      <c r="AI11" s="11" t="s">
        <v>367</v>
      </c>
      <c r="AJ11" s="11" t="s">
        <v>367</v>
      </c>
      <c r="AK11" t="s">
        <v>157</v>
      </c>
    </row>
    <row r="12" spans="1:46" x14ac:dyDescent="0.3">
      <c r="A12" s="11" t="s">
        <v>368</v>
      </c>
      <c r="D12" s="11" t="s">
        <v>368</v>
      </c>
      <c r="E12" s="11" t="s">
        <v>368</v>
      </c>
      <c r="F12" s="11" t="s">
        <v>405</v>
      </c>
      <c r="G12" s="11" t="s">
        <v>445</v>
      </c>
      <c r="I12" s="11" t="s">
        <v>445</v>
      </c>
      <c r="K12" s="11" t="s">
        <v>457</v>
      </c>
      <c r="L12" s="11" t="s">
        <v>457</v>
      </c>
      <c r="M12" s="11" t="s">
        <v>457</v>
      </c>
      <c r="O12" s="11" t="s">
        <v>458</v>
      </c>
      <c r="AD12" s="11" t="s">
        <v>368</v>
      </c>
      <c r="AE12" s="11" t="str">
        <f t="shared" si="0"/>
        <v>aoils</v>
      </c>
      <c r="AF12" s="11"/>
      <c r="AI12" s="11" t="s">
        <v>368</v>
      </c>
      <c r="AJ12" s="11" t="s">
        <v>368</v>
      </c>
      <c r="AK12" t="s">
        <v>157</v>
      </c>
    </row>
    <row r="13" spans="1:46" x14ac:dyDescent="0.3">
      <c r="A13" s="11" t="s">
        <v>369</v>
      </c>
      <c r="D13" s="11" t="s">
        <v>369</v>
      </c>
      <c r="E13" s="11" t="s">
        <v>369</v>
      </c>
      <c r="F13" s="11" t="s">
        <v>406</v>
      </c>
      <c r="G13" s="11" t="s">
        <v>446</v>
      </c>
      <c r="I13" s="11" t="s">
        <v>446</v>
      </c>
      <c r="K13" s="11" t="s">
        <v>458</v>
      </c>
      <c r="L13" s="11" t="s">
        <v>458</v>
      </c>
      <c r="M13" s="11" t="s">
        <v>458</v>
      </c>
      <c r="O13" s="11" t="s">
        <v>459</v>
      </c>
      <c r="AD13" s="11" t="s">
        <v>369</v>
      </c>
      <c r="AE13" s="11" t="str">
        <f t="shared" si="0"/>
        <v>acass</v>
      </c>
      <c r="AF13" s="11"/>
      <c r="AI13" s="11" t="s">
        <v>369</v>
      </c>
      <c r="AJ13" s="11" t="s">
        <v>369</v>
      </c>
      <c r="AK13" t="s">
        <v>157</v>
      </c>
    </row>
    <row r="14" spans="1:46" x14ac:dyDescent="0.3">
      <c r="A14" s="11" t="s">
        <v>370</v>
      </c>
      <c r="D14" s="11" t="s">
        <v>370</v>
      </c>
      <c r="E14" s="11" t="s">
        <v>370</v>
      </c>
      <c r="F14" s="11" t="s">
        <v>407</v>
      </c>
      <c r="G14" s="11" t="s">
        <v>447</v>
      </c>
      <c r="I14" s="11" t="s">
        <v>447</v>
      </c>
      <c r="K14" s="11" t="s">
        <v>459</v>
      </c>
      <c r="L14" s="11" t="s">
        <v>459</v>
      </c>
      <c r="M14" s="11" t="s">
        <v>459</v>
      </c>
      <c r="O14" s="11" t="s">
        <v>460</v>
      </c>
      <c r="AD14" s="11" t="s">
        <v>370</v>
      </c>
      <c r="AE14" s="11" t="str">
        <f t="shared" si="0"/>
        <v>aroot</v>
      </c>
      <c r="AF14" s="11"/>
      <c r="AI14" s="11" t="s">
        <v>370</v>
      </c>
      <c r="AJ14" s="11" t="s">
        <v>370</v>
      </c>
      <c r="AK14" t="s">
        <v>157</v>
      </c>
    </row>
    <row r="15" spans="1:46" x14ac:dyDescent="0.3">
      <c r="A15" s="11" t="s">
        <v>346</v>
      </c>
      <c r="D15" s="11" t="s">
        <v>346</v>
      </c>
      <c r="E15" s="11" t="s">
        <v>346</v>
      </c>
      <c r="F15" s="11" t="s">
        <v>408</v>
      </c>
      <c r="G15" s="11" t="s">
        <v>448</v>
      </c>
      <c r="K15" s="11" t="s">
        <v>460</v>
      </c>
      <c r="L15" s="11" t="s">
        <v>460</v>
      </c>
      <c r="M15" s="11" t="s">
        <v>460</v>
      </c>
      <c r="O15" s="11" t="s">
        <v>461</v>
      </c>
      <c r="AD15" s="11" t="s">
        <v>346</v>
      </c>
      <c r="AE15" s="11" t="str">
        <f t="shared" si="0"/>
        <v>avege</v>
      </c>
      <c r="AF15" s="11"/>
      <c r="AI15" s="11" t="s">
        <v>346</v>
      </c>
      <c r="AJ15" s="11" t="s">
        <v>346</v>
      </c>
      <c r="AK15" t="s">
        <v>157</v>
      </c>
    </row>
    <row r="16" spans="1:46" x14ac:dyDescent="0.3">
      <c r="A16" s="11" t="s">
        <v>371</v>
      </c>
      <c r="D16" s="11" t="s">
        <v>371</v>
      </c>
      <c r="E16" s="11" t="s">
        <v>371</v>
      </c>
      <c r="F16" s="11" t="s">
        <v>342</v>
      </c>
      <c r="G16" s="11" t="s">
        <v>16</v>
      </c>
      <c r="K16" s="11" t="s">
        <v>461</v>
      </c>
      <c r="L16" s="11" t="s">
        <v>461</v>
      </c>
      <c r="M16" s="11" t="s">
        <v>461</v>
      </c>
      <c r="O16" s="11" t="s">
        <v>462</v>
      </c>
      <c r="AD16" s="11" t="s">
        <v>371</v>
      </c>
      <c r="AE16" s="11" t="str">
        <f t="shared" si="0"/>
        <v>asugr</v>
      </c>
      <c r="AF16" s="11"/>
      <c r="AI16" s="11" t="s">
        <v>371</v>
      </c>
      <c r="AJ16" s="11" t="s">
        <v>371</v>
      </c>
      <c r="AK16" t="s">
        <v>157</v>
      </c>
    </row>
    <row r="17" spans="1:37" x14ac:dyDescent="0.3">
      <c r="A17" s="11" t="s">
        <v>348</v>
      </c>
      <c r="D17" s="11" t="s">
        <v>348</v>
      </c>
      <c r="E17" s="11" t="s">
        <v>348</v>
      </c>
      <c r="F17" s="11" t="s">
        <v>409</v>
      </c>
      <c r="G17" s="11" t="s">
        <v>449</v>
      </c>
      <c r="K17" s="11" t="s">
        <v>462</v>
      </c>
      <c r="L17" s="11" t="s">
        <v>462</v>
      </c>
      <c r="M17" s="11" t="s">
        <v>462</v>
      </c>
      <c r="O17" s="11" t="s">
        <v>463</v>
      </c>
      <c r="AD17" s="11" t="s">
        <v>348</v>
      </c>
      <c r="AE17" s="11" t="str">
        <f t="shared" si="0"/>
        <v>atoba</v>
      </c>
      <c r="AF17" s="11"/>
      <c r="AI17" s="11" t="s">
        <v>348</v>
      </c>
      <c r="AJ17" s="11" t="s">
        <v>348</v>
      </c>
      <c r="AK17" t="s">
        <v>157</v>
      </c>
    </row>
    <row r="18" spans="1:37" x14ac:dyDescent="0.3">
      <c r="A18" s="11" t="s">
        <v>372</v>
      </c>
      <c r="D18" s="11" t="s">
        <v>372</v>
      </c>
      <c r="E18" s="11" t="s">
        <v>372</v>
      </c>
      <c r="F18" s="11" t="s">
        <v>344</v>
      </c>
      <c r="G18" s="11" t="s">
        <v>450</v>
      </c>
      <c r="K18" s="11" t="s">
        <v>463</v>
      </c>
      <c r="L18" s="11" t="s">
        <v>463</v>
      </c>
      <c r="M18" s="11" t="s">
        <v>463</v>
      </c>
      <c r="O18" s="11" t="s">
        <v>464</v>
      </c>
      <c r="AD18" s="11" t="s">
        <v>372</v>
      </c>
      <c r="AE18" s="11" t="str">
        <f t="shared" si="0"/>
        <v>acott</v>
      </c>
      <c r="AF18" s="11"/>
      <c r="AI18" s="11" t="s">
        <v>372</v>
      </c>
      <c r="AJ18" s="11" t="s">
        <v>372</v>
      </c>
      <c r="AK18" t="s">
        <v>157</v>
      </c>
    </row>
    <row r="19" spans="1:37" x14ac:dyDescent="0.3">
      <c r="A19" s="11" t="s">
        <v>347</v>
      </c>
      <c r="D19" s="11" t="s">
        <v>347</v>
      </c>
      <c r="E19" s="11" t="s">
        <v>347</v>
      </c>
      <c r="F19" s="11" t="s">
        <v>410</v>
      </c>
      <c r="G19" s="11" t="s">
        <v>451</v>
      </c>
      <c r="K19" s="11" t="s">
        <v>464</v>
      </c>
      <c r="L19" s="11" t="s">
        <v>464</v>
      </c>
      <c r="M19" s="11" t="s">
        <v>464</v>
      </c>
      <c r="O19" s="11" t="s">
        <v>465</v>
      </c>
      <c r="AD19" s="11" t="s">
        <v>347</v>
      </c>
      <c r="AE19" s="11" t="str">
        <f t="shared" si="0"/>
        <v>afrui</v>
      </c>
      <c r="AF19" s="11"/>
      <c r="AI19" s="11" t="s">
        <v>347</v>
      </c>
      <c r="AJ19" s="11" t="s">
        <v>347</v>
      </c>
      <c r="AK19" t="s">
        <v>157</v>
      </c>
    </row>
    <row r="20" spans="1:37" x14ac:dyDescent="0.3">
      <c r="A20" s="11" t="s">
        <v>373</v>
      </c>
      <c r="D20" s="11" t="s">
        <v>373</v>
      </c>
      <c r="E20" s="11" t="s">
        <v>373</v>
      </c>
      <c r="F20" s="11" t="s">
        <v>343</v>
      </c>
      <c r="G20" s="11" t="s">
        <v>452</v>
      </c>
      <c r="K20" s="11" t="s">
        <v>465</v>
      </c>
      <c r="L20" s="11" t="s">
        <v>465</v>
      </c>
      <c r="M20" s="11" t="s">
        <v>465</v>
      </c>
      <c r="O20" s="11" t="s">
        <v>466</v>
      </c>
      <c r="AD20" s="11" t="s">
        <v>373</v>
      </c>
      <c r="AE20" s="11" t="str">
        <f t="shared" si="0"/>
        <v>acoco</v>
      </c>
      <c r="AF20" s="11"/>
      <c r="AI20" s="11" t="s">
        <v>373</v>
      </c>
      <c r="AJ20" s="11" t="s">
        <v>373</v>
      </c>
      <c r="AK20" t="s">
        <v>157</v>
      </c>
    </row>
    <row r="21" spans="1:37" x14ac:dyDescent="0.3">
      <c r="A21" s="11" t="s">
        <v>374</v>
      </c>
      <c r="D21" s="11" t="s">
        <v>374</v>
      </c>
      <c r="E21" s="11" t="s">
        <v>374</v>
      </c>
      <c r="F21" s="11" t="s">
        <v>411</v>
      </c>
      <c r="G21" s="11" t="s">
        <v>749</v>
      </c>
      <c r="K21" s="11" t="s">
        <v>466</v>
      </c>
      <c r="L21" s="11" t="s">
        <v>466</v>
      </c>
      <c r="M21" s="11" t="s">
        <v>466</v>
      </c>
      <c r="O21" s="11" t="s">
        <v>467</v>
      </c>
      <c r="AD21" s="11" t="s">
        <v>374</v>
      </c>
      <c r="AE21" s="11" t="str">
        <f t="shared" si="0"/>
        <v>acoff</v>
      </c>
      <c r="AF21" s="11"/>
      <c r="AI21" s="11" t="s">
        <v>374</v>
      </c>
      <c r="AJ21" s="11" t="s">
        <v>374</v>
      </c>
      <c r="AK21" t="s">
        <v>157</v>
      </c>
    </row>
    <row r="22" spans="1:37" x14ac:dyDescent="0.3">
      <c r="A22" s="11" t="s">
        <v>375</v>
      </c>
      <c r="D22" s="11" t="s">
        <v>375</v>
      </c>
      <c r="E22" s="11" t="s">
        <v>375</v>
      </c>
      <c r="F22" s="11" t="s">
        <v>412</v>
      </c>
      <c r="K22" s="11" t="s">
        <v>467</v>
      </c>
      <c r="L22" s="11" t="s">
        <v>467</v>
      </c>
      <c r="M22" s="11" t="s">
        <v>467</v>
      </c>
      <c r="AD22" s="11" t="s">
        <v>375</v>
      </c>
      <c r="AE22" s="11" t="str">
        <f t="shared" si="0"/>
        <v>aocrp</v>
      </c>
      <c r="AF22" s="11"/>
      <c r="AI22" s="11" t="s">
        <v>375</v>
      </c>
      <c r="AJ22" s="11" t="s">
        <v>375</v>
      </c>
      <c r="AK22" t="s">
        <v>157</v>
      </c>
    </row>
    <row r="23" spans="1:37" x14ac:dyDescent="0.3">
      <c r="A23" s="11" t="s">
        <v>376</v>
      </c>
      <c r="D23" s="11" t="s">
        <v>376</v>
      </c>
      <c r="E23" s="11" t="s">
        <v>376</v>
      </c>
      <c r="F23" s="11" t="s">
        <v>413</v>
      </c>
      <c r="K23" t="s">
        <v>26</v>
      </c>
      <c r="L23" t="s">
        <v>26</v>
      </c>
      <c r="AD23" s="11" t="s">
        <v>376</v>
      </c>
      <c r="AE23" s="11" t="str">
        <f t="shared" si="0"/>
        <v>acatt</v>
      </c>
      <c r="AF23" s="11"/>
      <c r="AI23" s="11" t="s">
        <v>376</v>
      </c>
      <c r="AJ23" s="11" t="s">
        <v>376</v>
      </c>
      <c r="AK23" t="s">
        <v>157</v>
      </c>
    </row>
    <row r="24" spans="1:37" x14ac:dyDescent="0.3">
      <c r="A24" s="11" t="s">
        <v>377</v>
      </c>
      <c r="D24" s="11" t="s">
        <v>377</v>
      </c>
      <c r="E24" s="11" t="s">
        <v>377</v>
      </c>
      <c r="F24" s="11" t="s">
        <v>414</v>
      </c>
      <c r="K24" t="s">
        <v>30</v>
      </c>
      <c r="AD24" s="11" t="s">
        <v>377</v>
      </c>
      <c r="AE24" s="11" t="str">
        <f t="shared" si="0"/>
        <v>apoul</v>
      </c>
      <c r="AF24" s="11"/>
      <c r="AI24" s="11" t="s">
        <v>377</v>
      </c>
      <c r="AJ24" s="11" t="s">
        <v>377</v>
      </c>
      <c r="AK24" t="s">
        <v>157</v>
      </c>
    </row>
    <row r="25" spans="1:37" x14ac:dyDescent="0.3">
      <c r="A25" s="11" t="s">
        <v>378</v>
      </c>
      <c r="D25" s="11" t="s">
        <v>378</v>
      </c>
      <c r="E25" s="11" t="s">
        <v>378</v>
      </c>
      <c r="F25" s="11" t="s">
        <v>415</v>
      </c>
      <c r="AD25" s="11" t="s">
        <v>378</v>
      </c>
      <c r="AE25" s="11" t="str">
        <f t="shared" si="0"/>
        <v>aoliv</v>
      </c>
      <c r="AF25" s="11"/>
      <c r="AI25" s="11" t="s">
        <v>378</v>
      </c>
      <c r="AJ25" s="11" t="s">
        <v>378</v>
      </c>
      <c r="AK25" t="s">
        <v>157</v>
      </c>
    </row>
    <row r="26" spans="1:37" x14ac:dyDescent="0.3">
      <c r="A26" s="11" t="s">
        <v>6</v>
      </c>
      <c r="D26" s="11" t="s">
        <v>6</v>
      </c>
      <c r="E26" s="11" t="s">
        <v>6</v>
      </c>
      <c r="F26" s="11" t="s">
        <v>416</v>
      </c>
      <c r="AD26" s="11" t="s">
        <v>6</v>
      </c>
      <c r="AE26" s="11" t="str">
        <f t="shared" si="0"/>
        <v>afore</v>
      </c>
      <c r="AI26" s="11" t="s">
        <v>6</v>
      </c>
      <c r="AJ26" s="11" t="s">
        <v>6</v>
      </c>
      <c r="AK26" t="s">
        <v>157</v>
      </c>
    </row>
    <row r="27" spans="1:37" x14ac:dyDescent="0.3">
      <c r="A27" s="11" t="s">
        <v>10</v>
      </c>
      <c r="D27" s="11" t="s">
        <v>10</v>
      </c>
      <c r="E27" s="11" t="s">
        <v>10</v>
      </c>
      <c r="F27" s="11" t="s">
        <v>7</v>
      </c>
      <c r="AD27" s="11" t="s">
        <v>10</v>
      </c>
      <c r="AE27" s="11" t="str">
        <f t="shared" si="0"/>
        <v>afish</v>
      </c>
      <c r="AI27" s="11" t="s">
        <v>10</v>
      </c>
      <c r="AJ27" s="11" t="s">
        <v>10</v>
      </c>
      <c r="AK27" t="s">
        <v>157</v>
      </c>
    </row>
    <row r="28" spans="1:37" x14ac:dyDescent="0.3">
      <c r="A28" s="11" t="s">
        <v>379</v>
      </c>
      <c r="D28" s="11" t="s">
        <v>379</v>
      </c>
      <c r="E28" s="11" t="s">
        <v>379</v>
      </c>
      <c r="F28" s="11" t="s">
        <v>11</v>
      </c>
      <c r="AD28" s="11" t="s">
        <v>379</v>
      </c>
      <c r="AE28" s="11" t="str">
        <f t="shared" si="0"/>
        <v>acoil</v>
      </c>
      <c r="AI28" s="11" t="s">
        <v>379</v>
      </c>
      <c r="AJ28" s="11" t="s">
        <v>379</v>
      </c>
      <c r="AK28" t="s">
        <v>157</v>
      </c>
    </row>
    <row r="29" spans="1:37" x14ac:dyDescent="0.3">
      <c r="A29" s="11" t="s">
        <v>880</v>
      </c>
      <c r="D29" s="11" t="s">
        <v>880</v>
      </c>
      <c r="E29" s="11" t="s">
        <v>880</v>
      </c>
      <c r="F29" s="11" t="s">
        <v>417</v>
      </c>
      <c r="AD29" s="11" t="s">
        <v>880</v>
      </c>
      <c r="AE29" s="11" t="str">
        <f t="shared" si="0"/>
        <v>angas</v>
      </c>
      <c r="AI29" s="11" t="s">
        <v>880</v>
      </c>
      <c r="AJ29" s="11" t="s">
        <v>880</v>
      </c>
      <c r="AK29" t="s">
        <v>157</v>
      </c>
    </row>
    <row r="30" spans="1:37" x14ac:dyDescent="0.3">
      <c r="A30" s="11" t="s">
        <v>21</v>
      </c>
      <c r="D30" s="11" t="s">
        <v>21</v>
      </c>
      <c r="E30" s="11" t="s">
        <v>21</v>
      </c>
      <c r="F30" s="11" t="s">
        <v>660</v>
      </c>
      <c r="AD30" s="11" t="s">
        <v>21</v>
      </c>
      <c r="AE30" s="11" t="str">
        <f t="shared" ref="AE30:AE62" si="1">AD30</f>
        <v>aomin</v>
      </c>
      <c r="AI30" s="11" t="s">
        <v>21</v>
      </c>
      <c r="AJ30" s="11" t="s">
        <v>21</v>
      </c>
      <c r="AK30" t="s">
        <v>157</v>
      </c>
    </row>
    <row r="31" spans="1:37" x14ac:dyDescent="0.3">
      <c r="A31" s="11" t="s">
        <v>208</v>
      </c>
      <c r="D31" s="11" t="s">
        <v>208</v>
      </c>
      <c r="E31" s="11" t="s">
        <v>208</v>
      </c>
      <c r="F31" s="11" t="s">
        <v>22</v>
      </c>
      <c r="AD31" s="11" t="s">
        <v>208</v>
      </c>
      <c r="AE31" s="11" t="str">
        <f t="shared" si="1"/>
        <v>ameat</v>
      </c>
      <c r="AI31" s="11" t="s">
        <v>208</v>
      </c>
      <c r="AJ31" s="11" t="s">
        <v>208</v>
      </c>
      <c r="AK31" t="s">
        <v>157</v>
      </c>
    </row>
    <row r="32" spans="1:37" x14ac:dyDescent="0.3">
      <c r="A32" s="11" t="s">
        <v>380</v>
      </c>
      <c r="D32" s="11" t="s">
        <v>380</v>
      </c>
      <c r="E32" s="11" t="s">
        <v>380</v>
      </c>
      <c r="F32" s="11" t="s">
        <v>202</v>
      </c>
      <c r="AD32" s="11" t="s">
        <v>380</v>
      </c>
      <c r="AE32" s="11" t="str">
        <f t="shared" si="1"/>
        <v>afveg</v>
      </c>
      <c r="AI32" s="11" t="s">
        <v>380</v>
      </c>
      <c r="AJ32" s="11" t="s">
        <v>380</v>
      </c>
      <c r="AK32" t="s">
        <v>157</v>
      </c>
    </row>
    <row r="33" spans="1:37" x14ac:dyDescent="0.3">
      <c r="A33" s="11" t="s">
        <v>381</v>
      </c>
      <c r="D33" s="11" t="s">
        <v>381</v>
      </c>
      <c r="E33" s="11" t="s">
        <v>381</v>
      </c>
      <c r="F33" s="11" t="s">
        <v>418</v>
      </c>
      <c r="AD33" s="11" t="s">
        <v>381</v>
      </c>
      <c r="AE33" s="11" t="str">
        <f t="shared" si="1"/>
        <v>afoil</v>
      </c>
      <c r="AI33" s="11" t="s">
        <v>381</v>
      </c>
      <c r="AJ33" s="11" t="s">
        <v>381</v>
      </c>
      <c r="AK33" t="s">
        <v>157</v>
      </c>
    </row>
    <row r="34" spans="1:37" x14ac:dyDescent="0.3">
      <c r="A34" s="11" t="s">
        <v>382</v>
      </c>
      <c r="D34" s="11" t="s">
        <v>382</v>
      </c>
      <c r="E34" s="11" t="s">
        <v>382</v>
      </c>
      <c r="F34" s="11" t="s">
        <v>419</v>
      </c>
      <c r="AD34" s="11" t="s">
        <v>382</v>
      </c>
      <c r="AE34" s="11" t="str">
        <f t="shared" si="1"/>
        <v>agmll</v>
      </c>
      <c r="AI34" s="11" t="s">
        <v>382</v>
      </c>
      <c r="AJ34" s="11" t="s">
        <v>382</v>
      </c>
      <c r="AK34" t="s">
        <v>157</v>
      </c>
    </row>
    <row r="35" spans="1:37" x14ac:dyDescent="0.3">
      <c r="A35" s="11" t="s">
        <v>383</v>
      </c>
      <c r="D35" s="11" t="s">
        <v>383</v>
      </c>
      <c r="E35" s="11" t="s">
        <v>383</v>
      </c>
      <c r="F35" s="11" t="s">
        <v>420</v>
      </c>
      <c r="AD35" s="11" t="s">
        <v>383</v>
      </c>
      <c r="AE35" s="11" t="str">
        <f t="shared" si="1"/>
        <v>asref</v>
      </c>
      <c r="AI35" s="11" t="s">
        <v>383</v>
      </c>
      <c r="AJ35" s="11" t="s">
        <v>383</v>
      </c>
      <c r="AK35" t="s">
        <v>157</v>
      </c>
    </row>
    <row r="36" spans="1:37" x14ac:dyDescent="0.3">
      <c r="A36" s="11" t="s">
        <v>25</v>
      </c>
      <c r="D36" s="11" t="s">
        <v>25</v>
      </c>
      <c r="E36" s="11" t="s">
        <v>25</v>
      </c>
      <c r="F36" s="11" t="s">
        <v>421</v>
      </c>
      <c r="AD36" s="11" t="s">
        <v>25</v>
      </c>
      <c r="AE36" s="11" t="str">
        <f t="shared" si="1"/>
        <v>afood</v>
      </c>
      <c r="AI36" s="11" t="s">
        <v>25</v>
      </c>
      <c r="AJ36" s="11" t="s">
        <v>25</v>
      </c>
      <c r="AK36" t="s">
        <v>157</v>
      </c>
    </row>
    <row r="37" spans="1:37" x14ac:dyDescent="0.3">
      <c r="A37" s="11" t="s">
        <v>384</v>
      </c>
      <c r="D37" s="11" t="s">
        <v>384</v>
      </c>
      <c r="E37" s="11" t="s">
        <v>384</v>
      </c>
      <c r="F37" s="11" t="s">
        <v>422</v>
      </c>
      <c r="AD37" s="11" t="s">
        <v>384</v>
      </c>
      <c r="AE37" s="11" t="str">
        <f t="shared" si="1"/>
        <v>abeve</v>
      </c>
      <c r="AI37" s="11" t="s">
        <v>384</v>
      </c>
      <c r="AJ37" s="11" t="s">
        <v>384</v>
      </c>
      <c r="AK37" t="s">
        <v>157</v>
      </c>
    </row>
    <row r="38" spans="1:37" x14ac:dyDescent="0.3">
      <c r="A38" s="11" t="s">
        <v>385</v>
      </c>
      <c r="D38" s="11" t="s">
        <v>385</v>
      </c>
      <c r="E38" s="11" t="s">
        <v>385</v>
      </c>
      <c r="F38" s="11" t="s">
        <v>423</v>
      </c>
      <c r="AD38" s="11" t="s">
        <v>385</v>
      </c>
      <c r="AE38" s="11" t="str">
        <f t="shared" si="1"/>
        <v>aptob</v>
      </c>
      <c r="AI38" s="11" t="s">
        <v>385</v>
      </c>
      <c r="AJ38" s="11" t="s">
        <v>385</v>
      </c>
      <c r="AK38" t="s">
        <v>157</v>
      </c>
    </row>
    <row r="39" spans="1:37" x14ac:dyDescent="0.3">
      <c r="A39" s="11" t="s">
        <v>386</v>
      </c>
      <c r="D39" s="11" t="s">
        <v>386</v>
      </c>
      <c r="E39" s="11" t="s">
        <v>386</v>
      </c>
      <c r="F39" s="11" t="s">
        <v>424</v>
      </c>
      <c r="AD39" s="11" t="s">
        <v>386</v>
      </c>
      <c r="AE39" s="11" t="str">
        <f t="shared" si="1"/>
        <v>atext</v>
      </c>
      <c r="AI39" s="11" t="s">
        <v>386</v>
      </c>
      <c r="AJ39" s="11" t="s">
        <v>386</v>
      </c>
      <c r="AK39" t="s">
        <v>157</v>
      </c>
    </row>
    <row r="40" spans="1:37" x14ac:dyDescent="0.3">
      <c r="A40" s="11" t="s">
        <v>387</v>
      </c>
      <c r="D40" s="11" t="s">
        <v>387</v>
      </c>
      <c r="E40" s="11" t="s">
        <v>387</v>
      </c>
      <c r="F40" s="11" t="s">
        <v>425</v>
      </c>
      <c r="AD40" s="11" t="s">
        <v>387</v>
      </c>
      <c r="AE40" s="11" t="str">
        <f t="shared" si="1"/>
        <v>aclth</v>
      </c>
      <c r="AI40" s="11" t="s">
        <v>387</v>
      </c>
      <c r="AJ40" s="11" t="s">
        <v>387</v>
      </c>
      <c r="AK40" t="s">
        <v>157</v>
      </c>
    </row>
    <row r="41" spans="1:37" x14ac:dyDescent="0.3">
      <c r="A41" s="11" t="s">
        <v>32</v>
      </c>
      <c r="D41" s="11" t="s">
        <v>32</v>
      </c>
      <c r="E41" s="11" t="s">
        <v>32</v>
      </c>
      <c r="F41" s="11" t="s">
        <v>426</v>
      </c>
      <c r="AD41" s="11" t="s">
        <v>32</v>
      </c>
      <c r="AE41" s="11" t="str">
        <f t="shared" si="1"/>
        <v>aleat</v>
      </c>
      <c r="AI41" s="11" t="s">
        <v>32</v>
      </c>
      <c r="AJ41" s="11" t="s">
        <v>32</v>
      </c>
      <c r="AK41" t="s">
        <v>157</v>
      </c>
    </row>
    <row r="42" spans="1:37" x14ac:dyDescent="0.3">
      <c r="A42" s="11" t="s">
        <v>35</v>
      </c>
      <c r="D42" s="11" t="s">
        <v>35</v>
      </c>
      <c r="E42" s="11" t="s">
        <v>35</v>
      </c>
      <c r="F42" s="11" t="s">
        <v>33</v>
      </c>
      <c r="AD42" s="11" t="s">
        <v>35</v>
      </c>
      <c r="AE42" s="11" t="str">
        <f t="shared" si="1"/>
        <v>awood</v>
      </c>
      <c r="AI42" s="11" t="s">
        <v>35</v>
      </c>
      <c r="AJ42" s="11" t="s">
        <v>35</v>
      </c>
      <c r="AK42" t="s">
        <v>157</v>
      </c>
    </row>
    <row r="43" spans="1:37" x14ac:dyDescent="0.3">
      <c r="A43" s="11" t="s">
        <v>41</v>
      </c>
      <c r="D43" s="11" t="s">
        <v>41</v>
      </c>
      <c r="E43" s="11" t="s">
        <v>41</v>
      </c>
      <c r="F43" s="11" t="s">
        <v>36</v>
      </c>
      <c r="AD43" s="11" t="s">
        <v>41</v>
      </c>
      <c r="AE43" s="11" t="str">
        <f t="shared" si="1"/>
        <v>apetr</v>
      </c>
      <c r="AI43" s="11" t="s">
        <v>41</v>
      </c>
      <c r="AJ43" s="11" t="s">
        <v>41</v>
      </c>
      <c r="AK43" t="s">
        <v>157</v>
      </c>
    </row>
    <row r="44" spans="1:37" x14ac:dyDescent="0.3">
      <c r="A44" s="11" t="s">
        <v>388</v>
      </c>
      <c r="D44" s="11" t="s">
        <v>388</v>
      </c>
      <c r="E44" s="11" t="s">
        <v>388</v>
      </c>
      <c r="F44" s="11" t="s">
        <v>42</v>
      </c>
      <c r="AD44" s="11" t="s">
        <v>388</v>
      </c>
      <c r="AE44" s="11" t="str">
        <f t="shared" si="1"/>
        <v>achem</v>
      </c>
      <c r="AI44" s="11" t="s">
        <v>388</v>
      </c>
      <c r="AJ44" s="11" t="s">
        <v>388</v>
      </c>
      <c r="AK44" t="s">
        <v>157</v>
      </c>
    </row>
    <row r="45" spans="1:37" x14ac:dyDescent="0.3">
      <c r="A45" s="11" t="s">
        <v>389</v>
      </c>
      <c r="D45" s="11" t="s">
        <v>389</v>
      </c>
      <c r="E45" s="11" t="s">
        <v>389</v>
      </c>
      <c r="F45" s="11" t="s">
        <v>427</v>
      </c>
      <c r="AD45" s="11" t="s">
        <v>389</v>
      </c>
      <c r="AE45" s="11" t="str">
        <f t="shared" si="1"/>
        <v>anmet</v>
      </c>
      <c r="AI45" s="11" t="s">
        <v>389</v>
      </c>
      <c r="AJ45" s="11" t="s">
        <v>389</v>
      </c>
      <c r="AK45" t="s">
        <v>157</v>
      </c>
    </row>
    <row r="46" spans="1:37" x14ac:dyDescent="0.3">
      <c r="A46" s="11" t="s">
        <v>390</v>
      </c>
      <c r="D46" s="11" t="s">
        <v>390</v>
      </c>
      <c r="E46" s="11" t="s">
        <v>390</v>
      </c>
      <c r="F46" s="11" t="s">
        <v>428</v>
      </c>
      <c r="AD46" s="11" t="s">
        <v>390</v>
      </c>
      <c r="AE46" s="11" t="str">
        <f t="shared" si="1"/>
        <v>ametl</v>
      </c>
      <c r="AI46" s="11" t="s">
        <v>390</v>
      </c>
      <c r="AJ46" s="11" t="s">
        <v>390</v>
      </c>
      <c r="AK46" t="s">
        <v>157</v>
      </c>
    </row>
    <row r="47" spans="1:37" x14ac:dyDescent="0.3">
      <c r="A47" s="11" t="s">
        <v>341</v>
      </c>
      <c r="D47" s="11" t="s">
        <v>341</v>
      </c>
      <c r="E47" s="11" t="s">
        <v>341</v>
      </c>
      <c r="F47" s="11" t="s">
        <v>429</v>
      </c>
      <c r="AD47" s="11" t="s">
        <v>341</v>
      </c>
      <c r="AE47" s="11" t="str">
        <f t="shared" si="1"/>
        <v>amach</v>
      </c>
      <c r="AI47" s="11" t="s">
        <v>341</v>
      </c>
      <c r="AJ47" s="11" t="s">
        <v>341</v>
      </c>
      <c r="AK47" t="s">
        <v>157</v>
      </c>
    </row>
    <row r="48" spans="1:37" x14ac:dyDescent="0.3">
      <c r="A48" s="11" t="s">
        <v>391</v>
      </c>
      <c r="D48" s="11" t="s">
        <v>391</v>
      </c>
      <c r="E48" s="11" t="s">
        <v>391</v>
      </c>
      <c r="F48" s="11" t="s">
        <v>430</v>
      </c>
      <c r="AD48" s="11" t="s">
        <v>391</v>
      </c>
      <c r="AE48" s="11" t="str">
        <f t="shared" si="1"/>
        <v>aoman</v>
      </c>
      <c r="AI48" s="11" t="s">
        <v>391</v>
      </c>
      <c r="AJ48" s="11" t="s">
        <v>391</v>
      </c>
      <c r="AK48" t="s">
        <v>157</v>
      </c>
    </row>
    <row r="49" spans="1:37" x14ac:dyDescent="0.3">
      <c r="A49" s="11" t="s">
        <v>392</v>
      </c>
      <c r="D49" s="11" t="s">
        <v>392</v>
      </c>
      <c r="E49" s="11" t="s">
        <v>392</v>
      </c>
      <c r="F49" s="11" t="s">
        <v>431</v>
      </c>
      <c r="AD49" s="11" t="s">
        <v>392</v>
      </c>
      <c r="AE49" s="11" t="str">
        <f t="shared" si="1"/>
        <v>aelec</v>
      </c>
      <c r="AI49" s="11" t="s">
        <v>392</v>
      </c>
      <c r="AJ49" s="11" t="s">
        <v>392</v>
      </c>
      <c r="AK49" t="s">
        <v>157</v>
      </c>
    </row>
    <row r="50" spans="1:37" x14ac:dyDescent="0.3">
      <c r="A50" s="11" t="s">
        <v>43</v>
      </c>
      <c r="D50" s="11" t="s">
        <v>43</v>
      </c>
      <c r="E50" s="11" t="s">
        <v>43</v>
      </c>
      <c r="F50" s="11" t="s">
        <v>432</v>
      </c>
      <c r="AD50" s="11" t="s">
        <v>43</v>
      </c>
      <c r="AE50" s="11" t="str">
        <f t="shared" si="1"/>
        <v>awatr</v>
      </c>
      <c r="AI50" s="11" t="s">
        <v>43</v>
      </c>
      <c r="AJ50" s="11" t="s">
        <v>43</v>
      </c>
      <c r="AK50" t="s">
        <v>157</v>
      </c>
    </row>
    <row r="51" spans="1:37" x14ac:dyDescent="0.3">
      <c r="A51" s="11" t="s">
        <v>393</v>
      </c>
      <c r="D51" s="11" t="s">
        <v>393</v>
      </c>
      <c r="E51" s="11" t="s">
        <v>393</v>
      </c>
      <c r="F51" s="11" t="s">
        <v>44</v>
      </c>
      <c r="AD51" s="11" t="s">
        <v>393</v>
      </c>
      <c r="AE51" s="11" t="str">
        <f t="shared" si="1"/>
        <v>acons</v>
      </c>
      <c r="AI51" s="11" t="s">
        <v>393</v>
      </c>
      <c r="AJ51" s="11" t="s">
        <v>393</v>
      </c>
      <c r="AK51" t="s">
        <v>157</v>
      </c>
    </row>
    <row r="52" spans="1:37" x14ac:dyDescent="0.3">
      <c r="A52" s="11" t="s">
        <v>46</v>
      </c>
      <c r="D52" s="11" t="s">
        <v>46</v>
      </c>
      <c r="E52" s="11" t="s">
        <v>46</v>
      </c>
      <c r="F52" s="11" t="s">
        <v>433</v>
      </c>
      <c r="AD52" s="11" t="s">
        <v>46</v>
      </c>
      <c r="AE52" s="11" t="str">
        <f t="shared" si="1"/>
        <v>atrad</v>
      </c>
      <c r="AI52" s="11" t="s">
        <v>46</v>
      </c>
      <c r="AJ52" s="11" t="s">
        <v>46</v>
      </c>
      <c r="AK52" t="s">
        <v>157</v>
      </c>
    </row>
    <row r="53" spans="1:37" x14ac:dyDescent="0.3">
      <c r="A53" s="11" t="s">
        <v>394</v>
      </c>
      <c r="D53" s="11" t="s">
        <v>394</v>
      </c>
      <c r="E53" s="11" t="s">
        <v>394</v>
      </c>
      <c r="F53" s="11" t="s">
        <v>47</v>
      </c>
      <c r="AD53" s="11" t="s">
        <v>394</v>
      </c>
      <c r="AE53" s="11" t="str">
        <f t="shared" si="1"/>
        <v>atran</v>
      </c>
      <c r="AI53" s="11" t="s">
        <v>394</v>
      </c>
      <c r="AJ53" s="11" t="s">
        <v>394</v>
      </c>
      <c r="AK53" t="s">
        <v>157</v>
      </c>
    </row>
    <row r="54" spans="1:37" x14ac:dyDescent="0.3">
      <c r="A54" s="11" t="s">
        <v>395</v>
      </c>
      <c r="D54" s="11" t="s">
        <v>395</v>
      </c>
      <c r="E54" s="11" t="s">
        <v>395</v>
      </c>
      <c r="F54" s="11" t="s">
        <v>434</v>
      </c>
      <c r="AD54" s="11" t="s">
        <v>395</v>
      </c>
      <c r="AE54" s="11" t="str">
        <f t="shared" si="1"/>
        <v>ahotl</v>
      </c>
      <c r="AI54" s="11" t="s">
        <v>395</v>
      </c>
      <c r="AJ54" s="11" t="s">
        <v>395</v>
      </c>
      <c r="AK54" t="s">
        <v>157</v>
      </c>
    </row>
    <row r="55" spans="1:37" x14ac:dyDescent="0.3">
      <c r="A55" s="11" t="s">
        <v>396</v>
      </c>
      <c r="D55" s="11" t="s">
        <v>396</v>
      </c>
      <c r="E55" s="11" t="s">
        <v>396</v>
      </c>
      <c r="F55" s="11" t="s">
        <v>435</v>
      </c>
      <c r="AD55" s="11" t="s">
        <v>396</v>
      </c>
      <c r="AE55" s="11" t="str">
        <f t="shared" si="1"/>
        <v>acomm</v>
      </c>
      <c r="AI55" s="11" t="s">
        <v>396</v>
      </c>
      <c r="AJ55" s="11" t="s">
        <v>396</v>
      </c>
      <c r="AK55" t="s">
        <v>157</v>
      </c>
    </row>
    <row r="56" spans="1:37" x14ac:dyDescent="0.3">
      <c r="A56" s="11" t="s">
        <v>397</v>
      </c>
      <c r="D56" s="11" t="s">
        <v>397</v>
      </c>
      <c r="E56" s="11" t="s">
        <v>397</v>
      </c>
      <c r="F56" s="11" t="s">
        <v>436</v>
      </c>
      <c r="AD56" s="11" t="s">
        <v>397</v>
      </c>
      <c r="AE56" s="11" t="str">
        <f t="shared" si="1"/>
        <v>afsrv</v>
      </c>
      <c r="AI56" s="11" t="s">
        <v>397</v>
      </c>
      <c r="AJ56" s="11" t="s">
        <v>397</v>
      </c>
      <c r="AK56" t="s">
        <v>157</v>
      </c>
    </row>
    <row r="57" spans="1:37" x14ac:dyDescent="0.3">
      <c r="A57" s="11" t="s">
        <v>199</v>
      </c>
      <c r="D57" s="11" t="s">
        <v>199</v>
      </c>
      <c r="E57" s="11" t="s">
        <v>199</v>
      </c>
      <c r="F57" s="11" t="s">
        <v>437</v>
      </c>
      <c r="AD57" s="11" t="s">
        <v>199</v>
      </c>
      <c r="AE57" s="11" t="str">
        <f t="shared" si="1"/>
        <v>areal</v>
      </c>
      <c r="AI57" s="11" t="s">
        <v>199</v>
      </c>
      <c r="AJ57" s="11" t="s">
        <v>199</v>
      </c>
      <c r="AK57" t="s">
        <v>157</v>
      </c>
    </row>
    <row r="58" spans="1:37" x14ac:dyDescent="0.3">
      <c r="A58" s="11" t="s">
        <v>398</v>
      </c>
      <c r="D58" s="11" t="s">
        <v>398</v>
      </c>
      <c r="E58" s="11" t="s">
        <v>398</v>
      </c>
      <c r="F58" s="11" t="s">
        <v>205</v>
      </c>
      <c r="AD58" s="11" t="s">
        <v>398</v>
      </c>
      <c r="AE58" s="11" t="str">
        <f t="shared" si="1"/>
        <v>absrv</v>
      </c>
      <c r="AI58" s="11" t="s">
        <v>398</v>
      </c>
      <c r="AJ58" s="11" t="s">
        <v>398</v>
      </c>
      <c r="AK58" t="s">
        <v>157</v>
      </c>
    </row>
    <row r="59" spans="1:37" x14ac:dyDescent="0.3">
      <c r="A59" s="11" t="s">
        <v>399</v>
      </c>
      <c r="D59" s="11" t="s">
        <v>399</v>
      </c>
      <c r="E59" s="11" t="s">
        <v>399</v>
      </c>
      <c r="F59" s="11" t="s">
        <v>438</v>
      </c>
      <c r="AD59" s="11" t="s">
        <v>399</v>
      </c>
      <c r="AE59" s="11" t="str">
        <f t="shared" si="1"/>
        <v>apadm</v>
      </c>
      <c r="AI59" s="11" t="s">
        <v>399</v>
      </c>
      <c r="AJ59" s="11" t="s">
        <v>399</v>
      </c>
      <c r="AK59" t="s">
        <v>157</v>
      </c>
    </row>
    <row r="60" spans="1:37" x14ac:dyDescent="0.3">
      <c r="A60" s="11" t="s">
        <v>200</v>
      </c>
      <c r="D60" s="11" t="s">
        <v>200</v>
      </c>
      <c r="E60" s="11" t="s">
        <v>200</v>
      </c>
      <c r="F60" s="11" t="s">
        <v>439</v>
      </c>
      <c r="AD60" s="11" t="s">
        <v>200</v>
      </c>
      <c r="AE60" s="11" t="str">
        <f t="shared" si="1"/>
        <v>aeduc</v>
      </c>
      <c r="AI60" s="11" t="s">
        <v>200</v>
      </c>
      <c r="AJ60" s="11" t="s">
        <v>200</v>
      </c>
      <c r="AK60" t="s">
        <v>157</v>
      </c>
    </row>
    <row r="61" spans="1:37" x14ac:dyDescent="0.3">
      <c r="A61" s="11" t="s">
        <v>201</v>
      </c>
      <c r="D61" s="11" t="s">
        <v>201</v>
      </c>
      <c r="E61" s="11" t="s">
        <v>201</v>
      </c>
      <c r="F61" s="11" t="s">
        <v>206</v>
      </c>
      <c r="AD61" s="11" t="s">
        <v>201</v>
      </c>
      <c r="AE61" s="11" t="str">
        <f t="shared" si="1"/>
        <v>aheal</v>
      </c>
      <c r="AI61" s="11" t="s">
        <v>201</v>
      </c>
      <c r="AJ61" s="11" t="s">
        <v>201</v>
      </c>
      <c r="AK61" t="s">
        <v>157</v>
      </c>
    </row>
    <row r="62" spans="1:37" x14ac:dyDescent="0.3">
      <c r="A62" s="11" t="s">
        <v>48</v>
      </c>
      <c r="D62" s="11" t="s">
        <v>48</v>
      </c>
      <c r="E62" s="11" t="s">
        <v>48</v>
      </c>
      <c r="F62" s="11" t="s">
        <v>207</v>
      </c>
      <c r="AD62" s="11" t="s">
        <v>48</v>
      </c>
      <c r="AE62" s="11" t="str">
        <f t="shared" si="1"/>
        <v>aosrv</v>
      </c>
      <c r="AI62" s="11" t="s">
        <v>48</v>
      </c>
      <c r="AJ62" s="11" t="s">
        <v>48</v>
      </c>
      <c r="AK62" t="s">
        <v>157</v>
      </c>
    </row>
    <row r="63" spans="1:37" x14ac:dyDescent="0.3">
      <c r="A63" s="11" t="s">
        <v>400</v>
      </c>
      <c r="B63" t="s">
        <v>99</v>
      </c>
      <c r="D63" s="11"/>
      <c r="E63" s="11"/>
      <c r="F63" s="11" t="s">
        <v>49</v>
      </c>
      <c r="AD63" s="11"/>
      <c r="AE63" s="11"/>
      <c r="AI63" s="11"/>
      <c r="AJ63" s="11"/>
    </row>
    <row r="64" spans="1:37" x14ac:dyDescent="0.3">
      <c r="A64" s="11" t="s">
        <v>401</v>
      </c>
      <c r="D64" s="11"/>
      <c r="E64" s="11"/>
      <c r="F64" s="11"/>
      <c r="AD64" s="11"/>
      <c r="AE64" s="11"/>
      <c r="AI64" s="11"/>
      <c r="AJ64" s="11"/>
    </row>
    <row r="65" spans="1:36" x14ac:dyDescent="0.3">
      <c r="A65" s="11" t="s">
        <v>402</v>
      </c>
      <c r="D65" s="11"/>
      <c r="E65" s="11"/>
      <c r="F65" s="11"/>
      <c r="AD65" s="11"/>
      <c r="AE65" s="11"/>
      <c r="AI65" s="11"/>
      <c r="AJ65" s="11"/>
    </row>
    <row r="66" spans="1:36" x14ac:dyDescent="0.3">
      <c r="A66" s="11" t="s">
        <v>403</v>
      </c>
      <c r="D66" s="11"/>
      <c r="E66" s="11"/>
      <c r="F66" s="11"/>
      <c r="AD66" s="11"/>
      <c r="AE66" s="11"/>
      <c r="AI66" s="11"/>
      <c r="AJ66" s="11"/>
    </row>
    <row r="67" spans="1:36" x14ac:dyDescent="0.3">
      <c r="A67" s="11" t="s">
        <v>404</v>
      </c>
      <c r="D67" s="11"/>
      <c r="E67" s="11"/>
      <c r="F67" s="11"/>
      <c r="AD67" s="11"/>
      <c r="AE67" s="11"/>
      <c r="AI67" s="11"/>
      <c r="AJ67" s="11"/>
    </row>
    <row r="68" spans="1:36" x14ac:dyDescent="0.3">
      <c r="A68" s="11" t="s">
        <v>405</v>
      </c>
      <c r="D68" s="11"/>
      <c r="E68" s="11"/>
      <c r="F68" s="11"/>
      <c r="AD68" s="11"/>
      <c r="AE68" s="11"/>
      <c r="AI68" s="11"/>
      <c r="AJ68" s="11"/>
    </row>
    <row r="69" spans="1:36" x14ac:dyDescent="0.3">
      <c r="A69" s="11" t="s">
        <v>406</v>
      </c>
      <c r="D69" s="11"/>
      <c r="E69" s="11"/>
      <c r="F69" s="11"/>
    </row>
    <row r="70" spans="1:36" x14ac:dyDescent="0.3">
      <c r="A70" s="11" t="s">
        <v>407</v>
      </c>
      <c r="F70" s="11"/>
    </row>
    <row r="71" spans="1:36" x14ac:dyDescent="0.3">
      <c r="A71" s="11" t="s">
        <v>408</v>
      </c>
      <c r="F71" s="11"/>
    </row>
    <row r="72" spans="1:36" x14ac:dyDescent="0.3">
      <c r="A72" s="11" t="s">
        <v>342</v>
      </c>
      <c r="F72" s="11"/>
    </row>
    <row r="73" spans="1:36" x14ac:dyDescent="0.3">
      <c r="A73" s="11" t="s">
        <v>409</v>
      </c>
      <c r="F73" s="11"/>
    </row>
    <row r="74" spans="1:36" x14ac:dyDescent="0.3">
      <c r="A74" s="11" t="s">
        <v>344</v>
      </c>
      <c r="F74" s="11"/>
    </row>
    <row r="75" spans="1:36" x14ac:dyDescent="0.3">
      <c r="A75" s="11" t="s">
        <v>410</v>
      </c>
      <c r="F75" s="11"/>
    </row>
    <row r="76" spans="1:36" x14ac:dyDescent="0.3">
      <c r="A76" s="11" t="s">
        <v>343</v>
      </c>
      <c r="F76" s="11"/>
    </row>
    <row r="77" spans="1:36" x14ac:dyDescent="0.3">
      <c r="A77" s="11" t="s">
        <v>411</v>
      </c>
      <c r="F77" s="11"/>
    </row>
    <row r="78" spans="1:36" x14ac:dyDescent="0.3">
      <c r="A78" s="11" t="s">
        <v>412</v>
      </c>
      <c r="F78" s="11"/>
    </row>
    <row r="79" spans="1:36" x14ac:dyDescent="0.3">
      <c r="A79" s="11" t="s">
        <v>413</v>
      </c>
      <c r="F79" s="11"/>
    </row>
    <row r="80" spans="1:36" x14ac:dyDescent="0.3">
      <c r="A80" s="11" t="s">
        <v>414</v>
      </c>
      <c r="F80" s="11"/>
    </row>
    <row r="81" spans="1:6" x14ac:dyDescent="0.3">
      <c r="A81" s="11" t="s">
        <v>415</v>
      </c>
      <c r="F81" s="11"/>
    </row>
    <row r="82" spans="1:6" x14ac:dyDescent="0.3">
      <c r="A82" s="11" t="s">
        <v>416</v>
      </c>
      <c r="F82" s="11"/>
    </row>
    <row r="83" spans="1:6" x14ac:dyDescent="0.3">
      <c r="A83" s="11" t="s">
        <v>7</v>
      </c>
      <c r="F83" s="11"/>
    </row>
    <row r="84" spans="1:6" x14ac:dyDescent="0.3">
      <c r="A84" s="11" t="s">
        <v>11</v>
      </c>
      <c r="F84" s="11"/>
    </row>
    <row r="85" spans="1:6" x14ac:dyDescent="0.3">
      <c r="A85" s="11" t="s">
        <v>417</v>
      </c>
      <c r="F85" s="11"/>
    </row>
    <row r="86" spans="1:6" x14ac:dyDescent="0.3">
      <c r="A86" s="11" t="s">
        <v>660</v>
      </c>
      <c r="F86" s="11"/>
    </row>
    <row r="87" spans="1:6" x14ac:dyDescent="0.3">
      <c r="A87" s="11" t="s">
        <v>22</v>
      </c>
      <c r="F87" s="11"/>
    </row>
    <row r="88" spans="1:6" x14ac:dyDescent="0.3">
      <c r="A88" s="11" t="s">
        <v>202</v>
      </c>
      <c r="F88" s="11"/>
    </row>
    <row r="89" spans="1:6" x14ac:dyDescent="0.3">
      <c r="A89" s="11" t="s">
        <v>418</v>
      </c>
      <c r="F89" s="11"/>
    </row>
    <row r="90" spans="1:6" x14ac:dyDescent="0.3">
      <c r="A90" s="11" t="s">
        <v>419</v>
      </c>
      <c r="F90" s="11"/>
    </row>
    <row r="91" spans="1:6" x14ac:dyDescent="0.3">
      <c r="A91" s="11" t="s">
        <v>420</v>
      </c>
      <c r="F91" s="11"/>
    </row>
    <row r="92" spans="1:6" x14ac:dyDescent="0.3">
      <c r="A92" s="11" t="s">
        <v>421</v>
      </c>
      <c r="F92" s="11"/>
    </row>
    <row r="93" spans="1:6" x14ac:dyDescent="0.3">
      <c r="A93" s="11" t="s">
        <v>422</v>
      </c>
      <c r="F93" s="11"/>
    </row>
    <row r="94" spans="1:6" x14ac:dyDescent="0.3">
      <c r="A94" s="11" t="s">
        <v>423</v>
      </c>
      <c r="F94" s="11"/>
    </row>
    <row r="95" spans="1:6" x14ac:dyDescent="0.3">
      <c r="A95" s="11" t="s">
        <v>424</v>
      </c>
      <c r="F95" s="11"/>
    </row>
    <row r="96" spans="1:6" x14ac:dyDescent="0.3">
      <c r="A96" s="11" t="s">
        <v>425</v>
      </c>
      <c r="F96" s="11"/>
    </row>
    <row r="97" spans="1:6" x14ac:dyDescent="0.3">
      <c r="A97" s="11" t="s">
        <v>426</v>
      </c>
      <c r="F97" s="11"/>
    </row>
    <row r="98" spans="1:6" x14ac:dyDescent="0.3">
      <c r="A98" s="11" t="s">
        <v>33</v>
      </c>
      <c r="F98" s="11"/>
    </row>
    <row r="99" spans="1:6" x14ac:dyDescent="0.3">
      <c r="A99" s="11" t="s">
        <v>36</v>
      </c>
      <c r="F99" s="11"/>
    </row>
    <row r="100" spans="1:6" x14ac:dyDescent="0.3">
      <c r="A100" s="11" t="s">
        <v>42</v>
      </c>
      <c r="F100" s="11"/>
    </row>
    <row r="101" spans="1:6" x14ac:dyDescent="0.3">
      <c r="A101" s="11" t="s">
        <v>427</v>
      </c>
      <c r="F101" s="11"/>
    </row>
    <row r="102" spans="1:6" x14ac:dyDescent="0.3">
      <c r="A102" s="11" t="s">
        <v>428</v>
      </c>
      <c r="F102" s="11"/>
    </row>
    <row r="103" spans="1:6" x14ac:dyDescent="0.3">
      <c r="A103" s="11" t="s">
        <v>429</v>
      </c>
      <c r="F103" s="11"/>
    </row>
    <row r="104" spans="1:6" x14ac:dyDescent="0.3">
      <c r="A104" s="11" t="s">
        <v>430</v>
      </c>
      <c r="F104" s="11"/>
    </row>
    <row r="105" spans="1:6" x14ac:dyDescent="0.3">
      <c r="A105" s="11" t="s">
        <v>431</v>
      </c>
      <c r="F105" s="11"/>
    </row>
    <row r="106" spans="1:6" x14ac:dyDescent="0.3">
      <c r="A106" s="11" t="s">
        <v>432</v>
      </c>
      <c r="F106" s="11"/>
    </row>
    <row r="107" spans="1:6" x14ac:dyDescent="0.3">
      <c r="A107" s="11" t="s">
        <v>44</v>
      </c>
      <c r="F107" s="11"/>
    </row>
    <row r="108" spans="1:6" x14ac:dyDescent="0.3">
      <c r="A108" s="11" t="s">
        <v>433</v>
      </c>
      <c r="F108" s="11"/>
    </row>
    <row r="109" spans="1:6" x14ac:dyDescent="0.3">
      <c r="A109" s="11" t="s">
        <v>47</v>
      </c>
    </row>
    <row r="110" spans="1:6" x14ac:dyDescent="0.3">
      <c r="A110" s="11" t="s">
        <v>434</v>
      </c>
    </row>
    <row r="111" spans="1:6" x14ac:dyDescent="0.3">
      <c r="A111" s="11" t="s">
        <v>435</v>
      </c>
    </row>
    <row r="112" spans="1:6" x14ac:dyDescent="0.3">
      <c r="A112" s="11" t="s">
        <v>436</v>
      </c>
    </row>
    <row r="113" spans="1:2" x14ac:dyDescent="0.3">
      <c r="A113" s="11" t="s">
        <v>437</v>
      </c>
    </row>
    <row r="114" spans="1:2" x14ac:dyDescent="0.3">
      <c r="A114" s="11" t="s">
        <v>205</v>
      </c>
    </row>
    <row r="115" spans="1:2" x14ac:dyDescent="0.3">
      <c r="A115" s="11" t="s">
        <v>438</v>
      </c>
    </row>
    <row r="116" spans="1:2" x14ac:dyDescent="0.3">
      <c r="A116" s="11" t="s">
        <v>439</v>
      </c>
    </row>
    <row r="117" spans="1:2" x14ac:dyDescent="0.3">
      <c r="A117" s="11" t="s">
        <v>206</v>
      </c>
    </row>
    <row r="118" spans="1:2" x14ac:dyDescent="0.3">
      <c r="A118" s="11" t="s">
        <v>207</v>
      </c>
    </row>
    <row r="119" spans="1:2" x14ac:dyDescent="0.3">
      <c r="A119" s="11" t="s">
        <v>49</v>
      </c>
    </row>
    <row r="120" spans="1:2" x14ac:dyDescent="0.3">
      <c r="A120" s="11" t="s">
        <v>168</v>
      </c>
      <c r="B120" t="s">
        <v>169</v>
      </c>
    </row>
    <row r="121" spans="1:2" x14ac:dyDescent="0.3">
      <c r="A121" t="s">
        <v>4</v>
      </c>
    </row>
    <row r="122" spans="1:2" x14ac:dyDescent="0.3">
      <c r="A122" t="s">
        <v>5</v>
      </c>
    </row>
    <row r="123" spans="1:2" x14ac:dyDescent="0.3">
      <c r="A123" t="s">
        <v>9</v>
      </c>
    </row>
    <row r="124" spans="1:2" x14ac:dyDescent="0.3">
      <c r="A124" s="11" t="s">
        <v>440</v>
      </c>
      <c r="B124" t="s">
        <v>110</v>
      </c>
    </row>
    <row r="125" spans="1:2" x14ac:dyDescent="0.3">
      <c r="A125" s="11" t="s">
        <v>441</v>
      </c>
    </row>
    <row r="126" spans="1:2" x14ac:dyDescent="0.3">
      <c r="A126" s="11" t="s">
        <v>442</v>
      </c>
    </row>
    <row r="127" spans="1:2" x14ac:dyDescent="0.3">
      <c r="A127" s="11" t="s">
        <v>443</v>
      </c>
    </row>
    <row r="128" spans="1:2" x14ac:dyDescent="0.3">
      <c r="A128" s="11" t="s">
        <v>444</v>
      </c>
    </row>
    <row r="129" spans="1:2" x14ac:dyDescent="0.3">
      <c r="A129" s="11" t="s">
        <v>445</v>
      </c>
    </row>
    <row r="130" spans="1:2" x14ac:dyDescent="0.3">
      <c r="A130" s="11" t="s">
        <v>446</v>
      </c>
    </row>
    <row r="131" spans="1:2" x14ac:dyDescent="0.3">
      <c r="A131" s="11" t="s">
        <v>447</v>
      </c>
    </row>
    <row r="132" spans="1:2" x14ac:dyDescent="0.3">
      <c r="A132" s="11" t="s">
        <v>448</v>
      </c>
    </row>
    <row r="133" spans="1:2" x14ac:dyDescent="0.3">
      <c r="A133" s="11" t="s">
        <v>16</v>
      </c>
      <c r="B133" t="s">
        <v>17</v>
      </c>
    </row>
    <row r="134" spans="1:2" x14ac:dyDescent="0.3">
      <c r="A134" s="11" t="s">
        <v>449</v>
      </c>
    </row>
    <row r="135" spans="1:2" x14ac:dyDescent="0.3">
      <c r="A135" s="11" t="s">
        <v>450</v>
      </c>
    </row>
    <row r="136" spans="1:2" x14ac:dyDescent="0.3">
      <c r="A136" s="11" t="s">
        <v>451</v>
      </c>
    </row>
    <row r="137" spans="1:2" x14ac:dyDescent="0.3">
      <c r="A137" s="11" t="s">
        <v>452</v>
      </c>
    </row>
    <row r="138" spans="1:2" x14ac:dyDescent="0.3">
      <c r="A138" s="11" t="s">
        <v>749</v>
      </c>
      <c r="B138" t="s">
        <v>750</v>
      </c>
    </row>
    <row r="139" spans="1:2" x14ac:dyDescent="0.3">
      <c r="A139" s="11" t="s">
        <v>13</v>
      </c>
      <c r="B139" t="s">
        <v>14</v>
      </c>
    </row>
    <row r="140" spans="1:2" x14ac:dyDescent="0.3">
      <c r="A140" s="11" t="s">
        <v>453</v>
      </c>
      <c r="B140" t="s">
        <v>23</v>
      </c>
    </row>
    <row r="141" spans="1:2" x14ac:dyDescent="0.3">
      <c r="A141" s="11" t="s">
        <v>454</v>
      </c>
    </row>
    <row r="142" spans="1:2" x14ac:dyDescent="0.3">
      <c r="A142" s="11" t="s">
        <v>455</v>
      </c>
    </row>
    <row r="143" spans="1:2" x14ac:dyDescent="0.3">
      <c r="A143" s="11" t="s">
        <v>456</v>
      </c>
    </row>
    <row r="144" spans="1:2" x14ac:dyDescent="0.3">
      <c r="A144" s="11" t="s">
        <v>457</v>
      </c>
    </row>
    <row r="145" spans="1:2" x14ac:dyDescent="0.3">
      <c r="A145" s="11" t="s">
        <v>458</v>
      </c>
    </row>
    <row r="146" spans="1:2" x14ac:dyDescent="0.3">
      <c r="A146" s="11" t="s">
        <v>459</v>
      </c>
    </row>
    <row r="147" spans="1:2" x14ac:dyDescent="0.3">
      <c r="A147" s="11" t="s">
        <v>460</v>
      </c>
    </row>
    <row r="148" spans="1:2" x14ac:dyDescent="0.3">
      <c r="A148" s="11" t="s">
        <v>461</v>
      </c>
    </row>
    <row r="149" spans="1:2" x14ac:dyDescent="0.3">
      <c r="A149" s="11" t="s">
        <v>462</v>
      </c>
    </row>
    <row r="150" spans="1:2" x14ac:dyDescent="0.3">
      <c r="A150" s="11" t="s">
        <v>463</v>
      </c>
    </row>
    <row r="151" spans="1:2" x14ac:dyDescent="0.3">
      <c r="A151" s="11" t="s">
        <v>464</v>
      </c>
    </row>
    <row r="152" spans="1:2" x14ac:dyDescent="0.3">
      <c r="A152" s="11" t="s">
        <v>465</v>
      </c>
    </row>
    <row r="153" spans="1:2" x14ac:dyDescent="0.3">
      <c r="A153" s="11" t="s">
        <v>466</v>
      </c>
    </row>
    <row r="154" spans="1:2" x14ac:dyDescent="0.3">
      <c r="A154" s="11" t="s">
        <v>467</v>
      </c>
    </row>
    <row r="155" spans="1:2" x14ac:dyDescent="0.3">
      <c r="A155" s="11" t="s">
        <v>26</v>
      </c>
      <c r="B155" t="s">
        <v>27</v>
      </c>
    </row>
    <row r="156" spans="1:2" x14ac:dyDescent="0.3">
      <c r="A156" s="11" t="s">
        <v>19</v>
      </c>
      <c r="B156" t="s">
        <v>170</v>
      </c>
    </row>
    <row r="157" spans="1:2" x14ac:dyDescent="0.3">
      <c r="A157" s="11" t="s">
        <v>468</v>
      </c>
    </row>
    <row r="158" spans="1:2" x14ac:dyDescent="0.3">
      <c r="A158" s="11" t="s">
        <v>20</v>
      </c>
    </row>
    <row r="159" spans="1:2" x14ac:dyDescent="0.3">
      <c r="A159" s="11" t="s">
        <v>24</v>
      </c>
    </row>
    <row r="160" spans="1:2" x14ac:dyDescent="0.3">
      <c r="A160" s="11" t="s">
        <v>748</v>
      </c>
    </row>
    <row r="161" spans="1:2" x14ac:dyDescent="0.3">
      <c r="A161" s="11" t="s">
        <v>1085</v>
      </c>
    </row>
    <row r="162" spans="1:2" x14ac:dyDescent="0.3">
      <c r="A162" s="11" t="s">
        <v>28</v>
      </c>
      <c r="B162" t="s">
        <v>171</v>
      </c>
    </row>
    <row r="163" spans="1:2" x14ac:dyDescent="0.3">
      <c r="A163" s="11" t="s">
        <v>29</v>
      </c>
      <c r="B163" t="s">
        <v>172</v>
      </c>
    </row>
    <row r="164" spans="1:2" x14ac:dyDescent="0.3">
      <c r="A164" s="11" t="s">
        <v>30</v>
      </c>
      <c r="B164" t="s">
        <v>31</v>
      </c>
    </row>
    <row r="165" spans="1:2" x14ac:dyDescent="0.3">
      <c r="A165" t="s">
        <v>157</v>
      </c>
      <c r="B165" t="s">
        <v>173</v>
      </c>
    </row>
    <row r="166" spans="1:2" x14ac:dyDescent="0.3">
      <c r="A166" t="s">
        <v>158</v>
      </c>
    </row>
    <row r="167" spans="1:2" x14ac:dyDescent="0.3">
      <c r="A167" t="s">
        <v>159</v>
      </c>
    </row>
    <row r="168" spans="1:2" x14ac:dyDescent="0.3">
      <c r="A168" t="s">
        <v>160</v>
      </c>
    </row>
    <row r="169" spans="1:2" x14ac:dyDescent="0.3">
      <c r="A169" t="s">
        <v>161</v>
      </c>
    </row>
    <row r="170" spans="1:2" x14ac:dyDescent="0.3">
      <c r="A170" t="s">
        <v>162</v>
      </c>
    </row>
    <row r="171" spans="1:2" x14ac:dyDescent="0.3">
      <c r="A171" t="s">
        <v>163</v>
      </c>
    </row>
    <row r="172" spans="1:2" x14ac:dyDescent="0.3">
      <c r="A172" t="s">
        <v>164</v>
      </c>
    </row>
    <row r="173" spans="1:2" x14ac:dyDescent="0.3">
      <c r="A173" t="s">
        <v>165</v>
      </c>
    </row>
    <row r="174" spans="1:2" x14ac:dyDescent="0.3">
      <c r="A174" t="s">
        <v>166</v>
      </c>
    </row>
    <row r="175" spans="1:2" x14ac:dyDescent="0.3">
      <c r="A175" t="s">
        <v>167</v>
      </c>
    </row>
    <row r="176" spans="1:2" x14ac:dyDescent="0.3">
      <c r="A176" t="s">
        <v>212</v>
      </c>
      <c r="B176" t="s">
        <v>174</v>
      </c>
    </row>
    <row r="177" spans="1:2" x14ac:dyDescent="0.3">
      <c r="A177" t="s">
        <v>39</v>
      </c>
    </row>
    <row r="178" spans="1:2" x14ac:dyDescent="0.3">
      <c r="A178" t="s">
        <v>38</v>
      </c>
    </row>
    <row r="179" spans="1:2" x14ac:dyDescent="0.3">
      <c r="A179" t="s">
        <v>40</v>
      </c>
    </row>
    <row r="180" spans="1:2" x14ac:dyDescent="0.3">
      <c r="A180" t="s">
        <v>175</v>
      </c>
      <c r="B180" s="6" t="s">
        <v>176</v>
      </c>
    </row>
    <row r="181" spans="1:2" x14ac:dyDescent="0.3">
      <c r="A181" t="s">
        <v>177</v>
      </c>
      <c r="B181" s="6" t="s">
        <v>176</v>
      </c>
    </row>
    <row r="182" spans="1:2" x14ac:dyDescent="0.3">
      <c r="A182" t="s">
        <v>178</v>
      </c>
      <c r="B182" s="6" t="s">
        <v>176</v>
      </c>
    </row>
    <row r="183" spans="1:2" x14ac:dyDescent="0.3">
      <c r="A183" t="s">
        <v>179</v>
      </c>
      <c r="B183" s="6" t="s">
        <v>180</v>
      </c>
    </row>
    <row r="184" spans="1:2" x14ac:dyDescent="0.3">
      <c r="A184" t="s">
        <v>181</v>
      </c>
      <c r="B184" s="6" t="s">
        <v>182</v>
      </c>
    </row>
    <row r="185" spans="1:2" x14ac:dyDescent="0.3">
      <c r="A185" t="s">
        <v>183</v>
      </c>
      <c r="B185" s="6" t="s">
        <v>184</v>
      </c>
    </row>
    <row r="186" spans="1:2" x14ac:dyDescent="0.3">
      <c r="A186" t="s">
        <v>185</v>
      </c>
      <c r="B186" s="6" t="s">
        <v>186</v>
      </c>
    </row>
    <row r="187" spans="1:2" x14ac:dyDescent="0.3">
      <c r="A187" t="s">
        <v>187</v>
      </c>
      <c r="B187" s="6" t="s">
        <v>188</v>
      </c>
    </row>
    <row r="188" spans="1:2" x14ac:dyDescent="0.3">
      <c r="A188" t="s">
        <v>189</v>
      </c>
      <c r="B188" s="6" t="s">
        <v>190</v>
      </c>
    </row>
    <row r="189" spans="1:2" x14ac:dyDescent="0.3">
      <c r="A189" t="s">
        <v>191</v>
      </c>
      <c r="B189" s="6" t="s">
        <v>192</v>
      </c>
    </row>
    <row r="190" spans="1:2" x14ac:dyDescent="0.3">
      <c r="A190" t="s">
        <v>29</v>
      </c>
      <c r="B190" s="6" t="s">
        <v>193</v>
      </c>
    </row>
    <row r="191" spans="1:2" x14ac:dyDescent="0.3">
      <c r="A191" t="s">
        <v>194</v>
      </c>
      <c r="B191" s="6" t="s">
        <v>195</v>
      </c>
    </row>
    <row r="192" spans="1:2" x14ac:dyDescent="0.3">
      <c r="A192" t="s">
        <v>196</v>
      </c>
      <c r="B192" s="6" t="s">
        <v>197</v>
      </c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workbookViewId="0"/>
  </sheetViews>
  <sheetFormatPr defaultRowHeight="14.4" x14ac:dyDescent="0.3"/>
  <cols>
    <col min="152" max="152" width="12.21875" bestFit="1" customWidth="1"/>
  </cols>
  <sheetData>
    <row r="1" spans="1:197" ht="18" x14ac:dyDescent="0.35">
      <c r="A1" s="5" t="s">
        <v>198</v>
      </c>
      <c r="K1">
        <v>0.31299891350980891</v>
      </c>
      <c r="Q1">
        <v>2.2920723046801319</v>
      </c>
      <c r="R1">
        <v>21.275313129717322</v>
      </c>
      <c r="S1">
        <v>61.1086370401949</v>
      </c>
      <c r="U1">
        <v>138.8564558995057</v>
      </c>
      <c r="V1">
        <v>4.8642395399968734</v>
      </c>
    </row>
    <row r="2" spans="1:197" x14ac:dyDescent="0.3">
      <c r="A2" s="9" t="s">
        <v>362</v>
      </c>
    </row>
    <row r="3" spans="1:197" x14ac:dyDescent="0.3">
      <c r="A3" s="9" t="str">
        <f>[4]Notes!C6</f>
        <v>Millions of Ghanaian Cedis</v>
      </c>
    </row>
    <row r="5" spans="1:197" x14ac:dyDescent="0.3">
      <c r="Q5" s="79"/>
    </row>
    <row r="6" spans="1:197" x14ac:dyDescent="0.3"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11" t="s">
        <v>363</v>
      </c>
      <c r="C7" s="11" t="s">
        <v>364</v>
      </c>
      <c r="D7" s="11" t="s">
        <v>365</v>
      </c>
      <c r="E7" s="11" t="s">
        <v>366</v>
      </c>
      <c r="F7" s="11" t="s">
        <v>367</v>
      </c>
      <c r="G7" s="11" t="s">
        <v>368</v>
      </c>
      <c r="H7" s="11" t="s">
        <v>369</v>
      </c>
      <c r="I7" s="11" t="s">
        <v>370</v>
      </c>
      <c r="J7" s="11" t="s">
        <v>346</v>
      </c>
      <c r="K7" s="11" t="s">
        <v>371</v>
      </c>
      <c r="L7" s="11" t="s">
        <v>348</v>
      </c>
      <c r="M7" s="11" t="s">
        <v>372</v>
      </c>
      <c r="N7" s="11" t="s">
        <v>347</v>
      </c>
      <c r="O7" s="11" t="s">
        <v>373</v>
      </c>
      <c r="P7" s="11" t="s">
        <v>374</v>
      </c>
      <c r="Q7" s="11" t="s">
        <v>375</v>
      </c>
      <c r="R7" s="11" t="s">
        <v>376</v>
      </c>
      <c r="S7" s="11" t="s">
        <v>377</v>
      </c>
      <c r="T7" s="11" t="s">
        <v>378</v>
      </c>
      <c r="U7" s="11" t="s">
        <v>6</v>
      </c>
      <c r="V7" s="11" t="s">
        <v>10</v>
      </c>
      <c r="W7" s="11" t="s">
        <v>379</v>
      </c>
      <c r="X7" s="11" t="s">
        <v>21</v>
      </c>
      <c r="Y7" s="11" t="s">
        <v>208</v>
      </c>
      <c r="Z7" s="11" t="s">
        <v>380</v>
      </c>
      <c r="AA7" s="11" t="s">
        <v>381</v>
      </c>
      <c r="AB7" s="11" t="s">
        <v>382</v>
      </c>
      <c r="AC7" s="11" t="s">
        <v>383</v>
      </c>
      <c r="AD7" s="11" t="s">
        <v>25</v>
      </c>
      <c r="AE7" s="11" t="s">
        <v>384</v>
      </c>
      <c r="AF7" s="11" t="s">
        <v>385</v>
      </c>
      <c r="AG7" s="11" t="s">
        <v>386</v>
      </c>
      <c r="AH7" s="11" t="s">
        <v>387</v>
      </c>
      <c r="AI7" s="11" t="s">
        <v>32</v>
      </c>
      <c r="AJ7" s="11" t="s">
        <v>35</v>
      </c>
      <c r="AK7" s="11" t="s">
        <v>41</v>
      </c>
      <c r="AL7" s="11" t="s">
        <v>388</v>
      </c>
      <c r="AM7" s="11" t="s">
        <v>389</v>
      </c>
      <c r="AN7" s="11" t="s">
        <v>390</v>
      </c>
      <c r="AO7" s="11" t="s">
        <v>341</v>
      </c>
      <c r="AP7" s="11" t="s">
        <v>391</v>
      </c>
      <c r="AQ7" s="11" t="s">
        <v>392</v>
      </c>
      <c r="AR7" s="11" t="s">
        <v>43</v>
      </c>
      <c r="AS7" s="11" t="s">
        <v>393</v>
      </c>
      <c r="AT7" s="11" t="s">
        <v>46</v>
      </c>
      <c r="AU7" s="11" t="s">
        <v>394</v>
      </c>
      <c r="AV7" s="11" t="s">
        <v>395</v>
      </c>
      <c r="AW7" s="11" t="s">
        <v>396</v>
      </c>
      <c r="AX7" s="11" t="s">
        <v>397</v>
      </c>
      <c r="AY7" s="11" t="s">
        <v>199</v>
      </c>
      <c r="AZ7" s="11" t="s">
        <v>398</v>
      </c>
      <c r="BA7" s="11" t="s">
        <v>399</v>
      </c>
      <c r="BB7" s="11" t="s">
        <v>200</v>
      </c>
      <c r="BC7" s="11" t="s">
        <v>201</v>
      </c>
      <c r="BD7" s="11" t="s">
        <v>48</v>
      </c>
      <c r="BE7" s="11" t="s">
        <v>400</v>
      </c>
      <c r="BF7" s="11" t="s">
        <v>401</v>
      </c>
      <c r="BG7" s="11" t="s">
        <v>402</v>
      </c>
      <c r="BH7" s="11" t="s">
        <v>403</v>
      </c>
      <c r="BI7" s="11" t="s">
        <v>404</v>
      </c>
      <c r="BJ7" s="11" t="s">
        <v>405</v>
      </c>
      <c r="BK7" s="11" t="s">
        <v>406</v>
      </c>
      <c r="BL7" s="11" t="s">
        <v>407</v>
      </c>
      <c r="BM7" s="11" t="s">
        <v>408</v>
      </c>
      <c r="BN7" s="11" t="s">
        <v>342</v>
      </c>
      <c r="BO7" s="11" t="s">
        <v>409</v>
      </c>
      <c r="BP7" s="11" t="s">
        <v>344</v>
      </c>
      <c r="BQ7" s="11" t="s">
        <v>410</v>
      </c>
      <c r="BR7" s="11" t="s">
        <v>343</v>
      </c>
      <c r="BS7" s="11" t="s">
        <v>411</v>
      </c>
      <c r="BT7" s="11" t="s">
        <v>412</v>
      </c>
      <c r="BU7" s="11" t="s">
        <v>413</v>
      </c>
      <c r="BV7" s="11" t="s">
        <v>414</v>
      </c>
      <c r="BW7" s="11" t="s">
        <v>415</v>
      </c>
      <c r="BX7" s="11" t="s">
        <v>416</v>
      </c>
      <c r="BY7" s="11" t="s">
        <v>7</v>
      </c>
      <c r="BZ7" s="11" t="s">
        <v>11</v>
      </c>
      <c r="CA7" s="11" t="s">
        <v>417</v>
      </c>
      <c r="CB7" s="11" t="s">
        <v>22</v>
      </c>
      <c r="CC7" s="11" t="s">
        <v>202</v>
      </c>
      <c r="CD7" s="11" t="s">
        <v>418</v>
      </c>
      <c r="CE7" s="11" t="s">
        <v>419</v>
      </c>
      <c r="CF7" s="11" t="s">
        <v>420</v>
      </c>
      <c r="CG7" s="11" t="s">
        <v>421</v>
      </c>
      <c r="CH7" s="11" t="s">
        <v>422</v>
      </c>
      <c r="CI7" s="11" t="s">
        <v>423</v>
      </c>
      <c r="CJ7" s="11" t="s">
        <v>424</v>
      </c>
      <c r="CK7" s="11" t="s">
        <v>425</v>
      </c>
      <c r="CL7" s="11" t="s">
        <v>426</v>
      </c>
      <c r="CM7" s="11" t="s">
        <v>33</v>
      </c>
      <c r="CN7" s="11" t="s">
        <v>36</v>
      </c>
      <c r="CO7" s="11" t="s">
        <v>42</v>
      </c>
      <c r="CP7" s="11" t="s">
        <v>427</v>
      </c>
      <c r="CQ7" s="11" t="s">
        <v>428</v>
      </c>
      <c r="CR7" s="11" t="s">
        <v>429</v>
      </c>
      <c r="CS7" s="11" t="s">
        <v>430</v>
      </c>
      <c r="CT7" s="11" t="s">
        <v>431</v>
      </c>
      <c r="CU7" s="11" t="s">
        <v>432</v>
      </c>
      <c r="CV7" s="11" t="s">
        <v>44</v>
      </c>
      <c r="CW7" s="11" t="s">
        <v>433</v>
      </c>
      <c r="CX7" s="11" t="s">
        <v>47</v>
      </c>
      <c r="CY7" s="11" t="s">
        <v>434</v>
      </c>
      <c r="CZ7" s="11" t="s">
        <v>435</v>
      </c>
      <c r="DA7" s="11" t="s">
        <v>436</v>
      </c>
      <c r="DB7" s="11" t="s">
        <v>437</v>
      </c>
      <c r="DC7" s="11" t="s">
        <v>205</v>
      </c>
      <c r="DD7" s="11" t="s">
        <v>438</v>
      </c>
      <c r="DE7" s="11" t="s">
        <v>439</v>
      </c>
      <c r="DF7" s="11" t="s">
        <v>206</v>
      </c>
      <c r="DG7" s="11" t="s">
        <v>207</v>
      </c>
      <c r="DH7" s="11" t="s">
        <v>49</v>
      </c>
      <c r="DI7" s="11" t="s">
        <v>168</v>
      </c>
      <c r="DJ7" s="11" t="s">
        <v>440</v>
      </c>
      <c r="DK7" s="11" t="s">
        <v>441</v>
      </c>
      <c r="DL7" s="11" t="s">
        <v>442</v>
      </c>
      <c r="DM7" s="11" t="s">
        <v>443</v>
      </c>
      <c r="DN7" s="11" t="s">
        <v>444</v>
      </c>
      <c r="DO7" s="11" t="s">
        <v>445</v>
      </c>
      <c r="DP7" s="11" t="s">
        <v>446</v>
      </c>
      <c r="DQ7" s="11" t="s">
        <v>447</v>
      </c>
      <c r="DR7" s="11" t="s">
        <v>448</v>
      </c>
      <c r="DS7" s="11" t="s">
        <v>449</v>
      </c>
      <c r="DT7" s="11" t="s">
        <v>450</v>
      </c>
      <c r="DU7" s="11" t="s">
        <v>451</v>
      </c>
      <c r="DV7" s="11" t="s">
        <v>452</v>
      </c>
      <c r="DW7" s="11" t="s">
        <v>13</v>
      </c>
      <c r="DX7" s="11" t="s">
        <v>453</v>
      </c>
      <c r="DY7" s="11" t="s">
        <v>454</v>
      </c>
      <c r="DZ7" s="11" t="s">
        <v>455</v>
      </c>
      <c r="EA7" s="11" t="s">
        <v>456</v>
      </c>
      <c r="EB7" s="11" t="s">
        <v>457</v>
      </c>
      <c r="EC7" s="11" t="s">
        <v>458</v>
      </c>
      <c r="ED7" s="11" t="s">
        <v>459</v>
      </c>
      <c r="EE7" s="11" t="s">
        <v>460</v>
      </c>
      <c r="EF7" s="11" t="s">
        <v>461</v>
      </c>
      <c r="EG7" s="11" t="s">
        <v>462</v>
      </c>
      <c r="EH7" s="11" t="s">
        <v>463</v>
      </c>
      <c r="EI7" s="11" t="s">
        <v>464</v>
      </c>
      <c r="EJ7" s="11" t="s">
        <v>465</v>
      </c>
      <c r="EK7" s="11" t="s">
        <v>466</v>
      </c>
      <c r="EL7" s="11" t="s">
        <v>467</v>
      </c>
      <c r="EM7" s="11" t="s">
        <v>26</v>
      </c>
      <c r="EN7" s="11" t="s">
        <v>19</v>
      </c>
      <c r="EO7" s="11" t="s">
        <v>468</v>
      </c>
      <c r="EP7" s="11" t="s">
        <v>20</v>
      </c>
      <c r="EQ7" s="11" t="s">
        <v>24</v>
      </c>
      <c r="ER7" s="11" t="s">
        <v>28</v>
      </c>
      <c r="ES7" s="11" t="s">
        <v>29</v>
      </c>
      <c r="ET7" s="11" t="s">
        <v>30</v>
      </c>
      <c r="EU7" s="11" t="s">
        <v>196</v>
      </c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11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>
        <v>8.1504972071668753</v>
      </c>
      <c r="DY8" s="11">
        <v>7.4484980031438504</v>
      </c>
      <c r="DZ8" s="11">
        <v>10.115295759349625</v>
      </c>
      <c r="EA8" s="11">
        <v>10.603425488397464</v>
      </c>
      <c r="EB8" s="11">
        <v>23.013246614759193</v>
      </c>
      <c r="EC8" s="11">
        <v>3.4973245448304988</v>
      </c>
      <c r="ED8" s="11">
        <v>1.9733219470363808</v>
      </c>
      <c r="EE8" s="11">
        <v>2.0822677022359013</v>
      </c>
      <c r="EF8" s="11">
        <v>1.3030306987205214</v>
      </c>
      <c r="EG8" s="11">
        <v>1.7522042593122737</v>
      </c>
      <c r="EH8" s="11">
        <v>1.3030704245314153</v>
      </c>
      <c r="EI8" s="11">
        <v>2.3549166855618466</v>
      </c>
      <c r="EJ8" s="11">
        <v>3.5407419382396581</v>
      </c>
      <c r="EK8" s="11">
        <v>4.535533537584147</v>
      </c>
      <c r="EL8" s="11">
        <v>18.154316265887566</v>
      </c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11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>
        <v>17.121209457173407</v>
      </c>
      <c r="DY9" s="11">
        <v>7.5951161741470798</v>
      </c>
      <c r="DZ9" s="11">
        <v>8.086333940847144</v>
      </c>
      <c r="EA9" s="11">
        <v>7.3204549145380726</v>
      </c>
      <c r="EB9" s="11">
        <v>4.9786966387348519</v>
      </c>
      <c r="EC9" s="11">
        <v>2.7891519494516923</v>
      </c>
      <c r="ED9" s="11">
        <v>3.1657485022610734</v>
      </c>
      <c r="EE9" s="11">
        <v>2.9165749528951594</v>
      </c>
      <c r="EF9" s="11">
        <v>3.0266590425438027</v>
      </c>
      <c r="EG9" s="11">
        <v>3.9735007721311488</v>
      </c>
      <c r="EH9" s="11">
        <v>0.79814988472152504</v>
      </c>
      <c r="EI9" s="11">
        <v>1.2776036355134761</v>
      </c>
      <c r="EJ9" s="11">
        <v>2.7391613047724039</v>
      </c>
      <c r="EK9" s="11">
        <v>1.3661879090465532</v>
      </c>
      <c r="EL9" s="11">
        <v>3.5122382723172665</v>
      </c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11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>
        <v>24.299718740834685</v>
      </c>
      <c r="DY10" s="11">
        <v>21.870952059143075</v>
      </c>
      <c r="DZ10" s="11">
        <v>13.069417021982732</v>
      </c>
      <c r="EA10" s="11">
        <v>16.260577739801665</v>
      </c>
      <c r="EB10" s="11">
        <v>34.30571373747388</v>
      </c>
      <c r="EC10" s="11">
        <v>2.121510682057175</v>
      </c>
      <c r="ED10" s="11">
        <v>2.4823591465003481</v>
      </c>
      <c r="EE10" s="11">
        <v>3.0179131178393712</v>
      </c>
      <c r="EF10" s="11">
        <v>2.2825066948130077</v>
      </c>
      <c r="EG10" s="11">
        <v>2.5750927511483424</v>
      </c>
      <c r="EH10" s="11">
        <v>0.36969933558059681</v>
      </c>
      <c r="EI10" s="11">
        <v>3.6454291060055279</v>
      </c>
      <c r="EJ10" s="11">
        <v>3.4427528118186417</v>
      </c>
      <c r="EK10" s="11">
        <v>2.9861676386298397</v>
      </c>
      <c r="EL10" s="11">
        <v>17.771276568511837</v>
      </c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11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>
        <v>10.990864319680172</v>
      </c>
      <c r="DY11" s="11">
        <v>11.195223635454292</v>
      </c>
      <c r="DZ11" s="11">
        <v>7.5577678902480256</v>
      </c>
      <c r="EA11" s="11">
        <v>7.4385088760064377</v>
      </c>
      <c r="EB11" s="11">
        <v>14.108945040760691</v>
      </c>
      <c r="EC11" s="11">
        <v>1.3580106746924252</v>
      </c>
      <c r="ED11" s="11">
        <v>2.0638840970948436</v>
      </c>
      <c r="EE11" s="11">
        <v>1.8059034885028502</v>
      </c>
      <c r="EF11" s="11">
        <v>1.6134570199668525</v>
      </c>
      <c r="EG11" s="11">
        <v>8.1974597415258224</v>
      </c>
      <c r="EH11" s="11">
        <v>0.46597279586199852</v>
      </c>
      <c r="EI11" s="11">
        <v>0.65010204838126895</v>
      </c>
      <c r="EJ11" s="11">
        <v>2.0637143619055225</v>
      </c>
      <c r="EK11" s="11">
        <v>1.5194290628979583</v>
      </c>
      <c r="EL11" s="11">
        <v>1.3560066793701255</v>
      </c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11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>
        <v>27.702040121624922</v>
      </c>
      <c r="DY12" s="11">
        <v>29.049851078192358</v>
      </c>
      <c r="DZ12" s="11">
        <v>32.012085583315006</v>
      </c>
      <c r="EA12" s="11">
        <v>42.194750231639034</v>
      </c>
      <c r="EB12" s="11">
        <v>34.134274255911734</v>
      </c>
      <c r="EC12" s="11">
        <v>1.9018701690072504</v>
      </c>
      <c r="ED12" s="11">
        <v>1.7852760497264279</v>
      </c>
      <c r="EE12" s="11">
        <v>1.783719302780604</v>
      </c>
      <c r="EF12" s="11">
        <v>3.1257230259754074</v>
      </c>
      <c r="EG12" s="11">
        <v>1.004100314282228</v>
      </c>
      <c r="EH12" s="11">
        <v>1.2342888391442408</v>
      </c>
      <c r="EI12" s="11">
        <v>3.0744652208589258</v>
      </c>
      <c r="EJ12" s="11">
        <v>7.685991038221772</v>
      </c>
      <c r="EK12" s="11">
        <v>12.632966334831361</v>
      </c>
      <c r="EL12" s="11">
        <v>8.0602499309344182</v>
      </c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11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11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>
        <v>110.13099053146691</v>
      </c>
      <c r="DY14" s="11">
        <v>177.26443736602764</v>
      </c>
      <c r="DZ14" s="11">
        <v>203.30799860089741</v>
      </c>
      <c r="EA14" s="11">
        <v>195.20117219887089</v>
      </c>
      <c r="EB14" s="11">
        <v>291.71608015025481</v>
      </c>
      <c r="EC14" s="11">
        <v>16.331880490391633</v>
      </c>
      <c r="ED14" s="11">
        <v>17.917604944146866</v>
      </c>
      <c r="EE14" s="11">
        <v>14.084754759797082</v>
      </c>
      <c r="EF14" s="11">
        <v>21.44730881772573</v>
      </c>
      <c r="EG14" s="11">
        <v>127.05915545873621</v>
      </c>
      <c r="EH14" s="11">
        <v>16.953301854233814</v>
      </c>
      <c r="EI14" s="11">
        <v>34.624629208073522</v>
      </c>
      <c r="EJ14" s="11">
        <v>43.932903665410578</v>
      </c>
      <c r="EK14" s="11">
        <v>61.451199890722492</v>
      </c>
      <c r="EL14" s="11">
        <v>91.846118221121515</v>
      </c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11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>
        <v>119.00438436767288</v>
      </c>
      <c r="DY15" s="11">
        <v>178.4089312479737</v>
      </c>
      <c r="DZ15" s="11">
        <v>160.72142730308198</v>
      </c>
      <c r="EA15" s="11">
        <v>201.99487310477778</v>
      </c>
      <c r="EB15" s="11">
        <v>256.22696526347841</v>
      </c>
      <c r="EC15" s="11">
        <v>13.555236617669376</v>
      </c>
      <c r="ED15" s="11">
        <v>11.603956732521782</v>
      </c>
      <c r="EE15" s="11">
        <v>6.0826844210620061</v>
      </c>
      <c r="EF15" s="11">
        <v>13.486254046571464</v>
      </c>
      <c r="EG15" s="11">
        <v>31.477870753957035</v>
      </c>
      <c r="EH15" s="11">
        <v>23.308769457462979</v>
      </c>
      <c r="EI15" s="11">
        <v>25.697491546825042</v>
      </c>
      <c r="EJ15" s="11">
        <v>42.993095031898804</v>
      </c>
      <c r="EK15" s="11">
        <v>63.734384717803664</v>
      </c>
      <c r="EL15" s="11">
        <v>61.328474287104811</v>
      </c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11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>
        <v>53.894164165633917</v>
      </c>
      <c r="DY16" s="11">
        <v>84.134540893338183</v>
      </c>
      <c r="DZ16" s="11">
        <v>97.826433697348676</v>
      </c>
      <c r="EA16" s="11">
        <v>110.48879205944273</v>
      </c>
      <c r="EB16" s="11">
        <v>133.54619783308925</v>
      </c>
      <c r="EC16" s="11">
        <v>4.4132405348854444</v>
      </c>
      <c r="ED16" s="11">
        <v>4.8487402367586441</v>
      </c>
      <c r="EE16" s="11">
        <v>4.9936140884929703</v>
      </c>
      <c r="EF16" s="11">
        <v>11.127587576675191</v>
      </c>
      <c r="EG16" s="11">
        <v>18.34776436650829</v>
      </c>
      <c r="EH16" s="11">
        <v>2.9647440349092271</v>
      </c>
      <c r="EI16" s="11">
        <v>6.1450767625346172</v>
      </c>
      <c r="EJ16" s="11">
        <v>11.666843543154835</v>
      </c>
      <c r="EK16" s="11">
        <v>10.933724009287269</v>
      </c>
      <c r="EL16" s="11">
        <v>17.283239804414631</v>
      </c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11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11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11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11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>
        <v>45.307993296616623</v>
      </c>
      <c r="DY20" s="11">
        <v>106.24951589502726</v>
      </c>
      <c r="DZ20" s="11">
        <v>146.15633944716069</v>
      </c>
      <c r="EA20" s="11">
        <v>153.14068943069168</v>
      </c>
      <c r="EB20" s="11">
        <v>268.18012702976313</v>
      </c>
      <c r="EC20" s="11">
        <v>6.3539039554387653</v>
      </c>
      <c r="ED20" s="11">
        <v>8.3769873944427662</v>
      </c>
      <c r="EE20" s="11">
        <v>10.961827248576048</v>
      </c>
      <c r="EF20" s="11">
        <v>17.851707188380921</v>
      </c>
      <c r="EG20" s="11">
        <v>36.389128349572189</v>
      </c>
      <c r="EH20" s="11">
        <v>8.0284927937454142</v>
      </c>
      <c r="EI20" s="11">
        <v>35.075451175298731</v>
      </c>
      <c r="EJ20" s="11">
        <v>32.807735399048006</v>
      </c>
      <c r="EK20" s="11">
        <v>69.170987070771773</v>
      </c>
      <c r="EL20" s="11">
        <v>65.122191999034129</v>
      </c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11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2922.7011027432054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2922.7011027432054</v>
      </c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11" t="s">
        <v>374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3.295225968021076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3.295225968021076</v>
      </c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11" t="s">
        <v>375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228.93406196462902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228.93406196462902</v>
      </c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11" t="s">
        <v>376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1224.8544400815879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>
        <v>0.42685580261259803</v>
      </c>
      <c r="DY24" s="11">
        <v>0.46964908442107856</v>
      </c>
      <c r="DZ24" s="11">
        <v>0.27012567304879498</v>
      </c>
      <c r="EA24" s="11">
        <v>0.19149668426708194</v>
      </c>
      <c r="EB24" s="11">
        <v>0.6146295027629366</v>
      </c>
      <c r="EC24" s="11">
        <v>0.14837065272542468</v>
      </c>
      <c r="ED24" s="11"/>
      <c r="EE24" s="11"/>
      <c r="EF24" s="11">
        <v>6.7259689114963342E-2</v>
      </c>
      <c r="EG24" s="11"/>
      <c r="EH24" s="11"/>
      <c r="EI24" s="11"/>
      <c r="EJ24" s="11">
        <v>1.7522691468368112E-2</v>
      </c>
      <c r="EK24" s="11">
        <v>2.3571441902190466</v>
      </c>
      <c r="EL24" s="11">
        <v>4.013149144172707</v>
      </c>
      <c r="EM24" s="11"/>
      <c r="EN24" s="11"/>
      <c r="EO24" s="11"/>
      <c r="EP24" s="11"/>
      <c r="EQ24" s="11"/>
      <c r="ER24" s="11"/>
      <c r="ES24" s="11"/>
      <c r="ET24" s="11"/>
      <c r="EU24" s="11">
        <v>1233.430643196401</v>
      </c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11" t="s">
        <v>377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1113.34273381762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>
        <v>11.576608978827364</v>
      </c>
      <c r="DY25" s="11">
        <v>27.426033434255618</v>
      </c>
      <c r="DZ25" s="11">
        <v>30.56826627424724</v>
      </c>
      <c r="EA25" s="11">
        <v>28.297505726318473</v>
      </c>
      <c r="EB25" s="11">
        <v>20.977510176360131</v>
      </c>
      <c r="EC25" s="11">
        <v>0.74632488307656852</v>
      </c>
      <c r="ED25" s="11">
        <v>2.1487844127706706</v>
      </c>
      <c r="EE25" s="11">
        <v>1.6362461666116976</v>
      </c>
      <c r="EF25" s="11">
        <v>2.6967147422154136</v>
      </c>
      <c r="EG25" s="11">
        <v>4.8932984682679397</v>
      </c>
      <c r="EH25" s="11">
        <v>1.021678902152201</v>
      </c>
      <c r="EI25" s="11">
        <v>2.0009151880778258</v>
      </c>
      <c r="EJ25" s="11">
        <v>5.4481272496681132</v>
      </c>
      <c r="EK25" s="11">
        <v>10.645678907962736</v>
      </c>
      <c r="EL25" s="11">
        <v>14.24779037454279</v>
      </c>
      <c r="EM25" s="11"/>
      <c r="EN25" s="11"/>
      <c r="EO25" s="11"/>
      <c r="EP25" s="11"/>
      <c r="EQ25" s="11"/>
      <c r="ER25" s="11"/>
      <c r="ES25" s="11"/>
      <c r="ET25" s="11"/>
      <c r="EU25" s="11">
        <v>1277.6742177029746</v>
      </c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11" t="s">
        <v>378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840.92097074785011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>
        <v>4.0445953554965772</v>
      </c>
      <c r="DY26" s="11">
        <v>9.2513553684976024</v>
      </c>
      <c r="DZ26" s="11">
        <v>8.4023696486558119</v>
      </c>
      <c r="EA26" s="11">
        <v>7.6227966385715273</v>
      </c>
      <c r="EB26" s="11">
        <v>23.014634869783229</v>
      </c>
      <c r="EC26" s="11">
        <v>4.3184227522500514E-2</v>
      </c>
      <c r="ED26" s="11">
        <v>3.6271892991280544E-2</v>
      </c>
      <c r="EE26" s="11">
        <v>6.6528404805463653E-2</v>
      </c>
      <c r="EF26" s="11">
        <v>9.9008758585857504E-2</v>
      </c>
      <c r="EG26" s="11">
        <v>4.6475152640938884</v>
      </c>
      <c r="EH26" s="11">
        <v>5.7919770271323653E-2</v>
      </c>
      <c r="EI26" s="11">
        <v>0.47370567824085336</v>
      </c>
      <c r="EJ26" s="11">
        <v>3.0637724182476558</v>
      </c>
      <c r="EK26" s="11">
        <v>3.0904102520358965</v>
      </c>
      <c r="EL26" s="11">
        <v>4.7945365959708086</v>
      </c>
      <c r="EM26" s="11"/>
      <c r="EN26" s="11"/>
      <c r="EO26" s="11"/>
      <c r="EP26" s="11"/>
      <c r="EQ26" s="11"/>
      <c r="ER26" s="11"/>
      <c r="ES26" s="11"/>
      <c r="ET26" s="11"/>
      <c r="EU26" s="11">
        <v>909.62957589162045</v>
      </c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11" t="s">
        <v>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3746.5355032810953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3746.5355032810953</v>
      </c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11" t="s">
        <v>10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1610.7483821674525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>
        <v>6.3154184840066074</v>
      </c>
      <c r="DY28" s="11">
        <v>8.4254227259273939</v>
      </c>
      <c r="DZ28" s="11">
        <v>17.008261754624851</v>
      </c>
      <c r="EA28" s="11">
        <v>20.944223390687771</v>
      </c>
      <c r="EB28" s="11">
        <v>30.679278949535629</v>
      </c>
      <c r="EC28" s="11">
        <v>0.52540160981398532</v>
      </c>
      <c r="ED28" s="11">
        <v>4.8679521608777989</v>
      </c>
      <c r="EE28" s="11">
        <v>1.2113320368582323</v>
      </c>
      <c r="EF28" s="11">
        <v>3.9467314749982316</v>
      </c>
      <c r="EG28" s="11">
        <v>3.4060534683881154</v>
      </c>
      <c r="EH28" s="11">
        <v>2.501916997369845</v>
      </c>
      <c r="EI28" s="11">
        <v>1.7645862478112835</v>
      </c>
      <c r="EJ28" s="11">
        <v>2.5518072021553198</v>
      </c>
      <c r="EK28" s="11">
        <v>2.3289123960633336</v>
      </c>
      <c r="EL28" s="11">
        <v>4.3449465565459278</v>
      </c>
      <c r="EM28" s="11"/>
      <c r="EN28" s="11"/>
      <c r="EO28" s="11"/>
      <c r="EP28" s="11"/>
      <c r="EQ28" s="11"/>
      <c r="ER28" s="11"/>
      <c r="ES28" s="11"/>
      <c r="ET28" s="11"/>
      <c r="EU28" s="11">
        <v>1721.5706276231167</v>
      </c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11" t="s">
        <v>379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10011.912558500602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10011.912558500602</v>
      </c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11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11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11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11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>
        <v>4.9364476090817453</v>
      </c>
      <c r="DY33" s="11">
        <v>7.5705400649230965</v>
      </c>
      <c r="DZ33" s="11">
        <v>19.877227681422685</v>
      </c>
      <c r="EA33" s="11">
        <v>7.8979655828426907</v>
      </c>
      <c r="EB33" s="11">
        <v>6.3615045241882866</v>
      </c>
      <c r="EC33" s="11">
        <v>0.51848475249498605</v>
      </c>
      <c r="ED33" s="11">
        <v>0.82225345755743406</v>
      </c>
      <c r="EE33" s="11">
        <v>1.2200298447602496</v>
      </c>
      <c r="EF33" s="11">
        <v>1.4198998057968022</v>
      </c>
      <c r="EG33" s="11">
        <v>5.4256731255584612</v>
      </c>
      <c r="EH33" s="11">
        <v>0.3590761862546632</v>
      </c>
      <c r="EI33" s="11">
        <v>0.44614932328024892</v>
      </c>
      <c r="EJ33" s="11">
        <v>1.6989183663146772</v>
      </c>
      <c r="EK33" s="11">
        <v>38.301423957498571</v>
      </c>
      <c r="EL33" s="11">
        <v>13.628887647824191</v>
      </c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11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>
        <v>305.06008770434852</v>
      </c>
      <c r="DY34" s="11">
        <v>236.59799254511549</v>
      </c>
      <c r="DZ34" s="11">
        <v>201.34647396986352</v>
      </c>
      <c r="EA34" s="11">
        <v>205.21811869335653</v>
      </c>
      <c r="EB34" s="11">
        <v>115.8748145831925</v>
      </c>
      <c r="EC34" s="11">
        <v>35.240744032411165</v>
      </c>
      <c r="ED34" s="11">
        <v>33.187911029572952</v>
      </c>
      <c r="EE34" s="11">
        <v>23.047636252217632</v>
      </c>
      <c r="EF34" s="11">
        <v>33.254176467343427</v>
      </c>
      <c r="EG34" s="11">
        <v>47.258118561849059</v>
      </c>
      <c r="EH34" s="11">
        <v>25.922419565964212</v>
      </c>
      <c r="EI34" s="11">
        <v>46.747705045215</v>
      </c>
      <c r="EJ34" s="11">
        <v>65.045453940988523</v>
      </c>
      <c r="EK34" s="11">
        <v>65.214086910209716</v>
      </c>
      <c r="EL34" s="11">
        <v>243.03079724168941</v>
      </c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11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11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11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>
        <v>1.5169499828834163</v>
      </c>
      <c r="DY37" s="11">
        <v>1.7255111064120405</v>
      </c>
      <c r="DZ37" s="11">
        <v>2.0546587116702208</v>
      </c>
      <c r="EA37" s="11">
        <v>2.4689885057433254</v>
      </c>
      <c r="EB37" s="11">
        <v>1.4880517881316107</v>
      </c>
      <c r="EC37" s="11">
        <v>0.43815030429594853</v>
      </c>
      <c r="ED37" s="11">
        <v>0.79991107921547944</v>
      </c>
      <c r="EE37" s="11">
        <v>0.19135793592279743</v>
      </c>
      <c r="EF37" s="11">
        <v>0.18196178471032115</v>
      </c>
      <c r="EG37" s="11">
        <v>1.1712124411031142</v>
      </c>
      <c r="EH37" s="11"/>
      <c r="EI37" s="11">
        <v>7.5227371261606529E-2</v>
      </c>
      <c r="EJ37" s="11">
        <v>0.32482127777505071</v>
      </c>
      <c r="EK37" s="11">
        <v>0.68649316508493097</v>
      </c>
      <c r="EL37" s="11">
        <v>0.76422941840936165</v>
      </c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11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11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11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11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11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11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11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11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11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11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11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11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8525.9414312897188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8525.9414312897188</v>
      </c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11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11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11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11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11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11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11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11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11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11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11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11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11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11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>
        <v>31.66763193104773</v>
      </c>
      <c r="DY63" s="11">
        <v>25.222069124888954</v>
      </c>
      <c r="DZ63" s="11">
        <v>26.354173481883141</v>
      </c>
      <c r="EA63" s="11">
        <v>26.860795617094499</v>
      </c>
      <c r="EB63" s="11">
        <v>23.933664189588498</v>
      </c>
      <c r="EC63" s="11">
        <v>11.745977615139029</v>
      </c>
      <c r="ED63" s="11">
        <v>10.188040129255452</v>
      </c>
      <c r="EE63" s="11">
        <v>11.441943718849769</v>
      </c>
      <c r="EF63" s="11">
        <v>14.129745774968702</v>
      </c>
      <c r="EG63" s="11">
        <v>20.464754496334589</v>
      </c>
      <c r="EH63" s="11">
        <v>17.75066225984536</v>
      </c>
      <c r="EI63" s="11">
        <v>24.006773554525807</v>
      </c>
      <c r="EJ63" s="11">
        <v>36.078780595722819</v>
      </c>
      <c r="EK63" s="11">
        <v>49.3887258320946</v>
      </c>
      <c r="EL63" s="11">
        <v>65.856669593832123</v>
      </c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V63" s="34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11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>
        <v>6.7090609855033909</v>
      </c>
      <c r="DY64" s="11">
        <v>5.557245711697222</v>
      </c>
      <c r="DZ64" s="11">
        <v>9.3563771913654641</v>
      </c>
      <c r="EA64" s="11">
        <v>6.575352285940804</v>
      </c>
      <c r="EB64" s="11">
        <v>8.9865315595115209</v>
      </c>
      <c r="EC64" s="11">
        <v>2.0491557995415852</v>
      </c>
      <c r="ED64" s="11">
        <v>2.1653299947771445</v>
      </c>
      <c r="EE64" s="11">
        <v>1.9046941618025353</v>
      </c>
      <c r="EF64" s="11">
        <v>1.8493660395707241</v>
      </c>
      <c r="EG64" s="11">
        <v>1.6605329789321799</v>
      </c>
      <c r="EH64" s="11">
        <v>1.7611590271329975</v>
      </c>
      <c r="EI64" s="11">
        <v>1.8051649786868966</v>
      </c>
      <c r="EJ64" s="11">
        <v>3.6489163853610247</v>
      </c>
      <c r="EK64" s="11">
        <v>4.0993852668166673</v>
      </c>
      <c r="EL64" s="11">
        <v>10.318476114977079</v>
      </c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V64" s="34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11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>
        <v>43.026940204780658</v>
      </c>
      <c r="DY65" s="11">
        <v>53.470722363010715</v>
      </c>
      <c r="DZ65" s="11">
        <v>49.199342325435182</v>
      </c>
      <c r="EA65" s="11">
        <v>46.866893493121054</v>
      </c>
      <c r="EB65" s="11">
        <v>33.843927645713919</v>
      </c>
      <c r="EC65" s="11">
        <v>12.240522462491965</v>
      </c>
      <c r="ED65" s="11">
        <v>19.786784560661776</v>
      </c>
      <c r="EE65" s="11">
        <v>17.419223809186732</v>
      </c>
      <c r="EF65" s="11">
        <v>18.063109436506192</v>
      </c>
      <c r="EG65" s="11">
        <v>17.987765160684475</v>
      </c>
      <c r="EH65" s="11">
        <v>18.038541282390103</v>
      </c>
      <c r="EI65" s="11">
        <v>30.095081694253707</v>
      </c>
      <c r="EJ65" s="11">
        <v>53.698784613296766</v>
      </c>
      <c r="EK65" s="11">
        <v>59.600578829772125</v>
      </c>
      <c r="EL65" s="11">
        <v>52.90996206966706</v>
      </c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V65" s="34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11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>
        <v>0.49834874844619903</v>
      </c>
      <c r="DY66" s="11">
        <v>0.77407814691435395</v>
      </c>
      <c r="DZ66" s="11">
        <v>0.75878621359128096</v>
      </c>
      <c r="EA66" s="11">
        <v>0.86828667862795872</v>
      </c>
      <c r="EB66" s="11">
        <v>0.65019285088703338</v>
      </c>
      <c r="EC66" s="11">
        <v>9.6179832863523593E-2</v>
      </c>
      <c r="ED66" s="11">
        <v>0.34273565762781405</v>
      </c>
      <c r="EE66" s="11">
        <v>0.58070600861881883</v>
      </c>
      <c r="EF66" s="11">
        <v>1.1261467868900956</v>
      </c>
      <c r="EG66" s="11">
        <v>1.2075825098514523</v>
      </c>
      <c r="EH66" s="11">
        <v>0.57676621149502227</v>
      </c>
      <c r="EI66" s="11">
        <v>1.3980104166286664</v>
      </c>
      <c r="EJ66" s="11">
        <v>3.132969793767912</v>
      </c>
      <c r="EK66" s="11">
        <v>4.4316235079249697</v>
      </c>
      <c r="EL66" s="11">
        <v>8.6459955764915968</v>
      </c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V66" s="34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11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>
        <v>12.337149497206029</v>
      </c>
      <c r="DY67" s="11">
        <v>14.9252303797973</v>
      </c>
      <c r="DZ67" s="11">
        <v>16.416603237574609</v>
      </c>
      <c r="EA67" s="11">
        <v>14.933218139473977</v>
      </c>
      <c r="EB67" s="11">
        <v>13.488372163680612</v>
      </c>
      <c r="EC67" s="11">
        <v>3.4704268631625776</v>
      </c>
      <c r="ED67" s="11">
        <v>6.3212410525014775</v>
      </c>
      <c r="EE67" s="11">
        <v>7.7034257103332102</v>
      </c>
      <c r="EF67" s="11">
        <v>6.2942405729567712</v>
      </c>
      <c r="EG67" s="11">
        <v>10.843056459026499</v>
      </c>
      <c r="EH67" s="11">
        <v>6.7821478832183777</v>
      </c>
      <c r="EI67" s="11">
        <v>10.747891981308074</v>
      </c>
      <c r="EJ67" s="11">
        <v>22.798187951817884</v>
      </c>
      <c r="EK67" s="11">
        <v>34.591054048834934</v>
      </c>
      <c r="EL67" s="11">
        <v>56.333766001813792</v>
      </c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V67" s="34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11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>
        <v>11.73907539913129</v>
      </c>
      <c r="DY68" s="11">
        <v>19.196820685003946</v>
      </c>
      <c r="DZ68" s="11">
        <v>20.804966521017235</v>
      </c>
      <c r="EA68" s="11">
        <v>21.811529139143659</v>
      </c>
      <c r="EB68" s="11">
        <v>19.035877343471707</v>
      </c>
      <c r="EC68" s="11">
        <v>3.6722477196604992</v>
      </c>
      <c r="ED68" s="11">
        <v>8.0229980757795616</v>
      </c>
      <c r="EE68" s="11">
        <v>6.899961136768578</v>
      </c>
      <c r="EF68" s="11">
        <v>8.7801649657399476</v>
      </c>
      <c r="EG68" s="11">
        <v>15.945021457835301</v>
      </c>
      <c r="EH68" s="11">
        <v>5.2928947226736902</v>
      </c>
      <c r="EI68" s="11">
        <v>12.092911984272027</v>
      </c>
      <c r="EJ68" s="11">
        <v>29.525464823847607</v>
      </c>
      <c r="EK68" s="11">
        <v>42.854177471739121</v>
      </c>
      <c r="EL68" s="11">
        <v>73.320978825029471</v>
      </c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V68" s="34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11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>
        <v>1.026966795100632</v>
      </c>
      <c r="DY69" s="11">
        <v>1.6797176127622466</v>
      </c>
      <c r="DZ69" s="11">
        <v>1.8201777390717848</v>
      </c>
      <c r="EA69" s="11">
        <v>1.9083955540131732</v>
      </c>
      <c r="EB69" s="11">
        <v>1.6659195138457588</v>
      </c>
      <c r="EC69" s="11">
        <v>0.32103596873298545</v>
      </c>
      <c r="ED69" s="11">
        <v>0.70136325084207451</v>
      </c>
      <c r="EE69" s="11">
        <v>0.60316851227611223</v>
      </c>
      <c r="EF69" s="11">
        <v>0.7674950791695837</v>
      </c>
      <c r="EG69" s="11">
        <v>1.3937504211571823</v>
      </c>
      <c r="EH69" s="11">
        <v>0.46267157323123342</v>
      </c>
      <c r="EI69" s="11">
        <v>1.0570280095645406</v>
      </c>
      <c r="EJ69" s="11">
        <v>2.5803009452922203</v>
      </c>
      <c r="EK69" s="11">
        <v>3.7445943887439825</v>
      </c>
      <c r="EL69" s="11">
        <v>6.404802836475425</v>
      </c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V69" s="34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11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>
        <v>8.9619199431586374</v>
      </c>
      <c r="DY70" s="11">
        <v>13.375598726862828</v>
      </c>
      <c r="DZ70" s="11">
        <v>15.550971649868762</v>
      </c>
      <c r="EA70" s="11">
        <v>18.772553672563532</v>
      </c>
      <c r="EB70" s="11">
        <v>19.937872885095601</v>
      </c>
      <c r="EC70" s="11">
        <v>7.0100172176088318</v>
      </c>
      <c r="ED70" s="11">
        <v>12.510587947608197</v>
      </c>
      <c r="EE70" s="11">
        <v>14.236339033219803</v>
      </c>
      <c r="EF70" s="11">
        <v>17.827625995880489</v>
      </c>
      <c r="EG70" s="11">
        <v>23.165136478531871</v>
      </c>
      <c r="EH70" s="11">
        <v>19.629036129536523</v>
      </c>
      <c r="EI70" s="11">
        <v>35.646938406524853</v>
      </c>
      <c r="EJ70" s="11">
        <v>77.401295546496911</v>
      </c>
      <c r="EK70" s="11">
        <v>111.86565972107573</v>
      </c>
      <c r="EL70" s="11">
        <v>164.92667210939757</v>
      </c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V70" s="34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11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>
        <v>24.4215871864637</v>
      </c>
      <c r="DY71" s="11">
        <v>36.247542657356888</v>
      </c>
      <c r="DZ71" s="11">
        <v>36.183989098762574</v>
      </c>
      <c r="EA71" s="11">
        <v>43.494043890232739</v>
      </c>
      <c r="EB71" s="11">
        <v>36.620901066619268</v>
      </c>
      <c r="EC71" s="11">
        <v>9.081758756353338</v>
      </c>
      <c r="ED71" s="11">
        <v>22.852424133537021</v>
      </c>
      <c r="EE71" s="11">
        <v>20.487600778240928</v>
      </c>
      <c r="EF71" s="11">
        <v>35.59652087003694</v>
      </c>
      <c r="EG71" s="11">
        <v>46.276434677685188</v>
      </c>
      <c r="EH71" s="11">
        <v>33.151414219965162</v>
      </c>
      <c r="EI71" s="11">
        <v>65.978651944250345</v>
      </c>
      <c r="EJ71" s="11">
        <v>141.07084348606233</v>
      </c>
      <c r="EK71" s="11">
        <v>215.50140016420792</v>
      </c>
      <c r="EL71" s="11">
        <v>391.73886250509116</v>
      </c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V71" s="34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11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>
        <v>146.24118341138308</v>
      </c>
      <c r="DY72" s="11">
        <v>167.0746458011667</v>
      </c>
      <c r="DZ72" s="11">
        <v>163.97138158253205</v>
      </c>
      <c r="EA72" s="11">
        <v>147.23567742981652</v>
      </c>
      <c r="EB72" s="11">
        <v>128.18202583147848</v>
      </c>
      <c r="EC72" s="11">
        <v>51.419828065699861</v>
      </c>
      <c r="ED72" s="11">
        <v>70.853855204320638</v>
      </c>
      <c r="EE72" s="11">
        <v>68.811741428675759</v>
      </c>
      <c r="EF72" s="11">
        <v>94.188770011593832</v>
      </c>
      <c r="EG72" s="11">
        <v>120.15274336349928</v>
      </c>
      <c r="EH72" s="11">
        <v>95.493340314573757</v>
      </c>
      <c r="EI72" s="11">
        <v>189.01748696868862</v>
      </c>
      <c r="EJ72" s="11">
        <v>394.58086894160323</v>
      </c>
      <c r="EK72" s="11">
        <v>565.31487829720641</v>
      </c>
      <c r="EL72" s="11">
        <v>1062.0207013357565</v>
      </c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V72" s="34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11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V73" s="34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11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V74" s="34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11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V75" s="34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11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>
        <v>24.142107257089126</v>
      </c>
      <c r="DY76" s="11">
        <v>40.429245209377065</v>
      </c>
      <c r="DZ76" s="11">
        <v>49.881020270440622</v>
      </c>
      <c r="EA76" s="11">
        <v>46.798826154776592</v>
      </c>
      <c r="EB76" s="11">
        <v>53.547588394566745</v>
      </c>
      <c r="EC76" s="11">
        <v>13.964551463360205</v>
      </c>
      <c r="ED76" s="11">
        <v>30.075017409573267</v>
      </c>
      <c r="EE76" s="11">
        <v>32.481404763208893</v>
      </c>
      <c r="EF76" s="11">
        <v>52.042973734416371</v>
      </c>
      <c r="EG76" s="11">
        <v>94.808229356323906</v>
      </c>
      <c r="EH76" s="11">
        <v>37.986184633897153</v>
      </c>
      <c r="EI76" s="11">
        <v>86.346912460113359</v>
      </c>
      <c r="EJ76" s="11">
        <v>222.04022777620605</v>
      </c>
      <c r="EK76" s="11">
        <v>371.77510786468252</v>
      </c>
      <c r="EL76" s="11">
        <v>950.88671199619364</v>
      </c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V76" s="34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11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4346.8566919021923</v>
      </c>
      <c r="EU77" s="11">
        <v>4470.211127300624</v>
      </c>
      <c r="EV77" s="34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11" t="s">
        <v>412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9.9062446099480422E-2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10.250674806088037</v>
      </c>
      <c r="EU78" s="11">
        <v>10.349737252187518</v>
      </c>
      <c r="EV78" s="34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11" t="s">
        <v>413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>
        <v>16.249928447206383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>
        <v>3.1440613730926219</v>
      </c>
      <c r="DY79" s="11">
        <v>4.0753638112674171</v>
      </c>
      <c r="DZ79" s="11">
        <v>5.1301332272395115</v>
      </c>
      <c r="EA79" s="11">
        <v>5.1697460815005574</v>
      </c>
      <c r="EB79" s="11">
        <v>4.7962488504959824</v>
      </c>
      <c r="EC79" s="11">
        <v>0.87075236846442194</v>
      </c>
      <c r="ED79" s="11">
        <v>1.4047502368410356</v>
      </c>
      <c r="EE79" s="11">
        <v>1.7656447006920779</v>
      </c>
      <c r="EF79" s="11">
        <v>2.0352865359331567</v>
      </c>
      <c r="EG79" s="11">
        <v>3.7891742652292768</v>
      </c>
      <c r="EH79" s="11">
        <v>1.6457642033134909</v>
      </c>
      <c r="EI79" s="11">
        <v>3.3821132324486376</v>
      </c>
      <c r="EJ79" s="11">
        <v>8.495228369845897</v>
      </c>
      <c r="EK79" s="11">
        <v>13.42694000977251</v>
      </c>
      <c r="EL79" s="11">
        <v>27.764555422949066</v>
      </c>
      <c r="EM79" s="11"/>
      <c r="EN79" s="11"/>
      <c r="EO79" s="11"/>
      <c r="EP79" s="11"/>
      <c r="EQ79" s="11"/>
      <c r="ER79" s="11"/>
      <c r="ES79" s="11"/>
      <c r="ET79" s="11">
        <v>185.38824669500002</v>
      </c>
      <c r="EU79" s="11">
        <v>288.53393783129206</v>
      </c>
      <c r="EV79" s="34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11" t="s">
        <v>414</v>
      </c>
      <c r="B80" s="11">
        <v>23.138042475136693</v>
      </c>
      <c r="C80" s="11">
        <v>5.5350000483191417</v>
      </c>
      <c r="D80" s="11">
        <v>19.941856971543064</v>
      </c>
      <c r="E80" s="11">
        <v>16.430298952596917</v>
      </c>
      <c r="F80" s="11">
        <v>11.35134555826299</v>
      </c>
      <c r="G80" s="11">
        <v>28.423140921152267</v>
      </c>
      <c r="H80" s="11">
        <v>18.365596783950895</v>
      </c>
      <c r="I80" s="11">
        <v>10.870946144485096</v>
      </c>
      <c r="J80" s="11">
        <v>26.184924858320731</v>
      </c>
      <c r="K80" s="11"/>
      <c r="L80" s="11"/>
      <c r="M80" s="11"/>
      <c r="N80" s="11">
        <v>130.29673495501871</v>
      </c>
      <c r="O80" s="11"/>
      <c r="P80" s="11"/>
      <c r="Q80" s="11"/>
      <c r="R80" s="11"/>
      <c r="S80" s="11">
        <v>134.70657923117261</v>
      </c>
      <c r="T80" s="11"/>
      <c r="U80" s="11"/>
      <c r="V80" s="11"/>
      <c r="W80" s="11"/>
      <c r="X80" s="11"/>
      <c r="Y80" s="11">
        <v>22.08529182332521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12.210883840557372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>
        <v>14.057950224622138</v>
      </c>
      <c r="DY80" s="11">
        <v>24.256163211504013</v>
      </c>
      <c r="DZ80" s="11">
        <v>31.372471863975704</v>
      </c>
      <c r="EA80" s="11">
        <v>32.655998257383935</v>
      </c>
      <c r="EB80" s="11">
        <v>31.849899796276397</v>
      </c>
      <c r="EC80" s="11">
        <v>5.1651051005461142</v>
      </c>
      <c r="ED80" s="11">
        <v>11.480478877553747</v>
      </c>
      <c r="EE80" s="11">
        <v>10.26753486063202</v>
      </c>
      <c r="EF80" s="11">
        <v>14.517598879887981</v>
      </c>
      <c r="EG80" s="11">
        <v>34.529511941598884</v>
      </c>
      <c r="EH80" s="11">
        <v>18.706582810464869</v>
      </c>
      <c r="EI80" s="11">
        <v>33.728534351448339</v>
      </c>
      <c r="EJ80" s="11">
        <v>79.084525922614404</v>
      </c>
      <c r="EK80" s="11">
        <v>128.08824852309561</v>
      </c>
      <c r="EL80" s="11">
        <v>259.84579968067152</v>
      </c>
      <c r="EM80" s="11"/>
      <c r="EN80" s="11"/>
      <c r="EO80" s="11"/>
      <c r="EP80" s="11"/>
      <c r="EQ80" s="11"/>
      <c r="ER80" s="11"/>
      <c r="ES80" s="11">
        <v>144.86361258554456</v>
      </c>
      <c r="ET80" s="11">
        <v>4.7747524666563644E-2</v>
      </c>
      <c r="EU80" s="11">
        <v>1334.0584069763286</v>
      </c>
      <c r="EV80" s="34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11" t="s">
        <v>415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v>88.553509567967751</v>
      </c>
      <c r="T81" s="11"/>
      <c r="U81" s="11"/>
      <c r="V81" s="11"/>
      <c r="W81" s="11"/>
      <c r="X81" s="11"/>
      <c r="Y81" s="11">
        <v>0.521189812299929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159.25411945911503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>
        <v>18.710816526547852</v>
      </c>
      <c r="DY81" s="11">
        <v>38.718523132903243</v>
      </c>
      <c r="DZ81" s="11">
        <v>49.53040895074848</v>
      </c>
      <c r="EA81" s="11">
        <v>57.783886081848394</v>
      </c>
      <c r="EB81" s="11">
        <v>55.065822805270713</v>
      </c>
      <c r="EC81" s="11">
        <v>7.1892377616275338</v>
      </c>
      <c r="ED81" s="11">
        <v>16.911413642215123</v>
      </c>
      <c r="EE81" s="11">
        <v>20.992001563248159</v>
      </c>
      <c r="EF81" s="11">
        <v>33.765879092539009</v>
      </c>
      <c r="EG81" s="11">
        <v>57.578950268990091</v>
      </c>
      <c r="EH81" s="11">
        <v>18.115371610554195</v>
      </c>
      <c r="EI81" s="11">
        <v>40.21274685027187</v>
      </c>
      <c r="EJ81" s="11">
        <v>105.50285042230986</v>
      </c>
      <c r="EK81" s="11">
        <v>184.18124147768685</v>
      </c>
      <c r="EL81" s="11">
        <v>442.73627316075027</v>
      </c>
      <c r="EM81" s="11"/>
      <c r="EN81" s="11"/>
      <c r="EO81" s="11"/>
      <c r="EP81" s="11"/>
      <c r="EQ81" s="11"/>
      <c r="ER81" s="11"/>
      <c r="ES81" s="11">
        <v>158.72366056914746</v>
      </c>
      <c r="ET81" s="11">
        <v>8.1677296244101916E-2</v>
      </c>
      <c r="EU81" s="11">
        <v>1554.129580052286</v>
      </c>
      <c r="EV81" s="34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11" t="s">
        <v>416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>
        <v>11.254812040427181</v>
      </c>
      <c r="R82" s="11"/>
      <c r="S82" s="11"/>
      <c r="T82" s="11">
        <v>6.3513406472679907</v>
      </c>
      <c r="U82" s="11"/>
      <c r="V82" s="11"/>
      <c r="W82" s="11"/>
      <c r="X82" s="11"/>
      <c r="Y82" s="11">
        <v>76.142327443376146</v>
      </c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>
        <v>66.541892467953588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>
        <v>14.972651751476237</v>
      </c>
      <c r="DY82" s="11">
        <v>23.528166798618773</v>
      </c>
      <c r="DZ82" s="11">
        <v>22.882915477162197</v>
      </c>
      <c r="EA82" s="11">
        <v>24.872910130314136</v>
      </c>
      <c r="EB82" s="11">
        <v>35.409393395433469</v>
      </c>
      <c r="EC82" s="11">
        <v>2.8779076430306554</v>
      </c>
      <c r="ED82" s="11">
        <v>6.0013390490378988</v>
      </c>
      <c r="EE82" s="11">
        <v>6.7588337259475759</v>
      </c>
      <c r="EF82" s="11">
        <v>14.692719875091584</v>
      </c>
      <c r="EG82" s="11">
        <v>25.136394783036454</v>
      </c>
      <c r="EH82" s="11">
        <v>9.1529044260323236</v>
      </c>
      <c r="EI82" s="11">
        <v>18.211183379009064</v>
      </c>
      <c r="EJ82" s="11">
        <v>77.646837419674895</v>
      </c>
      <c r="EK82" s="11">
        <v>114.55641535337939</v>
      </c>
      <c r="EL82" s="11">
        <v>251.11065568654237</v>
      </c>
      <c r="EM82" s="11"/>
      <c r="EN82" s="11"/>
      <c r="EO82" s="11"/>
      <c r="EP82" s="11"/>
      <c r="EQ82" s="11"/>
      <c r="ER82" s="11"/>
      <c r="ES82" s="11">
        <v>109.86905193283228</v>
      </c>
      <c r="ET82" s="11">
        <v>0.93451300420291872</v>
      </c>
      <c r="EU82" s="11">
        <v>918.9051664298471</v>
      </c>
      <c r="EV82" s="34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11" t="s">
        <v>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>
        <v>166.84008125657809</v>
      </c>
      <c r="V83" s="11"/>
      <c r="W83" s="11"/>
      <c r="X83" s="11"/>
      <c r="Y83" s="11">
        <v>0.59635137393432858</v>
      </c>
      <c r="Z83" s="11"/>
      <c r="AA83" s="11"/>
      <c r="AB83" s="11"/>
      <c r="AC83" s="11"/>
      <c r="AD83" s="11">
        <v>4.948738818433025</v>
      </c>
      <c r="AE83" s="11">
        <v>2.1400073604523651</v>
      </c>
      <c r="AF83" s="11"/>
      <c r="AG83" s="11"/>
      <c r="AH83" s="11"/>
      <c r="AI83" s="11"/>
      <c r="AJ83" s="11">
        <v>2116.3497861400874</v>
      </c>
      <c r="AK83" s="11"/>
      <c r="AL83" s="11">
        <v>4.2586579879754822</v>
      </c>
      <c r="AM83" s="11"/>
      <c r="AN83" s="11">
        <v>24.751451441785186</v>
      </c>
      <c r="AO83" s="11"/>
      <c r="AP83" s="11">
        <v>53.686337077575402</v>
      </c>
      <c r="AQ83" s="11"/>
      <c r="AR83" s="11"/>
      <c r="AS83" s="11"/>
      <c r="AT83" s="11"/>
      <c r="AU83" s="11"/>
      <c r="AV83" s="11">
        <v>36.760050674447726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>
        <v>6.5909932306754797</v>
      </c>
      <c r="DY83" s="11">
        <v>11.607536518980181</v>
      </c>
      <c r="DZ83" s="11">
        <v>14.640614193905124</v>
      </c>
      <c r="EA83" s="11">
        <v>15.866103183911992</v>
      </c>
      <c r="EB83" s="11">
        <v>22.930904520787376</v>
      </c>
      <c r="EC83" s="11">
        <v>4.877613753465158</v>
      </c>
      <c r="ED83" s="11">
        <v>14.354462861992264</v>
      </c>
      <c r="EE83" s="11">
        <v>13.859017035461255</v>
      </c>
      <c r="EF83" s="11">
        <v>24.259541068808389</v>
      </c>
      <c r="EG83" s="11">
        <v>25.682440763428286</v>
      </c>
      <c r="EH83" s="11">
        <v>28.458828950935921</v>
      </c>
      <c r="EI83" s="11">
        <v>55.227736352608034</v>
      </c>
      <c r="EJ83" s="11">
        <v>106.4833870902801</v>
      </c>
      <c r="EK83" s="11">
        <v>148.56119880151979</v>
      </c>
      <c r="EL83" s="11">
        <v>196.67594576216527</v>
      </c>
      <c r="EM83" s="11"/>
      <c r="EN83" s="11"/>
      <c r="EO83" s="11"/>
      <c r="EP83" s="11"/>
      <c r="EQ83" s="11"/>
      <c r="ER83" s="11"/>
      <c r="ES83" s="11">
        <v>886.97753151713187</v>
      </c>
      <c r="ET83" s="11">
        <v>37.623284005899137</v>
      </c>
      <c r="EU83" s="11">
        <v>4025.0086017432254</v>
      </c>
      <c r="EV83" s="34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11" t="s">
        <v>11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>
        <v>62.058248962234607</v>
      </c>
      <c r="Z84" s="11"/>
      <c r="AA84" s="11"/>
      <c r="AB84" s="11"/>
      <c r="AC84" s="11"/>
      <c r="AD84" s="11">
        <v>37.755855471530296</v>
      </c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>
        <v>89.216576543620008</v>
      </c>
      <c r="AU84" s="11"/>
      <c r="AV84" s="11">
        <v>303.22241400460445</v>
      </c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>
        <v>56.987964203781502</v>
      </c>
      <c r="DY84" s="11">
        <v>76.04446186256277</v>
      </c>
      <c r="DZ84" s="11">
        <v>80.933040889182891</v>
      </c>
      <c r="EA84" s="11">
        <v>68.063189530558574</v>
      </c>
      <c r="EB84" s="11">
        <v>70.40968902962598</v>
      </c>
      <c r="EC84" s="11">
        <v>15.868070326574259</v>
      </c>
      <c r="ED84" s="11">
        <v>24.711861214809009</v>
      </c>
      <c r="EE84" s="11">
        <v>24.626293137786735</v>
      </c>
      <c r="EF84" s="11">
        <v>38.536112122769701</v>
      </c>
      <c r="EG84" s="11">
        <v>47.196193552776506</v>
      </c>
      <c r="EH84" s="11">
        <v>33.209091934540631</v>
      </c>
      <c r="EI84" s="11">
        <v>69.707805965155359</v>
      </c>
      <c r="EJ84" s="11">
        <v>153.74601644339506</v>
      </c>
      <c r="EK84" s="11">
        <v>255.33814938189917</v>
      </c>
      <c r="EL84" s="11">
        <v>516.52382449914091</v>
      </c>
      <c r="EM84" s="11"/>
      <c r="EN84" s="11"/>
      <c r="EO84" s="11"/>
      <c r="EP84" s="11"/>
      <c r="EQ84" s="11"/>
      <c r="ER84" s="11"/>
      <c r="ES84" s="11"/>
      <c r="ET84" s="11">
        <v>0.5608985781197221</v>
      </c>
      <c r="EU84" s="11">
        <v>2024.7157576546686</v>
      </c>
      <c r="EV84" s="34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11" t="s">
        <v>417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>
        <v>4481.490116390738</v>
      </c>
      <c r="AL85" s="11"/>
      <c r="AM85" s="11"/>
      <c r="AN85" s="11"/>
      <c r="AO85" s="11"/>
      <c r="AP85" s="11"/>
      <c r="AQ85" s="11">
        <v>2946.8119289825204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1239.1482028165747</v>
      </c>
      <c r="ET85" s="11">
        <v>3719.5244209613738</v>
      </c>
      <c r="EU85" s="11">
        <v>12386.974669151208</v>
      </c>
      <c r="EV85" s="34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11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>
        <v>8.2472176851485628</v>
      </c>
      <c r="W86" s="11">
        <v>12.747049930053969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V86" s="34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11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>
        <v>6.6314613378730503</v>
      </c>
      <c r="V87" s="11">
        <v>6.235323825374218</v>
      </c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>
        <v>162.10946295038289</v>
      </c>
      <c r="DY87" s="11">
        <v>213.14229384243845</v>
      </c>
      <c r="DZ87" s="11">
        <v>235.18365401972966</v>
      </c>
      <c r="EA87" s="11">
        <v>226.51274429927969</v>
      </c>
      <c r="EB87" s="11">
        <v>212.35008967940917</v>
      </c>
      <c r="EC87" s="11">
        <v>52.282879009411609</v>
      </c>
      <c r="ED87" s="11">
        <v>76.244948968715917</v>
      </c>
      <c r="EE87" s="11">
        <v>83.005016700609062</v>
      </c>
      <c r="EF87" s="11">
        <v>110.98678360027876</v>
      </c>
      <c r="EG87" s="11">
        <v>169.97956235942087</v>
      </c>
      <c r="EH87" s="11">
        <v>83.681576235774685</v>
      </c>
      <c r="EI87" s="11">
        <v>187.31138271649965</v>
      </c>
      <c r="EJ87" s="11">
        <v>419.87876268414874</v>
      </c>
      <c r="EK87" s="11">
        <v>655.00004716709805</v>
      </c>
      <c r="EL87" s="11">
        <v>1394.321683975327</v>
      </c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V87" s="34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11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V88" s="34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11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>
        <v>44.693894128225963</v>
      </c>
      <c r="DY89" s="11">
        <v>60.068097267325065</v>
      </c>
      <c r="DZ89" s="11">
        <v>61.856959005718096</v>
      </c>
      <c r="EA89" s="11">
        <v>57.743713826125244</v>
      </c>
      <c r="EB89" s="11">
        <v>49.966532289156156</v>
      </c>
      <c r="EC89" s="11">
        <v>14.802791306696079</v>
      </c>
      <c r="ED89" s="11">
        <v>25.097272749462498</v>
      </c>
      <c r="EE89" s="11">
        <v>23.203740062180788</v>
      </c>
      <c r="EF89" s="11">
        <v>31.415524360528465</v>
      </c>
      <c r="EG89" s="11">
        <v>44.551205582876911</v>
      </c>
      <c r="EH89" s="11">
        <v>24.00271464449731</v>
      </c>
      <c r="EI89" s="11">
        <v>51.511589159827807</v>
      </c>
      <c r="EJ89" s="11">
        <v>117.5529660915913</v>
      </c>
      <c r="EK89" s="11">
        <v>168.86386120014819</v>
      </c>
      <c r="EL89" s="11">
        <v>306.96403130373494</v>
      </c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V89" s="34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11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>
        <v>143.40604471957394</v>
      </c>
      <c r="S90" s="11">
        <v>196.98524856397125</v>
      </c>
      <c r="T90" s="11">
        <v>182.48500128930604</v>
      </c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>
        <v>157.95148737040455</v>
      </c>
      <c r="DY90" s="11">
        <v>219.35271805370297</v>
      </c>
      <c r="DZ90" s="11">
        <v>229.04123823672072</v>
      </c>
      <c r="EA90" s="11">
        <v>215.37679667898277</v>
      </c>
      <c r="EB90" s="11">
        <v>174.41455798072468</v>
      </c>
      <c r="EC90" s="11">
        <v>59.132144731221558</v>
      </c>
      <c r="ED90" s="11">
        <v>86.257045517776731</v>
      </c>
      <c r="EE90" s="11">
        <v>88.057836648871586</v>
      </c>
      <c r="EF90" s="11">
        <v>123.21757519633947</v>
      </c>
      <c r="EG90" s="11">
        <v>190.34247948442459</v>
      </c>
      <c r="EH90" s="11">
        <v>110.01737404468173</v>
      </c>
      <c r="EI90" s="11">
        <v>262.99718615460176</v>
      </c>
      <c r="EJ90" s="11">
        <v>595.13305553780185</v>
      </c>
      <c r="EK90" s="11">
        <v>895.43696923705738</v>
      </c>
      <c r="EL90" s="11">
        <v>1568.2227584920374</v>
      </c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V90" s="34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11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>
        <v>43.994083542957675</v>
      </c>
      <c r="DY91" s="11">
        <v>49.519636368509566</v>
      </c>
      <c r="DZ91" s="11">
        <v>45.762119374523778</v>
      </c>
      <c r="EA91" s="11">
        <v>44.66930361911735</v>
      </c>
      <c r="EB91" s="11">
        <v>33.858965574509888</v>
      </c>
      <c r="EC91" s="11">
        <v>10.802899195253879</v>
      </c>
      <c r="ED91" s="11">
        <v>14.332999747884367</v>
      </c>
      <c r="EE91" s="11">
        <v>12.994468446489691</v>
      </c>
      <c r="EF91" s="11">
        <v>17.889388014996346</v>
      </c>
      <c r="EG91" s="11">
        <v>25.392623938073882</v>
      </c>
      <c r="EH91" s="11">
        <v>18.098960054668346</v>
      </c>
      <c r="EI91" s="11">
        <v>36.227100840210127</v>
      </c>
      <c r="EJ91" s="11">
        <v>66.154977177308552</v>
      </c>
      <c r="EK91" s="11">
        <v>86.418753805436765</v>
      </c>
      <c r="EL91" s="11">
        <v>156.80206073742787</v>
      </c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V91" s="34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11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>
        <v>3.8055760177200209</v>
      </c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>
        <v>73.18046239197939</v>
      </c>
      <c r="DY92" s="11">
        <v>109.19995374630379</v>
      </c>
      <c r="DZ92" s="11">
        <v>117.71372308664088</v>
      </c>
      <c r="EA92" s="11">
        <v>107.22348301244</v>
      </c>
      <c r="EB92" s="11">
        <v>108.06619389317319</v>
      </c>
      <c r="EC92" s="11">
        <v>23.961886443973839</v>
      </c>
      <c r="ED92" s="11">
        <v>42.502988549382188</v>
      </c>
      <c r="EE92" s="11">
        <v>46.461311940948725</v>
      </c>
      <c r="EF92" s="11">
        <v>63.642174523711176</v>
      </c>
      <c r="EG92" s="11">
        <v>105.38315822914136</v>
      </c>
      <c r="EH92" s="11">
        <v>50.372986911147727</v>
      </c>
      <c r="EI92" s="11">
        <v>111.19237898554938</v>
      </c>
      <c r="EJ92" s="11">
        <v>242.03802268820718</v>
      </c>
      <c r="EK92" s="11">
        <v>380.5214607488362</v>
      </c>
      <c r="EL92" s="11">
        <v>833.14499289780406</v>
      </c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V92" s="34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11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>
        <v>42.550688212118857</v>
      </c>
      <c r="DY93" s="11">
        <v>59.534528142093976</v>
      </c>
      <c r="DZ93" s="11">
        <v>69.278990097818266</v>
      </c>
      <c r="EA93" s="11">
        <v>82.967054186734885</v>
      </c>
      <c r="EB93" s="11">
        <v>103.45420710671921</v>
      </c>
      <c r="EC93" s="11">
        <v>12.771652594305936</v>
      </c>
      <c r="ED93" s="11">
        <v>22.789655037744506</v>
      </c>
      <c r="EE93" s="11">
        <v>27.336925953653729</v>
      </c>
      <c r="EF93" s="11">
        <v>48.320438359745189</v>
      </c>
      <c r="EG93" s="11">
        <v>111.39953747814458</v>
      </c>
      <c r="EH93" s="11">
        <v>23.116030051622378</v>
      </c>
      <c r="EI93" s="11">
        <v>62.700315064489686</v>
      </c>
      <c r="EJ93" s="11">
        <v>157.30149579462991</v>
      </c>
      <c r="EK93" s="11">
        <v>304.47395918376293</v>
      </c>
      <c r="EL93" s="11">
        <v>963.42501904567018</v>
      </c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V93" s="34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11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>
        <v>9.5342769350416674</v>
      </c>
      <c r="DY94" s="11">
        <v>8.4433675274841118</v>
      </c>
      <c r="DZ94" s="11">
        <v>5.3902066002516111</v>
      </c>
      <c r="EA94" s="11">
        <v>5.0610830550249455</v>
      </c>
      <c r="EB94" s="11">
        <v>5.8268416019688365</v>
      </c>
      <c r="EC94" s="11">
        <v>1.2938051949136513</v>
      </c>
      <c r="ED94" s="11">
        <v>1.0279715013862383</v>
      </c>
      <c r="EE94" s="11">
        <v>0.41223035540881969</v>
      </c>
      <c r="EF94" s="11">
        <v>1.2718718570181962</v>
      </c>
      <c r="EG94" s="11">
        <v>2.1451876609950116</v>
      </c>
      <c r="EH94" s="11">
        <v>0.82293245659022562</v>
      </c>
      <c r="EI94" s="11">
        <v>3.0932900798584759</v>
      </c>
      <c r="EJ94" s="11">
        <v>2.9236315025247492</v>
      </c>
      <c r="EK94" s="11">
        <v>3.4571735552151717</v>
      </c>
      <c r="EL94" s="11">
        <v>7.8708551214406262</v>
      </c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V94" s="34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11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82.939992039779156</v>
      </c>
      <c r="P95" s="11">
        <v>2.5792794004684219E-2</v>
      </c>
      <c r="Q95" s="11">
        <v>13.358037386205595</v>
      </c>
      <c r="R95" s="11"/>
      <c r="S95" s="11"/>
      <c r="T95" s="11"/>
      <c r="U95" s="11"/>
      <c r="V95" s="11"/>
      <c r="W95" s="11">
        <v>6.884885713703671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>
        <v>73.199050048706226</v>
      </c>
      <c r="DY95" s="11">
        <v>97.454494706427269</v>
      </c>
      <c r="DZ95" s="11">
        <v>109.89374190596722</v>
      </c>
      <c r="EA95" s="11">
        <v>99.730603619533937</v>
      </c>
      <c r="EB95" s="11">
        <v>101.67195568253346</v>
      </c>
      <c r="EC95" s="11">
        <v>18.640975060747234</v>
      </c>
      <c r="ED95" s="11">
        <v>27.370129350498573</v>
      </c>
      <c r="EE95" s="11">
        <v>28.529087528807338</v>
      </c>
      <c r="EF95" s="11">
        <v>45.472402634400645</v>
      </c>
      <c r="EG95" s="11">
        <v>88.799488528336781</v>
      </c>
      <c r="EH95" s="11">
        <v>35.584395032441662</v>
      </c>
      <c r="EI95" s="11">
        <v>81.192006794201646</v>
      </c>
      <c r="EJ95" s="11">
        <v>176.95578724237103</v>
      </c>
      <c r="EK95" s="11">
        <v>284.8375160305236</v>
      </c>
      <c r="EL95" s="11">
        <v>711.45331052578979</v>
      </c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V95" s="34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11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>
        <v>55.472189735676011</v>
      </c>
      <c r="DY96" s="11">
        <v>73.470894863301837</v>
      </c>
      <c r="DZ96" s="11">
        <v>72.593380849585813</v>
      </c>
      <c r="EA96" s="11">
        <v>62.263629403981369</v>
      </c>
      <c r="EB96" s="11">
        <v>56.96976813174598</v>
      </c>
      <c r="EC96" s="11">
        <v>16.478175792540078</v>
      </c>
      <c r="ED96" s="11">
        <v>22.909841700955692</v>
      </c>
      <c r="EE96" s="11">
        <v>23.282239964938647</v>
      </c>
      <c r="EF96" s="11">
        <v>34.310209483069869</v>
      </c>
      <c r="EG96" s="11">
        <v>65.432502536574233</v>
      </c>
      <c r="EH96" s="11">
        <v>33.965803324671683</v>
      </c>
      <c r="EI96" s="11">
        <v>68.939681370931282</v>
      </c>
      <c r="EJ96" s="11">
        <v>143.97162255495937</v>
      </c>
      <c r="EK96" s="11">
        <v>220.82369804461297</v>
      </c>
      <c r="EL96" s="11">
        <v>529.88662471534462</v>
      </c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V96" s="34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11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>
        <v>17.938761357454929</v>
      </c>
      <c r="DY97" s="11">
        <v>24.451228551753406</v>
      </c>
      <c r="DZ97" s="11">
        <v>23.995266192862289</v>
      </c>
      <c r="EA97" s="11">
        <v>21.484845348749737</v>
      </c>
      <c r="EB97" s="11">
        <v>18.782624077075447</v>
      </c>
      <c r="EC97" s="11">
        <v>5.5394361268836754</v>
      </c>
      <c r="ED97" s="11">
        <v>7.1708904968209799</v>
      </c>
      <c r="EE97" s="11">
        <v>7.1594642253299927</v>
      </c>
      <c r="EF97" s="11">
        <v>11.446057119606778</v>
      </c>
      <c r="EG97" s="11">
        <v>21.088244572900777</v>
      </c>
      <c r="EH97" s="11">
        <v>10.364001837698137</v>
      </c>
      <c r="EI97" s="11">
        <v>22.008774272407955</v>
      </c>
      <c r="EJ97" s="11">
        <v>44.786079538845179</v>
      </c>
      <c r="EK97" s="11">
        <v>74.550143820813801</v>
      </c>
      <c r="EL97" s="11">
        <v>163.38535348513318</v>
      </c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V97" s="34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11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/>
      <c r="P98" s="11">
        <v>7.9390815887519402E-3</v>
      </c>
      <c r="Q98" s="11">
        <v>0.804282190133079</v>
      </c>
      <c r="R98" s="11">
        <v>6.355053765985307</v>
      </c>
      <c r="S98" s="11">
        <v>12.31301815984237</v>
      </c>
      <c r="T98" s="11">
        <v>19.551853379698382</v>
      </c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>
        <v>10.37392560864126</v>
      </c>
      <c r="DY98" s="11">
        <v>15.528532104443949</v>
      </c>
      <c r="DZ98" s="11">
        <v>22.083320415159282</v>
      </c>
      <c r="EA98" s="11">
        <v>19.716997263344542</v>
      </c>
      <c r="EB98" s="11">
        <v>29.450427300292713</v>
      </c>
      <c r="EC98" s="11">
        <v>2.2804778233874674</v>
      </c>
      <c r="ED98" s="11">
        <v>3.8702316808156727</v>
      </c>
      <c r="EE98" s="11">
        <v>6.176318077392918</v>
      </c>
      <c r="EF98" s="11">
        <v>11.267931878660216</v>
      </c>
      <c r="EG98" s="11">
        <v>24.9870211872909</v>
      </c>
      <c r="EH98" s="11">
        <v>8.2765511057732049</v>
      </c>
      <c r="EI98" s="11">
        <v>15.743602669559218</v>
      </c>
      <c r="EJ98" s="11">
        <v>47.518772941467034</v>
      </c>
      <c r="EK98" s="11">
        <v>83.415184923837003</v>
      </c>
      <c r="EL98" s="11">
        <v>242.28023618015433</v>
      </c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V98" s="34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11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/>
      <c r="Q99" s="11">
        <v>1.9077366407823466</v>
      </c>
      <c r="R99" s="11">
        <v>21.985774740572442</v>
      </c>
      <c r="S99" s="11">
        <v>11.779376910557231</v>
      </c>
      <c r="T99" s="11">
        <v>57.082053293217271</v>
      </c>
      <c r="U99" s="11">
        <v>388.77239865106196</v>
      </c>
      <c r="V99" s="11">
        <v>122.69295609829149</v>
      </c>
      <c r="W99" s="11">
        <v>230.82168451945572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>
        <v>20.401583770664022</v>
      </c>
      <c r="DY99" s="11">
        <v>28.338520553761764</v>
      </c>
      <c r="DZ99" s="11">
        <v>23.948230421178433</v>
      </c>
      <c r="EA99" s="11">
        <v>46.468426121425473</v>
      </c>
      <c r="EB99" s="11">
        <v>64.250140377308185</v>
      </c>
      <c r="EC99" s="11">
        <v>1.8812517243393385</v>
      </c>
      <c r="ED99" s="11">
        <v>5.9030788781160926</v>
      </c>
      <c r="EE99" s="11">
        <v>9.2697106010793817</v>
      </c>
      <c r="EF99" s="11">
        <v>11.831728107782979</v>
      </c>
      <c r="EG99" s="11">
        <v>78.471098547345946</v>
      </c>
      <c r="EH99" s="11">
        <v>3.4699214015102902</v>
      </c>
      <c r="EI99" s="11">
        <v>15.044622383807855</v>
      </c>
      <c r="EJ99" s="11">
        <v>47.663043133669113</v>
      </c>
      <c r="EK99" s="11">
        <v>122.58400324220506</v>
      </c>
      <c r="EL99" s="11">
        <v>864.86558171733566</v>
      </c>
      <c r="EM99" s="11"/>
      <c r="EN99" s="11"/>
      <c r="EO99" s="11"/>
      <c r="EP99" s="11"/>
      <c r="EQ99" s="11"/>
      <c r="ER99" s="11"/>
      <c r="ES99" s="11"/>
      <c r="ET99" s="11">
        <v>302.16136721991472</v>
      </c>
      <c r="EU99" s="11">
        <v>11952.897942635374</v>
      </c>
      <c r="EV99" s="34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11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247.91923503584309</v>
      </c>
      <c r="P100" s="11">
        <v>0.63400656829509616</v>
      </c>
      <c r="Q100" s="11">
        <v>21.937501696750374</v>
      </c>
      <c r="R100" s="11">
        <v>34.348579912037451</v>
      </c>
      <c r="S100" s="11">
        <v>32.835640490446607</v>
      </c>
      <c r="T100" s="11">
        <v>18.19849026807432</v>
      </c>
      <c r="U100" s="11">
        <v>114.52098350668977</v>
      </c>
      <c r="V100" s="11">
        <v>20.572625289887778</v>
      </c>
      <c r="W100" s="11">
        <v>558.44575758394456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>
        <v>92.320578855262212</v>
      </c>
      <c r="DY100" s="11">
        <v>116.37107600839673</v>
      </c>
      <c r="DZ100" s="11">
        <v>130.66651038901858</v>
      </c>
      <c r="EA100" s="11">
        <v>124.80857837645141</v>
      </c>
      <c r="EB100" s="11">
        <v>122.33119971556249</v>
      </c>
      <c r="EC100" s="11">
        <v>26.410890899242698</v>
      </c>
      <c r="ED100" s="11">
        <v>41.31138528231228</v>
      </c>
      <c r="EE100" s="11">
        <v>42.772820676599665</v>
      </c>
      <c r="EF100" s="11">
        <v>58.787759101139009</v>
      </c>
      <c r="EG100" s="11">
        <v>96.188032753024217</v>
      </c>
      <c r="EH100" s="11">
        <v>49.533408858920971</v>
      </c>
      <c r="EI100" s="11">
        <v>102.34280990442998</v>
      </c>
      <c r="EJ100" s="11">
        <v>216.42114176699883</v>
      </c>
      <c r="EK100" s="11">
        <v>319.53633616572859</v>
      </c>
      <c r="EL100" s="11">
        <v>745.73168414540294</v>
      </c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V100" s="34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11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>
        <v>103.37259283765506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>
        <v>10.553145136267847</v>
      </c>
      <c r="DY101" s="11">
        <v>15.604860210813454</v>
      </c>
      <c r="DZ101" s="11">
        <v>25.421100378153799</v>
      </c>
      <c r="EA101" s="11">
        <v>34.275211857343599</v>
      </c>
      <c r="EB101" s="11">
        <v>75.308550309468316</v>
      </c>
      <c r="EC101" s="11">
        <v>1.4018061882626682</v>
      </c>
      <c r="ED101" s="11">
        <v>3.4744540308873746</v>
      </c>
      <c r="EE101" s="11">
        <v>4.2511634328285064</v>
      </c>
      <c r="EF101" s="11">
        <v>11.074490810498281</v>
      </c>
      <c r="EG101" s="11">
        <v>25.349919414521551</v>
      </c>
      <c r="EH101" s="11">
        <v>1.8592927552716525</v>
      </c>
      <c r="EI101" s="11">
        <v>6.8884133211570875</v>
      </c>
      <c r="EJ101" s="11">
        <v>19.311014087070845</v>
      </c>
      <c r="EK101" s="11">
        <v>47.162406068895251</v>
      </c>
      <c r="EL101" s="11">
        <v>275.48305728459638</v>
      </c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V101" s="34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11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/>
      <c r="Q102" s="11">
        <v>13.176017053294686</v>
      </c>
      <c r="R102" s="11"/>
      <c r="S102" s="11"/>
      <c r="T102" s="11"/>
      <c r="U102" s="11"/>
      <c r="V102" s="11"/>
      <c r="W102" s="11">
        <v>149.06218037448531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>
        <v>16.654916469649699</v>
      </c>
      <c r="DY102" s="11">
        <v>25.159349574065455</v>
      </c>
      <c r="DZ102" s="11">
        <v>35.600700679683172</v>
      </c>
      <c r="EA102" s="11">
        <v>35.296091655896568</v>
      </c>
      <c r="EB102" s="11">
        <v>47.070439290318312</v>
      </c>
      <c r="EC102" s="11">
        <v>2.9805060720623953</v>
      </c>
      <c r="ED102" s="11">
        <v>6.5466610583067446</v>
      </c>
      <c r="EE102" s="11">
        <v>7.3742014433263847</v>
      </c>
      <c r="EF102" s="11">
        <v>15.575813848345902</v>
      </c>
      <c r="EG102" s="11">
        <v>25.502235749135469</v>
      </c>
      <c r="EH102" s="11">
        <v>3.8570112437422268</v>
      </c>
      <c r="EI102" s="11">
        <v>10.799966758815772</v>
      </c>
      <c r="EJ102" s="11">
        <v>27.193856452309458</v>
      </c>
      <c r="EK102" s="11">
        <v>44.98872751746098</v>
      </c>
      <c r="EL102" s="11">
        <v>208.27251878173209</v>
      </c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V102" s="34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11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25.397447020771072</v>
      </c>
      <c r="P103" s="11">
        <v>3.9596217405164155E-3</v>
      </c>
      <c r="Q103" s="11">
        <v>2.8510207064353779</v>
      </c>
      <c r="R103" s="11"/>
      <c r="S103" s="11"/>
      <c r="T103" s="11"/>
      <c r="U103" s="11">
        <v>6.2018487618726672</v>
      </c>
      <c r="V103" s="11">
        <v>76.421531795490523</v>
      </c>
      <c r="W103" s="11">
        <v>940.82486510643264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>
        <v>39.480286394521357</v>
      </c>
      <c r="DY103" s="11">
        <v>58.533012875347957</v>
      </c>
      <c r="DZ103" s="11">
        <v>84.412260982978253</v>
      </c>
      <c r="EA103" s="11">
        <v>102.80920122453054</v>
      </c>
      <c r="EB103" s="11">
        <v>230.50562168629526</v>
      </c>
      <c r="EC103" s="11">
        <v>9.4630930217741547</v>
      </c>
      <c r="ED103" s="11">
        <v>15.677180846901685</v>
      </c>
      <c r="EE103" s="11">
        <v>22.519402004165954</v>
      </c>
      <c r="EF103" s="11">
        <v>41.424422874394445</v>
      </c>
      <c r="EG103" s="11">
        <v>146.95074289945265</v>
      </c>
      <c r="EH103" s="11">
        <v>19.580621467214481</v>
      </c>
      <c r="EI103" s="11">
        <v>42.749991528751167</v>
      </c>
      <c r="EJ103" s="11">
        <v>127.95821126292473</v>
      </c>
      <c r="EK103" s="11">
        <v>204.05498011798645</v>
      </c>
      <c r="EL103" s="11">
        <v>1825.5013912308223</v>
      </c>
      <c r="EM103" s="11"/>
      <c r="EN103" s="11"/>
      <c r="EO103" s="11"/>
      <c r="EP103" s="11"/>
      <c r="EQ103" s="11"/>
      <c r="ER103" s="11">
        <v>8686.8736524188425</v>
      </c>
      <c r="ES103" s="11"/>
      <c r="ET103" s="11">
        <v>651.49315648206152</v>
      </c>
      <c r="EU103" s="11">
        <v>22621.681257397478</v>
      </c>
      <c r="EV103" s="34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11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/>
      <c r="Q104" s="11">
        <v>0.50153625644768374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>
        <v>39.840941401062544</v>
      </c>
      <c r="DY104" s="11">
        <v>62.649297919830865</v>
      </c>
      <c r="DZ104" s="11">
        <v>90.296582178315731</v>
      </c>
      <c r="EA104" s="11">
        <v>83.609346871886402</v>
      </c>
      <c r="EB104" s="11">
        <v>98.238271260002378</v>
      </c>
      <c r="EC104" s="11">
        <v>10.799924342800603</v>
      </c>
      <c r="ED104" s="11">
        <v>25.65209412748829</v>
      </c>
      <c r="EE104" s="11">
        <v>26.963495103194365</v>
      </c>
      <c r="EF104" s="11">
        <v>44.078325777246796</v>
      </c>
      <c r="EG104" s="11">
        <v>93.667648222954341</v>
      </c>
      <c r="EH104" s="11">
        <v>22.705853325270272</v>
      </c>
      <c r="EI104" s="11">
        <v>48.645475155714024</v>
      </c>
      <c r="EJ104" s="11">
        <v>132.29388677002285</v>
      </c>
      <c r="EK104" s="11">
        <v>245.86608520776704</v>
      </c>
      <c r="EL104" s="11">
        <v>682.05036176911506</v>
      </c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V104" s="34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11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0.31299891350980891</v>
      </c>
      <c r="L105" s="11"/>
      <c r="M105" s="11"/>
      <c r="N105" s="11"/>
      <c r="O105" s="11"/>
      <c r="P105" s="11"/>
      <c r="Q105" s="11">
        <v>2.2920723046801319</v>
      </c>
      <c r="R105" s="11">
        <v>21.275313129717322</v>
      </c>
      <c r="S105" s="11">
        <v>61.1086370401949</v>
      </c>
      <c r="T105" s="11"/>
      <c r="U105" s="11">
        <v>138.8564558995057</v>
      </c>
      <c r="V105" s="11">
        <v>4.8642395399968734</v>
      </c>
      <c r="W105" s="11">
        <v>210.49161421141662</v>
      </c>
      <c r="X105" s="11">
        <v>1192.8578462072599</v>
      </c>
      <c r="Y105" s="11">
        <v>1.0805705836641253</v>
      </c>
      <c r="Z105" s="11">
        <v>1.5079646017830493</v>
      </c>
      <c r="AA105" s="11">
        <v>3.5082250776968031</v>
      </c>
      <c r="AB105" s="11">
        <v>38.241219195573699</v>
      </c>
      <c r="AC105" s="11">
        <v>0.54189996227945614</v>
      </c>
      <c r="AD105" s="11">
        <v>10.314585294569369</v>
      </c>
      <c r="AE105" s="11">
        <v>7.7336378382896065</v>
      </c>
      <c r="AF105" s="11">
        <v>3.1934544594778028E-2</v>
      </c>
      <c r="AG105" s="11">
        <v>22.131206982226153</v>
      </c>
      <c r="AH105" s="11">
        <v>50.617480570266423</v>
      </c>
      <c r="AI105" s="11">
        <v>0.40306582826443088</v>
      </c>
      <c r="AJ105" s="11">
        <v>74.198142565424519</v>
      </c>
      <c r="AK105" s="11">
        <v>16.587245202014632</v>
      </c>
      <c r="AL105" s="11">
        <v>45.911568346620591</v>
      </c>
      <c r="AM105" s="11">
        <v>49.772354548902939</v>
      </c>
      <c r="AN105" s="11">
        <v>66.802968100592764</v>
      </c>
      <c r="AO105" s="11">
        <v>1.7095136571539642</v>
      </c>
      <c r="AP105" s="11">
        <v>4.0060906014546882</v>
      </c>
      <c r="AQ105" s="11">
        <v>277.93546867965608</v>
      </c>
      <c r="AR105" s="11">
        <v>409.18072257815317</v>
      </c>
      <c r="AS105" s="11"/>
      <c r="AT105" s="11">
        <v>537.08540745836387</v>
      </c>
      <c r="AU105" s="11">
        <v>41.105494651302706</v>
      </c>
      <c r="AV105" s="11"/>
      <c r="AW105" s="11">
        <v>105.53206156198726</v>
      </c>
      <c r="AX105" s="11">
        <v>13.596224900419962</v>
      </c>
      <c r="AY105" s="11">
        <v>425.15258192126612</v>
      </c>
      <c r="AZ105" s="11">
        <v>450.41156174800921</v>
      </c>
      <c r="BA105" s="11">
        <v>377.80166471700926</v>
      </c>
      <c r="BB105" s="11">
        <v>176.4201145542159</v>
      </c>
      <c r="BC105" s="11">
        <v>106.768993550913</v>
      </c>
      <c r="BD105" s="11">
        <v>150.3090799955495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>
        <v>39.603726847490535</v>
      </c>
      <c r="DY105" s="11">
        <v>54.072056229080161</v>
      </c>
      <c r="DZ105" s="11">
        <v>52.771797926500057</v>
      </c>
      <c r="EA105" s="11">
        <v>58.234999908908712</v>
      </c>
      <c r="EB105" s="11">
        <v>60.844308433788974</v>
      </c>
      <c r="EC105" s="11">
        <v>20.915784954011304</v>
      </c>
      <c r="ED105" s="11">
        <v>32.702752026818146</v>
      </c>
      <c r="EE105" s="11">
        <v>40.237415279470916</v>
      </c>
      <c r="EF105" s="11">
        <v>59.610862564651491</v>
      </c>
      <c r="EG105" s="11">
        <v>115.01446026065469</v>
      </c>
      <c r="EH105" s="11">
        <v>130.64441257866736</v>
      </c>
      <c r="EI105" s="11">
        <v>194.2761260152817</v>
      </c>
      <c r="EJ105" s="11">
        <v>403.17052813933901</v>
      </c>
      <c r="EK105" s="11">
        <v>697.90410499172935</v>
      </c>
      <c r="EL105" s="11">
        <v>1467.5063927697681</v>
      </c>
      <c r="EM105" s="11"/>
      <c r="EN105" s="11"/>
      <c r="EO105" s="11"/>
      <c r="EP105" s="11"/>
      <c r="EQ105" s="11"/>
      <c r="ER105" s="11"/>
      <c r="ES105" s="11"/>
      <c r="ET105" s="11">
        <v>1.6008427873797506E-4</v>
      </c>
      <c r="EU105" s="11">
        <v>8525.9681160749369</v>
      </c>
      <c r="EV105" s="34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11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/>
      <c r="Q106" s="11">
        <v>0.73590973122529235</v>
      </c>
      <c r="R106" s="11"/>
      <c r="S106" s="11"/>
      <c r="T106" s="11"/>
      <c r="U106" s="11">
        <v>35.822540100268057</v>
      </c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>
        <v>26.955314793340559</v>
      </c>
      <c r="DY106" s="11">
        <v>88.019948804195579</v>
      </c>
      <c r="DZ106" s="11">
        <v>54.398706433177779</v>
      </c>
      <c r="EA106" s="11">
        <v>46.581191324818917</v>
      </c>
      <c r="EB106" s="11">
        <v>43.383466874306073</v>
      </c>
      <c r="EC106" s="11">
        <v>14.076400754498609</v>
      </c>
      <c r="ED106" s="11">
        <v>60.288462176920589</v>
      </c>
      <c r="EE106" s="11">
        <v>25.704852797006982</v>
      </c>
      <c r="EF106" s="11">
        <v>35.17614613580028</v>
      </c>
      <c r="EG106" s="11">
        <v>86.1880983384507</v>
      </c>
      <c r="EH106" s="11">
        <v>89.102182908734321</v>
      </c>
      <c r="EI106" s="11">
        <v>159.31400668841755</v>
      </c>
      <c r="EJ106" s="11">
        <v>450.85315916949446</v>
      </c>
      <c r="EK106" s="11">
        <v>686.33537965626886</v>
      </c>
      <c r="EL106" s="11">
        <v>1513.3361770602451</v>
      </c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V106" s="34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11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/>
      <c r="Q107" s="11">
        <v>2.2189479835316299</v>
      </c>
      <c r="R107" s="11">
        <v>28.841719738358208</v>
      </c>
      <c r="S107" s="11">
        <v>28.086708677777988</v>
      </c>
      <c r="T107" s="11">
        <v>48.493853065484387</v>
      </c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>
        <v>4.3502552850948897</v>
      </c>
      <c r="DY107" s="11">
        <v>6.9969858947965147</v>
      </c>
      <c r="DZ107" s="11">
        <v>11.72232994697073</v>
      </c>
      <c r="EA107" s="11">
        <v>16.409842066387437</v>
      </c>
      <c r="EB107" s="11">
        <v>37.67268921196829</v>
      </c>
      <c r="EC107" s="11">
        <v>1.0873647157633557</v>
      </c>
      <c r="ED107" s="11">
        <v>1.3332919554539107</v>
      </c>
      <c r="EE107" s="11">
        <v>2.1520730788066404</v>
      </c>
      <c r="EF107" s="11">
        <v>5.9039650769870136</v>
      </c>
      <c r="EG107" s="11">
        <v>17.923094970221385</v>
      </c>
      <c r="EH107" s="11">
        <v>0.79237287472975138</v>
      </c>
      <c r="EI107" s="11">
        <v>4.2225542921508072</v>
      </c>
      <c r="EJ107" s="11">
        <v>12.077617892071329</v>
      </c>
      <c r="EK107" s="11">
        <v>29.976354906230654</v>
      </c>
      <c r="EL107" s="11">
        <v>214.09879550816703</v>
      </c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V107" s="34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11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/>
      <c r="P108" s="11">
        <v>4.9247560555581014E-2</v>
      </c>
      <c r="Q108" s="11">
        <v>14.631766886453125</v>
      </c>
      <c r="R108" s="11">
        <v>11.844492451865104</v>
      </c>
      <c r="S108" s="11">
        <v>16.172056065951882</v>
      </c>
      <c r="T108" s="11"/>
      <c r="U108" s="11">
        <v>141.74319336740237</v>
      </c>
      <c r="V108" s="11">
        <v>8.6142569274937202</v>
      </c>
      <c r="W108" s="11">
        <v>259.66050589206566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>
        <v>0.41075260817405113</v>
      </c>
      <c r="DY108" s="11">
        <v>0.41728371869084252</v>
      </c>
      <c r="DZ108" s="11">
        <v>0.35947107076475798</v>
      </c>
      <c r="EA108" s="11">
        <v>0.23936640740240761</v>
      </c>
      <c r="EB108" s="11">
        <v>2.6917739478234455</v>
      </c>
      <c r="EC108" s="11">
        <v>1.038429970704516E-2</v>
      </c>
      <c r="ED108" s="11">
        <v>1.7007529903376957E-2</v>
      </c>
      <c r="EE108" s="11">
        <v>1.7370664011923245E-2</v>
      </c>
      <c r="EF108" s="11">
        <v>3.9884559578747515E-2</v>
      </c>
      <c r="EG108" s="11">
        <v>0.38519424449334283</v>
      </c>
      <c r="EH108" s="11">
        <v>4.3101065753643246E-2</v>
      </c>
      <c r="EI108" s="11">
        <v>3.5914715724199145E-2</v>
      </c>
      <c r="EJ108" s="11">
        <v>0.48817388717425042</v>
      </c>
      <c r="EK108" s="11">
        <v>0.48797214211670498</v>
      </c>
      <c r="EL108" s="11">
        <v>3.3918385985644903</v>
      </c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V108" s="34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11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/>
      <c r="P109" s="11">
        <v>3.7216904083217213E-2</v>
      </c>
      <c r="Q109" s="11">
        <v>19.753339393613267</v>
      </c>
      <c r="R109" s="11">
        <v>9.3349975965864225</v>
      </c>
      <c r="S109" s="11">
        <v>28.539511723313396</v>
      </c>
      <c r="T109" s="11">
        <v>9.3659031806021869</v>
      </c>
      <c r="U109" s="11">
        <v>425.0291752210714</v>
      </c>
      <c r="V109" s="11">
        <v>5.0202272703194408</v>
      </c>
      <c r="W109" s="11">
        <v>58.761256601032365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>
        <v>64.017320500950447</v>
      </c>
      <c r="DY109" s="11">
        <v>110.76066893279491</v>
      </c>
      <c r="DZ109" s="11">
        <v>130.72481061474238</v>
      </c>
      <c r="EA109" s="11">
        <v>126.87733562687565</v>
      </c>
      <c r="EB109" s="11">
        <v>146.33286490904328</v>
      </c>
      <c r="EC109" s="11">
        <v>20.06839202945541</v>
      </c>
      <c r="ED109" s="11">
        <v>39.765292831669527</v>
      </c>
      <c r="EE109" s="11">
        <v>49.276676430614174</v>
      </c>
      <c r="EF109" s="11">
        <v>72.54845137110722</v>
      </c>
      <c r="EG109" s="11">
        <v>135.64440269904011</v>
      </c>
      <c r="EH109" s="11">
        <v>50.028977115355964</v>
      </c>
      <c r="EI109" s="11">
        <v>131.43536790479004</v>
      </c>
      <c r="EJ109" s="11">
        <v>323.59781440616359</v>
      </c>
      <c r="EK109" s="11">
        <v>631.87494924582563</v>
      </c>
      <c r="EL109" s="11">
        <v>1698.8111989550569</v>
      </c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V109" s="34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11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>
        <v>0.41522689759665932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>
        <v>175.65825791185225</v>
      </c>
      <c r="DY110" s="11">
        <v>277.23481633510335</v>
      </c>
      <c r="DZ110" s="11">
        <v>284.207315009262</v>
      </c>
      <c r="EA110" s="11">
        <v>259.06276260635525</v>
      </c>
      <c r="EB110" s="11">
        <v>224.64541483910227</v>
      </c>
      <c r="EC110" s="11">
        <v>58.41541177436244</v>
      </c>
      <c r="ED110" s="11">
        <v>115.12373955352868</v>
      </c>
      <c r="EE110" s="11">
        <v>111.71776302055503</v>
      </c>
      <c r="EF110" s="11">
        <v>139.93178564992508</v>
      </c>
      <c r="EG110" s="11">
        <v>299.53802946871679</v>
      </c>
      <c r="EH110" s="11">
        <v>228.99626518307537</v>
      </c>
      <c r="EI110" s="11">
        <v>442.26401012696687</v>
      </c>
      <c r="EJ110" s="11">
        <v>957.917891941883</v>
      </c>
      <c r="EK110" s="11">
        <v>1551.4726007640973</v>
      </c>
      <c r="EL110" s="11">
        <v>3740.6554970542716</v>
      </c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V110" s="34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11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/>
      <c r="Q111" s="11">
        <v>1.5318528639623359</v>
      </c>
      <c r="R111" s="11"/>
      <c r="S111" s="11"/>
      <c r="T111" s="11"/>
      <c r="U111" s="11"/>
      <c r="V111" s="11"/>
      <c r="W111" s="11">
        <v>14.109071080064371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>
        <v>86.589281457555998</v>
      </c>
      <c r="DY111" s="11">
        <v>142.12550257380633</v>
      </c>
      <c r="DZ111" s="11">
        <v>160.69849617687981</v>
      </c>
      <c r="EA111" s="11">
        <v>151.85434582195742</v>
      </c>
      <c r="EB111" s="11">
        <v>162.93087577323467</v>
      </c>
      <c r="EC111" s="11">
        <v>25.553349704796876</v>
      </c>
      <c r="ED111" s="11">
        <v>48.945813826443988</v>
      </c>
      <c r="EE111" s="11">
        <v>56.116280169091326</v>
      </c>
      <c r="EF111" s="11">
        <v>99.357633985384012</v>
      </c>
      <c r="EG111" s="11">
        <v>182.8055692769976</v>
      </c>
      <c r="EH111" s="11">
        <v>85.833812850627041</v>
      </c>
      <c r="EI111" s="11">
        <v>186.92511753974367</v>
      </c>
      <c r="EJ111" s="11">
        <v>429.3686574325074</v>
      </c>
      <c r="EK111" s="11">
        <v>681.17063006979913</v>
      </c>
      <c r="EL111" s="11">
        <v>1776.458798593382</v>
      </c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V111" s="34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11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/>
      <c r="Q112" s="11">
        <v>10.011543715785537</v>
      </c>
      <c r="R112" s="11"/>
      <c r="S112" s="11"/>
      <c r="T112" s="11"/>
      <c r="U112" s="11"/>
      <c r="V112" s="11">
        <v>7.1382617162269284</v>
      </c>
      <c r="W112" s="11">
        <v>20.993055118247586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>
        <v>9.4916902129058336</v>
      </c>
      <c r="DY112" s="11">
        <v>13.269645215023637</v>
      </c>
      <c r="DZ112" s="11">
        <v>15.841742565899956</v>
      </c>
      <c r="EA112" s="11">
        <v>23.061929334617133</v>
      </c>
      <c r="EB112" s="11">
        <v>37.998295916697771</v>
      </c>
      <c r="EC112" s="11">
        <v>1.7869778995944126</v>
      </c>
      <c r="ED112" s="11">
        <v>4.0285345378280679</v>
      </c>
      <c r="EE112" s="11">
        <v>4.5640651648940338</v>
      </c>
      <c r="EF112" s="11">
        <v>7.3856699905565728</v>
      </c>
      <c r="EG112" s="11">
        <v>43.356190791698296</v>
      </c>
      <c r="EH112" s="11">
        <v>2.517092471661655</v>
      </c>
      <c r="EI112" s="11">
        <v>7.4458985874555701</v>
      </c>
      <c r="EJ112" s="11">
        <v>27.373968451664798</v>
      </c>
      <c r="EK112" s="11">
        <v>66.429583850397577</v>
      </c>
      <c r="EL112" s="11">
        <v>422.20964592504873</v>
      </c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V112" s="34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11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/>
      <c r="Q113" s="11">
        <v>1.3240366762654376</v>
      </c>
      <c r="R113" s="11">
        <v>49.936509024189633</v>
      </c>
      <c r="S113" s="11"/>
      <c r="T113" s="11">
        <v>109.40307372492747</v>
      </c>
      <c r="U113" s="11">
        <v>30.845684803400388</v>
      </c>
      <c r="V113" s="11">
        <v>31.655663723559449</v>
      </c>
      <c r="W113" s="11">
        <v>27.772595453640076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>
        <v>35.728343418808869</v>
      </c>
      <c r="DY113" s="11">
        <v>39.790170535872491</v>
      </c>
      <c r="DZ113" s="11">
        <v>46.696623026655494</v>
      </c>
      <c r="EA113" s="11">
        <v>39.538896097459222</v>
      </c>
      <c r="EB113" s="11">
        <v>39.78401936190437</v>
      </c>
      <c r="EC113" s="11">
        <v>7.9129169422811128</v>
      </c>
      <c r="ED113" s="11">
        <v>15.296487058905941</v>
      </c>
      <c r="EE113" s="11">
        <v>14.989965383153203</v>
      </c>
      <c r="EF113" s="11">
        <v>25.928993116273229</v>
      </c>
      <c r="EG113" s="11">
        <v>57.628840553682068</v>
      </c>
      <c r="EH113" s="11">
        <v>24.957310906460059</v>
      </c>
      <c r="EI113" s="11">
        <v>61.938977070361098</v>
      </c>
      <c r="EJ113" s="11">
        <v>156.00524395532798</v>
      </c>
      <c r="EK113" s="11">
        <v>244.06958683502725</v>
      </c>
      <c r="EL113" s="11">
        <v>858.62134308292912</v>
      </c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V113" s="34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11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/>
      <c r="Q114" s="11">
        <v>5.9731846047017969</v>
      </c>
      <c r="R114" s="11"/>
      <c r="S114" s="11"/>
      <c r="T114" s="11"/>
      <c r="U114" s="11">
        <v>12.145208412541129</v>
      </c>
      <c r="V114" s="11"/>
      <c r="W114" s="11">
        <v>1046.5917649729558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>
        <v>18.297663848662115</v>
      </c>
      <c r="DY114" s="11">
        <v>25.776914329307143</v>
      </c>
      <c r="DZ114" s="11">
        <v>28.658533826135713</v>
      </c>
      <c r="EA114" s="11">
        <v>32.31045831102027</v>
      </c>
      <c r="EB114" s="11">
        <v>37.79356438334716</v>
      </c>
      <c r="EC114" s="11">
        <v>6.9854091998775205</v>
      </c>
      <c r="ED114" s="11">
        <v>13.040050020119825</v>
      </c>
      <c r="EE114" s="11">
        <v>15.73649753036254</v>
      </c>
      <c r="EF114" s="11">
        <v>19.71731350648939</v>
      </c>
      <c r="EG114" s="11">
        <v>48.716116572292499</v>
      </c>
      <c r="EH114" s="11">
        <v>14.961599526095737</v>
      </c>
      <c r="EI114" s="11">
        <v>45.044414983903238</v>
      </c>
      <c r="EJ114" s="11">
        <v>105.07720771792772</v>
      </c>
      <c r="EK114" s="11">
        <v>170.75587483612608</v>
      </c>
      <c r="EL114" s="11">
        <v>537.04685782641172</v>
      </c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V114" s="34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11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>
        <v>0.89396916296339979</v>
      </c>
      <c r="DY115" s="11">
        <v>2.0996344206629844</v>
      </c>
      <c r="DZ115" s="11">
        <v>1.6552133133788345</v>
      </c>
      <c r="EA115" s="11">
        <v>1.1920117149588385</v>
      </c>
      <c r="EB115" s="11">
        <v>1.7818222742635139</v>
      </c>
      <c r="EC115" s="11">
        <v>0.409970274070107</v>
      </c>
      <c r="ED115" s="11">
        <v>2.7933757016690302</v>
      </c>
      <c r="EE115" s="11">
        <v>2.1853352167723674</v>
      </c>
      <c r="EF115" s="11">
        <v>3.0020812243695092</v>
      </c>
      <c r="EG115" s="11">
        <v>3.9813348709852461</v>
      </c>
      <c r="EH115" s="11">
        <v>13.844790234535029</v>
      </c>
      <c r="EI115" s="11">
        <v>24.623840869254394</v>
      </c>
      <c r="EJ115" s="11">
        <v>53.41049240088519</v>
      </c>
      <c r="EK115" s="11">
        <v>88.532253761239318</v>
      </c>
      <c r="EL115" s="11">
        <v>150.75627483034961</v>
      </c>
      <c r="EM115" s="11">
        <v>16219.82500723162</v>
      </c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V115" s="34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11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>
        <v>86.225799116449352</v>
      </c>
      <c r="DY116" s="11">
        <v>110.29762062154606</v>
      </c>
      <c r="DZ116" s="11">
        <v>123.25650462169912</v>
      </c>
      <c r="EA116" s="11">
        <v>113.02944024961241</v>
      </c>
      <c r="EB116" s="11">
        <v>91.160422302051359</v>
      </c>
      <c r="EC116" s="11">
        <v>20.881709810585228</v>
      </c>
      <c r="ED116" s="11">
        <v>34.115036695679677</v>
      </c>
      <c r="EE116" s="11">
        <v>33.674070998326208</v>
      </c>
      <c r="EF116" s="11">
        <v>56.219915884219908</v>
      </c>
      <c r="EG116" s="11">
        <v>137.62058875275576</v>
      </c>
      <c r="EH116" s="11">
        <v>119.31351176519149</v>
      </c>
      <c r="EI116" s="11">
        <v>244.16940915379391</v>
      </c>
      <c r="EJ116" s="11">
        <v>454.12026457851022</v>
      </c>
      <c r="EK116" s="11">
        <v>796.40017999150791</v>
      </c>
      <c r="EL116" s="11">
        <v>1492.7119914978769</v>
      </c>
      <c r="EM116" s="11">
        <v>3353.0930446633797</v>
      </c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V116" s="34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11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/>
      <c r="Q117" s="11">
        <v>1.9602528277336229</v>
      </c>
      <c r="R117" s="11">
        <v>350.26224013461621</v>
      </c>
      <c r="S117" s="11">
        <v>83.880786532989148</v>
      </c>
      <c r="T117" s="11">
        <v>52.989175853356393</v>
      </c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>
        <v>3.4894448647364475</v>
      </c>
      <c r="DY117" s="11">
        <v>7.2784302602243685</v>
      </c>
      <c r="DZ117" s="11">
        <v>9.7936775996273582</v>
      </c>
      <c r="EA117" s="11">
        <v>12.165915090111664</v>
      </c>
      <c r="EB117" s="11">
        <v>16.534617923268115</v>
      </c>
      <c r="EC117" s="11">
        <v>1.6154078374802106</v>
      </c>
      <c r="ED117" s="11">
        <v>2.2953858118913337</v>
      </c>
      <c r="EE117" s="11">
        <v>2.7549211400111586</v>
      </c>
      <c r="EF117" s="11">
        <v>3.1975356066328309</v>
      </c>
      <c r="EG117" s="11">
        <v>10.716455818784622</v>
      </c>
      <c r="EH117" s="11">
        <v>1.3645883015090505</v>
      </c>
      <c r="EI117" s="11">
        <v>8.2463781317782257</v>
      </c>
      <c r="EJ117" s="11">
        <v>18.71387274370263</v>
      </c>
      <c r="EK117" s="11">
        <v>27.834153340823143</v>
      </c>
      <c r="EL117" s="11">
        <v>91.126920812153998</v>
      </c>
      <c r="EM117" s="11">
        <v>2767.6205493738903</v>
      </c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V117" s="34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11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>
        <v>132.03850739319435</v>
      </c>
      <c r="DY118" s="11">
        <v>280.04535298017151</v>
      </c>
      <c r="DZ118" s="11">
        <v>361.62361341852397</v>
      </c>
      <c r="EA118" s="11">
        <v>342.52409640488651</v>
      </c>
      <c r="EB118" s="11">
        <v>493.95891670745328</v>
      </c>
      <c r="EC118" s="11">
        <v>35.120313196914594</v>
      </c>
      <c r="ED118" s="11">
        <v>62.542180485709238</v>
      </c>
      <c r="EE118" s="11">
        <v>85.918990343054574</v>
      </c>
      <c r="EF118" s="11">
        <v>126.44500826537029</v>
      </c>
      <c r="EG118" s="11">
        <v>296.16016565799845</v>
      </c>
      <c r="EH118" s="11">
        <v>75.155976428796365</v>
      </c>
      <c r="EI118" s="11">
        <v>176.31684448235336</v>
      </c>
      <c r="EJ118" s="11">
        <v>419.44667929282588</v>
      </c>
      <c r="EK118" s="11">
        <v>796.68777714402211</v>
      </c>
      <c r="EL118" s="11">
        <v>2845.2092647732056</v>
      </c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V118" s="34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11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1186.7336337497613</v>
      </c>
      <c r="BT119" s="11">
        <v>3.0618221029455102</v>
      </c>
      <c r="BU119" s="11">
        <v>38.386565638086047</v>
      </c>
      <c r="BV119" s="11">
        <v>96.833032378644759</v>
      </c>
      <c r="BW119" s="11">
        <v>334.05499195558679</v>
      </c>
      <c r="BX119" s="11">
        <v>58.265854240035644</v>
      </c>
      <c r="BY119" s="11">
        <v>227.52650204162242</v>
      </c>
      <c r="BZ119" s="11">
        <v>408.08903688567898</v>
      </c>
      <c r="CA119" s="11">
        <v>1263.1398638395633</v>
      </c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11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331.76436694921591</v>
      </c>
      <c r="P120" s="11">
        <v>0.51028769535822938</v>
      </c>
      <c r="Q120" s="11">
        <v>12.970134255934706</v>
      </c>
      <c r="R120" s="11">
        <v>9.0888331577034265</v>
      </c>
      <c r="S120" s="11">
        <v>12.33845668713124</v>
      </c>
      <c r="T120" s="11">
        <v>6.6661464632146847</v>
      </c>
      <c r="U120" s="11">
        <v>75.910811073224494</v>
      </c>
      <c r="V120" s="11">
        <v>82.490189789591966</v>
      </c>
      <c r="W120" s="11">
        <v>140.68509102925682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V120" s="11">
        <f>SUM(EU120:EU132)</f>
        <v>122621.2982458497</v>
      </c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11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658.8971922302959</v>
      </c>
      <c r="P121" s="11">
        <v>0.59695324372399761</v>
      </c>
      <c r="Q121" s="11">
        <v>13.479809049140503</v>
      </c>
      <c r="R121" s="11">
        <v>5.5107536231694603</v>
      </c>
      <c r="S121" s="11">
        <v>13.129045960142559</v>
      </c>
      <c r="T121" s="11">
        <v>4.0418269471260659</v>
      </c>
      <c r="U121" s="11">
        <v>183.7485065015278</v>
      </c>
      <c r="V121" s="11">
        <v>62.799441141744943</v>
      </c>
      <c r="W121" s="11">
        <v>551.46124873432052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63.505564978698317</v>
      </c>
      <c r="P122" s="11">
        <v>4.5566066145512493E-2</v>
      </c>
      <c r="Q122" s="11">
        <v>2.7859519039696901</v>
      </c>
      <c r="R122" s="11">
        <v>1.01611989647921</v>
      </c>
      <c r="S122" s="11">
        <v>0.73555272133972227</v>
      </c>
      <c r="T122" s="11">
        <v>0.74526662956463785</v>
      </c>
      <c r="U122" s="11">
        <v>71.928123689621927</v>
      </c>
      <c r="V122" s="11">
        <v>4.7506076545821241</v>
      </c>
      <c r="W122" s="11">
        <v>53.440643046535826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13.981047495955972</v>
      </c>
      <c r="P123" s="11">
        <v>2.1576218398673141E-4</v>
      </c>
      <c r="Q123" s="11"/>
      <c r="R123" s="11">
        <v>0.1798276117713114</v>
      </c>
      <c r="S123" s="11">
        <v>0.20331646267458331</v>
      </c>
      <c r="T123" s="11">
        <v>0.13189341001178351</v>
      </c>
      <c r="U123" s="11"/>
      <c r="V123" s="11">
        <v>5.0261090389737542E-2</v>
      </c>
      <c r="W123" s="11">
        <v>1.9151930654361564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125.64915602873505</v>
      </c>
      <c r="P124" s="11">
        <v>1.178868731773664E-3</v>
      </c>
      <c r="Q124" s="11">
        <v>0.42503089005273859</v>
      </c>
      <c r="R124" s="11"/>
      <c r="S124" s="11">
        <v>2.5895537178520316</v>
      </c>
      <c r="T124" s="11">
        <v>1.1446685835729007</v>
      </c>
      <c r="U124" s="11">
        <v>58.526534546385449</v>
      </c>
      <c r="V124" s="11">
        <v>66.222712017473128</v>
      </c>
      <c r="W124" s="11">
        <v>67.917050035721644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160.75418888049725</v>
      </c>
      <c r="P125" s="11">
        <v>1.472085720158711E-3</v>
      </c>
      <c r="Q125" s="11">
        <v>0.68091041552308351</v>
      </c>
      <c r="R125" s="11"/>
      <c r="S125" s="11">
        <v>110.4981825301624</v>
      </c>
      <c r="T125" s="11">
        <v>1.6036197382830384</v>
      </c>
      <c r="U125" s="11">
        <v>20.895257667777599</v>
      </c>
      <c r="V125" s="11">
        <v>16.504489485620763</v>
      </c>
      <c r="W125" s="11">
        <v>340.66317505326515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27.277939716722869</v>
      </c>
      <c r="P126" s="11">
        <v>4.2006033183208491E-4</v>
      </c>
      <c r="Q126" s="11">
        <v>0.46292478285283961</v>
      </c>
      <c r="R126" s="11"/>
      <c r="S126" s="11">
        <v>10.7587251789181</v>
      </c>
      <c r="T126" s="11">
        <v>1.387991248382263</v>
      </c>
      <c r="U126" s="11">
        <v>8.1390302482001111</v>
      </c>
      <c r="V126" s="11">
        <v>3.4456116975998957E-2</v>
      </c>
      <c r="W126" s="11">
        <v>138.26044605574629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6377.295035551947</v>
      </c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2.3097111871838947</v>
      </c>
      <c r="P127" s="11">
        <v>8.3546415353426691E-5</v>
      </c>
      <c r="Q127" s="11">
        <v>0.75207762796107558</v>
      </c>
      <c r="R127" s="11"/>
      <c r="S127" s="11">
        <v>0.63997392993997237</v>
      </c>
      <c r="T127" s="11">
        <v>0.17337172833890138</v>
      </c>
      <c r="U127" s="11">
        <v>1.6135976218212797</v>
      </c>
      <c r="V127" s="11">
        <v>4.4701812647019419E-3</v>
      </c>
      <c r="W127" s="11">
        <v>119.27907746800231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706.0378461249594</v>
      </c>
      <c r="P128" s="11">
        <v>0.83434863674148241</v>
      </c>
      <c r="Q128" s="11">
        <v>27.858788694295239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2"/>
    </row>
    <row r="129" spans="1:201" x14ac:dyDescent="0.3">
      <c r="A129" s="11" t="s">
        <v>449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345.15957394495564</v>
      </c>
      <c r="P129" s="11">
        <v>0.44747502630142205</v>
      </c>
      <c r="Q129" s="11">
        <v>22.823852023947627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>
        <v>2815.4869382800189</v>
      </c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 t="s">
        <v>450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>
        <v>540.04438369377567</v>
      </c>
      <c r="S130" s="11">
        <v>431.82033755062912</v>
      </c>
      <c r="T130" s="11">
        <v>389.81404644119164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1361.6787676855965</v>
      </c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 t="s">
        <v>451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4957.7517546171712</v>
      </c>
      <c r="X131" s="11">
        <v>1335.4017047129214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>
        <v>6293.153459330093</v>
      </c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 t="s">
        <v>452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>
        <v>1858.3646106142724</v>
      </c>
      <c r="V132" s="11">
        <v>1197.2516962736845</v>
      </c>
      <c r="W132" s="11"/>
      <c r="X132" s="11"/>
      <c r="Y132" s="11">
        <v>26.439353365143365</v>
      </c>
      <c r="Z132" s="11">
        <v>39.640913865508821</v>
      </c>
      <c r="AA132" s="11">
        <v>295.82787466236903</v>
      </c>
      <c r="AB132" s="11">
        <v>367.47528325050212</v>
      </c>
      <c r="AC132" s="11">
        <v>9.4918136604665548</v>
      </c>
      <c r="AD132" s="11">
        <v>258.28811220916316</v>
      </c>
      <c r="AE132" s="11">
        <v>302.33448514419808</v>
      </c>
      <c r="AF132" s="11">
        <v>5.868118255645606</v>
      </c>
      <c r="AG132" s="11">
        <v>157.15929865732309</v>
      </c>
      <c r="AH132" s="11">
        <v>110.23065988519889</v>
      </c>
      <c r="AI132" s="11">
        <v>5.0510970172348939</v>
      </c>
      <c r="AJ132" s="11">
        <v>423.53116016052491</v>
      </c>
      <c r="AK132" s="11">
        <v>1479.4037685416981</v>
      </c>
      <c r="AL132" s="11">
        <v>745.95063960616039</v>
      </c>
      <c r="AM132" s="11">
        <v>10.558209617897012</v>
      </c>
      <c r="AN132" s="11">
        <v>422.33125041322717</v>
      </c>
      <c r="AO132" s="11">
        <v>46.829269069507987</v>
      </c>
      <c r="AP132" s="11">
        <v>42.940938021993027</v>
      </c>
      <c r="AQ132" s="11">
        <v>688.76296390948505</v>
      </c>
      <c r="AR132" s="11">
        <v>791.13848385954111</v>
      </c>
      <c r="AS132" s="11">
        <v>18097.190714041775</v>
      </c>
      <c r="AT132" s="11">
        <v>3363.8705379316871</v>
      </c>
      <c r="AU132" s="11">
        <v>9450.8318878836762</v>
      </c>
      <c r="AV132" s="11">
        <v>4757.3377993957074</v>
      </c>
      <c r="AW132" s="11">
        <v>2205.1504520291733</v>
      </c>
      <c r="AX132" s="11">
        <v>3021.4645877623921</v>
      </c>
      <c r="AY132" s="11">
        <v>2609.6634847007399</v>
      </c>
      <c r="AZ132" s="11">
        <v>1522.4808957477214</v>
      </c>
      <c r="BA132" s="11">
        <v>2476.930482889245</v>
      </c>
      <c r="BB132" s="11">
        <v>327.54035529653765</v>
      </c>
      <c r="BC132" s="11">
        <v>140.73593159518094</v>
      </c>
      <c r="BD132" s="11">
        <v>2529.3412428350739</v>
      </c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>
        <v>780.55141829530544</v>
      </c>
      <c r="EU132" s="11">
        <v>60567.959790464949</v>
      </c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 t="s">
        <v>13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>
        <v>3397.8701697601846</v>
      </c>
      <c r="DV133" s="11">
        <v>60567.959790464949</v>
      </c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>
        <v>9019.8621675442992</v>
      </c>
      <c r="EN133" s="11"/>
      <c r="EO133" s="11"/>
      <c r="EP133" s="11"/>
      <c r="EQ133" s="11"/>
      <c r="ER133" s="11"/>
      <c r="ES133" s="11"/>
      <c r="ET133" s="11"/>
      <c r="EU133" s="11">
        <v>72985.692127769435</v>
      </c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 t="s">
        <v>453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765.06380825630322</v>
      </c>
      <c r="DK134" s="11">
        <v>312.35667827071774</v>
      </c>
      <c r="DL134" s="11">
        <v>10.582955737865209</v>
      </c>
      <c r="DM134" s="11">
        <v>0.73564120181060488</v>
      </c>
      <c r="DN134" s="11"/>
      <c r="DO134" s="11"/>
      <c r="DP134" s="11"/>
      <c r="DQ134" s="11"/>
      <c r="DR134" s="11">
        <v>1195.16137365585</v>
      </c>
      <c r="DS134" s="11">
        <v>403.491669125307</v>
      </c>
      <c r="DT134" s="11">
        <v>182.07234296538641</v>
      </c>
      <c r="DU134" s="11"/>
      <c r="DV134" s="11"/>
      <c r="DW134" s="11">
        <v>62.154353760441232</v>
      </c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>
        <v>4.2765554295859705</v>
      </c>
      <c r="EN134" s="11"/>
      <c r="EO134" s="11"/>
      <c r="EP134" s="11"/>
      <c r="EQ134" s="11"/>
      <c r="ER134" s="11"/>
      <c r="ES134" s="11"/>
      <c r="ET134" s="11">
        <v>98.408017684899988</v>
      </c>
      <c r="EU134" s="11">
        <v>3034.3033960881676</v>
      </c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 t="s">
        <v>454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942.00675058363788</v>
      </c>
      <c r="DK135" s="11">
        <v>866.09577715711714</v>
      </c>
      <c r="DL135" s="11">
        <v>46.549176175858094</v>
      </c>
      <c r="DM135" s="11">
        <v>12.73001929924264</v>
      </c>
      <c r="DN135" s="11"/>
      <c r="DO135" s="11"/>
      <c r="DP135" s="11"/>
      <c r="DQ135" s="11"/>
      <c r="DR135" s="11">
        <v>1431.0181688097355</v>
      </c>
      <c r="DS135" s="11">
        <v>481.43485867280111</v>
      </c>
      <c r="DT135" s="11">
        <v>165.18799533518811</v>
      </c>
      <c r="DU135" s="11"/>
      <c r="DV135" s="11"/>
      <c r="DW135" s="11">
        <v>243.0375490856712</v>
      </c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>
        <v>8.299749035928178</v>
      </c>
      <c r="EN135" s="11"/>
      <c r="EO135" s="11"/>
      <c r="EP135" s="11"/>
      <c r="EQ135" s="11"/>
      <c r="ER135" s="11"/>
      <c r="ES135" s="11"/>
      <c r="ET135" s="11">
        <v>138.57723995355249</v>
      </c>
      <c r="EU135" s="11">
        <v>4334.9372841087325</v>
      </c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 t="s">
        <v>455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804.59339945831368</v>
      </c>
      <c r="DK136" s="11">
        <v>1140.1935619400049</v>
      </c>
      <c r="DL136" s="11">
        <v>97.04654476791093</v>
      </c>
      <c r="DM136" s="11">
        <v>23.610444546812236</v>
      </c>
      <c r="DN136" s="11"/>
      <c r="DO136" s="11"/>
      <c r="DP136" s="11"/>
      <c r="DQ136" s="11"/>
      <c r="DR136" s="11">
        <v>1444.06672554184</v>
      </c>
      <c r="DS136" s="11">
        <v>483.70636212882658</v>
      </c>
      <c r="DT136" s="11">
        <v>164.95856184461627</v>
      </c>
      <c r="DU136" s="11"/>
      <c r="DV136" s="11"/>
      <c r="DW136" s="11">
        <v>579.47888353404267</v>
      </c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>
        <v>12.423110152602014</v>
      </c>
      <c r="EN136" s="11"/>
      <c r="EO136" s="11"/>
      <c r="EP136" s="11"/>
      <c r="EQ136" s="11"/>
      <c r="ER136" s="11"/>
      <c r="ES136" s="11"/>
      <c r="ET136" s="11">
        <v>150.79918178923666</v>
      </c>
      <c r="EU136" s="11">
        <v>4900.8767757042069</v>
      </c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 t="s">
        <v>456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600.27965413548259</v>
      </c>
      <c r="DK137" s="11">
        <v>918.08168857638634</v>
      </c>
      <c r="DL137" s="11">
        <v>187.65840597433856</v>
      </c>
      <c r="DM137" s="11">
        <v>66.688351463802235</v>
      </c>
      <c r="DN137" s="11"/>
      <c r="DO137" s="11"/>
      <c r="DP137" s="11"/>
      <c r="DQ137" s="11"/>
      <c r="DR137" s="11">
        <v>1302.7955397766395</v>
      </c>
      <c r="DS137" s="11">
        <v>435.81600864788714</v>
      </c>
      <c r="DT137" s="11">
        <v>134.67904795787456</v>
      </c>
      <c r="DU137" s="11"/>
      <c r="DV137" s="11"/>
      <c r="DW137" s="11">
        <v>1165.3639580628869</v>
      </c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>
        <v>17.239071331596659</v>
      </c>
      <c r="EN137" s="11"/>
      <c r="EO137" s="11"/>
      <c r="EP137" s="11"/>
      <c r="EQ137" s="11"/>
      <c r="ER137" s="11"/>
      <c r="ES137" s="11"/>
      <c r="ET137" s="11">
        <v>144.73573666092321</v>
      </c>
      <c r="EU137" s="11">
        <v>4973.3374625878168</v>
      </c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 t="s">
        <v>457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486.01893304371418</v>
      </c>
      <c r="DK138" s="11">
        <v>776.45113040411684</v>
      </c>
      <c r="DL138" s="11">
        <v>229.39774445867673</v>
      </c>
      <c r="DM138" s="11">
        <v>98.672785376261956</v>
      </c>
      <c r="DN138" s="11"/>
      <c r="DO138" s="11"/>
      <c r="DP138" s="11"/>
      <c r="DQ138" s="11"/>
      <c r="DR138" s="11">
        <v>1213.7086248594162</v>
      </c>
      <c r="DS138" s="11">
        <v>405.97800165234696</v>
      </c>
      <c r="DT138" s="11">
        <v>102.89800557572596</v>
      </c>
      <c r="DU138" s="11"/>
      <c r="DV138" s="11"/>
      <c r="DW138" s="11">
        <v>2110.336753711641</v>
      </c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>
        <v>86.035675400138928</v>
      </c>
      <c r="EN138" s="11"/>
      <c r="EO138" s="11"/>
      <c r="EP138" s="11"/>
      <c r="EQ138" s="11"/>
      <c r="ER138" s="11"/>
      <c r="ES138" s="11"/>
      <c r="ET138" s="11">
        <v>170.04282641589387</v>
      </c>
      <c r="EU138" s="11">
        <v>5679.540480897932</v>
      </c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 t="s">
        <v>458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475.82013667755626</v>
      </c>
      <c r="DK139" s="11">
        <v>162.48394822854385</v>
      </c>
      <c r="DL139" s="11">
        <v>28.050609397186243</v>
      </c>
      <c r="DM139" s="11">
        <v>2.0151027987673049</v>
      </c>
      <c r="DN139" s="11"/>
      <c r="DO139" s="11"/>
      <c r="DP139" s="11"/>
      <c r="DQ139" s="11"/>
      <c r="DR139" s="11"/>
      <c r="DS139" s="11"/>
      <c r="DT139" s="11"/>
      <c r="DU139" s="11"/>
      <c r="DV139" s="11"/>
      <c r="DW139" s="11">
        <v>96.393316122301883</v>
      </c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>
        <v>11.55099354512188</v>
      </c>
      <c r="EN139" s="11"/>
      <c r="EO139" s="11"/>
      <c r="EP139" s="11"/>
      <c r="EQ139" s="11"/>
      <c r="ER139" s="11"/>
      <c r="ES139" s="11"/>
      <c r="ET139" s="11">
        <v>26.134903208300948</v>
      </c>
      <c r="EU139" s="11">
        <v>802.44900997777825</v>
      </c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 t="s">
        <v>459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559.73753576731656</v>
      </c>
      <c r="DK140" s="11">
        <v>341.76705052378418</v>
      </c>
      <c r="DL140" s="11">
        <v>90.599310731684227</v>
      </c>
      <c r="DM140" s="11">
        <v>6.8179981211914695</v>
      </c>
      <c r="DN140" s="11"/>
      <c r="DO140" s="11"/>
      <c r="DP140" s="11"/>
      <c r="DQ140" s="11"/>
      <c r="DR140" s="11"/>
      <c r="DS140" s="11"/>
      <c r="DT140" s="11"/>
      <c r="DU140" s="11"/>
      <c r="DV140" s="11"/>
      <c r="DW140" s="11">
        <v>259.61334982183746</v>
      </c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>
        <v>24.234947271934022</v>
      </c>
      <c r="EN140" s="11"/>
      <c r="EO140" s="11"/>
      <c r="EP140" s="11"/>
      <c r="EQ140" s="11"/>
      <c r="ER140" s="11"/>
      <c r="ES140" s="11"/>
      <c r="ET140" s="11">
        <v>70.754105102485511</v>
      </c>
      <c r="EU140" s="11">
        <v>1353.5242973402335</v>
      </c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 t="s">
        <v>460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349.71353115525187</v>
      </c>
      <c r="DK141" s="11">
        <v>373.54189842910893</v>
      </c>
      <c r="DL141" s="11">
        <v>175.61205396805366</v>
      </c>
      <c r="DM141" s="11">
        <v>21.425295768095381</v>
      </c>
      <c r="DN141" s="11"/>
      <c r="DO141" s="11"/>
      <c r="DP141" s="11"/>
      <c r="DQ141" s="11"/>
      <c r="DR141" s="11"/>
      <c r="DS141" s="11"/>
      <c r="DT141" s="11"/>
      <c r="DU141" s="11"/>
      <c r="DV141" s="11"/>
      <c r="DW141" s="11">
        <v>415.32033417564435</v>
      </c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>
        <v>27.404202902389976</v>
      </c>
      <c r="EN141" s="11"/>
      <c r="EO141" s="11"/>
      <c r="EP141" s="11"/>
      <c r="EQ141" s="11"/>
      <c r="ER141" s="11"/>
      <c r="ES141" s="11"/>
      <c r="ET141" s="11">
        <v>85.718051959078991</v>
      </c>
      <c r="EU141" s="11">
        <v>1448.7353683576232</v>
      </c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 t="s">
        <v>461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>
        <v>344.071067200041</v>
      </c>
      <c r="DK142" s="11">
        <v>564.40699433203577</v>
      </c>
      <c r="DL142" s="11">
        <v>335.25619418666759</v>
      </c>
      <c r="DM142" s="11">
        <v>91.963932085146098</v>
      </c>
      <c r="DN142" s="11"/>
      <c r="DO142" s="11"/>
      <c r="DP142" s="11"/>
      <c r="DQ142" s="11"/>
      <c r="DR142" s="11"/>
      <c r="DS142" s="11"/>
      <c r="DT142" s="11"/>
      <c r="DU142" s="11"/>
      <c r="DV142" s="11"/>
      <c r="DW142" s="11">
        <v>963.3475897406712</v>
      </c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>
        <v>33.026516108727634</v>
      </c>
      <c r="EN142" s="11"/>
      <c r="EO142" s="11"/>
      <c r="EP142" s="11"/>
      <c r="EQ142" s="11"/>
      <c r="ER142" s="11"/>
      <c r="ES142" s="11"/>
      <c r="ET142" s="11">
        <v>122.50814789964147</v>
      </c>
      <c r="EU142" s="11">
        <v>2454.580441552931</v>
      </c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 t="s">
        <v>462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>
        <v>472.56960299128451</v>
      </c>
      <c r="DK143" s="11">
        <v>987.15717484567176</v>
      </c>
      <c r="DL143" s="11">
        <v>378.87837626473373</v>
      </c>
      <c r="DM143" s="11">
        <v>354.56690120653923</v>
      </c>
      <c r="DN143" s="11"/>
      <c r="DO143" s="11"/>
      <c r="DP143" s="11"/>
      <c r="DQ143" s="11"/>
      <c r="DR143" s="11"/>
      <c r="DS143" s="11"/>
      <c r="DT143" s="11"/>
      <c r="DU143" s="11"/>
      <c r="DV143" s="11"/>
      <c r="DW143" s="11">
        <v>2503.9234779491235</v>
      </c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>
        <v>98.932122374586811</v>
      </c>
      <c r="EN143" s="11"/>
      <c r="EO143" s="11"/>
      <c r="EP143" s="11"/>
      <c r="EQ143" s="11"/>
      <c r="ER143" s="11"/>
      <c r="ES143" s="11"/>
      <c r="ET143" s="11">
        <v>251.00979456225915</v>
      </c>
      <c r="EU143" s="11">
        <v>5047.0374501941978</v>
      </c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 t="s">
        <v>463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332.97402557319106</v>
      </c>
      <c r="DO144" s="11">
        <v>643.44137325377972</v>
      </c>
      <c r="DP144" s="11">
        <v>149.53382771795233</v>
      </c>
      <c r="DQ144" s="11">
        <v>6.2786684452151382</v>
      </c>
      <c r="DR144" s="11">
        <v>204.69511500462897</v>
      </c>
      <c r="DS144" s="11">
        <v>68.821166867382729</v>
      </c>
      <c r="DT144" s="11">
        <v>42.198361760936535</v>
      </c>
      <c r="DU144" s="11"/>
      <c r="DV144" s="11"/>
      <c r="DW144" s="11">
        <v>468.17062449761067</v>
      </c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>
        <v>3.2698087058996776</v>
      </c>
      <c r="EN144" s="11"/>
      <c r="EO144" s="11"/>
      <c r="EP144" s="11"/>
      <c r="EQ144" s="11"/>
      <c r="ER144" s="11"/>
      <c r="ES144" s="11"/>
      <c r="ET144" s="11">
        <v>103.17851953204345</v>
      </c>
      <c r="EU144" s="11">
        <v>2022.5614913586405</v>
      </c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 t="s">
        <v>464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598.47079686195912</v>
      </c>
      <c r="DO145" s="11">
        <v>1494.0207228138211</v>
      </c>
      <c r="DP145" s="11">
        <v>338.65590187458645</v>
      </c>
      <c r="DQ145" s="11">
        <v>20.419569920233528</v>
      </c>
      <c r="DR145" s="11">
        <v>289.44479201114848</v>
      </c>
      <c r="DS145" s="11">
        <v>97.149195608034844</v>
      </c>
      <c r="DT145" s="11">
        <v>82.953444413898893</v>
      </c>
      <c r="DU145" s="11"/>
      <c r="DV145" s="11"/>
      <c r="DW145" s="11">
        <v>1112.3154428145231</v>
      </c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>
        <v>43.641464955802114</v>
      </c>
      <c r="EN145" s="11"/>
      <c r="EO145" s="11"/>
      <c r="EP145" s="11"/>
      <c r="EQ145" s="11"/>
      <c r="ER145" s="11"/>
      <c r="ES145" s="11"/>
      <c r="ET145" s="11">
        <v>193.47175574386137</v>
      </c>
      <c r="EU145" s="11">
        <v>4270.5430870178689</v>
      </c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 t="s">
        <v>465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1106.8603842296679</v>
      </c>
      <c r="DO146" s="11">
        <v>2503.2945903031855</v>
      </c>
      <c r="DP146" s="11">
        <v>1037.9098753061453</v>
      </c>
      <c r="DQ146" s="11">
        <v>308.2414689109429</v>
      </c>
      <c r="DR146" s="11">
        <v>327.05766465779055</v>
      </c>
      <c r="DS146" s="11">
        <v>109.92357709114383</v>
      </c>
      <c r="DT146" s="11">
        <v>205.03065896386317</v>
      </c>
      <c r="DU146" s="11"/>
      <c r="DV146" s="11"/>
      <c r="DW146" s="11">
        <v>3963.8249192162784</v>
      </c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>
        <v>149.61349603478897</v>
      </c>
      <c r="EN146" s="11"/>
      <c r="EO146" s="11"/>
      <c r="EP146" s="11"/>
      <c r="EQ146" s="11"/>
      <c r="ER146" s="11"/>
      <c r="ES146" s="11"/>
      <c r="ET146" s="11">
        <v>469.5067970764095</v>
      </c>
      <c r="EU146" s="11">
        <v>10181.263431790216</v>
      </c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 t="s">
        <v>466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>
        <v>816.9097057061382</v>
      </c>
      <c r="DO147" s="11">
        <v>2987.7672960806813</v>
      </c>
      <c r="DP147" s="11">
        <v>1513.0304444878623</v>
      </c>
      <c r="DQ147" s="11">
        <v>1225.8493158117597</v>
      </c>
      <c r="DR147" s="11">
        <v>620.5370980151381</v>
      </c>
      <c r="DS147" s="11">
        <v>208.65044977061928</v>
      </c>
      <c r="DT147" s="11">
        <v>163.13189041233201</v>
      </c>
      <c r="DU147" s="11"/>
      <c r="DV147" s="11"/>
      <c r="DW147" s="11">
        <v>9829.8666480374941</v>
      </c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>
        <v>290.5187411808796</v>
      </c>
      <c r="EN147" s="11"/>
      <c r="EO147" s="11"/>
      <c r="EP147" s="11"/>
      <c r="EQ147" s="11"/>
      <c r="ER147" s="11"/>
      <c r="ES147" s="11"/>
      <c r="ET147" s="11">
        <v>782.85058956974456</v>
      </c>
      <c r="EU147" s="11">
        <v>18439.11217907265</v>
      </c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 t="s">
        <v>467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>
        <v>669.16961739278679</v>
      </c>
      <c r="DO148" s="11">
        <v>4719.1515174971801</v>
      </c>
      <c r="DP148" s="11">
        <v>3338.1649861654009</v>
      </c>
      <c r="DQ148" s="11">
        <v>4884.4126946335728</v>
      </c>
      <c r="DR148" s="11">
        <v>358.70923926375241</v>
      </c>
      <c r="DS148" s="11">
        <v>120.51564871566877</v>
      </c>
      <c r="DT148" s="11">
        <v>118.56845845577415</v>
      </c>
      <c r="DU148" s="11"/>
      <c r="DV148" s="11"/>
      <c r="DW148" s="11">
        <v>35482.36572589993</v>
      </c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>
        <v>760.64229030531612</v>
      </c>
      <c r="EN148" s="11"/>
      <c r="EO148" s="11"/>
      <c r="EP148" s="11"/>
      <c r="EQ148" s="11"/>
      <c r="ER148" s="11"/>
      <c r="ES148" s="11"/>
      <c r="ET148" s="11">
        <v>2217.5697729330627</v>
      </c>
      <c r="EU148" s="11">
        <v>52669.269951262446</v>
      </c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 t="s">
        <v>26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>
        <v>6100.5570347628991</v>
      </c>
      <c r="DX149" s="11">
        <v>2.7023901726116631E-3</v>
      </c>
      <c r="DY149" s="11">
        <v>1.3776641656574502</v>
      </c>
      <c r="DZ149" s="11">
        <v>2.7235604599264223</v>
      </c>
      <c r="EA149" s="11">
        <v>0.88495149902885928</v>
      </c>
      <c r="EB149" s="11">
        <v>4.3156847575372099</v>
      </c>
      <c r="EC149" s="11">
        <v>0.13655819886969534</v>
      </c>
      <c r="ED149" s="11">
        <v>2.1655586264963129</v>
      </c>
      <c r="EE149" s="11">
        <v>0.73727500062909801</v>
      </c>
      <c r="EF149" s="11">
        <v>2.5277389527010454</v>
      </c>
      <c r="EG149" s="11">
        <v>10.502872497055883</v>
      </c>
      <c r="EH149" s="11">
        <v>5.7666498390317971</v>
      </c>
      <c r="EI149" s="11">
        <v>6.7248496431342781</v>
      </c>
      <c r="EJ149" s="11">
        <v>23.862940792570242</v>
      </c>
      <c r="EK149" s="11">
        <v>56.434082526073411</v>
      </c>
      <c r="EL149" s="11">
        <v>170.92712128680293</v>
      </c>
      <c r="EM149" s="11"/>
      <c r="EN149" s="11">
        <v>7391.7721019549963</v>
      </c>
      <c r="EO149" s="11">
        <v>360.59316112872659</v>
      </c>
      <c r="EP149" s="11">
        <v>5014.3426231600579</v>
      </c>
      <c r="EQ149" s="11">
        <v>9688.1113618548261</v>
      </c>
      <c r="ER149" s="11"/>
      <c r="ES149" s="11"/>
      <c r="ET149" s="11">
        <v>2762.3742097001941</v>
      </c>
      <c r="EU149" s="11">
        <v>31606.840703197384</v>
      </c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 t="s">
        <v>19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>
        <v>3826.0757287813749</v>
      </c>
      <c r="DX150" s="11">
        <v>2.3819827271418032E-2</v>
      </c>
      <c r="DY150" s="11">
        <v>7.6435120752900092</v>
      </c>
      <c r="DZ150" s="11">
        <v>24.066870775301986</v>
      </c>
      <c r="EA150" s="11">
        <v>31.47186945896642</v>
      </c>
      <c r="EB150" s="11">
        <v>38.49443193997508</v>
      </c>
      <c r="EC150" s="11">
        <v>1.222524424781815</v>
      </c>
      <c r="ED150" s="11">
        <v>3.8187069756160059</v>
      </c>
      <c r="EE150" s="11">
        <v>6.9373780838374399</v>
      </c>
      <c r="EF150" s="11">
        <v>28.306460744014249</v>
      </c>
      <c r="EG150" s="11">
        <v>143.54955641434375</v>
      </c>
      <c r="EH150" s="11">
        <v>25.431241410536725</v>
      </c>
      <c r="EI150" s="11">
        <v>75.726037691720904</v>
      </c>
      <c r="EJ150" s="11">
        <v>225.29377182963168</v>
      </c>
      <c r="EK150" s="11">
        <v>528.30745608570999</v>
      </c>
      <c r="EL150" s="11">
        <v>2425.4027354367213</v>
      </c>
      <c r="EM150" s="11"/>
      <c r="EN150" s="11"/>
      <c r="EO150" s="11"/>
      <c r="EP150" s="11"/>
      <c r="EQ150" s="11"/>
      <c r="ER150" s="11"/>
      <c r="ES150" s="11"/>
      <c r="ET150" s="11"/>
      <c r="EU150" s="11">
        <v>7391.7721019550936</v>
      </c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 t="s">
        <v>468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>
        <v>360.59316112872659</v>
      </c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360.59316112872659</v>
      </c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 t="s">
        <v>20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>
        <v>0.24550894390209535</v>
      </c>
      <c r="BF152" s="11">
        <v>6.716790671807046E-3</v>
      </c>
      <c r="BG152" s="11">
        <v>207.86437376203489</v>
      </c>
      <c r="BH152" s="11">
        <v>65.090663542983421</v>
      </c>
      <c r="BI152" s="11">
        <v>0.1188696198463299</v>
      </c>
      <c r="BJ152" s="11">
        <v>1.534745931373514E-3</v>
      </c>
      <c r="BK152" s="11">
        <v>4.5202340818376589E-2</v>
      </c>
      <c r="BL152" s="11"/>
      <c r="BM152" s="11">
        <v>0.6128612536644289</v>
      </c>
      <c r="BN152" s="11">
        <v>2.8173819683625476</v>
      </c>
      <c r="BO152" s="11">
        <v>1.594186364127604E-2</v>
      </c>
      <c r="BP152" s="11"/>
      <c r="BQ152" s="11">
        <v>2.5645368060672061E-3</v>
      </c>
      <c r="BR152" s="11">
        <v>9.8594526688660675</v>
      </c>
      <c r="BS152" s="11">
        <v>3.5277770352958773E-2</v>
      </c>
      <c r="BT152" s="11">
        <v>0.60281956233513045</v>
      </c>
      <c r="BU152" s="11">
        <v>2.036529254140734</v>
      </c>
      <c r="BV152" s="11">
        <v>1.873032472722072</v>
      </c>
      <c r="BW152" s="11">
        <v>0.24861911622980382</v>
      </c>
      <c r="BX152" s="11">
        <v>0.57362802044612637</v>
      </c>
      <c r="BY152" s="11">
        <v>0.31782736221319752</v>
      </c>
      <c r="BZ152" s="11">
        <v>0.44456228716955054</v>
      </c>
      <c r="CA152" s="11">
        <v>0.47693835388799011</v>
      </c>
      <c r="CB152" s="11">
        <v>14.57844749709616</v>
      </c>
      <c r="CC152" s="11">
        <v>431.0212421514783</v>
      </c>
      <c r="CD152" s="11">
        <v>115.12079546846992</v>
      </c>
      <c r="CE152" s="11">
        <v>38.511336044017703</v>
      </c>
      <c r="CF152" s="11">
        <v>159.82414589202168</v>
      </c>
      <c r="CG152" s="11">
        <v>84.905664386581037</v>
      </c>
      <c r="CH152" s="11">
        <v>119.76557030377833</v>
      </c>
      <c r="CI152" s="11">
        <v>93.984942358547499</v>
      </c>
      <c r="CJ152" s="11">
        <v>2.6969065745948635</v>
      </c>
      <c r="CK152" s="11">
        <v>117.63073705920232</v>
      </c>
      <c r="CL152" s="11">
        <v>101.28707173234091</v>
      </c>
      <c r="CM152" s="11">
        <v>53.655973727640912</v>
      </c>
      <c r="CN152" s="11">
        <v>152.80636270433422</v>
      </c>
      <c r="CO152" s="11">
        <v>35.709405100868572</v>
      </c>
      <c r="CP152" s="11">
        <v>874.95646363826631</v>
      </c>
      <c r="CQ152" s="11">
        <v>264.73832478457825</v>
      </c>
      <c r="CR152" s="11">
        <v>647.96818866475633</v>
      </c>
      <c r="CS152" s="11">
        <v>1185.4318946211788</v>
      </c>
      <c r="CT152" s="11">
        <v>226.45873334114481</v>
      </c>
      <c r="CU152" s="11">
        <v>1.1087213559990692E-4</v>
      </c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5014.3426231600579</v>
      </c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 t="s">
        <v>24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>
        <v>24.36981437461645</v>
      </c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>
        <v>72.181267747596948</v>
      </c>
      <c r="BX153" s="11">
        <v>4.5421332288146212E-3</v>
      </c>
      <c r="BY153" s="11"/>
      <c r="BZ153" s="11">
        <v>0.25683741168601987</v>
      </c>
      <c r="CA153" s="11"/>
      <c r="CB153" s="11">
        <v>23.709169257822239</v>
      </c>
      <c r="CC153" s="11">
        <v>501.0298175328586</v>
      </c>
      <c r="CD153" s="11">
        <v>5.3907491963669383</v>
      </c>
      <c r="CE153" s="11">
        <v>132.5168742176063</v>
      </c>
      <c r="CF153" s="11">
        <v>548.83683097646917</v>
      </c>
      <c r="CG153" s="11">
        <v>48.664577480870982</v>
      </c>
      <c r="CH153" s="11">
        <v>510.74939640459047</v>
      </c>
      <c r="CI153" s="11">
        <v>467.34586708113318</v>
      </c>
      <c r="CJ153" s="11">
        <v>9.63065316608294</v>
      </c>
      <c r="CK153" s="11">
        <v>356.12234590227865</v>
      </c>
      <c r="CL153" s="11">
        <v>427.60366058724969</v>
      </c>
      <c r="CM153" s="11">
        <v>52.033988522288716</v>
      </c>
      <c r="CN153" s="11">
        <v>87.74361852534976</v>
      </c>
      <c r="CO153" s="11">
        <v>2199.370695857087</v>
      </c>
      <c r="CP153" s="11">
        <v>564.17837394550509</v>
      </c>
      <c r="CQ153" s="11">
        <v>35.329583112541137</v>
      </c>
      <c r="CR153" s="11">
        <v>471.47874895169929</v>
      </c>
      <c r="CS153" s="11">
        <v>1104.8353933910068</v>
      </c>
      <c r="CT153" s="11">
        <v>512.95202501608298</v>
      </c>
      <c r="CU153" s="11"/>
      <c r="CV153" s="11"/>
      <c r="CW153" s="11"/>
      <c r="CX153" s="11">
        <v>555.11648715010676</v>
      </c>
      <c r="CY153" s="11">
        <v>4.341544525356503</v>
      </c>
      <c r="CZ153" s="11">
        <v>301.24712750767083</v>
      </c>
      <c r="DA153" s="11"/>
      <c r="DB153" s="11"/>
      <c r="DC153" s="11"/>
      <c r="DD153" s="11"/>
      <c r="DE153" s="11"/>
      <c r="DF153" s="11"/>
      <c r="DG153" s="11">
        <v>13.689358795786108</v>
      </c>
      <c r="DH153" s="11">
        <v>657.38201308389466</v>
      </c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9688.1113618548316</v>
      </c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>
        <v>3803.5464377724552</v>
      </c>
      <c r="DX154" s="11">
        <v>264.56157734489375</v>
      </c>
      <c r="DY154" s="11">
        <v>460.04251226383502</v>
      </c>
      <c r="DZ154" s="11">
        <v>655.37166723293285</v>
      </c>
      <c r="EA154" s="11">
        <v>750.05919565732859</v>
      </c>
      <c r="EB154" s="11">
        <v>887.12542258537474</v>
      </c>
      <c r="EC154" s="11">
        <v>73.422359633824371</v>
      </c>
      <c r="ED154" s="11">
        <v>132.34814561771546</v>
      </c>
      <c r="EE154" s="11">
        <v>200.3030810828937</v>
      </c>
      <c r="EF154" s="11">
        <v>591.86481369420972</v>
      </c>
      <c r="EG154" s="11">
        <v>1296.2799688300572</v>
      </c>
      <c r="EH154" s="11">
        <v>222.99530811037741</v>
      </c>
      <c r="EI154" s="11">
        <v>529.72832518752887</v>
      </c>
      <c r="EJ154" s="11">
        <v>1788.8899711630036</v>
      </c>
      <c r="EK154" s="11">
        <v>4584.173823997171</v>
      </c>
      <c r="EL154" s="11">
        <v>16674.058473657838</v>
      </c>
      <c r="EM154" s="11">
        <v>-3053.3328631607915</v>
      </c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0.14795190857606499</v>
      </c>
      <c r="BT156" s="11">
        <v>3.3898696188858048</v>
      </c>
      <c r="BU156" s="11">
        <v>19.176780974436202</v>
      </c>
      <c r="BV156" s="11">
        <v>10.497902043373713</v>
      </c>
      <c r="BW156" s="11">
        <v>34.301967415252761</v>
      </c>
      <c r="BX156" s="11">
        <v>19.140171288286574</v>
      </c>
      <c r="BY156" s="11">
        <v>50.628769058294203</v>
      </c>
      <c r="BZ156" s="11">
        <v>5.1769389026808543</v>
      </c>
      <c r="CA156" s="11">
        <v>1111.4453084571489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525.33514155356158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2.6573913083999826E-2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>
        <v>2895.2832895699084</v>
      </c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>
        <v>1728.6640528096948</v>
      </c>
      <c r="EN156" s="11"/>
      <c r="EO156" s="11"/>
      <c r="EP156" s="11"/>
      <c r="EQ156" s="11"/>
      <c r="ER156" s="11"/>
      <c r="ES156" s="11"/>
      <c r="ET156" s="11"/>
      <c r="EU156" s="11">
        <v>73122.541231350624</v>
      </c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52.398938606633799</v>
      </c>
      <c r="L157" s="11">
        <v>4.6633378582398359</v>
      </c>
      <c r="M157" s="11">
        <v>154.54430320117407</v>
      </c>
      <c r="N157" s="11">
        <v>3211.4416629401721</v>
      </c>
      <c r="O157" s="11">
        <v>2922.7011027432068</v>
      </c>
      <c r="P157" s="11">
        <v>3.2952259680210765</v>
      </c>
      <c r="Q157" s="11">
        <v>228.93406196462911</v>
      </c>
      <c r="R157" s="11">
        <v>1233.430643196401</v>
      </c>
      <c r="S157" s="11">
        <v>1277.6742177029748</v>
      </c>
      <c r="T157" s="11">
        <v>909.62957589162022</v>
      </c>
      <c r="U157" s="11">
        <v>3746.5355032810953</v>
      </c>
      <c r="V157" s="11">
        <v>1721.5706276231167</v>
      </c>
      <c r="W157" s="11">
        <v>10011.91255850061</v>
      </c>
      <c r="X157" s="11">
        <v>20791.016073592979</v>
      </c>
      <c r="Y157" s="11">
        <v>302.01084221755707</v>
      </c>
      <c r="Z157" s="11">
        <v>130.53123816323614</v>
      </c>
      <c r="AA157" s="11">
        <v>1520.3465803424824</v>
      </c>
      <c r="AB157" s="11">
        <v>5550.0060001108486</v>
      </c>
      <c r="AC157" s="11">
        <v>89.12512315374363</v>
      </c>
      <c r="AD157" s="11">
        <v>892.26909707531252</v>
      </c>
      <c r="AE157" s="11">
        <v>1085.4690140378182</v>
      </c>
      <c r="AF157" s="11">
        <v>27.838938199051338</v>
      </c>
      <c r="AG157" s="11">
        <v>747.51130135302981</v>
      </c>
      <c r="AH157" s="11">
        <v>382.98927761363325</v>
      </c>
      <c r="AI157" s="11">
        <v>24.893500610996952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1204.928706972383</v>
      </c>
      <c r="AN157" s="11">
        <v>1264.5347696524386</v>
      </c>
      <c r="AO157" s="11">
        <v>106.41797893293347</v>
      </c>
      <c r="AP157" s="11">
        <v>355.14416723406293</v>
      </c>
      <c r="AQ157" s="11">
        <v>8525.9414312897243</v>
      </c>
      <c r="AR157" s="11">
        <v>4536.9950897988592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</v>
      </c>
      <c r="AX157" s="11">
        <v>7889.6485470065672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3576.1159098506109</v>
      </c>
      <c r="BD157" s="11">
        <v>5931.5889664200149</v>
      </c>
      <c r="BE157" s="11">
        <v>2889.9577362500145</v>
      </c>
      <c r="BF157" s="11">
        <v>880.14648654469386</v>
      </c>
      <c r="BG157" s="11">
        <v>2147.6361606277251</v>
      </c>
      <c r="BH157" s="11">
        <v>330.89894750469534</v>
      </c>
      <c r="BI157" s="11">
        <v>285.70004979709501</v>
      </c>
      <c r="BJ157" s="11">
        <v>333.11296500928393</v>
      </c>
      <c r="BK157" s="11">
        <v>1423.662625848063</v>
      </c>
      <c r="BL157" s="11">
        <v>598.91978504959479</v>
      </c>
      <c r="BM157" s="11">
        <v>1216.4578471021271</v>
      </c>
      <c r="BN157" s="11">
        <v>3675.3775783427573</v>
      </c>
      <c r="BO157" s="11">
        <v>54.355862490275385</v>
      </c>
      <c r="BP157" s="11">
        <v>4.982668796929322</v>
      </c>
      <c r="BQ157" s="11">
        <v>162.89899027745003</v>
      </c>
      <c r="BR157" s="11">
        <v>3280.3032107589984</v>
      </c>
      <c r="BS157" s="11">
        <v>4470.211127300623</v>
      </c>
      <c r="BT157" s="11">
        <v>10.349737252187522</v>
      </c>
      <c r="BU157" s="11">
        <v>288.53393783129206</v>
      </c>
      <c r="BV157" s="11">
        <v>1334.0584069763283</v>
      </c>
      <c r="BW157" s="11">
        <v>1554.1295800522862</v>
      </c>
      <c r="BX157" s="11">
        <v>918.90516642984721</v>
      </c>
      <c r="BY157" s="11">
        <v>4025.008601743225</v>
      </c>
      <c r="BZ157" s="11">
        <v>2024.7157576546679</v>
      </c>
      <c r="CA157" s="11">
        <v>12386.974669151203</v>
      </c>
      <c r="CB157" s="11">
        <v>21924.397716527106</v>
      </c>
      <c r="CC157" s="11">
        <v>5193.520391486506</v>
      </c>
      <c r="CD157" s="11">
        <v>748.74506141506981</v>
      </c>
      <c r="CE157" s="11">
        <v>2058.5473711879413</v>
      </c>
      <c r="CF157" s="11">
        <v>6726.4944642062192</v>
      </c>
      <c r="CG157" s="11">
        <v>844.94066251188815</v>
      </c>
      <c r="CH157" s="11">
        <v>3290.6009969095749</v>
      </c>
      <c r="CI157" s="11">
        <v>2699.3695379007777</v>
      </c>
      <c r="CJ157" s="11">
        <v>60.90668384049286</v>
      </c>
      <c r="CK157" s="11">
        <v>2623.1300877744297</v>
      </c>
      <c r="CL157" s="11">
        <v>2553.6266588553481</v>
      </c>
      <c r="CM157" s="11">
        <v>509.09379048320795</v>
      </c>
      <c r="CN157" s="11">
        <v>5039.12937021383</v>
      </c>
      <c r="CO157" s="11">
        <v>11952.897942635374</v>
      </c>
      <c r="CP157" s="11">
        <v>14955.749756692809</v>
      </c>
      <c r="CQ157" s="11">
        <v>3990.8449606730683</v>
      </c>
      <c r="CR157" s="11">
        <v>8234.7285721526205</v>
      </c>
      <c r="CS157" s="11">
        <v>22621.681257397482</v>
      </c>
      <c r="CT157" s="11">
        <v>2812.3341318997273</v>
      </c>
      <c r="CU157" s="11">
        <v>8525.9681160749387</v>
      </c>
      <c r="CV157" s="11">
        <v>4536.9950897988592</v>
      </c>
      <c r="CW157" s="11">
        <v>28369.65437286628</v>
      </c>
      <c r="CX157" s="11">
        <v>20622.412109620262</v>
      </c>
      <c r="CY157" s="11">
        <v>25847.11902117408</v>
      </c>
      <c r="CZ157" s="11">
        <v>13590.935461587012</v>
      </c>
      <c r="DA157" s="11">
        <v>8178.7351545693809</v>
      </c>
      <c r="DB157" s="11">
        <v>8277.3410364587544</v>
      </c>
      <c r="DC157" s="11">
        <v>6068.4295650614476</v>
      </c>
      <c r="DD157" s="11">
        <v>24601.464319349307</v>
      </c>
      <c r="DE157" s="11">
        <v>17455.429510996841</v>
      </c>
      <c r="DF157" s="11">
        <v>9038.9597506829505</v>
      </c>
      <c r="DG157" s="11">
        <v>3589.8052686463961</v>
      </c>
      <c r="DH157" s="11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2815.486938280018</v>
      </c>
      <c r="DT157" s="11">
        <v>1361.6787676855961</v>
      </c>
      <c r="DU157" s="11">
        <v>6293.153459330093</v>
      </c>
      <c r="DV157" s="11">
        <v>60567.959790464949</v>
      </c>
      <c r="DW157" s="11">
        <v>72985.692127746821</v>
      </c>
      <c r="DX157" s="11">
        <v>3034.3033960881667</v>
      </c>
      <c r="DY157" s="11">
        <v>4334.9372841087343</v>
      </c>
      <c r="DZ157" s="11">
        <v>4900.8767757042051</v>
      </c>
      <c r="EA157" s="11">
        <v>4973.3374625878196</v>
      </c>
      <c r="EB157" s="11">
        <v>5679.540480897932</v>
      </c>
      <c r="EC157" s="11">
        <v>802.44900997777825</v>
      </c>
      <c r="ED157" s="11">
        <v>1353.5242973402333</v>
      </c>
      <c r="EE157" s="11">
        <v>1448.7353683576241</v>
      </c>
      <c r="EF157" s="11">
        <v>2454.5804415529301</v>
      </c>
      <c r="EG157" s="11">
        <v>5047.0374501941988</v>
      </c>
      <c r="EH157" s="11">
        <v>2022.5614913586403</v>
      </c>
      <c r="EI157" s="11">
        <v>4270.5430870178689</v>
      </c>
      <c r="EJ157" s="11">
        <v>10181.263431790218</v>
      </c>
      <c r="EK157" s="11">
        <v>18439.112179072647</v>
      </c>
      <c r="EL157" s="11">
        <v>52669.26995126246</v>
      </c>
      <c r="EM157" s="11">
        <v>31606.840703197391</v>
      </c>
      <c r="EN157" s="11">
        <v>7391.7721019549963</v>
      </c>
      <c r="EO157" s="11">
        <v>360.59316112872659</v>
      </c>
      <c r="EP157" s="11">
        <v>5014.3426231600579</v>
      </c>
      <c r="EQ157" s="11">
        <v>9688.1113618548261</v>
      </c>
      <c r="ER157" s="11">
        <v>38503.998158303591</v>
      </c>
      <c r="ES157" s="11">
        <v>2539.582059421231</v>
      </c>
      <c r="ET157" s="11">
        <v>73122.541231350478</v>
      </c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04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2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FC159"/>
  <sheetViews>
    <sheetView tabSelected="1" zoomScale="58" workbookViewId="0">
      <pane xSplit="1" ySplit="7" topLeftCell="DK115" activePane="bottomRight" state="frozen"/>
      <selection pane="topRight" activeCell="B1" sqref="B1"/>
      <selection pane="bottomLeft" activeCell="A8" sqref="A8"/>
      <selection pane="bottomRight" activeCell="EE133" sqref="EE133"/>
    </sheetView>
  </sheetViews>
  <sheetFormatPr defaultRowHeight="14.4" x14ac:dyDescent="0.3"/>
  <cols>
    <col min="154" max="154" width="11.21875" bestFit="1" customWidth="1"/>
    <col min="156" max="156" width="9.6640625" bestFit="1" customWidth="1"/>
    <col min="412" max="412" width="9.6640625" bestFit="1" customWidth="1"/>
    <col min="668" max="668" width="9.6640625" bestFit="1" customWidth="1"/>
    <col min="924" max="924" width="9.6640625" bestFit="1" customWidth="1"/>
    <col min="1180" max="1180" width="9.6640625" bestFit="1" customWidth="1"/>
    <col min="1436" max="1436" width="9.6640625" bestFit="1" customWidth="1"/>
    <col min="1692" max="1692" width="9.6640625" bestFit="1" customWidth="1"/>
    <col min="1948" max="1948" width="9.6640625" bestFit="1" customWidth="1"/>
    <col min="2204" max="2204" width="9.6640625" bestFit="1" customWidth="1"/>
    <col min="2460" max="2460" width="9.6640625" bestFit="1" customWidth="1"/>
    <col min="2716" max="2716" width="9.6640625" bestFit="1" customWidth="1"/>
    <col min="2972" max="2972" width="9.6640625" bestFit="1" customWidth="1"/>
    <col min="3228" max="3228" width="9.6640625" bestFit="1" customWidth="1"/>
    <col min="3484" max="3484" width="9.6640625" bestFit="1" customWidth="1"/>
    <col min="3740" max="3740" width="9.6640625" bestFit="1" customWidth="1"/>
    <col min="3996" max="3996" width="9.6640625" bestFit="1" customWidth="1"/>
    <col min="4252" max="4252" width="9.6640625" bestFit="1" customWidth="1"/>
    <col min="4508" max="4508" width="9.6640625" bestFit="1" customWidth="1"/>
    <col min="4764" max="4764" width="9.6640625" bestFit="1" customWidth="1"/>
    <col min="5020" max="5020" width="9.6640625" bestFit="1" customWidth="1"/>
    <col min="5276" max="5276" width="9.6640625" bestFit="1" customWidth="1"/>
    <col min="5532" max="5532" width="9.6640625" bestFit="1" customWidth="1"/>
    <col min="5788" max="5788" width="9.6640625" bestFit="1" customWidth="1"/>
    <col min="6044" max="6044" width="9.6640625" bestFit="1" customWidth="1"/>
    <col min="6300" max="6300" width="9.6640625" bestFit="1" customWidth="1"/>
    <col min="6556" max="6556" width="9.6640625" bestFit="1" customWidth="1"/>
    <col min="6812" max="6812" width="9.6640625" bestFit="1" customWidth="1"/>
    <col min="7068" max="7068" width="9.6640625" bestFit="1" customWidth="1"/>
    <col min="7324" max="7324" width="9.6640625" bestFit="1" customWidth="1"/>
    <col min="7580" max="7580" width="9.6640625" bestFit="1" customWidth="1"/>
    <col min="7836" max="7836" width="9.6640625" bestFit="1" customWidth="1"/>
    <col min="8092" max="8092" width="9.6640625" bestFit="1" customWidth="1"/>
    <col min="8348" max="8348" width="9.6640625" bestFit="1" customWidth="1"/>
    <col min="8604" max="8604" width="9.6640625" bestFit="1" customWidth="1"/>
    <col min="8860" max="8860" width="9.6640625" bestFit="1" customWidth="1"/>
    <col min="9116" max="9116" width="9.6640625" bestFit="1" customWidth="1"/>
    <col min="9372" max="9372" width="9.6640625" bestFit="1" customWidth="1"/>
    <col min="9628" max="9628" width="9.6640625" bestFit="1" customWidth="1"/>
    <col min="9884" max="9884" width="9.6640625" bestFit="1" customWidth="1"/>
    <col min="10140" max="10140" width="9.6640625" bestFit="1" customWidth="1"/>
    <col min="10396" max="10396" width="9.6640625" bestFit="1" customWidth="1"/>
    <col min="10652" max="10652" width="9.6640625" bestFit="1" customWidth="1"/>
    <col min="10908" max="10908" width="9.6640625" bestFit="1" customWidth="1"/>
    <col min="11164" max="11164" width="9.6640625" bestFit="1" customWidth="1"/>
    <col min="11420" max="11420" width="9.6640625" bestFit="1" customWidth="1"/>
    <col min="11676" max="11676" width="9.6640625" bestFit="1" customWidth="1"/>
    <col min="11932" max="11932" width="9.6640625" bestFit="1" customWidth="1"/>
    <col min="12188" max="12188" width="9.6640625" bestFit="1" customWidth="1"/>
    <col min="12444" max="12444" width="9.6640625" bestFit="1" customWidth="1"/>
    <col min="12700" max="12700" width="9.6640625" bestFit="1" customWidth="1"/>
    <col min="12956" max="12956" width="9.6640625" bestFit="1" customWidth="1"/>
    <col min="13212" max="13212" width="9.6640625" bestFit="1" customWidth="1"/>
    <col min="13468" max="13468" width="9.6640625" bestFit="1" customWidth="1"/>
    <col min="13724" max="13724" width="9.6640625" bestFit="1" customWidth="1"/>
    <col min="13980" max="13980" width="9.6640625" bestFit="1" customWidth="1"/>
    <col min="14236" max="14236" width="9.6640625" bestFit="1" customWidth="1"/>
    <col min="14492" max="14492" width="9.6640625" bestFit="1" customWidth="1"/>
    <col min="14748" max="14748" width="9.6640625" bestFit="1" customWidth="1"/>
    <col min="15004" max="15004" width="9.6640625" bestFit="1" customWidth="1"/>
    <col min="15260" max="15260" width="9.6640625" bestFit="1" customWidth="1"/>
    <col min="15516" max="15516" width="9.6640625" bestFit="1" customWidth="1"/>
    <col min="15772" max="15772" width="9.6640625" bestFit="1" customWidth="1"/>
    <col min="16028" max="16028" width="9.6640625" bestFit="1" customWidth="1"/>
    <col min="16284" max="16284" width="9.6640625" bestFit="1" customWidth="1"/>
  </cols>
  <sheetData>
    <row r="1" spans="1:156" ht="18" x14ac:dyDescent="0.35">
      <c r="A1" s="1" t="s">
        <v>478</v>
      </c>
    </row>
    <row r="2" spans="1:156" x14ac:dyDescent="0.3">
      <c r="A2" s="9" t="s">
        <v>362</v>
      </c>
    </row>
    <row r="3" spans="1:156" x14ac:dyDescent="0.3">
      <c r="A3" s="9" t="str">
        <f>[5]Notes!C22</f>
        <v>Millions of Ghanaian Cedis</v>
      </c>
      <c r="EV3" s="11"/>
    </row>
    <row r="5" spans="1:156" x14ac:dyDescent="0.3"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7" spans="1:156" x14ac:dyDescent="0.3">
      <c r="A7" s="11"/>
      <c r="B7" s="65" t="s">
        <v>363</v>
      </c>
      <c r="C7" s="65" t="s">
        <v>364</v>
      </c>
      <c r="D7" s="65" t="s">
        <v>365</v>
      </c>
      <c r="E7" s="65" t="s">
        <v>366</v>
      </c>
      <c r="F7" s="65" t="s">
        <v>367</v>
      </c>
      <c r="G7" s="65" t="s">
        <v>368</v>
      </c>
      <c r="H7" s="65" t="s">
        <v>369</v>
      </c>
      <c r="I7" s="65" t="s">
        <v>370</v>
      </c>
      <c r="J7" s="65" t="s">
        <v>346</v>
      </c>
      <c r="K7" s="65" t="s">
        <v>371</v>
      </c>
      <c r="L7" s="65" t="s">
        <v>348</v>
      </c>
      <c r="M7" s="65" t="s">
        <v>372</v>
      </c>
      <c r="N7" s="65" t="s">
        <v>347</v>
      </c>
      <c r="O7" s="65" t="s">
        <v>373</v>
      </c>
      <c r="P7" s="65" t="s">
        <v>375</v>
      </c>
      <c r="Q7" s="65" t="s">
        <v>376</v>
      </c>
      <c r="R7" s="65" t="s">
        <v>377</v>
      </c>
      <c r="S7" s="65" t="s">
        <v>378</v>
      </c>
      <c r="T7" s="65" t="s">
        <v>6</v>
      </c>
      <c r="U7" s="65" t="s">
        <v>10</v>
      </c>
      <c r="V7" s="65" t="s">
        <v>379</v>
      </c>
      <c r="W7" s="65" t="s">
        <v>21</v>
      </c>
      <c r="X7" s="65" t="s">
        <v>208</v>
      </c>
      <c r="Y7" s="65" t="s">
        <v>380</v>
      </c>
      <c r="Z7" s="65" t="s">
        <v>381</v>
      </c>
      <c r="AA7" s="65" t="s">
        <v>382</v>
      </c>
      <c r="AB7" s="65" t="s">
        <v>383</v>
      </c>
      <c r="AC7" s="65" t="s">
        <v>25</v>
      </c>
      <c r="AD7" s="65" t="s">
        <v>384</v>
      </c>
      <c r="AE7" s="65" t="s">
        <v>385</v>
      </c>
      <c r="AF7" s="65" t="s">
        <v>386</v>
      </c>
      <c r="AG7" s="65" t="s">
        <v>387</v>
      </c>
      <c r="AH7" s="65" t="s">
        <v>32</v>
      </c>
      <c r="AI7" s="65" t="s">
        <v>35</v>
      </c>
      <c r="AJ7" s="65" t="s">
        <v>41</v>
      </c>
      <c r="AK7" s="65" t="s">
        <v>388</v>
      </c>
      <c r="AL7" s="65" t="s">
        <v>389</v>
      </c>
      <c r="AM7" s="65" t="s">
        <v>390</v>
      </c>
      <c r="AN7" s="65" t="s">
        <v>341</v>
      </c>
      <c r="AO7" s="65" t="s">
        <v>391</v>
      </c>
      <c r="AP7" s="65" t="s">
        <v>392</v>
      </c>
      <c r="AQ7" s="65" t="s">
        <v>43</v>
      </c>
      <c r="AR7" s="65" t="s">
        <v>393</v>
      </c>
      <c r="AS7" s="65" t="s">
        <v>46</v>
      </c>
      <c r="AT7" s="65" t="s">
        <v>394</v>
      </c>
      <c r="AU7" s="65" t="s">
        <v>395</v>
      </c>
      <c r="AV7" s="65" t="s">
        <v>396</v>
      </c>
      <c r="AW7" s="65" t="s">
        <v>397</v>
      </c>
      <c r="AX7" s="65" t="s">
        <v>199</v>
      </c>
      <c r="AY7" s="65" t="s">
        <v>398</v>
      </c>
      <c r="AZ7" s="65" t="s">
        <v>399</v>
      </c>
      <c r="BA7" s="65" t="s">
        <v>200</v>
      </c>
      <c r="BB7" s="65" t="s">
        <v>201</v>
      </c>
      <c r="BC7" s="65" t="s">
        <v>48</v>
      </c>
      <c r="BD7" s="65" t="s">
        <v>400</v>
      </c>
      <c r="BE7" s="65" t="s">
        <v>401</v>
      </c>
      <c r="BF7" s="65" t="s">
        <v>402</v>
      </c>
      <c r="BG7" s="65" t="s">
        <v>403</v>
      </c>
      <c r="BH7" s="65" t="s">
        <v>404</v>
      </c>
      <c r="BI7" s="65" t="s">
        <v>405</v>
      </c>
      <c r="BJ7" s="65" t="s">
        <v>406</v>
      </c>
      <c r="BK7" s="65" t="s">
        <v>407</v>
      </c>
      <c r="BL7" s="65" t="s">
        <v>408</v>
      </c>
      <c r="BM7" s="65" t="s">
        <v>342</v>
      </c>
      <c r="BN7" s="65" t="s">
        <v>409</v>
      </c>
      <c r="BO7" s="65" t="s">
        <v>344</v>
      </c>
      <c r="BP7" s="65" t="s">
        <v>410</v>
      </c>
      <c r="BQ7" s="65" t="s">
        <v>343</v>
      </c>
      <c r="BR7" s="65" t="s">
        <v>411</v>
      </c>
      <c r="BS7" s="65" t="s">
        <v>413</v>
      </c>
      <c r="BT7" s="65" t="s">
        <v>414</v>
      </c>
      <c r="BU7" s="65" t="s">
        <v>415</v>
      </c>
      <c r="BV7" s="65" t="s">
        <v>416</v>
      </c>
      <c r="BW7" s="65" t="s">
        <v>7</v>
      </c>
      <c r="BX7" s="65" t="s">
        <v>11</v>
      </c>
      <c r="BY7" s="65" t="s">
        <v>417</v>
      </c>
      <c r="BZ7" s="65" t="s">
        <v>22</v>
      </c>
      <c r="CA7" s="65" t="s">
        <v>202</v>
      </c>
      <c r="CB7" s="65" t="s">
        <v>418</v>
      </c>
      <c r="CC7" s="65" t="s">
        <v>419</v>
      </c>
      <c r="CD7" s="65" t="s">
        <v>420</v>
      </c>
      <c r="CE7" s="65" t="s">
        <v>421</v>
      </c>
      <c r="CF7" s="65" t="s">
        <v>422</v>
      </c>
      <c r="CG7" s="65" t="s">
        <v>423</v>
      </c>
      <c r="CH7" s="65" t="s">
        <v>424</v>
      </c>
      <c r="CI7" s="65" t="s">
        <v>425</v>
      </c>
      <c r="CJ7" s="65" t="s">
        <v>426</v>
      </c>
      <c r="CK7" s="65" t="s">
        <v>33</v>
      </c>
      <c r="CL7" s="65" t="s">
        <v>36</v>
      </c>
      <c r="CM7" s="65" t="s">
        <v>42</v>
      </c>
      <c r="CN7" s="65" t="s">
        <v>427</v>
      </c>
      <c r="CO7" s="65" t="s">
        <v>428</v>
      </c>
      <c r="CP7" s="65" t="s">
        <v>429</v>
      </c>
      <c r="CQ7" s="65" t="s">
        <v>430</v>
      </c>
      <c r="CR7" s="65" t="s">
        <v>431</v>
      </c>
      <c r="CS7" s="65" t="s">
        <v>432</v>
      </c>
      <c r="CT7" s="65" t="s">
        <v>44</v>
      </c>
      <c r="CU7" s="65" t="s">
        <v>433</v>
      </c>
      <c r="CV7" s="65" t="s">
        <v>47</v>
      </c>
      <c r="CW7" s="65" t="s">
        <v>434</v>
      </c>
      <c r="CX7" s="65" t="s">
        <v>435</v>
      </c>
      <c r="CY7" s="65" t="s">
        <v>436</v>
      </c>
      <c r="CZ7" s="65" t="s">
        <v>437</v>
      </c>
      <c r="DA7" s="65" t="s">
        <v>205</v>
      </c>
      <c r="DB7" s="65" t="s">
        <v>438</v>
      </c>
      <c r="DC7" s="65" t="s">
        <v>439</v>
      </c>
      <c r="DD7" s="65" t="s">
        <v>206</v>
      </c>
      <c r="DE7" s="65" t="s">
        <v>207</v>
      </c>
      <c r="DF7" s="65" t="s">
        <v>49</v>
      </c>
      <c r="DG7" s="65" t="s">
        <v>168</v>
      </c>
      <c r="DH7" s="65" t="s">
        <v>440</v>
      </c>
      <c r="DI7" s="65" t="s">
        <v>441</v>
      </c>
      <c r="DJ7" s="65" t="s">
        <v>442</v>
      </c>
      <c r="DK7" s="65" t="s">
        <v>443</v>
      </c>
      <c r="DL7" s="65" t="s">
        <v>444</v>
      </c>
      <c r="DM7" s="65" t="s">
        <v>445</v>
      </c>
      <c r="DN7" s="65" t="s">
        <v>446</v>
      </c>
      <c r="DO7" s="65" t="s">
        <v>447</v>
      </c>
      <c r="DP7" s="65" t="s">
        <v>448</v>
      </c>
      <c r="DQ7" s="65" t="s">
        <v>16</v>
      </c>
      <c r="DR7" s="65" t="s">
        <v>749</v>
      </c>
      <c r="DS7" s="65" t="s">
        <v>13</v>
      </c>
      <c r="DT7" s="65" t="s">
        <v>453</v>
      </c>
      <c r="DU7" s="65" t="s">
        <v>454</v>
      </c>
      <c r="DV7" s="65" t="s">
        <v>455</v>
      </c>
      <c r="DW7" s="65" t="s">
        <v>456</v>
      </c>
      <c r="DX7" s="65" t="s">
        <v>457</v>
      </c>
      <c r="DY7" s="65" t="s">
        <v>458</v>
      </c>
      <c r="DZ7" s="65" t="s">
        <v>459</v>
      </c>
      <c r="EA7" s="65" t="s">
        <v>460</v>
      </c>
      <c r="EB7" s="65" t="s">
        <v>461</v>
      </c>
      <c r="EC7" s="65" t="s">
        <v>462</v>
      </c>
      <c r="ED7" s="65" t="s">
        <v>463</v>
      </c>
      <c r="EE7" s="65" t="s">
        <v>464</v>
      </c>
      <c r="EF7" s="65" t="s">
        <v>465</v>
      </c>
      <c r="EG7" s="65" t="s">
        <v>466</v>
      </c>
      <c r="EH7" s="65" t="s">
        <v>467</v>
      </c>
      <c r="EI7" s="65" t="s">
        <v>26</v>
      </c>
      <c r="EJ7" s="65" t="s">
        <v>19</v>
      </c>
      <c r="EK7" s="65" t="s">
        <v>468</v>
      </c>
      <c r="EL7" s="65" t="s">
        <v>20</v>
      </c>
      <c r="EM7" s="65" t="s">
        <v>24</v>
      </c>
      <c r="EN7" s="65" t="s">
        <v>748</v>
      </c>
      <c r="EO7" s="65" t="s">
        <v>1085</v>
      </c>
      <c r="EP7" s="65" t="s">
        <v>28</v>
      </c>
      <c r="EQ7" s="65" t="s">
        <v>29</v>
      </c>
      <c r="ER7" s="65" t="s">
        <v>30</v>
      </c>
      <c r="ES7" s="65" t="s">
        <v>196</v>
      </c>
      <c r="ET7" s="65"/>
      <c r="EU7" s="65"/>
      <c r="EV7" s="53"/>
      <c r="EW7" s="53"/>
    </row>
    <row r="8" spans="1:156" x14ac:dyDescent="0.3">
      <c r="A8" s="65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>
        <v>2725.9676108440513</v>
      </c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>
        <v>8.1504972071668753</v>
      </c>
      <c r="DU8" s="11">
        <v>7.4484980031438504</v>
      </c>
      <c r="DV8" s="11">
        <v>10.115295759349625</v>
      </c>
      <c r="DW8" s="11">
        <v>10.603425488397464</v>
      </c>
      <c r="DX8" s="11">
        <v>23.013246614759193</v>
      </c>
      <c r="DY8" s="11">
        <v>3.4973245448304988</v>
      </c>
      <c r="DZ8" s="11">
        <v>1.9733219470363808</v>
      </c>
      <c r="EA8" s="11">
        <v>2.0822677022359013</v>
      </c>
      <c r="EB8" s="11">
        <v>1.3030306987205214</v>
      </c>
      <c r="EC8" s="11">
        <v>1.7522042593122737</v>
      </c>
      <c r="ED8" s="11">
        <v>1.3030704245314153</v>
      </c>
      <c r="EE8" s="11">
        <v>2.3549166855618466</v>
      </c>
      <c r="EF8" s="11">
        <v>3.5407419382396581</v>
      </c>
      <c r="EG8" s="11">
        <v>4.535533537584147</v>
      </c>
      <c r="EH8" s="11">
        <v>18.154316265887566</v>
      </c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>
        <v>2825.7953019208094</v>
      </c>
      <c r="ET8" s="11"/>
      <c r="EU8" s="11"/>
      <c r="EX8" s="11"/>
      <c r="EZ8" s="37"/>
    </row>
    <row r="9" spans="1:156" x14ac:dyDescent="0.3">
      <c r="A9" s="65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>
        <v>786.2315348472639</v>
      </c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>
        <v>17.121209457173407</v>
      </c>
      <c r="DU9" s="11">
        <v>7.5951161741470798</v>
      </c>
      <c r="DV9" s="11">
        <v>8.086333940847144</v>
      </c>
      <c r="DW9" s="11">
        <v>7.3204549145380726</v>
      </c>
      <c r="DX9" s="11">
        <v>4.9786966387348519</v>
      </c>
      <c r="DY9" s="11">
        <v>2.7891519494516923</v>
      </c>
      <c r="DZ9" s="11">
        <v>3.1657485022610734</v>
      </c>
      <c r="EA9" s="11">
        <v>2.9165749528951594</v>
      </c>
      <c r="EB9" s="11">
        <v>3.0266590425438027</v>
      </c>
      <c r="EC9" s="11">
        <v>3.9735007721311488</v>
      </c>
      <c r="ED9" s="11">
        <v>0.79814988472152504</v>
      </c>
      <c r="EE9" s="11">
        <v>1.2776036355134761</v>
      </c>
      <c r="EF9" s="11">
        <v>2.7391613047724039</v>
      </c>
      <c r="EG9" s="11">
        <v>1.3661879090465532</v>
      </c>
      <c r="EH9" s="11">
        <v>3.5122382723172665</v>
      </c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>
        <v>856.89832219835864</v>
      </c>
      <c r="ET9" s="11"/>
      <c r="EU9" s="11"/>
      <c r="EX9" s="11"/>
      <c r="EZ9" s="37"/>
    </row>
    <row r="10" spans="1:156" x14ac:dyDescent="0.3">
      <c r="A10" s="65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>
        <v>1081.8235886371817</v>
      </c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>
        <v>24.299718740834685</v>
      </c>
      <c r="DU10" s="11">
        <v>21.870952059143075</v>
      </c>
      <c r="DV10" s="11">
        <v>13.069417021982732</v>
      </c>
      <c r="DW10" s="11">
        <v>16.260577739801665</v>
      </c>
      <c r="DX10" s="11">
        <v>34.30571373747388</v>
      </c>
      <c r="DY10" s="11">
        <v>2.121510682057175</v>
      </c>
      <c r="DZ10" s="11">
        <v>2.4823591465003481</v>
      </c>
      <c r="EA10" s="11">
        <v>3.0179131178393712</v>
      </c>
      <c r="EB10" s="11">
        <v>2.2825066948130077</v>
      </c>
      <c r="EC10" s="11">
        <v>2.5750927511483424</v>
      </c>
      <c r="ED10" s="11">
        <v>0.36969933558059681</v>
      </c>
      <c r="EE10" s="11">
        <v>3.6454291060055279</v>
      </c>
      <c r="EF10" s="11">
        <v>3.4427528118186417</v>
      </c>
      <c r="EG10" s="11">
        <v>2.9861676386298397</v>
      </c>
      <c r="EH10" s="11">
        <v>17.771276568511837</v>
      </c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>
        <v>1232.3246757893223</v>
      </c>
      <c r="ET10" s="11"/>
      <c r="EU10" s="11"/>
      <c r="EX10" s="11"/>
      <c r="EZ10" s="37"/>
    </row>
    <row r="11" spans="1:156" x14ac:dyDescent="0.3">
      <c r="A11" s="65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264.93596802252785</v>
      </c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>
        <v>10.990864319680172</v>
      </c>
      <c r="DU11" s="11">
        <v>11.195223635454292</v>
      </c>
      <c r="DV11" s="11">
        <v>7.5577678902480256</v>
      </c>
      <c r="DW11" s="11">
        <v>7.4385088760064377</v>
      </c>
      <c r="DX11" s="11">
        <v>14.108945040760691</v>
      </c>
      <c r="DY11" s="11">
        <v>1.3580106746924252</v>
      </c>
      <c r="DZ11" s="11">
        <v>2.0638840970948436</v>
      </c>
      <c r="EA11" s="11">
        <v>1.8059034885028502</v>
      </c>
      <c r="EB11" s="11">
        <v>1.6134570199668525</v>
      </c>
      <c r="EC11" s="11">
        <v>8.1974597415258224</v>
      </c>
      <c r="ED11" s="11">
        <v>0.46597279586199852</v>
      </c>
      <c r="EE11" s="11">
        <v>0.65010204838126895</v>
      </c>
      <c r="EF11" s="11">
        <v>2.0637143619055225</v>
      </c>
      <c r="EG11" s="11">
        <v>1.5194290628979583</v>
      </c>
      <c r="EH11" s="11">
        <v>1.3560066793701255</v>
      </c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>
        <v>337.32121775487718</v>
      </c>
      <c r="ET11" s="11"/>
      <c r="EU11" s="11"/>
      <c r="EX11" s="11"/>
      <c r="EZ11" s="37"/>
    </row>
    <row r="12" spans="1:156" x14ac:dyDescent="0.3">
      <c r="A12" s="65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>
        <v>306.81064692393443</v>
      </c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>
        <v>27.702040121624922</v>
      </c>
      <c r="DU12" s="11">
        <v>29.049851078192358</v>
      </c>
      <c r="DV12" s="11">
        <v>32.012085583315006</v>
      </c>
      <c r="DW12" s="11">
        <v>42.194750231639034</v>
      </c>
      <c r="DX12" s="11">
        <v>34.134274255911734</v>
      </c>
      <c r="DY12" s="11">
        <v>1.9018701690072504</v>
      </c>
      <c r="DZ12" s="11">
        <v>1.7852760497264279</v>
      </c>
      <c r="EA12" s="11">
        <v>1.783719302780604</v>
      </c>
      <c r="EB12" s="11">
        <v>3.1257230259754074</v>
      </c>
      <c r="EC12" s="11">
        <v>1.004100314282228</v>
      </c>
      <c r="ED12" s="11">
        <v>1.2342888391442408</v>
      </c>
      <c r="EE12" s="11">
        <v>3.0744652208589258</v>
      </c>
      <c r="EF12" s="11">
        <v>7.685991038221772</v>
      </c>
      <c r="EG12" s="11">
        <v>12.632966334831361</v>
      </c>
      <c r="EH12" s="11">
        <v>8.0602499309344182</v>
      </c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>
        <v>514.1922984203801</v>
      </c>
      <c r="ET12" s="11"/>
      <c r="EU12" s="11"/>
      <c r="EX12" s="11"/>
      <c r="EZ12" s="37"/>
    </row>
    <row r="13" spans="1:156" x14ac:dyDescent="0.3">
      <c r="A13" s="65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>
        <v>1285.4054888806315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>
        <v>1285.4054888806315</v>
      </c>
      <c r="ET13" s="11"/>
      <c r="EU13" s="11"/>
      <c r="EX13" s="11"/>
      <c r="EZ13" s="37"/>
    </row>
    <row r="14" spans="1:156" x14ac:dyDescent="0.3">
      <c r="A14" s="65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>
        <v>406.81046466739053</v>
      </c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>
        <v>110.13099053146691</v>
      </c>
      <c r="DU14" s="11">
        <v>177.26443736602764</v>
      </c>
      <c r="DV14" s="11">
        <v>203.30799860089741</v>
      </c>
      <c r="DW14" s="11">
        <v>195.20117219887089</v>
      </c>
      <c r="DX14" s="11">
        <v>291.71608015025481</v>
      </c>
      <c r="DY14" s="11">
        <v>16.331880490391633</v>
      </c>
      <c r="DZ14" s="11">
        <v>17.917604944146866</v>
      </c>
      <c r="EA14" s="11">
        <v>14.084754759797082</v>
      </c>
      <c r="EB14" s="11">
        <v>21.44730881772573</v>
      </c>
      <c r="EC14" s="11">
        <v>127.05915545873621</v>
      </c>
      <c r="ED14" s="11">
        <v>16.953301854233814</v>
      </c>
      <c r="EE14" s="11">
        <v>34.624629208073522</v>
      </c>
      <c r="EF14" s="11">
        <v>43.932903665410578</v>
      </c>
      <c r="EG14" s="11">
        <v>61.451199890722492</v>
      </c>
      <c r="EH14" s="11">
        <v>91.846118221121515</v>
      </c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>
        <v>1830.0800008252677</v>
      </c>
      <c r="ET14" s="11"/>
      <c r="EU14" s="11"/>
      <c r="EX14" s="11"/>
      <c r="EZ14" s="37"/>
    </row>
    <row r="15" spans="1:156" x14ac:dyDescent="0.3">
      <c r="A15" s="65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>
        <v>993.37750502337667</v>
      </c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>
        <v>119.00438436767288</v>
      </c>
      <c r="DU15" s="11">
        <v>178.4089312479737</v>
      </c>
      <c r="DV15" s="11">
        <v>160.72142730308198</v>
      </c>
      <c r="DW15" s="11">
        <v>201.99487310477778</v>
      </c>
      <c r="DX15" s="11">
        <v>256.22696526347841</v>
      </c>
      <c r="DY15" s="11">
        <v>13.555236617669376</v>
      </c>
      <c r="DZ15" s="11">
        <v>11.603956732521782</v>
      </c>
      <c r="EA15" s="11">
        <v>6.0826844210620061</v>
      </c>
      <c r="EB15" s="11">
        <v>13.486254046571464</v>
      </c>
      <c r="EC15" s="11">
        <v>31.477870753957035</v>
      </c>
      <c r="ED15" s="11">
        <v>23.308769457462979</v>
      </c>
      <c r="EE15" s="11">
        <v>25.697491546825042</v>
      </c>
      <c r="EF15" s="11">
        <v>42.993095031898804</v>
      </c>
      <c r="EG15" s="11">
        <v>63.734384717803664</v>
      </c>
      <c r="EH15" s="11">
        <v>61.328474287104811</v>
      </c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>
        <v>2203.0023039232378</v>
      </c>
      <c r="ET15" s="11"/>
      <c r="EU15" s="11"/>
      <c r="EX15" s="11"/>
      <c r="EZ15" s="37"/>
    </row>
    <row r="16" spans="1:156" x14ac:dyDescent="0.3">
      <c r="A16" s="65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>
        <v>2831.2339598576632</v>
      </c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>
        <v>53.894164165633917</v>
      </c>
      <c r="DU16" s="11">
        <v>84.134540893338183</v>
      </c>
      <c r="DV16" s="11">
        <v>97.826433697348676</v>
      </c>
      <c r="DW16" s="11">
        <v>110.48879205944273</v>
      </c>
      <c r="DX16" s="11">
        <v>133.54619783308925</v>
      </c>
      <c r="DY16" s="11">
        <v>4.4132405348854444</v>
      </c>
      <c r="DZ16" s="11">
        <v>4.8487402367586441</v>
      </c>
      <c r="EA16" s="11">
        <v>4.9936140884929703</v>
      </c>
      <c r="EB16" s="11">
        <v>11.127587576675191</v>
      </c>
      <c r="EC16" s="11">
        <v>18.34776436650829</v>
      </c>
      <c r="ED16" s="11">
        <v>2.9647440349092271</v>
      </c>
      <c r="EE16" s="11">
        <v>6.1450767625346172</v>
      </c>
      <c r="EF16" s="11">
        <v>11.666843543154835</v>
      </c>
      <c r="EG16" s="11">
        <v>10.933724009287269</v>
      </c>
      <c r="EH16" s="11">
        <v>17.283239804414631</v>
      </c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>
        <v>3403.8486634641367</v>
      </c>
      <c r="ET16" s="11"/>
      <c r="EU16" s="11"/>
      <c r="EX16" s="11"/>
      <c r="EZ16" s="37"/>
    </row>
    <row r="17" spans="1:156" x14ac:dyDescent="0.3">
      <c r="A17" s="65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>
        <v>52.398938606633799</v>
      </c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>
        <v>52.398938606633799</v>
      </c>
      <c r="ET17" s="11"/>
      <c r="EU17" s="11"/>
      <c r="EX17" s="11"/>
      <c r="EZ17" s="37"/>
    </row>
    <row r="18" spans="1:156" x14ac:dyDescent="0.3">
      <c r="A18" s="65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>
        <v>4.6633378582398359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>
        <v>4.6633378582398359</v>
      </c>
      <c r="ET18" s="11"/>
      <c r="EU18" s="11"/>
      <c r="EX18" s="11"/>
      <c r="EZ18" s="37"/>
    </row>
    <row r="19" spans="1:156" x14ac:dyDescent="0.3">
      <c r="A19" s="65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>
        <v>154.5443032011741</v>
      </c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>
        <v>154.5443032011741</v>
      </c>
      <c r="ET19" s="11"/>
      <c r="EU19" s="11"/>
      <c r="EX19" s="11"/>
      <c r="EZ19" s="37"/>
    </row>
    <row r="20" spans="1:156" x14ac:dyDescent="0.3">
      <c r="A20" s="65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>
        <v>2202.2685852666045</v>
      </c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>
        <v>45.307993296616623</v>
      </c>
      <c r="DU20" s="11">
        <v>106.24951589502726</v>
      </c>
      <c r="DV20" s="11">
        <v>146.15633944716069</v>
      </c>
      <c r="DW20" s="11">
        <v>153.14068943069168</v>
      </c>
      <c r="DX20" s="11">
        <v>268.18012702976313</v>
      </c>
      <c r="DY20" s="11">
        <v>6.3539039554387653</v>
      </c>
      <c r="DZ20" s="11">
        <v>8.3769873944427662</v>
      </c>
      <c r="EA20" s="11">
        <v>10.961827248576048</v>
      </c>
      <c r="EB20" s="11">
        <v>17.851707188380921</v>
      </c>
      <c r="EC20" s="11">
        <v>36.389128349572189</v>
      </c>
      <c r="ED20" s="11">
        <v>8.0284927937454142</v>
      </c>
      <c r="EE20" s="11">
        <v>35.075451175298731</v>
      </c>
      <c r="EF20" s="11">
        <v>32.807735399048006</v>
      </c>
      <c r="EG20" s="11">
        <v>69.170987070771773</v>
      </c>
      <c r="EH20" s="11">
        <v>65.122191999034129</v>
      </c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>
        <v>3211.441662940173</v>
      </c>
      <c r="ET20" s="11"/>
      <c r="EU20" s="11"/>
      <c r="EX20" s="11"/>
      <c r="EZ20" s="37"/>
    </row>
    <row r="21" spans="1:156" x14ac:dyDescent="0.3">
      <c r="A21" s="65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>
        <v>2925.9963287112264</v>
      </c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>
        <v>2925.9963287112264</v>
      </c>
      <c r="ET21" s="11"/>
      <c r="EU21" s="11"/>
      <c r="EX21" s="11"/>
      <c r="EZ21" s="37"/>
    </row>
    <row r="22" spans="1:156" x14ac:dyDescent="0.3">
      <c r="A22" s="65" t="s">
        <v>375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>
        <v>228.93406196462902</v>
      </c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>
        <v>228.93406196462902</v>
      </c>
      <c r="ET22" s="11"/>
      <c r="EU22" s="11"/>
      <c r="EX22" s="11"/>
      <c r="EZ22" s="37"/>
    </row>
    <row r="23" spans="1:156" x14ac:dyDescent="0.3">
      <c r="A23" s="65" t="s">
        <v>376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>
        <v>1224.8544400815879</v>
      </c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>
        <v>0.42685580261259803</v>
      </c>
      <c r="DU23" s="11">
        <v>0.46964908442107856</v>
      </c>
      <c r="DV23" s="11">
        <v>0.27012567304879498</v>
      </c>
      <c r="DW23" s="11">
        <v>0.19149668426708194</v>
      </c>
      <c r="DX23" s="11">
        <v>0.6146295027629366</v>
      </c>
      <c r="DY23" s="11">
        <v>0.14837065272542468</v>
      </c>
      <c r="DZ23" s="11"/>
      <c r="EA23" s="11"/>
      <c r="EB23" s="11">
        <v>6.7259689114963342E-2</v>
      </c>
      <c r="EC23" s="11"/>
      <c r="ED23" s="11"/>
      <c r="EE23" s="11"/>
      <c r="EF23" s="11">
        <v>1.7522691468368112E-2</v>
      </c>
      <c r="EG23" s="11">
        <v>2.3571441902190466</v>
      </c>
      <c r="EH23" s="11">
        <v>4.013149144172707</v>
      </c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>
        <v>1233.430643196401</v>
      </c>
      <c r="ET23" s="11"/>
      <c r="EU23" s="11"/>
      <c r="EX23" s="11"/>
      <c r="EZ23" s="37"/>
    </row>
    <row r="24" spans="1:156" x14ac:dyDescent="0.3">
      <c r="A24" s="65" t="s">
        <v>377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>
        <v>1113.34273381762</v>
      </c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>
        <v>11.576608978827364</v>
      </c>
      <c r="DU24" s="11">
        <v>27.426033434255618</v>
      </c>
      <c r="DV24" s="11">
        <v>30.56826627424724</v>
      </c>
      <c r="DW24" s="11">
        <v>28.297505726318473</v>
      </c>
      <c r="DX24" s="11">
        <v>20.977510176360131</v>
      </c>
      <c r="DY24" s="11">
        <v>0.74632488307656852</v>
      </c>
      <c r="DZ24" s="11">
        <v>2.1487844127706706</v>
      </c>
      <c r="EA24" s="11">
        <v>1.6362461666116976</v>
      </c>
      <c r="EB24" s="11">
        <v>2.6967147422154136</v>
      </c>
      <c r="EC24" s="11">
        <v>4.8932984682679397</v>
      </c>
      <c r="ED24" s="11">
        <v>1.021678902152201</v>
      </c>
      <c r="EE24" s="11">
        <v>2.0009151880778258</v>
      </c>
      <c r="EF24" s="11">
        <v>5.4481272496681132</v>
      </c>
      <c r="EG24" s="11">
        <v>10.645678907962736</v>
      </c>
      <c r="EH24" s="11">
        <v>14.24779037454279</v>
      </c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>
        <v>1277.6742177029746</v>
      </c>
      <c r="ET24" s="11"/>
      <c r="EU24" s="11"/>
      <c r="EX24" s="11"/>
      <c r="EZ24" s="37"/>
    </row>
    <row r="25" spans="1:156" x14ac:dyDescent="0.3">
      <c r="A25" s="65" t="s">
        <v>378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>
        <v>840.92097074785011</v>
      </c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>
        <v>4.0445953554965772</v>
      </c>
      <c r="DU25" s="11">
        <v>9.2513553684976024</v>
      </c>
      <c r="DV25" s="11">
        <v>8.4023696486558119</v>
      </c>
      <c r="DW25" s="11">
        <v>7.6227966385715273</v>
      </c>
      <c r="DX25" s="11">
        <v>23.014634869783229</v>
      </c>
      <c r="DY25" s="11">
        <v>4.3184227522500514E-2</v>
      </c>
      <c r="DZ25" s="11">
        <v>3.6271892991280544E-2</v>
      </c>
      <c r="EA25" s="11">
        <v>6.6528404805463653E-2</v>
      </c>
      <c r="EB25" s="11">
        <v>9.9008758585857504E-2</v>
      </c>
      <c r="EC25" s="11">
        <v>4.6475152640938884</v>
      </c>
      <c r="ED25" s="11">
        <v>5.7919770271323653E-2</v>
      </c>
      <c r="EE25" s="11">
        <v>0.47370567824085336</v>
      </c>
      <c r="EF25" s="11">
        <v>3.0637724182476558</v>
      </c>
      <c r="EG25" s="11">
        <v>3.0904102520358965</v>
      </c>
      <c r="EH25" s="11">
        <v>4.7945365959708086</v>
      </c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>
        <v>909.62957589162045</v>
      </c>
      <c r="ET25" s="11"/>
      <c r="EU25" s="11"/>
      <c r="EX25" s="11"/>
      <c r="EZ25" s="37"/>
    </row>
    <row r="26" spans="1:156" x14ac:dyDescent="0.3">
      <c r="A26" s="65" t="s">
        <v>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>
        <v>3746.5355032810953</v>
      </c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>
        <v>3746.5355032810953</v>
      </c>
      <c r="ET26" s="11"/>
      <c r="EU26" s="11"/>
      <c r="EX26" s="11"/>
      <c r="EZ26" s="37"/>
    </row>
    <row r="27" spans="1:156" x14ac:dyDescent="0.3">
      <c r="A27" s="65" t="s">
        <v>10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>
        <v>1610.7483821674525</v>
      </c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>
        <v>6.3154184840066074</v>
      </c>
      <c r="DU27" s="11">
        <v>8.4254227259273939</v>
      </c>
      <c r="DV27" s="11">
        <v>17.008261754624851</v>
      </c>
      <c r="DW27" s="11">
        <v>20.944223390687771</v>
      </c>
      <c r="DX27" s="11">
        <v>30.679278949535629</v>
      </c>
      <c r="DY27" s="11">
        <v>0.52540160981398532</v>
      </c>
      <c r="DZ27" s="11">
        <v>4.8679521608777989</v>
      </c>
      <c r="EA27" s="11">
        <v>1.2113320368582323</v>
      </c>
      <c r="EB27" s="11">
        <v>3.9467314749982316</v>
      </c>
      <c r="EC27" s="11">
        <v>3.4060534683881154</v>
      </c>
      <c r="ED27" s="11">
        <v>2.501916997369845</v>
      </c>
      <c r="EE27" s="11">
        <v>1.7645862478112835</v>
      </c>
      <c r="EF27" s="11">
        <v>2.5518072021553198</v>
      </c>
      <c r="EG27" s="11">
        <v>2.3289123960633336</v>
      </c>
      <c r="EH27" s="11">
        <v>4.3449465565459278</v>
      </c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>
        <v>1721.5706276231167</v>
      </c>
      <c r="ET27" s="11"/>
      <c r="EU27" s="11"/>
      <c r="EX27" s="11"/>
      <c r="EZ27" s="37"/>
    </row>
    <row r="28" spans="1:156" x14ac:dyDescent="0.3">
      <c r="A28" s="65" t="s">
        <v>379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>
        <v>10011.912558500602</v>
      </c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>
        <v>10011.912558500602</v>
      </c>
      <c r="ET28" s="11"/>
      <c r="EU28" s="11"/>
      <c r="EX28" s="11"/>
      <c r="EZ28" s="37"/>
    </row>
    <row r="29" spans="1:156" x14ac:dyDescent="0.3">
      <c r="A29" s="65" t="s">
        <v>21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>
        <v>20791.016073592989</v>
      </c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>
        <v>20791.016073592989</v>
      </c>
      <c r="ET29" s="11"/>
      <c r="EU29" s="11"/>
      <c r="EX29" s="11"/>
      <c r="EZ29" s="37"/>
    </row>
    <row r="30" spans="1:156" x14ac:dyDescent="0.3">
      <c r="A30" s="65" t="s">
        <v>208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>
        <v>302.01084221755696</v>
      </c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>
        <v>302.01084221755696</v>
      </c>
      <c r="ET30" s="11"/>
      <c r="EU30" s="11"/>
      <c r="EX30" s="11"/>
      <c r="EZ30" s="37"/>
    </row>
    <row r="31" spans="1:156" x14ac:dyDescent="0.3">
      <c r="A31" s="65" t="s">
        <v>380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>
        <v>130.53123816323605</v>
      </c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>
        <v>130.53123816323605</v>
      </c>
      <c r="ET31" s="11"/>
      <c r="EU31" s="11"/>
      <c r="EX31" s="11"/>
      <c r="EZ31" s="37"/>
    </row>
    <row r="32" spans="1:156" x14ac:dyDescent="0.3">
      <c r="A32" s="65" t="s">
        <v>381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>
        <v>1409.8620984126837</v>
      </c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>
        <v>4.9364476090817453</v>
      </c>
      <c r="DU32" s="11">
        <v>7.5705400649230965</v>
      </c>
      <c r="DV32" s="11">
        <v>19.877227681422685</v>
      </c>
      <c r="DW32" s="11">
        <v>7.8979655828426907</v>
      </c>
      <c r="DX32" s="11">
        <v>6.3615045241882866</v>
      </c>
      <c r="DY32" s="11">
        <v>0.51848475249498605</v>
      </c>
      <c r="DZ32" s="11">
        <v>0.82225345755743406</v>
      </c>
      <c r="EA32" s="11">
        <v>1.2200298447602496</v>
      </c>
      <c r="EB32" s="11">
        <v>1.4198998057968022</v>
      </c>
      <c r="EC32" s="11">
        <v>5.4256731255584612</v>
      </c>
      <c r="ED32" s="11">
        <v>0.3590761862546632</v>
      </c>
      <c r="EE32" s="11">
        <v>0.44614932328024892</v>
      </c>
      <c r="EF32" s="11">
        <v>1.6989183663146772</v>
      </c>
      <c r="EG32" s="11">
        <v>38.301423957498571</v>
      </c>
      <c r="EH32" s="11">
        <v>13.628887647824191</v>
      </c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>
        <v>1520.3465803424831</v>
      </c>
      <c r="ET32" s="11"/>
      <c r="EU32" s="11"/>
      <c r="EX32" s="11"/>
      <c r="EZ32" s="37"/>
    </row>
    <row r="33" spans="1:156" x14ac:dyDescent="0.3">
      <c r="A33" s="65" t="s">
        <v>382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>
        <v>3867.9594635675103</v>
      </c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>
        <v>305.06008770434852</v>
      </c>
      <c r="DU33" s="11">
        <v>236.59799254511549</v>
      </c>
      <c r="DV33" s="11">
        <v>201.34647396986352</v>
      </c>
      <c r="DW33" s="11">
        <v>205.21811869335653</v>
      </c>
      <c r="DX33" s="11">
        <v>115.8748145831925</v>
      </c>
      <c r="DY33" s="11">
        <v>35.240744032411165</v>
      </c>
      <c r="DZ33" s="11">
        <v>33.187911029572952</v>
      </c>
      <c r="EA33" s="11">
        <v>23.047636252217632</v>
      </c>
      <c r="EB33" s="11">
        <v>33.254176467343427</v>
      </c>
      <c r="EC33" s="11">
        <v>47.258118561849059</v>
      </c>
      <c r="ED33" s="11">
        <v>25.922419565964212</v>
      </c>
      <c r="EE33" s="11">
        <v>46.747705045215</v>
      </c>
      <c r="EF33" s="11">
        <v>65.045453940988523</v>
      </c>
      <c r="EG33" s="11">
        <v>65.214086910209716</v>
      </c>
      <c r="EH33" s="11">
        <v>243.03079724168941</v>
      </c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>
        <v>5550.0060001108495</v>
      </c>
      <c r="ET33" s="11"/>
      <c r="EU33" s="11"/>
      <c r="EX33" s="11"/>
      <c r="EZ33" s="37"/>
    </row>
    <row r="34" spans="1:156" x14ac:dyDescent="0.3">
      <c r="A34" s="65" t="s">
        <v>383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>
        <v>89.125123153743573</v>
      </c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>
        <v>89.125123153743573</v>
      </c>
      <c r="ET34" s="11"/>
      <c r="EU34" s="11"/>
      <c r="EX34" s="11"/>
      <c r="EZ34" s="37"/>
    </row>
    <row r="35" spans="1:156" x14ac:dyDescent="0.3">
      <c r="A35" s="65" t="s">
        <v>25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>
        <v>892.26909707531297</v>
      </c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>
        <v>892.26909707531297</v>
      </c>
      <c r="ET35" s="11"/>
      <c r="EU35" s="11"/>
      <c r="EX35" s="11"/>
      <c r="EZ35" s="37"/>
    </row>
    <row r="36" spans="1:156" x14ac:dyDescent="0.3">
      <c r="A36" s="65" t="s">
        <v>384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>
        <v>1071.5814891651987</v>
      </c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>
        <v>1.5169499828834163</v>
      </c>
      <c r="DU36" s="11">
        <v>1.7255111064120405</v>
      </c>
      <c r="DV36" s="11">
        <v>2.0546587116702208</v>
      </c>
      <c r="DW36" s="11">
        <v>2.4689885057433254</v>
      </c>
      <c r="DX36" s="11">
        <v>1.4880517881316107</v>
      </c>
      <c r="DY36" s="11">
        <v>0.43815030429594853</v>
      </c>
      <c r="DZ36" s="11">
        <v>0.79991107921547944</v>
      </c>
      <c r="EA36" s="11">
        <v>0.19135793592279743</v>
      </c>
      <c r="EB36" s="11">
        <v>0.18196178471032115</v>
      </c>
      <c r="EC36" s="11">
        <v>1.1712124411031142</v>
      </c>
      <c r="ED36" s="11"/>
      <c r="EE36" s="11">
        <v>7.5227371261606529E-2</v>
      </c>
      <c r="EF36" s="11">
        <v>0.32482127777505071</v>
      </c>
      <c r="EG36" s="11">
        <v>0.68649316508493097</v>
      </c>
      <c r="EH36" s="11">
        <v>0.76422941840936165</v>
      </c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>
        <v>1085.4690140378179</v>
      </c>
      <c r="ET36" s="11"/>
      <c r="EU36" s="11"/>
      <c r="EX36" s="11"/>
      <c r="EZ36" s="37"/>
    </row>
    <row r="37" spans="1:156" x14ac:dyDescent="0.3">
      <c r="A37" s="65" t="s">
        <v>385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>
        <v>27.838938199051324</v>
      </c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>
        <v>27.838938199051324</v>
      </c>
      <c r="ET37" s="11"/>
      <c r="EU37" s="11"/>
      <c r="EX37" s="11"/>
      <c r="EZ37" s="37"/>
    </row>
    <row r="38" spans="1:156" x14ac:dyDescent="0.3">
      <c r="A38" s="65" t="s">
        <v>386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>
        <v>747.51130135302981</v>
      </c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>
        <v>747.51130135302981</v>
      </c>
      <c r="ET38" s="11"/>
      <c r="EU38" s="11"/>
      <c r="EX38" s="11"/>
      <c r="EZ38" s="37"/>
    </row>
    <row r="39" spans="1:156" x14ac:dyDescent="0.3">
      <c r="A39" s="65" t="s">
        <v>387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>
        <v>382.98927761363319</v>
      </c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>
        <v>382.98927761363319</v>
      </c>
      <c r="ET39" s="11"/>
      <c r="EU39" s="11"/>
      <c r="EX39" s="11"/>
      <c r="EZ39" s="37"/>
    </row>
    <row r="40" spans="1:156" x14ac:dyDescent="0.3">
      <c r="A40" s="65" t="s">
        <v>32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>
        <v>24.893500610996959</v>
      </c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>
        <v>24.893500610996959</v>
      </c>
      <c r="ET40" s="11"/>
      <c r="EU40" s="11"/>
      <c r="EX40" s="11"/>
      <c r="EZ40" s="37"/>
    </row>
    <row r="41" spans="1:156" x14ac:dyDescent="0.3">
      <c r="A41" s="65" t="s">
        <v>35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>
        <v>3516.1021622995986</v>
      </c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>
        <v>3516.1021622995986</v>
      </c>
      <c r="ET41" s="11"/>
      <c r="EU41" s="11"/>
      <c r="EX41" s="11"/>
      <c r="EZ41" s="37"/>
    </row>
    <row r="42" spans="1:156" x14ac:dyDescent="0.3">
      <c r="A42" s="65" t="s">
        <v>41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>
        <v>7627.3360181492571</v>
      </c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>
        <v>7627.3360181492571</v>
      </c>
      <c r="ET42" s="11"/>
      <c r="EU42" s="11"/>
      <c r="EX42" s="11"/>
      <c r="EZ42" s="37"/>
    </row>
    <row r="43" spans="1:156" x14ac:dyDescent="0.3">
      <c r="A43" s="65" t="s">
        <v>388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>
        <v>2723.7664503195433</v>
      </c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>
        <v>2723.7664503195433</v>
      </c>
      <c r="ET43" s="11"/>
      <c r="EU43" s="11"/>
      <c r="EX43" s="11"/>
      <c r="EZ43" s="37"/>
    </row>
    <row r="44" spans="1:156" x14ac:dyDescent="0.3">
      <c r="A44" s="65" t="s">
        <v>389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>
        <v>1204.9287069723823</v>
      </c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>
        <v>1204.9287069723823</v>
      </c>
      <c r="ET44" s="11"/>
      <c r="EU44" s="11"/>
      <c r="EX44" s="11"/>
      <c r="EZ44" s="37"/>
    </row>
    <row r="45" spans="1:156" x14ac:dyDescent="0.3">
      <c r="A45" s="65" t="s">
        <v>390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>
        <v>1264.5347696524391</v>
      </c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>
        <v>1264.5347696524391</v>
      </c>
      <c r="ET45" s="11"/>
      <c r="EU45" s="11"/>
      <c r="EX45" s="11"/>
      <c r="EZ45" s="37"/>
    </row>
    <row r="46" spans="1:156" x14ac:dyDescent="0.3">
      <c r="A46" s="65" t="s">
        <v>341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>
        <v>106.41797893293344</v>
      </c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>
        <v>106.41797893293344</v>
      </c>
      <c r="ET46" s="11"/>
      <c r="EU46" s="11"/>
      <c r="EX46" s="11"/>
      <c r="EZ46" s="37"/>
    </row>
    <row r="47" spans="1:156" x14ac:dyDescent="0.3">
      <c r="A47" s="65" t="s">
        <v>391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>
        <v>355.14416723406322</v>
      </c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>
        <v>355.14416723406322</v>
      </c>
      <c r="ET47" s="11"/>
      <c r="EU47" s="11"/>
      <c r="EX47" s="11"/>
      <c r="EZ47" s="37"/>
    </row>
    <row r="48" spans="1:156" x14ac:dyDescent="0.3">
      <c r="A48" s="65" t="s">
        <v>392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>
        <v>8248.0059626100629</v>
      </c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>
        <v>8248.0059626100629</v>
      </c>
      <c r="ET48" s="11"/>
      <c r="EU48" s="11"/>
      <c r="EX48" s="11"/>
      <c r="EZ48" s="37"/>
    </row>
    <row r="49" spans="1:156" x14ac:dyDescent="0.3">
      <c r="A49" s="65" t="s">
        <v>43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>
        <v>4536.9950897988592</v>
      </c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>
        <v>4536.9950897988592</v>
      </c>
      <c r="ET49" s="11"/>
      <c r="EU49" s="11"/>
      <c r="EX49" s="11"/>
      <c r="EZ49" s="37"/>
    </row>
    <row r="50" spans="1:156" x14ac:dyDescent="0.3">
      <c r="A50" s="65" t="s">
        <v>393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>
        <v>28369.65437286628</v>
      </c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>
        <v>28369.65437286628</v>
      </c>
      <c r="ET50" s="11"/>
      <c r="EU50" s="11"/>
      <c r="EX50" s="11"/>
      <c r="EZ50" s="37"/>
    </row>
    <row r="51" spans="1:156" x14ac:dyDescent="0.3">
      <c r="A51" s="65" t="s">
        <v>46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>
        <v>20067.295622470156</v>
      </c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>
        <v>20067.295622470156</v>
      </c>
      <c r="ET51" s="11"/>
      <c r="EU51" s="11"/>
      <c r="EX51" s="11"/>
      <c r="EZ51" s="37"/>
    </row>
    <row r="52" spans="1:156" x14ac:dyDescent="0.3">
      <c r="A52" s="65" t="s">
        <v>394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>
        <v>22118.895223126296</v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>
        <v>22118.895223126296</v>
      </c>
      <c r="ET52" s="11"/>
      <c r="EU52" s="11"/>
      <c r="EX52" s="11"/>
      <c r="EZ52" s="37"/>
    </row>
    <row r="53" spans="1:156" x14ac:dyDescent="0.3">
      <c r="A53" s="65" t="s">
        <v>395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>
        <v>11215.460006900059</v>
      </c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>
        <v>11215.460006900059</v>
      </c>
      <c r="ET53" s="11"/>
      <c r="EU53" s="11"/>
      <c r="EX53" s="11"/>
      <c r="EZ53" s="37"/>
    </row>
    <row r="54" spans="1:156" x14ac:dyDescent="0.3">
      <c r="A54" s="65" t="s">
        <v>396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>
        <v>8178.7351545693809</v>
      </c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>
        <v>8178.7351545693809</v>
      </c>
      <c r="ET54" s="11"/>
      <c r="EU54" s="11"/>
      <c r="EX54" s="11"/>
      <c r="EZ54" s="37"/>
    </row>
    <row r="55" spans="1:156" x14ac:dyDescent="0.3">
      <c r="A55" s="65" t="s">
        <v>397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>
        <v>7889.64854700657</v>
      </c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>
        <v>7889.64854700657</v>
      </c>
      <c r="ET55" s="11"/>
      <c r="EU55" s="11"/>
      <c r="EX55" s="11"/>
      <c r="EZ55" s="37"/>
    </row>
    <row r="56" spans="1:156" x14ac:dyDescent="0.3">
      <c r="A56" s="65" t="s">
        <v>199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>
        <v>6068.4295650614476</v>
      </c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>
        <v>6068.4295650614476</v>
      </c>
      <c r="ET56" s="11"/>
      <c r="EU56" s="11"/>
      <c r="EX56" s="11"/>
      <c r="EZ56" s="37"/>
    </row>
    <row r="57" spans="1:156" x14ac:dyDescent="0.3">
      <c r="A57" s="65" t="s">
        <v>398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>
        <v>10744.541436273174</v>
      </c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>
        <v>10744.541436273174</v>
      </c>
      <c r="ET57" s="11"/>
      <c r="EU57" s="11"/>
      <c r="EX57" s="11"/>
      <c r="EZ57" s="37"/>
    </row>
    <row r="58" spans="1:156" x14ac:dyDescent="0.3">
      <c r="A58" s="65" t="s">
        <v>399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>
        <v>14831.34924499991</v>
      </c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>
        <v>14831.34924499991</v>
      </c>
      <c r="ET58" s="11"/>
      <c r="EU58" s="11"/>
      <c r="EX58" s="11"/>
      <c r="EZ58" s="37"/>
    </row>
    <row r="59" spans="1:156" x14ac:dyDescent="0.3">
      <c r="A59" s="65" t="s">
        <v>200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>
        <v>9038.9597506829505</v>
      </c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>
        <v>9038.9597506829505</v>
      </c>
      <c r="ET59" s="11"/>
      <c r="EU59" s="11"/>
      <c r="EX59" s="11"/>
      <c r="EZ59" s="37"/>
    </row>
    <row r="60" spans="1:156" x14ac:dyDescent="0.3">
      <c r="A60" s="65" t="s">
        <v>201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>
        <v>3576.11590985061</v>
      </c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>
        <v>3576.11590985061</v>
      </c>
      <c r="ET60" s="11"/>
      <c r="EU60" s="11"/>
      <c r="EX60" s="11"/>
      <c r="EZ60" s="37"/>
    </row>
    <row r="61" spans="1:156" x14ac:dyDescent="0.3">
      <c r="A61" s="65" t="s">
        <v>48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>
        <v>5931.5889664200149</v>
      </c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>
        <v>5931.5889664200149</v>
      </c>
      <c r="ET61" s="11"/>
      <c r="EU61" s="11"/>
      <c r="EX61" s="11"/>
      <c r="EZ61" s="37"/>
    </row>
    <row r="62" spans="1:156" x14ac:dyDescent="0.3">
      <c r="A62" s="65" t="s">
        <v>400</v>
      </c>
      <c r="B62" s="11">
        <v>5.7805106709105027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>
        <v>2187.4741578751491</v>
      </c>
      <c r="AB62" s="11"/>
      <c r="AC62" s="11">
        <v>15.441398292690305</v>
      </c>
      <c r="AD62" s="11">
        <v>21.885019244197629</v>
      </c>
      <c r="AE62" s="11"/>
      <c r="AF62" s="11"/>
      <c r="AG62" s="11"/>
      <c r="AH62" s="11"/>
      <c r="AI62" s="11"/>
      <c r="AJ62" s="11"/>
      <c r="AK62" s="11"/>
      <c r="AL62" s="11"/>
      <c r="AM62" s="11"/>
      <c r="AN62" s="11">
        <v>1.3458098035511026</v>
      </c>
      <c r="AO62" s="11"/>
      <c r="AP62" s="11"/>
      <c r="AQ62" s="11"/>
      <c r="AR62" s="11"/>
      <c r="AS62" s="11"/>
      <c r="AT62" s="11"/>
      <c r="AU62" s="11">
        <v>261.87672306979908</v>
      </c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>
        <v>31.66763193104773</v>
      </c>
      <c r="DU62" s="11">
        <v>25.222069124888954</v>
      </c>
      <c r="DV62" s="11">
        <v>26.354173481883141</v>
      </c>
      <c r="DW62" s="11">
        <v>26.860795617094499</v>
      </c>
      <c r="DX62" s="11">
        <v>23.933664189588498</v>
      </c>
      <c r="DY62" s="11">
        <v>11.745977615139029</v>
      </c>
      <c r="DZ62" s="11">
        <v>10.188040129255452</v>
      </c>
      <c r="EA62" s="11">
        <v>11.441943718849769</v>
      </c>
      <c r="EB62" s="11">
        <v>14.129745774968702</v>
      </c>
      <c r="EC62" s="11">
        <v>20.464754496334589</v>
      </c>
      <c r="ED62" s="11">
        <v>17.75066225984536</v>
      </c>
      <c r="EE62" s="11">
        <v>24.006773554525807</v>
      </c>
      <c r="EF62" s="11">
        <v>36.078780595722819</v>
      </c>
      <c r="EG62" s="11">
        <v>49.3887258320946</v>
      </c>
      <c r="EH62" s="11">
        <v>65.856669593832123</v>
      </c>
      <c r="EI62" s="11"/>
      <c r="EJ62" s="11"/>
      <c r="EK62" s="11"/>
      <c r="EL62" s="11"/>
      <c r="EM62" s="11"/>
      <c r="EN62" s="11"/>
      <c r="EO62" s="11"/>
      <c r="EP62" s="11"/>
      <c r="EQ62" s="11"/>
      <c r="ER62" s="11">
        <v>1.0637093786448113</v>
      </c>
      <c r="ES62" s="11">
        <v>2889.9577362500145</v>
      </c>
      <c r="ET62" s="11"/>
      <c r="EU62" s="11"/>
      <c r="EX62" s="11"/>
      <c r="EZ62" s="37"/>
    </row>
    <row r="63" spans="1:156" x14ac:dyDescent="0.3">
      <c r="A63" s="65" t="s">
        <v>401</v>
      </c>
      <c r="B63" s="11"/>
      <c r="C63" s="11">
        <v>1.4604280455096961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>
        <v>4.4884956286702886</v>
      </c>
      <c r="AA63" s="11">
        <v>654.20741172479939</v>
      </c>
      <c r="AB63" s="11"/>
      <c r="AC63" s="11">
        <v>5.388304229362757</v>
      </c>
      <c r="AD63" s="11">
        <v>52.794721335445011</v>
      </c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>
        <v>93.35619889657184</v>
      </c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>
        <v>6.7090609855033909</v>
      </c>
      <c r="DU63" s="11">
        <v>5.557245711697222</v>
      </c>
      <c r="DV63" s="11">
        <v>9.3563771913654641</v>
      </c>
      <c r="DW63" s="11">
        <v>6.575352285940804</v>
      </c>
      <c r="DX63" s="11">
        <v>8.9865315595115209</v>
      </c>
      <c r="DY63" s="11">
        <v>2.0491557995415852</v>
      </c>
      <c r="DZ63" s="11">
        <v>2.1653299947771445</v>
      </c>
      <c r="EA63" s="11">
        <v>1.9046941618025353</v>
      </c>
      <c r="EB63" s="11">
        <v>1.8493660395707241</v>
      </c>
      <c r="EC63" s="11">
        <v>1.6605329789321799</v>
      </c>
      <c r="ED63" s="11">
        <v>1.7611590271329975</v>
      </c>
      <c r="EE63" s="11">
        <v>1.8051649786868966</v>
      </c>
      <c r="EF63" s="11">
        <v>3.6489163853610247</v>
      </c>
      <c r="EG63" s="11">
        <v>4.0993852668166673</v>
      </c>
      <c r="EH63" s="11">
        <v>10.318476114977079</v>
      </c>
      <c r="EI63" s="11"/>
      <c r="EJ63" s="11"/>
      <c r="EK63" s="11"/>
      <c r="EL63" s="11"/>
      <c r="EM63" s="11"/>
      <c r="EN63" s="11"/>
      <c r="EO63" s="11"/>
      <c r="EP63" s="11"/>
      <c r="EQ63" s="11"/>
      <c r="ER63" s="11">
        <v>4.1782027174786761E-3</v>
      </c>
      <c r="ES63" s="11">
        <v>880.14648654469386</v>
      </c>
      <c r="ET63" s="11"/>
      <c r="EU63" s="11"/>
      <c r="EX63" s="29"/>
      <c r="EZ63" s="37"/>
    </row>
    <row r="64" spans="1:156" x14ac:dyDescent="0.3">
      <c r="A64" s="65" t="s">
        <v>402</v>
      </c>
      <c r="B64" s="11"/>
      <c r="C64" s="11"/>
      <c r="D64" s="11">
        <v>26.7597928089268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1549.817423019226</v>
      </c>
      <c r="AB64" s="11"/>
      <c r="AC64" s="11">
        <v>1.798745332482079</v>
      </c>
      <c r="AD64" s="11">
        <v>1.0881793919999627</v>
      </c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>
        <v>41.922882286389807</v>
      </c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>
        <v>43.026940204780658</v>
      </c>
      <c r="DU64" s="11">
        <v>53.470722363010715</v>
      </c>
      <c r="DV64" s="11">
        <v>49.199342325435182</v>
      </c>
      <c r="DW64" s="11">
        <v>46.866893493121054</v>
      </c>
      <c r="DX64" s="11">
        <v>33.843927645713919</v>
      </c>
      <c r="DY64" s="11">
        <v>12.240522462491965</v>
      </c>
      <c r="DZ64" s="11">
        <v>19.786784560661776</v>
      </c>
      <c r="EA64" s="11">
        <v>17.419223809186732</v>
      </c>
      <c r="EB64" s="11">
        <v>18.063109436506192</v>
      </c>
      <c r="EC64" s="11">
        <v>17.987765160684475</v>
      </c>
      <c r="ED64" s="11">
        <v>18.038541282390103</v>
      </c>
      <c r="EE64" s="11">
        <v>30.095081694253707</v>
      </c>
      <c r="EF64" s="11">
        <v>53.698784613296766</v>
      </c>
      <c r="EG64" s="11">
        <v>59.600578829772125</v>
      </c>
      <c r="EH64" s="11">
        <v>52.90996206966706</v>
      </c>
      <c r="EI64" s="11"/>
      <c r="EJ64" s="11"/>
      <c r="EK64" s="11"/>
      <c r="EL64" s="11"/>
      <c r="EM64" s="11"/>
      <c r="EN64" s="11"/>
      <c r="EO64" s="11"/>
      <c r="EP64" s="11"/>
      <c r="EQ64" s="11"/>
      <c r="ER64" s="11">
        <v>9.5783772781326887E-4</v>
      </c>
      <c r="ES64" s="11">
        <v>2147.6361606277246</v>
      </c>
      <c r="ET64" s="11"/>
      <c r="EU64" s="11"/>
      <c r="EX64" s="29"/>
      <c r="EZ64" s="37"/>
    </row>
    <row r="65" spans="1:159" x14ac:dyDescent="0.3">
      <c r="A65" s="65" t="s">
        <v>403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>
        <v>305.45928202062112</v>
      </c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>
        <v>0.49834874844619903</v>
      </c>
      <c r="DU65" s="11">
        <v>0.77407814691435395</v>
      </c>
      <c r="DV65" s="11">
        <v>0.75878621359128096</v>
      </c>
      <c r="DW65" s="11">
        <v>0.86828667862795872</v>
      </c>
      <c r="DX65" s="11">
        <v>0.65019285088703338</v>
      </c>
      <c r="DY65" s="11">
        <v>9.6179832863523593E-2</v>
      </c>
      <c r="DZ65" s="11">
        <v>0.34273565762781405</v>
      </c>
      <c r="EA65" s="11">
        <v>0.58070600861881883</v>
      </c>
      <c r="EB65" s="11">
        <v>1.1261467868900956</v>
      </c>
      <c r="EC65" s="11">
        <v>1.2075825098514523</v>
      </c>
      <c r="ED65" s="11">
        <v>0.57676621149502227</v>
      </c>
      <c r="EE65" s="11">
        <v>1.3980104166286664</v>
      </c>
      <c r="EF65" s="11">
        <v>3.132969793767912</v>
      </c>
      <c r="EG65" s="11">
        <v>4.4316235079249697</v>
      </c>
      <c r="EH65" s="11">
        <v>8.6459955764915968</v>
      </c>
      <c r="EI65" s="11"/>
      <c r="EJ65" s="11"/>
      <c r="EK65" s="11"/>
      <c r="EL65" s="11"/>
      <c r="EM65" s="11"/>
      <c r="EN65" s="11"/>
      <c r="EO65" s="11"/>
      <c r="EP65" s="11"/>
      <c r="EQ65" s="11"/>
      <c r="ER65" s="11">
        <v>0.35125654344748247</v>
      </c>
      <c r="ES65" s="11">
        <v>330.8989475046954</v>
      </c>
      <c r="ET65" s="11"/>
      <c r="EU65" s="11"/>
      <c r="EX65" s="29"/>
      <c r="EZ65" s="37"/>
    </row>
    <row r="66" spans="1:159" x14ac:dyDescent="0.3">
      <c r="A66" s="65" t="s">
        <v>404</v>
      </c>
      <c r="B66" s="11"/>
      <c r="C66" s="11"/>
      <c r="D66" s="11"/>
      <c r="E66" s="11">
        <v>1.4916114640958276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>
        <v>43.662028219889159</v>
      </c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>
        <v>12.337149497206029</v>
      </c>
      <c r="DU66" s="11">
        <v>14.9252303797973</v>
      </c>
      <c r="DV66" s="11">
        <v>16.416603237574609</v>
      </c>
      <c r="DW66" s="11">
        <v>14.933218139473977</v>
      </c>
      <c r="DX66" s="11">
        <v>13.488372163680612</v>
      </c>
      <c r="DY66" s="11">
        <v>3.4704268631625776</v>
      </c>
      <c r="DZ66" s="11">
        <v>6.3212410525014775</v>
      </c>
      <c r="EA66" s="11">
        <v>7.7034257103332102</v>
      </c>
      <c r="EB66" s="11">
        <v>6.2942405729567712</v>
      </c>
      <c r="EC66" s="11">
        <v>10.843056459026499</v>
      </c>
      <c r="ED66" s="11">
        <v>6.7821478832183777</v>
      </c>
      <c r="EE66" s="11">
        <v>10.747891981308074</v>
      </c>
      <c r="EF66" s="11">
        <v>22.798187951817884</v>
      </c>
      <c r="EG66" s="11">
        <v>34.591054048834934</v>
      </c>
      <c r="EH66" s="11">
        <v>56.333766001813792</v>
      </c>
      <c r="EI66" s="11"/>
      <c r="EJ66" s="11"/>
      <c r="EK66" s="11"/>
      <c r="EL66" s="11"/>
      <c r="EM66" s="11"/>
      <c r="EN66" s="11"/>
      <c r="EO66" s="11"/>
      <c r="EP66" s="11"/>
      <c r="EQ66" s="11"/>
      <c r="ER66" s="11">
        <v>2.5603981704038969</v>
      </c>
      <c r="ES66" s="11">
        <v>285.70004979709506</v>
      </c>
      <c r="ET66" s="11"/>
      <c r="EU66" s="11"/>
      <c r="EX66" s="29"/>
      <c r="EZ66" s="37"/>
    </row>
    <row r="67" spans="1:159" x14ac:dyDescent="0.3">
      <c r="A67" s="65" t="s">
        <v>405</v>
      </c>
      <c r="B67" s="11"/>
      <c r="C67" s="11"/>
      <c r="D67" s="11"/>
      <c r="E67" s="11"/>
      <c r="F67" s="11">
        <v>2.3751537454797282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5.775775341343051</v>
      </c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>
        <v>25.889205367616164</v>
      </c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>
        <v>11.73907539913129</v>
      </c>
      <c r="DU67" s="11">
        <v>19.196820685003946</v>
      </c>
      <c r="DV67" s="11">
        <v>20.804966521017235</v>
      </c>
      <c r="DW67" s="11">
        <v>21.811529139143659</v>
      </c>
      <c r="DX67" s="11">
        <v>19.035877343471707</v>
      </c>
      <c r="DY67" s="11">
        <v>3.6722477196604992</v>
      </c>
      <c r="DZ67" s="11">
        <v>8.0229980757795616</v>
      </c>
      <c r="EA67" s="11">
        <v>6.899961136768578</v>
      </c>
      <c r="EB67" s="11">
        <v>8.7801649657399476</v>
      </c>
      <c r="EC67" s="11">
        <v>15.945021457835301</v>
      </c>
      <c r="ED67" s="11">
        <v>5.2928947226736902</v>
      </c>
      <c r="EE67" s="11">
        <v>12.092911984272027</v>
      </c>
      <c r="EF67" s="11">
        <v>29.525464823847607</v>
      </c>
      <c r="EG67" s="11">
        <v>42.854177471739121</v>
      </c>
      <c r="EH67" s="11">
        <v>73.320978825029471</v>
      </c>
      <c r="EI67" s="11"/>
      <c r="EJ67" s="11"/>
      <c r="EK67" s="11"/>
      <c r="EL67" s="11"/>
      <c r="EM67" s="11"/>
      <c r="EN67" s="11"/>
      <c r="EO67" s="11"/>
      <c r="EP67" s="11"/>
      <c r="EQ67" s="11"/>
      <c r="ER67" s="11">
        <v>7.7740283731417309E-2</v>
      </c>
      <c r="ES67" s="11">
        <v>333.11296500928398</v>
      </c>
      <c r="ET67" s="11"/>
      <c r="EU67" s="11"/>
      <c r="EX67" s="29"/>
      <c r="EZ67" s="37"/>
    </row>
    <row r="68" spans="1:159" x14ac:dyDescent="0.3">
      <c r="A68" s="65" t="s">
        <v>406</v>
      </c>
      <c r="B68" s="11"/>
      <c r="C68" s="11"/>
      <c r="D68" s="11"/>
      <c r="E68" s="11"/>
      <c r="F68" s="11"/>
      <c r="G68" s="11">
        <v>7.5013452986798441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>
        <v>7.2015905679245273</v>
      </c>
      <c r="Z68" s="11">
        <v>1075.1878036117087</v>
      </c>
      <c r="AA68" s="11"/>
      <c r="AB68" s="11"/>
      <c r="AC68" s="11">
        <v>4.4927083419822083</v>
      </c>
      <c r="AD68" s="11">
        <v>12.574660096368968</v>
      </c>
      <c r="AE68" s="11"/>
      <c r="AF68" s="11"/>
      <c r="AG68" s="11"/>
      <c r="AH68" s="11">
        <v>0.19090614188348659</v>
      </c>
      <c r="AI68" s="11"/>
      <c r="AJ68" s="11"/>
      <c r="AK68" s="11">
        <v>20.575907162455913</v>
      </c>
      <c r="AL68" s="11"/>
      <c r="AM68" s="11"/>
      <c r="AN68" s="11"/>
      <c r="AO68" s="11"/>
      <c r="AP68" s="11"/>
      <c r="AQ68" s="11"/>
      <c r="AR68" s="11"/>
      <c r="AS68" s="11"/>
      <c r="AT68" s="11"/>
      <c r="AU68" s="11">
        <v>98.812324686004331</v>
      </c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>
        <v>1.026966795100632</v>
      </c>
      <c r="DU68" s="11">
        <v>1.6797176127622466</v>
      </c>
      <c r="DV68" s="11">
        <v>1.8201777390717848</v>
      </c>
      <c r="DW68" s="11">
        <v>1.9083955540131732</v>
      </c>
      <c r="DX68" s="11">
        <v>1.6659195138457588</v>
      </c>
      <c r="DY68" s="11">
        <v>0.32103596873298545</v>
      </c>
      <c r="DZ68" s="11">
        <v>0.70136325084207451</v>
      </c>
      <c r="EA68" s="11">
        <v>0.60316851227611223</v>
      </c>
      <c r="EB68" s="11">
        <v>0.7674950791695837</v>
      </c>
      <c r="EC68" s="11">
        <v>1.3937504211571823</v>
      </c>
      <c r="ED68" s="11">
        <v>0.46267157323123342</v>
      </c>
      <c r="EE68" s="11">
        <v>1.0570280095645406</v>
      </c>
      <c r="EF68" s="11">
        <v>2.5803009452922203</v>
      </c>
      <c r="EG68" s="11">
        <v>3.7445943887439825</v>
      </c>
      <c r="EH68" s="11">
        <v>6.404802836475425</v>
      </c>
      <c r="EI68" s="11"/>
      <c r="EJ68" s="11"/>
      <c r="EK68" s="11"/>
      <c r="EL68" s="11"/>
      <c r="EM68" s="11"/>
      <c r="EN68" s="11"/>
      <c r="EO68" s="11"/>
      <c r="EP68" s="11"/>
      <c r="EQ68" s="11"/>
      <c r="ER68" s="11">
        <v>170.98799174077644</v>
      </c>
      <c r="ES68" s="11">
        <v>1423.6626258480635</v>
      </c>
      <c r="ET68" s="11"/>
      <c r="EU68" s="11"/>
      <c r="EX68" s="29"/>
      <c r="EZ68" s="37"/>
    </row>
    <row r="69" spans="1:159" x14ac:dyDescent="0.3">
      <c r="A69" s="65" t="s">
        <v>407</v>
      </c>
      <c r="B69" s="11"/>
      <c r="C69" s="11"/>
      <c r="D69" s="11"/>
      <c r="E69" s="11"/>
      <c r="F69" s="11"/>
      <c r="G69" s="11"/>
      <c r="H69" s="11">
        <v>11.150949751591723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>
        <v>5.5051224899393461</v>
      </c>
      <c r="AD69" s="11">
        <v>2.4902087137228297</v>
      </c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>
        <v>18.938765930648618</v>
      </c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>
        <v>8.9619199431586374</v>
      </c>
      <c r="DU69" s="11">
        <v>13.375598726862828</v>
      </c>
      <c r="DV69" s="11">
        <v>15.550971649868762</v>
      </c>
      <c r="DW69" s="11">
        <v>18.772553672563532</v>
      </c>
      <c r="DX69" s="11">
        <v>19.937872885095601</v>
      </c>
      <c r="DY69" s="11">
        <v>7.0100172176088318</v>
      </c>
      <c r="DZ69" s="11">
        <v>12.510587947608197</v>
      </c>
      <c r="EA69" s="11">
        <v>14.236339033219803</v>
      </c>
      <c r="EB69" s="11">
        <v>17.827625995880489</v>
      </c>
      <c r="EC69" s="11">
        <v>23.165136478531871</v>
      </c>
      <c r="ED69" s="11">
        <v>19.629036129536523</v>
      </c>
      <c r="EE69" s="11">
        <v>35.646938406524853</v>
      </c>
      <c r="EF69" s="11">
        <v>77.401295546496911</v>
      </c>
      <c r="EG69" s="11">
        <v>111.86565972107573</v>
      </c>
      <c r="EH69" s="11">
        <v>164.92667210939757</v>
      </c>
      <c r="EI69" s="11"/>
      <c r="EJ69" s="11"/>
      <c r="EK69" s="11"/>
      <c r="EL69" s="11"/>
      <c r="EM69" s="11"/>
      <c r="EN69" s="11"/>
      <c r="EO69" s="11"/>
      <c r="EP69" s="11"/>
      <c r="EQ69" s="11"/>
      <c r="ER69" s="11">
        <v>1.6512700262234555E-2</v>
      </c>
      <c r="ES69" s="11">
        <v>598.91978504959479</v>
      </c>
      <c r="ET69" s="11"/>
      <c r="EU69" s="11"/>
      <c r="EX69" s="29"/>
      <c r="EZ69" s="37"/>
    </row>
    <row r="70" spans="1:159" x14ac:dyDescent="0.3">
      <c r="A70" s="65" t="s">
        <v>408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>
        <v>3.2590516419952937</v>
      </c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>
        <v>54.482157351565391</v>
      </c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>
        <v>24.4215871864637</v>
      </c>
      <c r="DU70" s="11">
        <v>36.247542657356888</v>
      </c>
      <c r="DV70" s="11">
        <v>36.183989098762574</v>
      </c>
      <c r="DW70" s="11">
        <v>43.494043890232739</v>
      </c>
      <c r="DX70" s="11">
        <v>36.620901066619268</v>
      </c>
      <c r="DY70" s="11">
        <v>9.081758756353338</v>
      </c>
      <c r="DZ70" s="11">
        <v>22.852424133537021</v>
      </c>
      <c r="EA70" s="11">
        <v>20.487600778240928</v>
      </c>
      <c r="EB70" s="11">
        <v>35.59652087003694</v>
      </c>
      <c r="EC70" s="11">
        <v>46.276434677685188</v>
      </c>
      <c r="ED70" s="11">
        <v>33.151414219965162</v>
      </c>
      <c r="EE70" s="11">
        <v>65.978651944250345</v>
      </c>
      <c r="EF70" s="11">
        <v>141.07084348606233</v>
      </c>
      <c r="EG70" s="11">
        <v>215.50140016420792</v>
      </c>
      <c r="EH70" s="11">
        <v>391.73886250509116</v>
      </c>
      <c r="EI70" s="11"/>
      <c r="EJ70" s="11"/>
      <c r="EK70" s="11"/>
      <c r="EL70" s="11"/>
      <c r="EM70" s="11"/>
      <c r="EN70" s="11"/>
      <c r="EO70" s="11"/>
      <c r="EP70" s="11"/>
      <c r="EQ70" s="11"/>
      <c r="ER70" s="11">
        <v>1.2662673700633906E-2</v>
      </c>
      <c r="ES70" s="11">
        <v>1216.4578471021268</v>
      </c>
      <c r="ET70" s="11"/>
      <c r="EU70" s="11"/>
      <c r="EX70" s="29"/>
      <c r="EZ70" s="37"/>
    </row>
    <row r="71" spans="1:159" x14ac:dyDescent="0.3">
      <c r="A71" s="65" t="s">
        <v>342</v>
      </c>
      <c r="B71" s="11"/>
      <c r="C71" s="11"/>
      <c r="D71" s="11"/>
      <c r="E71" s="11"/>
      <c r="F71" s="11"/>
      <c r="G71" s="11"/>
      <c r="H71" s="11"/>
      <c r="I71" s="11"/>
      <c r="J71" s="11">
        <v>6.9362195541963061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>
        <v>0.13810262502312928</v>
      </c>
      <c r="Z71" s="11"/>
      <c r="AA71" s="11"/>
      <c r="AB71" s="11"/>
      <c r="AC71" s="11">
        <v>1.6743052430036505</v>
      </c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>
        <v>145.05905475917206</v>
      </c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>
        <v>146.24118341138308</v>
      </c>
      <c r="DU71" s="11">
        <v>167.0746458011667</v>
      </c>
      <c r="DV71" s="11">
        <v>163.97138158253205</v>
      </c>
      <c r="DW71" s="11">
        <v>147.23567742981652</v>
      </c>
      <c r="DX71" s="11">
        <v>128.18202583147848</v>
      </c>
      <c r="DY71" s="11">
        <v>51.419828065699861</v>
      </c>
      <c r="DZ71" s="11">
        <v>70.853855204320638</v>
      </c>
      <c r="EA71" s="11">
        <v>68.811741428675759</v>
      </c>
      <c r="EB71" s="11">
        <v>94.188770011593832</v>
      </c>
      <c r="EC71" s="11">
        <v>120.15274336349928</v>
      </c>
      <c r="ED71" s="11">
        <v>95.493340314573757</v>
      </c>
      <c r="EE71" s="11">
        <v>189.01748696868862</v>
      </c>
      <c r="EF71" s="11">
        <v>394.58086894160323</v>
      </c>
      <c r="EG71" s="11">
        <v>565.31487829720641</v>
      </c>
      <c r="EH71" s="11">
        <v>1062.0207013357565</v>
      </c>
      <c r="EI71" s="11"/>
      <c r="EJ71" s="11"/>
      <c r="EK71" s="11"/>
      <c r="EL71" s="11"/>
      <c r="EM71" s="11"/>
      <c r="EN71" s="11"/>
      <c r="EO71" s="11"/>
      <c r="EP71" s="11"/>
      <c r="EQ71" s="11"/>
      <c r="ER71" s="11">
        <v>57.010768173368085</v>
      </c>
      <c r="ES71" s="11">
        <v>3675.3775783427582</v>
      </c>
      <c r="ET71" s="11"/>
      <c r="EU71" s="11"/>
      <c r="EX71" s="29"/>
      <c r="EZ71" s="37"/>
    </row>
    <row r="72" spans="1:159" x14ac:dyDescent="0.3">
      <c r="A72" s="65" t="s">
        <v>409</v>
      </c>
      <c r="B72" s="11"/>
      <c r="C72" s="11"/>
      <c r="D72" s="11"/>
      <c r="E72" s="11"/>
      <c r="F72" s="11"/>
      <c r="G72" s="11"/>
      <c r="H72" s="11"/>
      <c r="I72" s="11"/>
      <c r="J72" s="11"/>
      <c r="K72" s="11">
        <v>3.3977675329962391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>
        <v>50.940325908007608</v>
      </c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>
        <v>1.776904927154602E-2</v>
      </c>
      <c r="ES72" s="11">
        <v>54.355862490275392</v>
      </c>
      <c r="ET72" s="11"/>
      <c r="EU72" s="11"/>
      <c r="EX72" s="29"/>
      <c r="EZ72" s="37"/>
    </row>
    <row r="73" spans="1:159" x14ac:dyDescent="0.3">
      <c r="A73" s="65" t="s">
        <v>344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>
        <v>0.17634284569683847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>
        <v>4.8063259512324885</v>
      </c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>
        <v>4.9826687969293273</v>
      </c>
      <c r="ET73" s="11"/>
      <c r="EU73" s="11"/>
      <c r="EX73" s="29"/>
      <c r="EZ73" s="37"/>
    </row>
    <row r="74" spans="1:159" x14ac:dyDescent="0.3">
      <c r="A74" s="65" t="s">
        <v>410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>
        <v>0.57208439844998327</v>
      </c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146.31236808064534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>
        <v>16.014537798354798</v>
      </c>
      <c r="ES74" s="11">
        <v>162.89899027745014</v>
      </c>
      <c r="ET74" s="11"/>
      <c r="EU74" s="11"/>
      <c r="EX74" s="29"/>
      <c r="EZ74" s="37"/>
    </row>
    <row r="75" spans="1:159" x14ac:dyDescent="0.3">
      <c r="A75" s="65" t="s">
        <v>343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>
        <v>23.744008639279425</v>
      </c>
      <c r="Z75" s="11">
        <v>1.310333903708891</v>
      </c>
      <c r="AA75" s="11"/>
      <c r="AB75" s="11"/>
      <c r="AC75" s="11">
        <v>2.9573973992663856</v>
      </c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>
        <v>132.35805845342853</v>
      </c>
      <c r="AT75" s="11"/>
      <c r="AU75" s="11">
        <v>285.26609424496672</v>
      </c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>
        <v>24.142107257089126</v>
      </c>
      <c r="DU75" s="11">
        <v>40.429245209377065</v>
      </c>
      <c r="DV75" s="11">
        <v>49.881020270440622</v>
      </c>
      <c r="DW75" s="11">
        <v>46.798826154776592</v>
      </c>
      <c r="DX75" s="11">
        <v>53.547588394566745</v>
      </c>
      <c r="DY75" s="11">
        <v>13.964551463360205</v>
      </c>
      <c r="DZ75" s="11">
        <v>30.075017409573267</v>
      </c>
      <c r="EA75" s="11">
        <v>32.481404763208893</v>
      </c>
      <c r="EB75" s="11">
        <v>52.042973734416371</v>
      </c>
      <c r="EC75" s="11">
        <v>94.808229356323906</v>
      </c>
      <c r="ED75" s="11">
        <v>37.986184633897153</v>
      </c>
      <c r="EE75" s="11">
        <v>86.346912460113359</v>
      </c>
      <c r="EF75" s="11">
        <v>222.04022777620605</v>
      </c>
      <c r="EG75" s="11">
        <v>371.77510786468252</v>
      </c>
      <c r="EH75" s="11">
        <v>950.88671199619364</v>
      </c>
      <c r="EI75" s="11"/>
      <c r="EJ75" s="11"/>
      <c r="EK75" s="11"/>
      <c r="EL75" s="11"/>
      <c r="EM75" s="11"/>
      <c r="EN75" s="11"/>
      <c r="EO75" s="11"/>
      <c r="EP75" s="11"/>
      <c r="EQ75" s="11"/>
      <c r="ER75" s="11">
        <v>727.46120937412343</v>
      </c>
      <c r="ES75" s="11">
        <v>3280.3032107589988</v>
      </c>
      <c r="ET75" s="11"/>
      <c r="EU75" s="11"/>
      <c r="EX75" s="29"/>
      <c r="EZ75" s="37"/>
    </row>
    <row r="76" spans="1:159" x14ac:dyDescent="0.3">
      <c r="A76" s="65" t="s">
        <v>411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>
        <v>9.9062446099480422E-2</v>
      </c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>
        <v>123.35443539843197</v>
      </c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>
        <v>4357.1073667082801</v>
      </c>
      <c r="ES76" s="11">
        <v>4480.5608645528118</v>
      </c>
      <c r="ET76" s="11"/>
      <c r="EU76" s="11"/>
      <c r="EX76" s="29"/>
      <c r="EZ76" s="37"/>
    </row>
    <row r="77" spans="1:159" x14ac:dyDescent="0.3">
      <c r="A77" s="65" t="s">
        <v>413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>
        <v>16.249928447206383</v>
      </c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>
        <v>3.1440613730926219</v>
      </c>
      <c r="DU77" s="11">
        <v>4.0753638112674171</v>
      </c>
      <c r="DV77" s="11">
        <v>5.1301332272395115</v>
      </c>
      <c r="DW77" s="11">
        <v>5.1697460815005574</v>
      </c>
      <c r="DX77" s="11">
        <v>4.7962488504959824</v>
      </c>
      <c r="DY77" s="11">
        <v>0.87075236846442194</v>
      </c>
      <c r="DZ77" s="11">
        <v>1.4047502368410356</v>
      </c>
      <c r="EA77" s="11">
        <v>1.7656447006920779</v>
      </c>
      <c r="EB77" s="11">
        <v>2.0352865359331567</v>
      </c>
      <c r="EC77" s="11">
        <v>3.7891742652292768</v>
      </c>
      <c r="ED77" s="11">
        <v>1.6457642033134909</v>
      </c>
      <c r="EE77" s="11">
        <v>3.3821132324486376</v>
      </c>
      <c r="EF77" s="11">
        <v>8.495228369845897</v>
      </c>
      <c r="EG77" s="11">
        <v>13.42694000977251</v>
      </c>
      <c r="EH77" s="11">
        <v>27.764555422949066</v>
      </c>
      <c r="EI77" s="11"/>
      <c r="EJ77" s="11"/>
      <c r="EK77" s="11"/>
      <c r="EL77" s="11"/>
      <c r="EM77" s="11"/>
      <c r="EN77" s="11"/>
      <c r="EO77" s="11"/>
      <c r="EP77" s="11"/>
      <c r="EQ77" s="11"/>
      <c r="ER77" s="11">
        <v>185.38824669500002</v>
      </c>
      <c r="ES77" s="11">
        <v>288.53393783129206</v>
      </c>
      <c r="ET77" s="11"/>
      <c r="EU77" s="11"/>
      <c r="EV77" s="11"/>
      <c r="EW77" s="11"/>
      <c r="EX77" s="29"/>
      <c r="EZ77" s="37"/>
      <c r="FA77" s="30"/>
      <c r="FB77" s="30"/>
      <c r="FC77" s="30"/>
    </row>
    <row r="78" spans="1:159" x14ac:dyDescent="0.3">
      <c r="A78" s="65" t="s">
        <v>414</v>
      </c>
      <c r="B78" s="11">
        <v>23.138042475136693</v>
      </c>
      <c r="C78" s="11">
        <v>5.5350000483191417</v>
      </c>
      <c r="D78" s="11">
        <v>19.941856971543064</v>
      </c>
      <c r="E78" s="11">
        <v>16.430298952596917</v>
      </c>
      <c r="F78" s="11">
        <v>11.35134555826299</v>
      </c>
      <c r="G78" s="11">
        <v>28.423140921152267</v>
      </c>
      <c r="H78" s="11">
        <v>18.365596783950895</v>
      </c>
      <c r="I78" s="11">
        <v>10.870946144485096</v>
      </c>
      <c r="J78" s="11">
        <v>26.184924858320731</v>
      </c>
      <c r="K78" s="11"/>
      <c r="L78" s="11"/>
      <c r="M78" s="11"/>
      <c r="N78" s="11">
        <v>130.29673495501871</v>
      </c>
      <c r="O78" s="11"/>
      <c r="P78" s="11"/>
      <c r="Q78" s="11"/>
      <c r="R78" s="11">
        <v>134.70657923117261</v>
      </c>
      <c r="S78" s="11"/>
      <c r="T78" s="11"/>
      <c r="U78" s="11"/>
      <c r="V78" s="11"/>
      <c r="W78" s="11"/>
      <c r="X78" s="11">
        <v>22.08529182332521</v>
      </c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>
        <v>12.210883840557372</v>
      </c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>
        <v>14.057950224622138</v>
      </c>
      <c r="DU78" s="11">
        <v>24.256163211504013</v>
      </c>
      <c r="DV78" s="11">
        <v>31.372471863975704</v>
      </c>
      <c r="DW78" s="11">
        <v>32.655998257383935</v>
      </c>
      <c r="DX78" s="11">
        <v>31.849899796276397</v>
      </c>
      <c r="DY78" s="11">
        <v>5.1651051005461142</v>
      </c>
      <c r="DZ78" s="11">
        <v>11.480478877553747</v>
      </c>
      <c r="EA78" s="11">
        <v>10.26753486063202</v>
      </c>
      <c r="EB78" s="11">
        <v>14.517598879887981</v>
      </c>
      <c r="EC78" s="11">
        <v>34.529511941598884</v>
      </c>
      <c r="ED78" s="11">
        <v>18.706582810464869</v>
      </c>
      <c r="EE78" s="11">
        <v>33.728534351448339</v>
      </c>
      <c r="EF78" s="11">
        <v>79.084525922614404</v>
      </c>
      <c r="EG78" s="11">
        <v>128.08824852309561</v>
      </c>
      <c r="EH78" s="11">
        <v>259.84579968067152</v>
      </c>
      <c r="EI78" s="11"/>
      <c r="EJ78" s="11"/>
      <c r="EK78" s="11"/>
      <c r="EL78" s="11"/>
      <c r="EM78" s="11"/>
      <c r="EN78" s="11"/>
      <c r="EO78" s="11"/>
      <c r="EP78" s="11"/>
      <c r="EQ78" s="11">
        <v>144.86361258554456</v>
      </c>
      <c r="ER78" s="11">
        <v>4.7747524666563644E-2</v>
      </c>
      <c r="ES78" s="11">
        <v>1334.0584069763286</v>
      </c>
      <c r="ET78" s="11"/>
      <c r="EU78" s="11"/>
      <c r="EX78" s="29"/>
      <c r="EZ78" s="37"/>
    </row>
    <row r="79" spans="1:159" x14ac:dyDescent="0.3">
      <c r="A79" s="65" t="s">
        <v>415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>
        <v>88.553509567967751</v>
      </c>
      <c r="S79" s="11"/>
      <c r="T79" s="11"/>
      <c r="U79" s="11"/>
      <c r="V79" s="11"/>
      <c r="W79" s="11"/>
      <c r="X79" s="11">
        <v>0.521189812299929</v>
      </c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>
        <v>159.25411945911503</v>
      </c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>
        <v>18.710816526547852</v>
      </c>
      <c r="DU79" s="11">
        <v>38.718523132903243</v>
      </c>
      <c r="DV79" s="11">
        <v>49.53040895074848</v>
      </c>
      <c r="DW79" s="11">
        <v>57.783886081848394</v>
      </c>
      <c r="DX79" s="11">
        <v>55.065822805270713</v>
      </c>
      <c r="DY79" s="11">
        <v>7.1892377616275338</v>
      </c>
      <c r="DZ79" s="11">
        <v>16.911413642215123</v>
      </c>
      <c r="EA79" s="11">
        <v>20.992001563248159</v>
      </c>
      <c r="EB79" s="11">
        <v>33.765879092539009</v>
      </c>
      <c r="EC79" s="11">
        <v>57.578950268990091</v>
      </c>
      <c r="ED79" s="11">
        <v>18.115371610554195</v>
      </c>
      <c r="EE79" s="11">
        <v>40.21274685027187</v>
      </c>
      <c r="EF79" s="11">
        <v>105.50285042230986</v>
      </c>
      <c r="EG79" s="11">
        <v>184.18124147768685</v>
      </c>
      <c r="EH79" s="11">
        <v>442.73627316075027</v>
      </c>
      <c r="EI79" s="11"/>
      <c r="EJ79" s="11"/>
      <c r="EK79" s="11"/>
      <c r="EL79" s="11"/>
      <c r="EM79" s="11"/>
      <c r="EN79" s="11"/>
      <c r="EO79" s="11"/>
      <c r="EP79" s="11"/>
      <c r="EQ79" s="11">
        <v>158.72366056914746</v>
      </c>
      <c r="ER79" s="11">
        <v>8.1677296244101916E-2</v>
      </c>
      <c r="ES79" s="11">
        <v>1554.129580052286</v>
      </c>
      <c r="ET79" s="11"/>
      <c r="EU79" s="11"/>
      <c r="EX79" s="29"/>
      <c r="EZ79" s="37"/>
    </row>
    <row r="80" spans="1:159" x14ac:dyDescent="0.3">
      <c r="A80" s="65" t="s">
        <v>416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>
        <v>11.254812040427181</v>
      </c>
      <c r="Q80" s="11"/>
      <c r="R80" s="11"/>
      <c r="S80" s="11">
        <v>6.3513406472679907</v>
      </c>
      <c r="T80" s="11"/>
      <c r="U80" s="11"/>
      <c r="V80" s="11"/>
      <c r="W80" s="11"/>
      <c r="X80" s="11">
        <v>76.142327443376146</v>
      </c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>
        <v>66.541892467953588</v>
      </c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>
        <v>14.972651751476237</v>
      </c>
      <c r="DU80" s="11">
        <v>23.528166798618773</v>
      </c>
      <c r="DV80" s="11">
        <v>22.882915477162197</v>
      </c>
      <c r="DW80" s="11">
        <v>24.872910130314136</v>
      </c>
      <c r="DX80" s="11">
        <v>35.409393395433469</v>
      </c>
      <c r="DY80" s="11">
        <v>2.8779076430306554</v>
      </c>
      <c r="DZ80" s="11">
        <v>6.0013390490378988</v>
      </c>
      <c r="EA80" s="11">
        <v>6.7588337259475759</v>
      </c>
      <c r="EB80" s="11">
        <v>14.692719875091584</v>
      </c>
      <c r="EC80" s="11">
        <v>25.136394783036454</v>
      </c>
      <c r="ED80" s="11">
        <v>9.1529044260323236</v>
      </c>
      <c r="EE80" s="11">
        <v>18.211183379009064</v>
      </c>
      <c r="EF80" s="11">
        <v>77.646837419674895</v>
      </c>
      <c r="EG80" s="11">
        <v>114.55641535337939</v>
      </c>
      <c r="EH80" s="11">
        <v>251.11065568654237</v>
      </c>
      <c r="EI80" s="11"/>
      <c r="EJ80" s="11"/>
      <c r="EK80" s="11"/>
      <c r="EL80" s="11"/>
      <c r="EM80" s="11"/>
      <c r="EN80" s="11"/>
      <c r="EO80" s="11"/>
      <c r="EP80" s="11"/>
      <c r="EQ80" s="11">
        <v>109.86905193283228</v>
      </c>
      <c r="ER80" s="11">
        <v>0.93451300420291872</v>
      </c>
      <c r="ES80" s="11">
        <v>918.9051664298471</v>
      </c>
      <c r="ET80" s="11"/>
      <c r="EU80" s="11"/>
      <c r="EX80" s="29"/>
      <c r="EZ80" s="37"/>
    </row>
    <row r="81" spans="1:156" x14ac:dyDescent="0.3">
      <c r="A81" s="65" t="s">
        <v>7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>
        <v>166.84008125657809</v>
      </c>
      <c r="U81" s="11"/>
      <c r="V81" s="11"/>
      <c r="W81" s="11"/>
      <c r="X81" s="11">
        <v>0.59635137393432858</v>
      </c>
      <c r="Y81" s="11"/>
      <c r="Z81" s="11"/>
      <c r="AA81" s="11"/>
      <c r="AB81" s="11"/>
      <c r="AC81" s="11">
        <v>4.948738818433025</v>
      </c>
      <c r="AD81" s="11">
        <v>2.1400073604523651</v>
      </c>
      <c r="AE81" s="11"/>
      <c r="AF81" s="11"/>
      <c r="AG81" s="11"/>
      <c r="AH81" s="11"/>
      <c r="AI81" s="11">
        <v>2116.3497861400874</v>
      </c>
      <c r="AJ81" s="11"/>
      <c r="AK81" s="11">
        <v>4.2586579879754822</v>
      </c>
      <c r="AL81" s="11"/>
      <c r="AM81" s="11">
        <v>24.751451441785186</v>
      </c>
      <c r="AN81" s="11"/>
      <c r="AO81" s="11">
        <v>53.686337077575402</v>
      </c>
      <c r="AP81" s="11"/>
      <c r="AQ81" s="11"/>
      <c r="AR81" s="11"/>
      <c r="AS81" s="11"/>
      <c r="AT81" s="11"/>
      <c r="AU81" s="11">
        <v>36.760050674447726</v>
      </c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>
        <v>6.5909932306754797</v>
      </c>
      <c r="DU81" s="11">
        <v>11.607536518980181</v>
      </c>
      <c r="DV81" s="11">
        <v>14.640614193905124</v>
      </c>
      <c r="DW81" s="11">
        <v>15.866103183911992</v>
      </c>
      <c r="DX81" s="11">
        <v>22.930904520787376</v>
      </c>
      <c r="DY81" s="11">
        <v>4.877613753465158</v>
      </c>
      <c r="DZ81" s="11">
        <v>14.354462861992264</v>
      </c>
      <c r="EA81" s="11">
        <v>13.859017035461255</v>
      </c>
      <c r="EB81" s="11">
        <v>24.259541068808389</v>
      </c>
      <c r="EC81" s="11">
        <v>25.682440763428286</v>
      </c>
      <c r="ED81" s="11">
        <v>28.458828950935921</v>
      </c>
      <c r="EE81" s="11">
        <v>55.227736352608034</v>
      </c>
      <c r="EF81" s="11">
        <v>106.4833870902801</v>
      </c>
      <c r="EG81" s="11">
        <v>148.56119880151979</v>
      </c>
      <c r="EH81" s="11">
        <v>196.67594576216527</v>
      </c>
      <c r="EI81" s="11"/>
      <c r="EJ81" s="11"/>
      <c r="EK81" s="11"/>
      <c r="EL81" s="11"/>
      <c r="EM81" s="11"/>
      <c r="EN81" s="11"/>
      <c r="EO81" s="11"/>
      <c r="EP81" s="11"/>
      <c r="EQ81" s="11">
        <v>886.97753151713187</v>
      </c>
      <c r="ER81" s="11">
        <v>37.623284005899137</v>
      </c>
      <c r="ES81" s="11">
        <v>4025.0086017432254</v>
      </c>
      <c r="ET81" s="11"/>
      <c r="EU81" s="11"/>
      <c r="EX81" s="29"/>
      <c r="EZ81" s="37"/>
    </row>
    <row r="82" spans="1:156" x14ac:dyDescent="0.3">
      <c r="A82" s="65" t="s">
        <v>11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>
        <v>62.058248962234607</v>
      </c>
      <c r="Y82" s="11"/>
      <c r="Z82" s="11"/>
      <c r="AA82" s="11"/>
      <c r="AB82" s="11"/>
      <c r="AC82" s="11">
        <v>37.755855471530296</v>
      </c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>
        <v>89.216576543620008</v>
      </c>
      <c r="AT82" s="11"/>
      <c r="AU82" s="11">
        <v>303.22241400460445</v>
      </c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>
        <v>56.987964203781502</v>
      </c>
      <c r="DU82" s="11">
        <v>76.04446186256277</v>
      </c>
      <c r="DV82" s="11">
        <v>80.933040889182891</v>
      </c>
      <c r="DW82" s="11">
        <v>68.063189530558574</v>
      </c>
      <c r="DX82" s="11">
        <v>70.40968902962598</v>
      </c>
      <c r="DY82" s="11">
        <v>15.868070326574259</v>
      </c>
      <c r="DZ82" s="11">
        <v>24.711861214809009</v>
      </c>
      <c r="EA82" s="11">
        <v>24.626293137786735</v>
      </c>
      <c r="EB82" s="11">
        <v>38.536112122769701</v>
      </c>
      <c r="EC82" s="11">
        <v>47.196193552776506</v>
      </c>
      <c r="ED82" s="11">
        <v>33.209091934540631</v>
      </c>
      <c r="EE82" s="11">
        <v>69.707805965155359</v>
      </c>
      <c r="EF82" s="11">
        <v>153.74601644339506</v>
      </c>
      <c r="EG82" s="11">
        <v>255.33814938189917</v>
      </c>
      <c r="EH82" s="11">
        <v>516.52382449914091</v>
      </c>
      <c r="EI82" s="11"/>
      <c r="EJ82" s="11"/>
      <c r="EK82" s="11"/>
      <c r="EL82" s="11"/>
      <c r="EM82" s="11"/>
      <c r="EN82" s="11"/>
      <c r="EO82" s="11"/>
      <c r="EP82" s="11"/>
      <c r="EQ82" s="11"/>
      <c r="ER82" s="11">
        <v>0.5608985781197221</v>
      </c>
      <c r="ES82" s="11">
        <v>2024.7157576546686</v>
      </c>
      <c r="ET82" s="11"/>
      <c r="EU82" s="11"/>
      <c r="EX82" s="29"/>
      <c r="EZ82" s="37"/>
    </row>
    <row r="83" spans="1:156" x14ac:dyDescent="0.3">
      <c r="A83" s="65" t="s">
        <v>417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>
        <v>4481.490116390738</v>
      </c>
      <c r="AK83" s="11"/>
      <c r="AL83" s="11"/>
      <c r="AM83" s="11"/>
      <c r="AN83" s="11"/>
      <c r="AO83" s="11"/>
      <c r="AP83" s="11">
        <v>2946.8119289825204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>
        <v>1239.1482028165747</v>
      </c>
      <c r="ER83" s="11">
        <v>3719.5244209613738</v>
      </c>
      <c r="ES83" s="11">
        <v>12386.974669151208</v>
      </c>
      <c r="ET83" s="11"/>
      <c r="EU83" s="11"/>
      <c r="EX83" s="29"/>
      <c r="EZ83" s="37"/>
    </row>
    <row r="84" spans="1:156" x14ac:dyDescent="0.3">
      <c r="A84" s="65" t="s">
        <v>22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>
        <v>8.2472176851485628</v>
      </c>
      <c r="V84" s="11">
        <v>12.747049930053969</v>
      </c>
      <c r="W84" s="11">
        <v>74.040684029587766</v>
      </c>
      <c r="X84" s="11">
        <v>0.53046911630545723</v>
      </c>
      <c r="Y84" s="11"/>
      <c r="Z84" s="11"/>
      <c r="AA84" s="11"/>
      <c r="AB84" s="11"/>
      <c r="AC84" s="11">
        <v>2.835463233356367</v>
      </c>
      <c r="AD84" s="11"/>
      <c r="AE84" s="11"/>
      <c r="AF84" s="11"/>
      <c r="AG84" s="11"/>
      <c r="AH84" s="11"/>
      <c r="AI84" s="11">
        <v>6.1028125560125961</v>
      </c>
      <c r="AJ84" s="11"/>
      <c r="AK84" s="11">
        <v>33.780876497709627</v>
      </c>
      <c r="AL84" s="11">
        <v>52.540632364403244</v>
      </c>
      <c r="AM84" s="11">
        <v>114.43875853755864</v>
      </c>
      <c r="AN84" s="11"/>
      <c r="AO84" s="11"/>
      <c r="AP84" s="11">
        <v>15.380060587690641</v>
      </c>
      <c r="AQ84" s="11">
        <v>133.38576933204612</v>
      </c>
      <c r="AR84" s="11">
        <v>331.56607390800195</v>
      </c>
      <c r="AS84" s="11"/>
      <c r="AT84" s="11"/>
      <c r="AU84" s="11">
        <v>17.100895284993666</v>
      </c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>
        <v>21121.700953464231</v>
      </c>
      <c r="ES84" s="11">
        <v>21924.397716527099</v>
      </c>
      <c r="ET84" s="11"/>
      <c r="EU84" s="11"/>
      <c r="EX84" s="29"/>
      <c r="EZ84" s="37"/>
    </row>
    <row r="85" spans="1:156" x14ac:dyDescent="0.3">
      <c r="A85" s="65" t="s">
        <v>202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>
        <v>6.6314613378730503</v>
      </c>
      <c r="U85" s="11">
        <v>6.235323825374218</v>
      </c>
      <c r="V85" s="11"/>
      <c r="W85" s="11"/>
      <c r="X85" s="11">
        <v>34.724250134228441</v>
      </c>
      <c r="Y85" s="11">
        <v>0.34170300448321894</v>
      </c>
      <c r="Z85" s="11">
        <v>2.6290611069277019</v>
      </c>
      <c r="AA85" s="11">
        <v>10.503928785653773</v>
      </c>
      <c r="AB85" s="11">
        <v>0.39650222486647863</v>
      </c>
      <c r="AC85" s="11">
        <v>23.975518112013916</v>
      </c>
      <c r="AD85" s="11">
        <v>2.652823827927842</v>
      </c>
      <c r="AE85" s="11"/>
      <c r="AF85" s="11"/>
      <c r="AG85" s="11">
        <v>1.7672942333702477</v>
      </c>
      <c r="AH85" s="11">
        <v>0.24626297469210906</v>
      </c>
      <c r="AI85" s="11"/>
      <c r="AJ85" s="11"/>
      <c r="AK85" s="11">
        <v>2.828905394765536</v>
      </c>
      <c r="AL85" s="11"/>
      <c r="AM85" s="11"/>
      <c r="AN85" s="11"/>
      <c r="AO85" s="11"/>
      <c r="AP85" s="11"/>
      <c r="AQ85" s="11"/>
      <c r="AR85" s="11"/>
      <c r="AS85" s="11">
        <v>76.260277881059039</v>
      </c>
      <c r="AT85" s="11">
        <v>39.701688280081562</v>
      </c>
      <c r="AU85" s="11">
        <v>477.57260657876685</v>
      </c>
      <c r="AV85" s="11">
        <v>39.117356777451725</v>
      </c>
      <c r="AW85" s="11"/>
      <c r="AX85" s="11"/>
      <c r="AY85" s="11"/>
      <c r="AZ85" s="11"/>
      <c r="BA85" s="11"/>
      <c r="BB85" s="11">
        <v>8.5431883153409807</v>
      </c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>
        <v>162.10946295038289</v>
      </c>
      <c r="DU85" s="11">
        <v>213.14229384243845</v>
      </c>
      <c r="DV85" s="11">
        <v>235.18365401972966</v>
      </c>
      <c r="DW85" s="11">
        <v>226.51274429927969</v>
      </c>
      <c r="DX85" s="11">
        <v>212.35008967940917</v>
      </c>
      <c r="DY85" s="11">
        <v>52.282879009411609</v>
      </c>
      <c r="DZ85" s="11">
        <v>76.244948968715917</v>
      </c>
      <c r="EA85" s="11">
        <v>83.005016700609062</v>
      </c>
      <c r="EB85" s="11">
        <v>110.98678360027876</v>
      </c>
      <c r="EC85" s="11">
        <v>169.97956235942087</v>
      </c>
      <c r="ED85" s="11">
        <v>83.681576235774685</v>
      </c>
      <c r="EE85" s="11">
        <v>187.31138271649965</v>
      </c>
      <c r="EF85" s="11">
        <v>419.87876268414874</v>
      </c>
      <c r="EG85" s="11">
        <v>655.00004716709805</v>
      </c>
      <c r="EH85" s="11">
        <v>1394.321683975327</v>
      </c>
      <c r="EI85" s="11"/>
      <c r="EJ85" s="11"/>
      <c r="EK85" s="11"/>
      <c r="EL85" s="11"/>
      <c r="EM85" s="11"/>
      <c r="EN85" s="11"/>
      <c r="EO85" s="11"/>
      <c r="EP85" s="11"/>
      <c r="EQ85" s="11"/>
      <c r="ER85" s="11">
        <v>177.40135048310478</v>
      </c>
      <c r="ES85" s="11">
        <v>5193.5203914865051</v>
      </c>
      <c r="ET85" s="11"/>
      <c r="EU85" s="11"/>
      <c r="EX85" s="29"/>
      <c r="EZ85" s="37"/>
    </row>
    <row r="86" spans="1:156" x14ac:dyDescent="0.3">
      <c r="A86" s="65" t="s">
        <v>418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>
        <v>0.15389043807033748</v>
      </c>
      <c r="Z86" s="11">
        <v>4.9177108629035038</v>
      </c>
      <c r="AA86" s="11"/>
      <c r="AB86" s="11">
        <v>1.2488179394000094</v>
      </c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>
        <v>52.921939364473616</v>
      </c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>
        <v>689.5027028102221</v>
      </c>
      <c r="ES86" s="11">
        <v>748.74506141506959</v>
      </c>
      <c r="ET86" s="11"/>
      <c r="EU86" s="11"/>
      <c r="EX86" s="29"/>
      <c r="EZ86" s="37"/>
    </row>
    <row r="87" spans="1:156" x14ac:dyDescent="0.3">
      <c r="A87" s="65" t="s">
        <v>419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>
        <v>0.76961159252125899</v>
      </c>
      <c r="Y87" s="11">
        <v>0.85887225323710648</v>
      </c>
      <c r="Z87" s="11">
        <v>2.7639638880447865</v>
      </c>
      <c r="AA87" s="11"/>
      <c r="AB87" s="11"/>
      <c r="AC87" s="11">
        <v>36.11147774585703</v>
      </c>
      <c r="AD87" s="11">
        <v>1.9994493127802189</v>
      </c>
      <c r="AE87" s="11"/>
      <c r="AF87" s="11"/>
      <c r="AG87" s="11"/>
      <c r="AH87" s="11"/>
      <c r="AI87" s="11"/>
      <c r="AJ87" s="11"/>
      <c r="AK87" s="11">
        <v>54.148910337920249</v>
      </c>
      <c r="AL87" s="11"/>
      <c r="AM87" s="11"/>
      <c r="AN87" s="11"/>
      <c r="AO87" s="11"/>
      <c r="AP87" s="11"/>
      <c r="AQ87" s="11"/>
      <c r="AR87" s="11"/>
      <c r="AS87" s="11"/>
      <c r="AT87" s="11"/>
      <c r="AU87" s="11">
        <v>393.32513471663998</v>
      </c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>
        <v>44.693894128225963</v>
      </c>
      <c r="DU87" s="11">
        <v>60.068097267325065</v>
      </c>
      <c r="DV87" s="11">
        <v>61.856959005718096</v>
      </c>
      <c r="DW87" s="11">
        <v>57.743713826125244</v>
      </c>
      <c r="DX87" s="11">
        <v>49.966532289156156</v>
      </c>
      <c r="DY87" s="11">
        <v>14.802791306696079</v>
      </c>
      <c r="DZ87" s="11">
        <v>25.097272749462498</v>
      </c>
      <c r="EA87" s="11">
        <v>23.203740062180788</v>
      </c>
      <c r="EB87" s="11">
        <v>31.415524360528465</v>
      </c>
      <c r="EC87" s="11">
        <v>44.551205582876911</v>
      </c>
      <c r="ED87" s="11">
        <v>24.00271464449731</v>
      </c>
      <c r="EE87" s="11">
        <v>51.511589159827807</v>
      </c>
      <c r="EF87" s="11">
        <v>117.5529660915913</v>
      </c>
      <c r="EG87" s="11">
        <v>168.86386120014819</v>
      </c>
      <c r="EH87" s="11">
        <v>306.96403130373494</v>
      </c>
      <c r="EI87" s="11"/>
      <c r="EJ87" s="11"/>
      <c r="EK87" s="11"/>
      <c r="EL87" s="11"/>
      <c r="EM87" s="11"/>
      <c r="EN87" s="11"/>
      <c r="EO87" s="11"/>
      <c r="EP87" s="11"/>
      <c r="EQ87" s="11"/>
      <c r="ER87" s="11">
        <v>486.2750583628453</v>
      </c>
      <c r="ES87" s="11">
        <v>2058.5473711879408</v>
      </c>
      <c r="ET87" s="11"/>
      <c r="EU87" s="11"/>
      <c r="EX87" s="29"/>
      <c r="EZ87" s="37"/>
    </row>
    <row r="88" spans="1:156" x14ac:dyDescent="0.3">
      <c r="A88" s="65" t="s">
        <v>420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>
        <v>143.40604471957394</v>
      </c>
      <c r="R88" s="11">
        <v>196.98524856397125</v>
      </c>
      <c r="S88" s="11">
        <v>182.48500128930604</v>
      </c>
      <c r="T88" s="11"/>
      <c r="U88" s="11"/>
      <c r="V88" s="11"/>
      <c r="W88" s="11"/>
      <c r="X88" s="11">
        <v>1.1331531769873009</v>
      </c>
      <c r="Y88" s="11">
        <v>0.84699392574891774</v>
      </c>
      <c r="Z88" s="11">
        <v>5.2793206967602497</v>
      </c>
      <c r="AA88" s="11">
        <v>69.755874307454022</v>
      </c>
      <c r="AB88" s="11">
        <v>0.79239997690260988</v>
      </c>
      <c r="AC88" s="11">
        <v>170.08855596912014</v>
      </c>
      <c r="AD88" s="11">
        <v>23.3543152396234</v>
      </c>
      <c r="AE88" s="11"/>
      <c r="AF88" s="11"/>
      <c r="AG88" s="11"/>
      <c r="AH88" s="11"/>
      <c r="AI88" s="11">
        <v>4.725326617680607</v>
      </c>
      <c r="AJ88" s="11"/>
      <c r="AK88" s="11">
        <v>3.8810443739926361</v>
      </c>
      <c r="AL88" s="11"/>
      <c r="AM88" s="11"/>
      <c r="AN88" s="11"/>
      <c r="AO88" s="11"/>
      <c r="AP88" s="11"/>
      <c r="AQ88" s="11"/>
      <c r="AR88" s="11"/>
      <c r="AS88" s="11">
        <v>167.26120631392908</v>
      </c>
      <c r="AT88" s="11"/>
      <c r="AU88" s="11">
        <v>748.5041659930622</v>
      </c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>
        <v>157.95148737040455</v>
      </c>
      <c r="DU88" s="11">
        <v>219.35271805370297</v>
      </c>
      <c r="DV88" s="11">
        <v>229.04123823672072</v>
      </c>
      <c r="DW88" s="11">
        <v>215.37679667898277</v>
      </c>
      <c r="DX88" s="11">
        <v>174.41455798072468</v>
      </c>
      <c r="DY88" s="11">
        <v>59.132144731221558</v>
      </c>
      <c r="DZ88" s="11">
        <v>86.257045517776731</v>
      </c>
      <c r="EA88" s="11">
        <v>88.057836648871586</v>
      </c>
      <c r="EB88" s="11">
        <v>123.21757519633947</v>
      </c>
      <c r="EC88" s="11">
        <v>190.34247948442459</v>
      </c>
      <c r="ED88" s="11">
        <v>110.01737404468173</v>
      </c>
      <c r="EE88" s="11">
        <v>262.99718615460176</v>
      </c>
      <c r="EF88" s="11">
        <v>595.13305553780185</v>
      </c>
      <c r="EG88" s="11">
        <v>895.43696923705738</v>
      </c>
      <c r="EH88" s="11">
        <v>1568.2227584920374</v>
      </c>
      <c r="EI88" s="11"/>
      <c r="EJ88" s="11"/>
      <c r="EK88" s="11"/>
      <c r="EL88" s="11"/>
      <c r="EM88" s="11"/>
      <c r="EN88" s="11"/>
      <c r="EO88" s="11"/>
      <c r="EP88" s="11"/>
      <c r="EQ88" s="11"/>
      <c r="ER88" s="11">
        <v>33.044589676756772</v>
      </c>
      <c r="ES88" s="11">
        <v>6726.4944642062192</v>
      </c>
      <c r="ET88" s="11"/>
      <c r="EU88" s="11"/>
      <c r="EX88" s="29"/>
      <c r="EZ88" s="37"/>
    </row>
    <row r="89" spans="1:156" x14ac:dyDescent="0.3">
      <c r="A89" s="65" t="s">
        <v>421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>
        <v>1.275057260948975</v>
      </c>
      <c r="Y89" s="11"/>
      <c r="Z89" s="11"/>
      <c r="AA89" s="11"/>
      <c r="AB89" s="11">
        <v>0.797511663864508</v>
      </c>
      <c r="AC89" s="11">
        <v>5.1021808663292738</v>
      </c>
      <c r="AD89" s="11">
        <v>91.801973484463034</v>
      </c>
      <c r="AE89" s="11"/>
      <c r="AF89" s="11"/>
      <c r="AG89" s="11"/>
      <c r="AH89" s="11"/>
      <c r="AI89" s="11"/>
      <c r="AJ89" s="11"/>
      <c r="AK89" s="11"/>
      <c r="AL89" s="11"/>
      <c r="AM89" s="11"/>
      <c r="AN89" s="11">
        <v>0.36733114712526133</v>
      </c>
      <c r="AO89" s="11"/>
      <c r="AP89" s="11"/>
      <c r="AQ89" s="11"/>
      <c r="AR89" s="11"/>
      <c r="AS89" s="11"/>
      <c r="AT89" s="11"/>
      <c r="AU89" s="11">
        <v>81.899029578046338</v>
      </c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>
        <v>43.994083542957675</v>
      </c>
      <c r="DU89" s="11">
        <v>49.519636368509566</v>
      </c>
      <c r="DV89" s="11">
        <v>45.762119374523778</v>
      </c>
      <c r="DW89" s="11">
        <v>44.66930361911735</v>
      </c>
      <c r="DX89" s="11">
        <v>33.858965574509888</v>
      </c>
      <c r="DY89" s="11">
        <v>10.802899195253879</v>
      </c>
      <c r="DZ89" s="11">
        <v>14.332999747884367</v>
      </c>
      <c r="EA89" s="11">
        <v>12.994468446489691</v>
      </c>
      <c r="EB89" s="11">
        <v>17.889388014996346</v>
      </c>
      <c r="EC89" s="11">
        <v>25.392623938073882</v>
      </c>
      <c r="ED89" s="11">
        <v>18.098960054668346</v>
      </c>
      <c r="EE89" s="11">
        <v>36.227100840210127</v>
      </c>
      <c r="EF89" s="11">
        <v>66.154977177308552</v>
      </c>
      <c r="EG89" s="11">
        <v>86.418753805436765</v>
      </c>
      <c r="EH89" s="11">
        <v>156.80206073742787</v>
      </c>
      <c r="EI89" s="11"/>
      <c r="EJ89" s="11"/>
      <c r="EK89" s="11"/>
      <c r="EL89" s="11"/>
      <c r="EM89" s="11"/>
      <c r="EN89" s="11"/>
      <c r="EO89" s="11"/>
      <c r="EP89" s="11"/>
      <c r="EQ89" s="11"/>
      <c r="ER89" s="11">
        <v>0.77923807374249532</v>
      </c>
      <c r="ES89" s="11">
        <v>844.94066251188781</v>
      </c>
      <c r="ET89" s="11"/>
      <c r="EU89" s="11"/>
      <c r="EX89" s="29"/>
      <c r="EZ89" s="37"/>
    </row>
    <row r="90" spans="1:156" x14ac:dyDescent="0.3">
      <c r="A90" s="65" t="s">
        <v>422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>
        <v>3.8055760177200209</v>
      </c>
      <c r="Q90" s="11"/>
      <c r="R90" s="11"/>
      <c r="S90" s="11"/>
      <c r="T90" s="11"/>
      <c r="U90" s="11"/>
      <c r="V90" s="11"/>
      <c r="W90" s="11"/>
      <c r="X90" s="11">
        <v>10.683246944685795</v>
      </c>
      <c r="Y90" s="11"/>
      <c r="Z90" s="11"/>
      <c r="AA90" s="11">
        <v>9.8830712601962674</v>
      </c>
      <c r="AB90" s="11">
        <v>1.040877422248319</v>
      </c>
      <c r="AC90" s="11">
        <v>17.830937107338482</v>
      </c>
      <c r="AD90" s="11">
        <v>72.347077654050054</v>
      </c>
      <c r="AE90" s="11"/>
      <c r="AF90" s="11"/>
      <c r="AG90" s="11">
        <v>2.5465104099142826</v>
      </c>
      <c r="AH90" s="11"/>
      <c r="AI90" s="11"/>
      <c r="AJ90" s="11"/>
      <c r="AK90" s="11">
        <v>11.188443878699502</v>
      </c>
      <c r="AL90" s="11"/>
      <c r="AM90" s="11"/>
      <c r="AN90" s="11"/>
      <c r="AO90" s="11"/>
      <c r="AP90" s="11"/>
      <c r="AQ90" s="11"/>
      <c r="AR90" s="11"/>
      <c r="AS90" s="11">
        <v>120.65617023822939</v>
      </c>
      <c r="AT90" s="11">
        <v>27.780923102422165</v>
      </c>
      <c r="AU90" s="11">
        <v>289.78104195994291</v>
      </c>
      <c r="AV90" s="11">
        <v>27.273439914856979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>
        <v>73.18046239197939</v>
      </c>
      <c r="DU90" s="11">
        <v>109.19995374630379</v>
      </c>
      <c r="DV90" s="11">
        <v>117.71372308664088</v>
      </c>
      <c r="DW90" s="11">
        <v>107.22348301244</v>
      </c>
      <c r="DX90" s="11">
        <v>108.06619389317319</v>
      </c>
      <c r="DY90" s="11">
        <v>23.961886443973839</v>
      </c>
      <c r="DZ90" s="11">
        <v>42.502988549382188</v>
      </c>
      <c r="EA90" s="11">
        <v>46.461311940948725</v>
      </c>
      <c r="EB90" s="11">
        <v>63.642174523711176</v>
      </c>
      <c r="EC90" s="11">
        <v>105.38315822914136</v>
      </c>
      <c r="ED90" s="11">
        <v>50.372986911147727</v>
      </c>
      <c r="EE90" s="11">
        <v>111.19237898554938</v>
      </c>
      <c r="EF90" s="11">
        <v>242.03802268820718</v>
      </c>
      <c r="EG90" s="11">
        <v>380.5214607488362</v>
      </c>
      <c r="EH90" s="11">
        <v>833.14499289780406</v>
      </c>
      <c r="EI90" s="11"/>
      <c r="EJ90" s="11"/>
      <c r="EK90" s="11"/>
      <c r="EL90" s="11"/>
      <c r="EM90" s="11"/>
      <c r="EN90" s="11"/>
      <c r="EO90" s="11"/>
      <c r="EP90" s="11"/>
      <c r="EQ90" s="11"/>
      <c r="ER90" s="11">
        <v>281.17850295003154</v>
      </c>
      <c r="ES90" s="11">
        <v>3290.6009969095749</v>
      </c>
      <c r="ET90" s="11"/>
      <c r="EU90" s="11"/>
      <c r="EX90" s="29"/>
      <c r="EZ90" s="37"/>
    </row>
    <row r="91" spans="1:156" x14ac:dyDescent="0.3">
      <c r="A91" s="65" t="s">
        <v>423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>
        <v>3.0558250875460766</v>
      </c>
      <c r="Y91" s="11">
        <v>0.20179371720991951</v>
      </c>
      <c r="Z91" s="11"/>
      <c r="AA91" s="11"/>
      <c r="AB91" s="11">
        <v>0.26648974855406665</v>
      </c>
      <c r="AC91" s="11">
        <v>1.2520006090277302</v>
      </c>
      <c r="AD91" s="11">
        <v>77.547787069682698</v>
      </c>
      <c r="AE91" s="11"/>
      <c r="AF91" s="11"/>
      <c r="AG91" s="11"/>
      <c r="AH91" s="11"/>
      <c r="AI91" s="11"/>
      <c r="AJ91" s="11"/>
      <c r="AK91" s="11">
        <v>10.344583952534864</v>
      </c>
      <c r="AL91" s="11"/>
      <c r="AM91" s="11"/>
      <c r="AN91" s="11"/>
      <c r="AO91" s="11"/>
      <c r="AP91" s="11"/>
      <c r="AQ91" s="11"/>
      <c r="AR91" s="11"/>
      <c r="AS91" s="11">
        <v>89.883730423170434</v>
      </c>
      <c r="AT91" s="11"/>
      <c r="AU91" s="11">
        <v>64.778631997212401</v>
      </c>
      <c r="AV91" s="11"/>
      <c r="AW91" s="11"/>
      <c r="AX91" s="11"/>
      <c r="AY91" s="11">
        <v>167.79499209381382</v>
      </c>
      <c r="AZ91" s="11">
        <v>92.271196029678038</v>
      </c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>
        <v>42.550688212118857</v>
      </c>
      <c r="DU91" s="11">
        <v>59.534528142093976</v>
      </c>
      <c r="DV91" s="11">
        <v>69.278990097818266</v>
      </c>
      <c r="DW91" s="11">
        <v>82.967054186734885</v>
      </c>
      <c r="DX91" s="11">
        <v>103.45420710671921</v>
      </c>
      <c r="DY91" s="11">
        <v>12.771652594305936</v>
      </c>
      <c r="DZ91" s="11">
        <v>22.789655037744506</v>
      </c>
      <c r="EA91" s="11">
        <v>27.336925953653729</v>
      </c>
      <c r="EB91" s="11">
        <v>48.320438359745189</v>
      </c>
      <c r="EC91" s="11">
        <v>111.39953747814458</v>
      </c>
      <c r="ED91" s="11">
        <v>23.116030051622378</v>
      </c>
      <c r="EE91" s="11">
        <v>62.700315064489686</v>
      </c>
      <c r="EF91" s="11">
        <v>157.30149579462991</v>
      </c>
      <c r="EG91" s="11">
        <v>304.47395918376293</v>
      </c>
      <c r="EH91" s="11">
        <v>963.42501904567018</v>
      </c>
      <c r="EI91" s="11"/>
      <c r="EJ91" s="11"/>
      <c r="EK91" s="11"/>
      <c r="EL91" s="11"/>
      <c r="EM91" s="11"/>
      <c r="EN91" s="11"/>
      <c r="EO91" s="11"/>
      <c r="EP91" s="11"/>
      <c r="EQ91" s="11"/>
      <c r="ER91" s="11">
        <v>100.55201086309356</v>
      </c>
      <c r="ES91" s="11">
        <v>2699.3695379007777</v>
      </c>
      <c r="ET91" s="11"/>
      <c r="EU91" s="11"/>
      <c r="EX91" s="29"/>
      <c r="EZ91" s="37"/>
    </row>
    <row r="92" spans="1:156" x14ac:dyDescent="0.3">
      <c r="A92" s="65" t="s">
        <v>424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>
        <v>9.4809693151361105E-2</v>
      </c>
      <c r="AC92" s="11"/>
      <c r="AD92" s="11"/>
      <c r="AE92" s="11">
        <v>2.2371491422191734</v>
      </c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>
        <v>9.5342769350416674</v>
      </c>
      <c r="DU92" s="11">
        <v>8.4433675274841118</v>
      </c>
      <c r="DV92" s="11">
        <v>5.3902066002516111</v>
      </c>
      <c r="DW92" s="11">
        <v>5.0610830550249455</v>
      </c>
      <c r="DX92" s="11">
        <v>5.8268416019688365</v>
      </c>
      <c r="DY92" s="11">
        <v>1.2938051949136513</v>
      </c>
      <c r="DZ92" s="11">
        <v>1.0279715013862383</v>
      </c>
      <c r="EA92" s="11">
        <v>0.41223035540881969</v>
      </c>
      <c r="EB92" s="11">
        <v>1.2718718570181962</v>
      </c>
      <c r="EC92" s="11">
        <v>2.1451876609950116</v>
      </c>
      <c r="ED92" s="11">
        <v>0.82293245659022562</v>
      </c>
      <c r="EE92" s="11">
        <v>3.0932900798584759</v>
      </c>
      <c r="EF92" s="11">
        <v>2.9236315025247492</v>
      </c>
      <c r="EG92" s="11">
        <v>3.4571735552151717</v>
      </c>
      <c r="EH92" s="11">
        <v>7.8708551214406262</v>
      </c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>
        <v>60.906683840492875</v>
      </c>
      <c r="ET92" s="11"/>
      <c r="EU92" s="11"/>
      <c r="EX92" s="29"/>
      <c r="EZ92" s="37"/>
    </row>
    <row r="93" spans="1:156" x14ac:dyDescent="0.3">
      <c r="A93" s="65" t="s">
        <v>425</v>
      </c>
      <c r="B93" s="11">
        <v>76.773389631802701</v>
      </c>
      <c r="C93" s="11">
        <v>14.989022459575342</v>
      </c>
      <c r="D93" s="11">
        <v>34.519123311327988</v>
      </c>
      <c r="E93" s="11">
        <v>6.3692676360065459</v>
      </c>
      <c r="F93" s="11">
        <v>7.7456414065948636</v>
      </c>
      <c r="G93" s="11">
        <v>24.988230541780727</v>
      </c>
      <c r="H93" s="11">
        <v>38.284367418034165</v>
      </c>
      <c r="I93" s="11">
        <v>13.34668028702229</v>
      </c>
      <c r="J93" s="11">
        <v>65.546935839202789</v>
      </c>
      <c r="K93" s="11">
        <v>1.3706163703489234</v>
      </c>
      <c r="L93" s="11">
        <v>1.3054107636765256E-2</v>
      </c>
      <c r="M93" s="11">
        <v>13.328546805954536</v>
      </c>
      <c r="N93" s="11"/>
      <c r="O93" s="11">
        <v>82.965784833783843</v>
      </c>
      <c r="P93" s="11">
        <v>13.358037386205595</v>
      </c>
      <c r="Q93" s="11"/>
      <c r="R93" s="11"/>
      <c r="S93" s="11"/>
      <c r="T93" s="11"/>
      <c r="U93" s="11"/>
      <c r="V93" s="11">
        <v>6.884885713703671</v>
      </c>
      <c r="W93" s="11">
        <v>40.059776135770413</v>
      </c>
      <c r="X93" s="11"/>
      <c r="Y93" s="11"/>
      <c r="Z93" s="11"/>
      <c r="AA93" s="11">
        <v>24.218203068943481</v>
      </c>
      <c r="AB93" s="11">
        <v>1.5473358682842842</v>
      </c>
      <c r="AC93" s="11"/>
      <c r="AD93" s="11">
        <v>3.8191680114424358</v>
      </c>
      <c r="AE93" s="11">
        <v>4.3279857557070187E-2</v>
      </c>
      <c r="AF93" s="11">
        <v>58.246226954232988</v>
      </c>
      <c r="AG93" s="11">
        <v>39.854677592150232</v>
      </c>
      <c r="AH93" s="11">
        <v>2.0724139575679907</v>
      </c>
      <c r="AI93" s="11">
        <v>4.3241378495787179</v>
      </c>
      <c r="AJ93" s="11"/>
      <c r="AK93" s="11">
        <v>5.8054982485629401</v>
      </c>
      <c r="AL93" s="11"/>
      <c r="AM93" s="11"/>
      <c r="AN93" s="11"/>
      <c r="AO93" s="11">
        <v>4.6764173236402486</v>
      </c>
      <c r="AP93" s="11"/>
      <c r="AQ93" s="11"/>
      <c r="AR93" s="11"/>
      <c r="AS93" s="11"/>
      <c r="AT93" s="11"/>
      <c r="AU93" s="11">
        <v>18.943966225875997</v>
      </c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>
        <v>73.199050048706226</v>
      </c>
      <c r="DU93" s="11">
        <v>97.454494706427269</v>
      </c>
      <c r="DV93" s="11">
        <v>109.89374190596722</v>
      </c>
      <c r="DW93" s="11">
        <v>99.730603619533937</v>
      </c>
      <c r="DX93" s="11">
        <v>101.67195568253346</v>
      </c>
      <c r="DY93" s="11">
        <v>18.640975060747234</v>
      </c>
      <c r="DZ93" s="11">
        <v>27.370129350498573</v>
      </c>
      <c r="EA93" s="11">
        <v>28.529087528807338</v>
      </c>
      <c r="EB93" s="11">
        <v>45.472402634400645</v>
      </c>
      <c r="EC93" s="11">
        <v>88.799488528336781</v>
      </c>
      <c r="ED93" s="11">
        <v>35.584395032441662</v>
      </c>
      <c r="EE93" s="11">
        <v>81.192006794201646</v>
      </c>
      <c r="EF93" s="11">
        <v>176.95578724237103</v>
      </c>
      <c r="EG93" s="11">
        <v>284.8375160305236</v>
      </c>
      <c r="EH93" s="11">
        <v>711.45331052578979</v>
      </c>
      <c r="EI93" s="11"/>
      <c r="EJ93" s="11"/>
      <c r="EK93" s="11"/>
      <c r="EL93" s="11"/>
      <c r="EM93" s="11"/>
      <c r="EN93" s="11"/>
      <c r="EO93" s="11"/>
      <c r="EP93" s="11"/>
      <c r="EQ93" s="11"/>
      <c r="ER93" s="11">
        <v>38.250458240555233</v>
      </c>
      <c r="ES93" s="11">
        <v>2623.1300877744293</v>
      </c>
      <c r="ET93" s="11"/>
      <c r="EU93" s="11"/>
      <c r="EX93" s="29"/>
      <c r="EZ93" s="37"/>
    </row>
    <row r="94" spans="1:156" x14ac:dyDescent="0.3">
      <c r="A94" s="65" t="s">
        <v>426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>
        <v>2.8023334390790118</v>
      </c>
      <c r="AE94" s="11"/>
      <c r="AF94" s="11">
        <v>1.8683496361561471</v>
      </c>
      <c r="AG94" s="11">
        <v>55.234217917522109</v>
      </c>
      <c r="AH94" s="11"/>
      <c r="AI94" s="11">
        <v>4.042914117687026</v>
      </c>
      <c r="AJ94" s="11"/>
      <c r="AK94" s="11"/>
      <c r="AL94" s="11"/>
      <c r="AM94" s="11"/>
      <c r="AN94" s="11"/>
      <c r="AO94" s="11"/>
      <c r="AP94" s="11">
        <v>41.121578692342929</v>
      </c>
      <c r="AQ94" s="11"/>
      <c r="AR94" s="11"/>
      <c r="AS94" s="11"/>
      <c r="AT94" s="11"/>
      <c r="AU94" s="11"/>
      <c r="AV94" s="11"/>
      <c r="AW94" s="11"/>
      <c r="AX94" s="11">
        <v>75.887414536541428</v>
      </c>
      <c r="AY94" s="11">
        <v>305.54173623387157</v>
      </c>
      <c r="AZ94" s="11"/>
      <c r="BA94" s="11">
        <v>556.19424588348352</v>
      </c>
      <c r="BB94" s="11"/>
      <c r="BC94" s="11">
        <v>7.5205302400259475</v>
      </c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>
        <v>55.472189735676011</v>
      </c>
      <c r="DU94" s="11">
        <v>73.470894863301837</v>
      </c>
      <c r="DV94" s="11">
        <v>72.593380849585813</v>
      </c>
      <c r="DW94" s="11">
        <v>62.263629403981369</v>
      </c>
      <c r="DX94" s="11">
        <v>56.96976813174598</v>
      </c>
      <c r="DY94" s="11">
        <v>16.478175792540078</v>
      </c>
      <c r="DZ94" s="11">
        <v>22.909841700955692</v>
      </c>
      <c r="EA94" s="11">
        <v>23.282239964938647</v>
      </c>
      <c r="EB94" s="11">
        <v>34.310209483069869</v>
      </c>
      <c r="EC94" s="11">
        <v>65.432502536574233</v>
      </c>
      <c r="ED94" s="11">
        <v>33.965803324671683</v>
      </c>
      <c r="EE94" s="11">
        <v>68.939681370931282</v>
      </c>
      <c r="EF94" s="11">
        <v>143.97162255495937</v>
      </c>
      <c r="EG94" s="11">
        <v>220.82369804461297</v>
      </c>
      <c r="EH94" s="11">
        <v>529.88662471534462</v>
      </c>
      <c r="EI94" s="11"/>
      <c r="EJ94" s="11"/>
      <c r="EK94" s="11"/>
      <c r="EL94" s="11"/>
      <c r="EM94" s="11"/>
      <c r="EN94" s="11"/>
      <c r="EO94" s="11"/>
      <c r="EP94" s="11"/>
      <c r="EQ94" s="11"/>
      <c r="ER94" s="11">
        <v>22.643075685749235</v>
      </c>
      <c r="ES94" s="11">
        <v>2553.6266588553485</v>
      </c>
      <c r="ET94" s="11"/>
      <c r="EU94" s="11"/>
      <c r="EX94" s="29"/>
      <c r="EZ94" s="37"/>
    </row>
    <row r="95" spans="1:156" x14ac:dyDescent="0.3">
      <c r="A95" s="65" t="s">
        <v>33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>
        <v>8.1871228798220059</v>
      </c>
      <c r="AI95" s="11"/>
      <c r="AJ95" s="11"/>
      <c r="AK95" s="11">
        <v>6.8047480945197343</v>
      </c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>
        <v>8.1098873328639947</v>
      </c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>
        <v>17.938761357454929</v>
      </c>
      <c r="DU95" s="11">
        <v>24.451228551753406</v>
      </c>
      <c r="DV95" s="11">
        <v>23.995266192862289</v>
      </c>
      <c r="DW95" s="11">
        <v>21.484845348749737</v>
      </c>
      <c r="DX95" s="11">
        <v>18.782624077075447</v>
      </c>
      <c r="DY95" s="11">
        <v>5.5394361268836754</v>
      </c>
      <c r="DZ95" s="11">
        <v>7.1708904968209799</v>
      </c>
      <c r="EA95" s="11">
        <v>7.1594642253299927</v>
      </c>
      <c r="EB95" s="11">
        <v>11.446057119606778</v>
      </c>
      <c r="EC95" s="11">
        <v>21.088244572900777</v>
      </c>
      <c r="ED95" s="11">
        <v>10.364001837698137</v>
      </c>
      <c r="EE95" s="11">
        <v>22.008774272407955</v>
      </c>
      <c r="EF95" s="11">
        <v>44.786079538845179</v>
      </c>
      <c r="EG95" s="11">
        <v>74.550143820813801</v>
      </c>
      <c r="EH95" s="11">
        <v>163.38535348513318</v>
      </c>
      <c r="EI95" s="11"/>
      <c r="EJ95" s="11"/>
      <c r="EK95" s="11"/>
      <c r="EL95" s="11"/>
      <c r="EM95" s="11"/>
      <c r="EN95" s="11"/>
      <c r="EO95" s="11"/>
      <c r="EP95" s="11"/>
      <c r="EQ95" s="11"/>
      <c r="ER95" s="11">
        <v>11.840861151665992</v>
      </c>
      <c r="ES95" s="11">
        <v>509.09379048320801</v>
      </c>
      <c r="ET95" s="11"/>
      <c r="EU95" s="11"/>
      <c r="EX95" s="29"/>
      <c r="EZ95" s="37"/>
    </row>
    <row r="96" spans="1:156" x14ac:dyDescent="0.3">
      <c r="A96" s="65" t="s">
        <v>36</v>
      </c>
      <c r="B96" s="11">
        <v>26.577629042848486</v>
      </c>
      <c r="C96" s="11">
        <v>4.4726001992420068</v>
      </c>
      <c r="D96" s="11"/>
      <c r="E96" s="11"/>
      <c r="F96" s="11">
        <v>3.4781069383487995</v>
      </c>
      <c r="G96" s="11">
        <v>5.7211451429514062</v>
      </c>
      <c r="H96" s="11">
        <v>7.9650932124704816</v>
      </c>
      <c r="I96" s="11"/>
      <c r="J96" s="11">
        <v>12.567671250952268</v>
      </c>
      <c r="K96" s="11">
        <v>8.4174101551511546E-2</v>
      </c>
      <c r="L96" s="11">
        <v>5.7351045242506676E-3</v>
      </c>
      <c r="M96" s="11"/>
      <c r="N96" s="11">
        <v>12.226042438971255</v>
      </c>
      <c r="O96" s="11">
        <v>7.9390815887519402E-3</v>
      </c>
      <c r="P96" s="11">
        <v>0.804282190133079</v>
      </c>
      <c r="Q96" s="11">
        <v>6.355053765985307</v>
      </c>
      <c r="R96" s="11">
        <v>12.31301815984237</v>
      </c>
      <c r="S96" s="11">
        <v>19.551853379698382</v>
      </c>
      <c r="T96" s="11"/>
      <c r="U96" s="11"/>
      <c r="V96" s="11"/>
      <c r="W96" s="11"/>
      <c r="X96" s="11">
        <v>0.56546636926454141</v>
      </c>
      <c r="Y96" s="11">
        <v>0.22219352289244693</v>
      </c>
      <c r="Z96" s="11"/>
      <c r="AA96" s="11"/>
      <c r="AB96" s="11">
        <v>0.2474969969001366</v>
      </c>
      <c r="AC96" s="11">
        <v>5.1300788015676355</v>
      </c>
      <c r="AD96" s="11">
        <v>14.999598282821301</v>
      </c>
      <c r="AE96" s="11">
        <v>0.98915945858912602</v>
      </c>
      <c r="AF96" s="11">
        <v>3.0832002424056029</v>
      </c>
      <c r="AG96" s="11"/>
      <c r="AH96" s="11">
        <v>0.49822628832610782</v>
      </c>
      <c r="AI96" s="11">
        <v>218.70953729516583</v>
      </c>
      <c r="AJ96" s="11"/>
      <c r="AK96" s="11">
        <v>41.290581149232281</v>
      </c>
      <c r="AL96" s="11">
        <v>17.067212164294567</v>
      </c>
      <c r="AM96" s="11">
        <v>6.7353875722089791</v>
      </c>
      <c r="AN96" s="11">
        <v>10.305223543064807</v>
      </c>
      <c r="AO96" s="11">
        <v>84.008324629884271</v>
      </c>
      <c r="AP96" s="11">
        <v>21.919914764292511</v>
      </c>
      <c r="AQ96" s="11"/>
      <c r="AR96" s="11">
        <v>1529.2118397038257</v>
      </c>
      <c r="AS96" s="11">
        <v>224.36610574375277</v>
      </c>
      <c r="AT96" s="11"/>
      <c r="AU96" s="11"/>
      <c r="AV96" s="11">
        <v>54.751300486337868</v>
      </c>
      <c r="AW96" s="11">
        <v>184.42218099358288</v>
      </c>
      <c r="AX96" s="11"/>
      <c r="AY96" s="11">
        <v>160.06658256475305</v>
      </c>
      <c r="AZ96" s="11">
        <v>160.90879028121694</v>
      </c>
      <c r="BA96" s="11">
        <v>273.26612912366841</v>
      </c>
      <c r="BB96" s="11">
        <v>60.115926501534886</v>
      </c>
      <c r="BC96" s="11">
        <v>6.1396777270067684</v>
      </c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>
        <v>10.37392560864126</v>
      </c>
      <c r="DU96" s="11">
        <v>15.528532104443949</v>
      </c>
      <c r="DV96" s="11">
        <v>22.083320415159282</v>
      </c>
      <c r="DW96" s="11">
        <v>19.716997263344542</v>
      </c>
      <c r="DX96" s="11">
        <v>29.450427300292713</v>
      </c>
      <c r="DY96" s="11">
        <v>2.2804778233874674</v>
      </c>
      <c r="DZ96" s="11">
        <v>3.8702316808156727</v>
      </c>
      <c r="EA96" s="11">
        <v>6.176318077392918</v>
      </c>
      <c r="EB96" s="11">
        <v>11.267931878660216</v>
      </c>
      <c r="EC96" s="11">
        <v>24.9870211872909</v>
      </c>
      <c r="ED96" s="11">
        <v>8.2765511057732049</v>
      </c>
      <c r="EE96" s="11">
        <v>15.743602669559218</v>
      </c>
      <c r="EF96" s="11">
        <v>47.518772941467034</v>
      </c>
      <c r="EG96" s="11">
        <v>83.415184923837003</v>
      </c>
      <c r="EH96" s="11">
        <v>242.28023618015433</v>
      </c>
      <c r="EI96" s="11"/>
      <c r="EJ96" s="11"/>
      <c r="EK96" s="11"/>
      <c r="EL96" s="11"/>
      <c r="EM96" s="11"/>
      <c r="EN96" s="11"/>
      <c r="EO96" s="11"/>
      <c r="EP96" s="11"/>
      <c r="EQ96" s="11"/>
      <c r="ER96" s="11">
        <v>1305.0093608379116</v>
      </c>
      <c r="ES96" s="11">
        <v>5039.1293702138291</v>
      </c>
      <c r="ET96" s="11"/>
      <c r="EU96" s="11"/>
      <c r="EX96" s="29"/>
      <c r="EZ96" s="37"/>
    </row>
    <row r="97" spans="1:156" x14ac:dyDescent="0.3">
      <c r="A97" s="65" t="s">
        <v>42</v>
      </c>
      <c r="B97" s="11"/>
      <c r="C97" s="11"/>
      <c r="D97" s="11"/>
      <c r="E97" s="11"/>
      <c r="F97" s="11"/>
      <c r="G97" s="11">
        <v>5.0261973008809351</v>
      </c>
      <c r="H97" s="11"/>
      <c r="I97" s="11"/>
      <c r="J97" s="11"/>
      <c r="K97" s="11">
        <v>1.3406374995255748</v>
      </c>
      <c r="L97" s="11"/>
      <c r="M97" s="11"/>
      <c r="N97" s="11"/>
      <c r="O97" s="11">
        <v>25.928140031315539</v>
      </c>
      <c r="P97" s="11">
        <v>0.91787597842777768</v>
      </c>
      <c r="Q97" s="11">
        <v>10.578092421194949</v>
      </c>
      <c r="R97" s="11">
        <v>5.66745266401833</v>
      </c>
      <c r="S97" s="11">
        <v>27.464087231501679</v>
      </c>
      <c r="T97" s="11">
        <v>187.05141903193646</v>
      </c>
      <c r="U97" s="11">
        <v>59.031689551620936</v>
      </c>
      <c r="V97" s="11">
        <v>99.916532191519508</v>
      </c>
      <c r="W97" s="11">
        <v>567.77807294518698</v>
      </c>
      <c r="X97" s="11">
        <v>1.5029205561885088</v>
      </c>
      <c r="Y97" s="11">
        <v>1.5738955064005433</v>
      </c>
      <c r="Z97" s="11">
        <v>4.2843086759146267</v>
      </c>
      <c r="AA97" s="11">
        <v>27.294867784981093</v>
      </c>
      <c r="AB97" s="11">
        <v>0.33466337287546605</v>
      </c>
      <c r="AC97" s="11">
        <v>12.763776863043125</v>
      </c>
      <c r="AD97" s="11">
        <v>11.96508386828269</v>
      </c>
      <c r="AE97" s="11">
        <v>0.47271440381701091</v>
      </c>
      <c r="AF97" s="11">
        <v>24.24779712715706</v>
      </c>
      <c r="AG97" s="11">
        <v>3.9814250836161613</v>
      </c>
      <c r="AH97" s="11">
        <v>6.1514481709704159E-2</v>
      </c>
      <c r="AI97" s="11">
        <v>39.087239381527034</v>
      </c>
      <c r="AJ97" s="11">
        <v>367.16755112852644</v>
      </c>
      <c r="AK97" s="11">
        <v>18.333829332702003</v>
      </c>
      <c r="AL97" s="11">
        <v>5.9882156564100706</v>
      </c>
      <c r="AM97" s="11">
        <v>15.140359440219965</v>
      </c>
      <c r="AN97" s="11">
        <v>0.58674206260685324</v>
      </c>
      <c r="AO97" s="11">
        <v>1.2777011046443494</v>
      </c>
      <c r="AP97" s="11">
        <v>1260.097395567984</v>
      </c>
      <c r="AQ97" s="11">
        <v>8.3122151915517577</v>
      </c>
      <c r="AR97" s="11">
        <v>4.0926513033295091</v>
      </c>
      <c r="AS97" s="11">
        <v>8.1838445109087825</v>
      </c>
      <c r="AT97" s="11">
        <v>8270.1325094617096</v>
      </c>
      <c r="AU97" s="11">
        <v>1.1262066204719359</v>
      </c>
      <c r="AV97" s="11">
        <v>2.1311057412163699</v>
      </c>
      <c r="AW97" s="11">
        <v>0.6018428731984734</v>
      </c>
      <c r="AX97" s="11"/>
      <c r="AY97" s="11">
        <v>11.32379549545572</v>
      </c>
      <c r="AZ97" s="11"/>
      <c r="BA97" s="11"/>
      <c r="BB97" s="11">
        <v>3.7302561135923571</v>
      </c>
      <c r="BC97" s="11">
        <v>4.3166701730067816</v>
      </c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>
        <v>8.3452703495208507</v>
      </c>
      <c r="DU97" s="11">
        <v>11.591875316398436</v>
      </c>
      <c r="DV97" s="11">
        <v>9.7960265979315597</v>
      </c>
      <c r="DW97" s="11">
        <v>19.007915417706343</v>
      </c>
      <c r="DX97" s="11">
        <v>26.281527820124271</v>
      </c>
      <c r="DY97" s="11">
        <v>0.76952624911840717</v>
      </c>
      <c r="DZ97" s="11">
        <v>2.4146551408063375</v>
      </c>
      <c r="EA97" s="11">
        <v>3.7917762609715782</v>
      </c>
      <c r="EB97" s="11">
        <v>4.839769837058097</v>
      </c>
      <c r="EC97" s="11">
        <v>32.098612507874954</v>
      </c>
      <c r="ED97" s="11">
        <v>1.4193717758731219</v>
      </c>
      <c r="EE97" s="11">
        <v>6.1540046356529992</v>
      </c>
      <c r="EF97" s="11">
        <v>19.496573653428477</v>
      </c>
      <c r="EG97" s="11">
        <v>50.143001596461133</v>
      </c>
      <c r="EH97" s="11">
        <v>353.77337252635607</v>
      </c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>
        <v>11650.73657541546</v>
      </c>
      <c r="ET97" s="11"/>
      <c r="EU97" s="11"/>
      <c r="EX97" s="29"/>
      <c r="EZ97" s="37"/>
    </row>
    <row r="98" spans="1:156" x14ac:dyDescent="0.3">
      <c r="A98" s="65" t="s">
        <v>427</v>
      </c>
      <c r="B98" s="11">
        <v>179.59988456801597</v>
      </c>
      <c r="C98" s="11">
        <v>2.248446372226375</v>
      </c>
      <c r="D98" s="11">
        <v>29.46125528595552</v>
      </c>
      <c r="E98" s="11">
        <v>10.675625460794237</v>
      </c>
      <c r="F98" s="11">
        <v>0.87864756940136846</v>
      </c>
      <c r="G98" s="11">
        <v>135.79299544339716</v>
      </c>
      <c r="H98" s="11"/>
      <c r="I98" s="11"/>
      <c r="J98" s="11">
        <v>81.840570647507008</v>
      </c>
      <c r="K98" s="11">
        <v>4.5611537878640469</v>
      </c>
      <c r="L98" s="11">
        <v>0.38844228498545669</v>
      </c>
      <c r="M98" s="11">
        <v>23.83514978374507</v>
      </c>
      <c r="N98" s="11"/>
      <c r="O98" s="11">
        <v>248.55324160413818</v>
      </c>
      <c r="P98" s="11">
        <v>21.937501696750374</v>
      </c>
      <c r="Q98" s="11">
        <v>34.348579912037451</v>
      </c>
      <c r="R98" s="11">
        <v>32.835640490446607</v>
      </c>
      <c r="S98" s="11">
        <v>18.19849026807432</v>
      </c>
      <c r="T98" s="11">
        <v>114.52098350668977</v>
      </c>
      <c r="U98" s="11">
        <v>20.572625289887778</v>
      </c>
      <c r="V98" s="11">
        <v>558.44575758394456</v>
      </c>
      <c r="W98" s="11">
        <v>2722.9903789312239</v>
      </c>
      <c r="X98" s="11">
        <v>2.6230544981688473</v>
      </c>
      <c r="Y98" s="11">
        <v>2.7659603993494066</v>
      </c>
      <c r="Z98" s="11">
        <v>12.036410831456269</v>
      </c>
      <c r="AA98" s="11">
        <v>29.876318955023496</v>
      </c>
      <c r="AB98" s="11">
        <v>2.7016251794680426</v>
      </c>
      <c r="AC98" s="11">
        <v>8.5742936471188571</v>
      </c>
      <c r="AD98" s="11">
        <v>120.97817614534837</v>
      </c>
      <c r="AE98" s="11">
        <v>0.92972094815758755</v>
      </c>
      <c r="AF98" s="11">
        <v>150.48031686598685</v>
      </c>
      <c r="AG98" s="11">
        <v>3.3495217740430974</v>
      </c>
      <c r="AH98" s="11">
        <v>1.3824916015510469</v>
      </c>
      <c r="AI98" s="11">
        <v>153.15578671350318</v>
      </c>
      <c r="AJ98" s="11"/>
      <c r="AK98" s="11">
        <v>1290.1620610530404</v>
      </c>
      <c r="AL98" s="11">
        <v>5.297725801393641</v>
      </c>
      <c r="AM98" s="11">
        <v>18.332193777692392</v>
      </c>
      <c r="AN98" s="11">
        <v>12.804502584567265</v>
      </c>
      <c r="AO98" s="11">
        <v>23.366655948715163</v>
      </c>
      <c r="AP98" s="11">
        <v>566.1309634390766</v>
      </c>
      <c r="AQ98" s="11">
        <v>1049.6016126468066</v>
      </c>
      <c r="AR98" s="11">
        <v>306.91251407135547</v>
      </c>
      <c r="AS98" s="11">
        <v>348.5800551143198</v>
      </c>
      <c r="AT98" s="11">
        <v>815.70807170193939</v>
      </c>
      <c r="AU98" s="11">
        <v>67.362622355238557</v>
      </c>
      <c r="AV98" s="11">
        <v>169.02642637249409</v>
      </c>
      <c r="AW98" s="11">
        <v>17.829917801575899</v>
      </c>
      <c r="AX98" s="11">
        <v>280.24115945627199</v>
      </c>
      <c r="AY98" s="11">
        <v>401.43590393178016</v>
      </c>
      <c r="AZ98" s="11">
        <v>231.02133646095891</v>
      </c>
      <c r="BA98" s="11">
        <v>98.169271200263523</v>
      </c>
      <c r="BB98" s="11">
        <v>951.79559970473463</v>
      </c>
      <c r="BC98" s="11">
        <v>7.8215595680628418</v>
      </c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>
        <v>92.320578855262212</v>
      </c>
      <c r="DU98" s="11">
        <v>116.37107600839673</v>
      </c>
      <c r="DV98" s="11">
        <v>130.66651038901858</v>
      </c>
      <c r="DW98" s="11">
        <v>124.80857837645141</v>
      </c>
      <c r="DX98" s="11">
        <v>122.33119971556249</v>
      </c>
      <c r="DY98" s="11">
        <v>26.410890899242698</v>
      </c>
      <c r="DZ98" s="11">
        <v>41.31138528231228</v>
      </c>
      <c r="EA98" s="11">
        <v>42.772820676599665</v>
      </c>
      <c r="EB98" s="11">
        <v>58.787759101139009</v>
      </c>
      <c r="EC98" s="11">
        <v>96.188032753024217</v>
      </c>
      <c r="ED98" s="11">
        <v>49.533408858920971</v>
      </c>
      <c r="EE98" s="11">
        <v>102.34280990442998</v>
      </c>
      <c r="EF98" s="11">
        <v>216.42114176699883</v>
      </c>
      <c r="EG98" s="11">
        <v>319.53633616572859</v>
      </c>
      <c r="EH98" s="11">
        <v>745.73168414540294</v>
      </c>
      <c r="EI98" s="11"/>
      <c r="EJ98" s="11"/>
      <c r="EK98" s="11"/>
      <c r="EL98" s="11"/>
      <c r="EM98" s="11"/>
      <c r="EN98" s="11"/>
      <c r="EO98" s="11"/>
      <c r="EP98" s="11"/>
      <c r="EQ98" s="11"/>
      <c r="ER98" s="11">
        <v>1278.0763427577679</v>
      </c>
      <c r="ES98" s="11">
        <v>14955.749756692807</v>
      </c>
      <c r="ET98" s="11"/>
      <c r="EU98" s="11"/>
      <c r="EX98" s="29"/>
      <c r="EZ98" s="37"/>
    </row>
    <row r="99" spans="1:156" x14ac:dyDescent="0.3">
      <c r="A99" s="65" t="s">
        <v>428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>
        <v>103.37259283765506</v>
      </c>
      <c r="W99" s="11">
        <v>577.66189600667917</v>
      </c>
      <c r="X99" s="11"/>
      <c r="Y99" s="11">
        <v>22.189713396661887</v>
      </c>
      <c r="Z99" s="11"/>
      <c r="AA99" s="11"/>
      <c r="AB99" s="11">
        <v>0.41209885608525126</v>
      </c>
      <c r="AC99" s="11"/>
      <c r="AD99" s="11">
        <v>25.444154489560514</v>
      </c>
      <c r="AE99" s="11"/>
      <c r="AF99" s="11"/>
      <c r="AG99" s="11"/>
      <c r="AH99" s="11"/>
      <c r="AI99" s="11"/>
      <c r="AJ99" s="11"/>
      <c r="AK99" s="11">
        <v>18.215044165576547</v>
      </c>
      <c r="AL99" s="11">
        <v>486.43963371995363</v>
      </c>
      <c r="AM99" s="11">
        <v>6.5931031666847764</v>
      </c>
      <c r="AN99" s="11">
        <v>0.34281063280693103</v>
      </c>
      <c r="AO99" s="11">
        <v>0.71736020378497645</v>
      </c>
      <c r="AP99" s="11">
        <v>132.28152104322737</v>
      </c>
      <c r="AQ99" s="11"/>
      <c r="AR99" s="11">
        <v>1849.0749225057589</v>
      </c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>
        <v>10.553145136267847</v>
      </c>
      <c r="DU99" s="11">
        <v>15.604860210813454</v>
      </c>
      <c r="DV99" s="11">
        <v>25.421100378153799</v>
      </c>
      <c r="DW99" s="11">
        <v>34.275211857343599</v>
      </c>
      <c r="DX99" s="11">
        <v>75.308550309468316</v>
      </c>
      <c r="DY99" s="11">
        <v>1.4018061882626682</v>
      </c>
      <c r="DZ99" s="11">
        <v>3.4744540308873746</v>
      </c>
      <c r="EA99" s="11">
        <v>4.2511634328285064</v>
      </c>
      <c r="EB99" s="11">
        <v>11.074490810498281</v>
      </c>
      <c r="EC99" s="11">
        <v>25.349919414521551</v>
      </c>
      <c r="ED99" s="11">
        <v>1.8592927552716525</v>
      </c>
      <c r="EE99" s="11">
        <v>6.8884133211570875</v>
      </c>
      <c r="EF99" s="11">
        <v>19.311014087070845</v>
      </c>
      <c r="EG99" s="11">
        <v>47.162406068895251</v>
      </c>
      <c r="EH99" s="11">
        <v>275.48305728459638</v>
      </c>
      <c r="EI99" s="11"/>
      <c r="EJ99" s="11"/>
      <c r="EK99" s="11"/>
      <c r="EL99" s="11"/>
      <c r="EM99" s="11"/>
      <c r="EN99" s="11"/>
      <c r="EO99" s="11"/>
      <c r="EP99" s="11"/>
      <c r="EQ99" s="11"/>
      <c r="ER99" s="11">
        <v>210.68122436259674</v>
      </c>
      <c r="ES99" s="11">
        <v>3990.8449606730683</v>
      </c>
      <c r="ET99" s="11"/>
      <c r="EU99" s="11"/>
      <c r="EX99" s="29"/>
      <c r="EZ99" s="37"/>
    </row>
    <row r="100" spans="1:156" x14ac:dyDescent="0.3">
      <c r="A100" s="65" t="s">
        <v>429</v>
      </c>
      <c r="B100" s="11">
        <v>44.545978772195625</v>
      </c>
      <c r="C100" s="11">
        <v>13.265281583370113</v>
      </c>
      <c r="D100" s="11">
        <v>6.4764168739683985</v>
      </c>
      <c r="E100" s="11">
        <v>7.0700927581231792</v>
      </c>
      <c r="F100" s="11">
        <v>9.3792880577171633</v>
      </c>
      <c r="G100" s="11">
        <v>8.4764951725680344</v>
      </c>
      <c r="H100" s="11">
        <v>12.735985891781192</v>
      </c>
      <c r="I100" s="11">
        <v>10.873460123316587</v>
      </c>
      <c r="J100" s="11">
        <v>18.742120911271893</v>
      </c>
      <c r="K100" s="11">
        <v>0.69446245247136862</v>
      </c>
      <c r="L100" s="11">
        <v>2.2617290042491151E-2</v>
      </c>
      <c r="M100" s="11"/>
      <c r="N100" s="11">
        <v>23.107071755668237</v>
      </c>
      <c r="O100" s="11">
        <v>77.218139311532752</v>
      </c>
      <c r="P100" s="11">
        <v>13.176017053294686</v>
      </c>
      <c r="Q100" s="11"/>
      <c r="R100" s="11"/>
      <c r="S100" s="11"/>
      <c r="T100" s="11"/>
      <c r="U100" s="11"/>
      <c r="V100" s="11">
        <v>149.06218037448531</v>
      </c>
      <c r="W100" s="11">
        <v>2665.5711139215396</v>
      </c>
      <c r="X100" s="11">
        <v>5.9084510856383892</v>
      </c>
      <c r="Y100" s="11"/>
      <c r="Z100" s="11">
        <v>5.6595542024315026</v>
      </c>
      <c r="AA100" s="11"/>
      <c r="AB100" s="11">
        <v>0.84017813214748827</v>
      </c>
      <c r="AC100" s="11"/>
      <c r="AD100" s="11">
        <v>7.7965401814933477</v>
      </c>
      <c r="AE100" s="11">
        <v>7.8336292578731787E-2</v>
      </c>
      <c r="AF100" s="11">
        <v>2.5030316482597592</v>
      </c>
      <c r="AG100" s="11"/>
      <c r="AH100" s="11"/>
      <c r="AI100" s="11">
        <v>13.004132218906619</v>
      </c>
      <c r="AJ100" s="11">
        <v>27.39069468622327</v>
      </c>
      <c r="AK100" s="11">
        <v>54.125363828421328</v>
      </c>
      <c r="AL100" s="11">
        <v>4.0011656977436312</v>
      </c>
      <c r="AM100" s="11">
        <v>356.87130945601342</v>
      </c>
      <c r="AN100" s="11">
        <v>16.536556551020183</v>
      </c>
      <c r="AO100" s="11">
        <v>1.9634154096425218</v>
      </c>
      <c r="AP100" s="11">
        <v>299.30572010448867</v>
      </c>
      <c r="AQ100" s="11"/>
      <c r="AR100" s="11">
        <v>3292.3962793207634</v>
      </c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>
        <v>16.654916469649699</v>
      </c>
      <c r="DU100" s="11">
        <v>25.159349574065455</v>
      </c>
      <c r="DV100" s="11">
        <v>35.600700679683172</v>
      </c>
      <c r="DW100" s="11">
        <v>35.296091655896568</v>
      </c>
      <c r="DX100" s="11">
        <v>47.070439290318312</v>
      </c>
      <c r="DY100" s="11">
        <v>2.9805060720623953</v>
      </c>
      <c r="DZ100" s="11">
        <v>6.5466610583067446</v>
      </c>
      <c r="EA100" s="11">
        <v>7.3742014433263847</v>
      </c>
      <c r="EB100" s="11">
        <v>15.575813848345902</v>
      </c>
      <c r="EC100" s="11">
        <v>25.502235749135469</v>
      </c>
      <c r="ED100" s="11">
        <v>3.8570112437422268</v>
      </c>
      <c r="EE100" s="11">
        <v>10.799966758815772</v>
      </c>
      <c r="EF100" s="11">
        <v>27.193856452309458</v>
      </c>
      <c r="EG100" s="11">
        <v>44.98872751746098</v>
      </c>
      <c r="EH100" s="11">
        <v>208.27251878173209</v>
      </c>
      <c r="EI100" s="11"/>
      <c r="EJ100" s="11"/>
      <c r="EK100" s="11"/>
      <c r="EL100" s="11"/>
      <c r="EM100" s="11"/>
      <c r="EN100" s="11"/>
      <c r="EO100" s="11"/>
      <c r="EP100" s="11"/>
      <c r="EQ100" s="11"/>
      <c r="ER100" s="11">
        <v>573.05812443865227</v>
      </c>
      <c r="ES100" s="11">
        <v>8234.7285721526223</v>
      </c>
      <c r="ET100" s="11"/>
      <c r="EU100" s="11"/>
      <c r="EX100" s="29"/>
      <c r="EZ100" s="37"/>
    </row>
    <row r="101" spans="1:156" x14ac:dyDescent="0.3">
      <c r="A101" s="65" t="s">
        <v>430</v>
      </c>
      <c r="B101" s="11"/>
      <c r="C101" s="11"/>
      <c r="D101" s="11"/>
      <c r="E101" s="11"/>
      <c r="F101" s="11"/>
      <c r="G101" s="11">
        <v>5.0911135559435357</v>
      </c>
      <c r="H101" s="11"/>
      <c r="I101" s="11"/>
      <c r="J101" s="11"/>
      <c r="K101" s="11">
        <v>0.44226393295536115</v>
      </c>
      <c r="L101" s="11">
        <v>1.2396622448724193E-2</v>
      </c>
      <c r="M101" s="11"/>
      <c r="N101" s="11"/>
      <c r="O101" s="11">
        <v>25.401406642511589</v>
      </c>
      <c r="P101" s="11">
        <v>2.8510207064353779</v>
      </c>
      <c r="Q101" s="11"/>
      <c r="R101" s="11"/>
      <c r="S101" s="11"/>
      <c r="T101" s="11">
        <v>6.2018487618726672</v>
      </c>
      <c r="U101" s="11">
        <v>76.421531795490523</v>
      </c>
      <c r="V101" s="11">
        <v>940.82486510643264</v>
      </c>
      <c r="W101" s="11">
        <v>2876.8148711202948</v>
      </c>
      <c r="X101" s="11">
        <v>2.1853029073895622</v>
      </c>
      <c r="Y101" s="11">
        <v>11.003652468546425</v>
      </c>
      <c r="Z101" s="11">
        <v>13.391379977707585</v>
      </c>
      <c r="AA101" s="11">
        <v>15.660683210828113</v>
      </c>
      <c r="AB101" s="11">
        <v>2.1828509943029912</v>
      </c>
      <c r="AC101" s="11">
        <v>6.8817354498167154</v>
      </c>
      <c r="AD101" s="11">
        <v>17.227948229173421</v>
      </c>
      <c r="AE101" s="11">
        <v>1.3535011565382187</v>
      </c>
      <c r="AF101" s="11">
        <v>20.143440621153729</v>
      </c>
      <c r="AG101" s="11">
        <v>3.0257645370672619</v>
      </c>
      <c r="AH101" s="11">
        <v>0.47195223514567863</v>
      </c>
      <c r="AI101" s="11">
        <v>76.70484909933252</v>
      </c>
      <c r="AJ101" s="11">
        <v>307.52173536006791</v>
      </c>
      <c r="AK101" s="11">
        <v>43.664367686174671</v>
      </c>
      <c r="AL101" s="11">
        <v>19.932822712263633</v>
      </c>
      <c r="AM101" s="11">
        <v>44.595857981492166</v>
      </c>
      <c r="AN101" s="11">
        <v>2.3291363366026299</v>
      </c>
      <c r="AO101" s="11">
        <v>4.5021940598396091</v>
      </c>
      <c r="AP101" s="11">
        <v>1128.4440313925081</v>
      </c>
      <c r="AQ101" s="11">
        <v>998.01489069324805</v>
      </c>
      <c r="AR101" s="11">
        <v>173.48551272602148</v>
      </c>
      <c r="AS101" s="11">
        <v>575.9412862446211</v>
      </c>
      <c r="AT101" s="11">
        <v>414.0716432729588</v>
      </c>
      <c r="AU101" s="11">
        <v>11.225025901648003</v>
      </c>
      <c r="AV101" s="11">
        <v>185.03664223470165</v>
      </c>
      <c r="AW101" s="11">
        <v>124.18787968217306</v>
      </c>
      <c r="AX101" s="11">
        <v>1093.1416886753525</v>
      </c>
      <c r="AY101" s="11">
        <v>728.61891660573849</v>
      </c>
      <c r="AZ101" s="11">
        <v>106.44530037456613</v>
      </c>
      <c r="BA101" s="11">
        <v>120.3861257099</v>
      </c>
      <c r="BB101" s="11">
        <v>26.074656737698273</v>
      </c>
      <c r="BC101" s="11">
        <v>99.779934559549801</v>
      </c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>
        <v>39.480286394521357</v>
      </c>
      <c r="DU101" s="11">
        <v>58.533012875347957</v>
      </c>
      <c r="DV101" s="11">
        <v>84.412260982978253</v>
      </c>
      <c r="DW101" s="11">
        <v>102.80920122453054</v>
      </c>
      <c r="DX101" s="11">
        <v>230.50562168629526</v>
      </c>
      <c r="DY101" s="11">
        <v>9.4630930217741547</v>
      </c>
      <c r="DZ101" s="11">
        <v>15.677180846901685</v>
      </c>
      <c r="EA101" s="11">
        <v>22.519402004165954</v>
      </c>
      <c r="EB101" s="11">
        <v>41.424422874394445</v>
      </c>
      <c r="EC101" s="11">
        <v>146.95074289945265</v>
      </c>
      <c r="ED101" s="11">
        <v>19.580621467214481</v>
      </c>
      <c r="EE101" s="11">
        <v>42.749991528751167</v>
      </c>
      <c r="EF101" s="11">
        <v>127.95821126292473</v>
      </c>
      <c r="EG101" s="11">
        <v>204.05498011798645</v>
      </c>
      <c r="EH101" s="11">
        <v>1825.5013912308223</v>
      </c>
      <c r="EI101" s="11"/>
      <c r="EJ101" s="11"/>
      <c r="EK101" s="11"/>
      <c r="EL101" s="11"/>
      <c r="EM101" s="11"/>
      <c r="EN101" s="11"/>
      <c r="EO101" s="11"/>
      <c r="EP101" s="11">
        <v>8686.8736524188425</v>
      </c>
      <c r="EQ101" s="11"/>
      <c r="ER101" s="11">
        <v>651.49315648206152</v>
      </c>
      <c r="ES101" s="11">
        <v>22621.681257397478</v>
      </c>
      <c r="ET101" s="11"/>
      <c r="EU101" s="11"/>
      <c r="EX101" s="29"/>
      <c r="EZ101" s="37"/>
    </row>
    <row r="102" spans="1:156" x14ac:dyDescent="0.3">
      <c r="A102" s="65" t="s">
        <v>431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>
        <v>0.29908735305818268</v>
      </c>
      <c r="N102" s="11"/>
      <c r="O102" s="11"/>
      <c r="P102" s="11">
        <v>0.50153625644768374</v>
      </c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>
        <v>0.47735486576336622</v>
      </c>
      <c r="AC102" s="11"/>
      <c r="AD102" s="11"/>
      <c r="AE102" s="11">
        <v>6.0037781518860873</v>
      </c>
      <c r="AF102" s="11"/>
      <c r="AG102" s="11">
        <v>1.8723806074644933</v>
      </c>
      <c r="AH102" s="11"/>
      <c r="AI102" s="11">
        <v>13.577196458285702</v>
      </c>
      <c r="AJ102" s="11"/>
      <c r="AK102" s="11">
        <v>26.302864750266838</v>
      </c>
      <c r="AL102" s="11"/>
      <c r="AM102" s="11">
        <v>38.050834697271938</v>
      </c>
      <c r="AN102" s="11">
        <v>0.60862208276980945</v>
      </c>
      <c r="AO102" s="11">
        <v>15.074984027794834</v>
      </c>
      <c r="AP102" s="11"/>
      <c r="AQ102" s="11"/>
      <c r="AR102" s="11"/>
      <c r="AS102" s="11"/>
      <c r="AT102" s="11"/>
      <c r="AU102" s="11"/>
      <c r="AV102" s="11"/>
      <c r="AW102" s="11">
        <v>16.653628927562615</v>
      </c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>
        <v>39.840941401062544</v>
      </c>
      <c r="DU102" s="11">
        <v>62.649297919830865</v>
      </c>
      <c r="DV102" s="11">
        <v>90.296582178315731</v>
      </c>
      <c r="DW102" s="11">
        <v>83.609346871886402</v>
      </c>
      <c r="DX102" s="11">
        <v>98.238271260002378</v>
      </c>
      <c r="DY102" s="11">
        <v>10.799924342800603</v>
      </c>
      <c r="DZ102" s="11">
        <v>25.65209412748829</v>
      </c>
      <c r="EA102" s="11">
        <v>26.963495103194365</v>
      </c>
      <c r="EB102" s="11">
        <v>44.078325777246796</v>
      </c>
      <c r="EC102" s="11">
        <v>93.667648222954341</v>
      </c>
      <c r="ED102" s="11">
        <v>22.705853325270272</v>
      </c>
      <c r="EE102" s="11">
        <v>48.645475155714024</v>
      </c>
      <c r="EF102" s="11">
        <v>132.29388677002285</v>
      </c>
      <c r="EG102" s="11">
        <v>245.86608520776704</v>
      </c>
      <c r="EH102" s="11">
        <v>682.05036176911506</v>
      </c>
      <c r="EI102" s="11"/>
      <c r="EJ102" s="11"/>
      <c r="EK102" s="11"/>
      <c r="EL102" s="11"/>
      <c r="EM102" s="11"/>
      <c r="EN102" s="11"/>
      <c r="EO102" s="11"/>
      <c r="EP102" s="11">
        <v>883.77506974598202</v>
      </c>
      <c r="EQ102" s="11"/>
      <c r="ER102" s="11">
        <v>101.779204542502</v>
      </c>
      <c r="ES102" s="11">
        <v>2812.3341318997273</v>
      </c>
      <c r="ET102" s="11"/>
      <c r="EU102" s="11"/>
      <c r="EX102" s="29"/>
      <c r="EZ102" s="37"/>
    </row>
    <row r="103" spans="1:156" x14ac:dyDescent="0.3">
      <c r="A103" s="65" t="s">
        <v>432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>
        <v>0.31299629645583127</v>
      </c>
      <c r="L103" s="11"/>
      <c r="M103" s="11"/>
      <c r="N103" s="11"/>
      <c r="O103" s="11"/>
      <c r="P103" s="11">
        <v>2.292053140150534</v>
      </c>
      <c r="Q103" s="11">
        <v>21.275135242061971</v>
      </c>
      <c r="R103" s="11">
        <v>61.108126097202025</v>
      </c>
      <c r="S103" s="11"/>
      <c r="T103" s="11">
        <v>138.85529488959625</v>
      </c>
      <c r="U103" s="11">
        <v>4.8641988690012665</v>
      </c>
      <c r="V103" s="11">
        <v>354.01329366571173</v>
      </c>
      <c r="W103" s="11">
        <v>2006.1964776738128</v>
      </c>
      <c r="X103" s="11">
        <v>1.8173472268448665</v>
      </c>
      <c r="Y103" s="11">
        <v>2.5361557390706082</v>
      </c>
      <c r="Z103" s="11">
        <v>5.9002745516915303</v>
      </c>
      <c r="AA103" s="11">
        <v>64.315626120953638</v>
      </c>
      <c r="AB103" s="11">
        <v>0.91138923136003114</v>
      </c>
      <c r="AC103" s="11">
        <v>17.347485915799339</v>
      </c>
      <c r="AD103" s="11">
        <v>13.006744299090398</v>
      </c>
      <c r="AE103" s="11">
        <v>5.370880619670191E-2</v>
      </c>
      <c r="AF103" s="11">
        <v>37.221157269981816</v>
      </c>
      <c r="AG103" s="11">
        <v>85.130522091688547</v>
      </c>
      <c r="AH103" s="11">
        <v>0.67789238047588718</v>
      </c>
      <c r="AI103" s="11">
        <v>124.78943131236295</v>
      </c>
      <c r="AJ103" s="11">
        <v>27.897098555708084</v>
      </c>
      <c r="AK103" s="11">
        <v>77.215928951073835</v>
      </c>
      <c r="AL103" s="11">
        <v>83.709155033877948</v>
      </c>
      <c r="AM103" s="11">
        <v>112.35192837745667</v>
      </c>
      <c r="AN103" s="11">
        <v>2.8751290762953676</v>
      </c>
      <c r="AO103" s="11">
        <v>6.7376048868140872</v>
      </c>
      <c r="AP103" s="11"/>
      <c r="AQ103" s="11">
        <v>157.60583852212278</v>
      </c>
      <c r="AR103" s="11"/>
      <c r="AS103" s="11">
        <v>206.87141727285007</v>
      </c>
      <c r="AT103" s="11">
        <v>15.832774114004883</v>
      </c>
      <c r="AU103" s="11"/>
      <c r="AV103" s="11">
        <v>40.648222498479264</v>
      </c>
      <c r="AW103" s="11">
        <v>5.2369144192924972</v>
      </c>
      <c r="AX103" s="11">
        <v>163.75778592733789</v>
      </c>
      <c r="AY103" s="11">
        <v>173.48689210498017</v>
      </c>
      <c r="AZ103" s="11">
        <v>145.51943646711101</v>
      </c>
      <c r="BA103" s="11">
        <v>67.952468315941871</v>
      </c>
      <c r="BB103" s="11">
        <v>41.124656730476211</v>
      </c>
      <c r="BC103" s="11">
        <v>57.895172678040133</v>
      </c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>
        <v>45.279135941454093</v>
      </c>
      <c r="DU103" s="11">
        <v>61.820848175696561</v>
      </c>
      <c r="DV103" s="11">
        <v>60.334256454966635</v>
      </c>
      <c r="DW103" s="11">
        <v>66.580362186118975</v>
      </c>
      <c r="DX103" s="11">
        <v>69.563597472692393</v>
      </c>
      <c r="DY103" s="11">
        <v>23.913119942016444</v>
      </c>
      <c r="DZ103" s="11">
        <v>37.389217443706038</v>
      </c>
      <c r="EA103" s="11">
        <v>46.003635046466592</v>
      </c>
      <c r="EB103" s="11">
        <v>68.15339273614903</v>
      </c>
      <c r="EC103" s="11">
        <v>131.49659882842917</v>
      </c>
      <c r="ED103" s="11">
        <v>149.36640028653576</v>
      </c>
      <c r="EE103" s="11">
        <v>222.11685162610902</v>
      </c>
      <c r="EF103" s="11">
        <v>460.94685031809581</v>
      </c>
      <c r="EG103" s="11">
        <v>797.91720020969956</v>
      </c>
      <c r="EH103" s="11">
        <v>1677.8072858914704</v>
      </c>
      <c r="EI103" s="11"/>
      <c r="EJ103" s="11"/>
      <c r="EK103" s="11"/>
      <c r="EL103" s="11"/>
      <c r="EM103" s="11"/>
      <c r="EN103" s="11"/>
      <c r="EO103" s="11"/>
      <c r="EP103" s="55"/>
      <c r="EQ103" s="55"/>
      <c r="ER103" s="11"/>
      <c r="ES103" s="11">
        <v>8248.0324873109766</v>
      </c>
      <c r="ET103" s="11"/>
      <c r="EU103" s="11"/>
      <c r="EX103" s="29"/>
      <c r="EZ103" s="37"/>
    </row>
    <row r="104" spans="1:156" x14ac:dyDescent="0.3">
      <c r="A104" s="65" t="s">
        <v>44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>
        <v>0.10014980588459679</v>
      </c>
      <c r="L104" s="11"/>
      <c r="M104" s="11"/>
      <c r="N104" s="11"/>
      <c r="O104" s="11"/>
      <c r="P104" s="11">
        <v>0.73590973122529235</v>
      </c>
      <c r="Q104" s="11"/>
      <c r="R104" s="11"/>
      <c r="S104" s="11"/>
      <c r="T104" s="11">
        <v>35.822540100268057</v>
      </c>
      <c r="U104" s="11"/>
      <c r="V104" s="11"/>
      <c r="W104" s="11"/>
      <c r="X104" s="11"/>
      <c r="Y104" s="11"/>
      <c r="Z104" s="11">
        <v>1.6295104527832682</v>
      </c>
      <c r="AA104" s="11"/>
      <c r="AB104" s="11">
        <v>0.12465802345641204</v>
      </c>
      <c r="AC104" s="11">
        <v>3.6240830766372003</v>
      </c>
      <c r="AD104" s="11">
        <v>1.300606074334574</v>
      </c>
      <c r="AE104" s="11"/>
      <c r="AF104" s="11"/>
      <c r="AG104" s="11">
        <v>1.8653814817228762</v>
      </c>
      <c r="AH104" s="11"/>
      <c r="AI104" s="11"/>
      <c r="AJ104" s="11"/>
      <c r="AK104" s="11"/>
      <c r="AL104" s="11"/>
      <c r="AM104" s="11"/>
      <c r="AN104" s="11"/>
      <c r="AO104" s="11"/>
      <c r="AP104" s="11">
        <v>496.31966298509286</v>
      </c>
      <c r="AQ104" s="11"/>
      <c r="AR104" s="11"/>
      <c r="AS104" s="11">
        <v>161.27507312447969</v>
      </c>
      <c r="AT104" s="11"/>
      <c r="AU104" s="11">
        <v>73.798654918696457</v>
      </c>
      <c r="AV104" s="11">
        <v>20.26313513333459</v>
      </c>
      <c r="AW104" s="11"/>
      <c r="AX104" s="11">
        <v>88.278239384848163</v>
      </c>
      <c r="AY104" s="11">
        <v>35.150853321879268</v>
      </c>
      <c r="AZ104" s="11">
        <v>180.20364766257168</v>
      </c>
      <c r="BA104" s="11"/>
      <c r="BB104" s="11">
        <v>32.651676255886414</v>
      </c>
      <c r="BC104" s="11">
        <v>24.137814350082319</v>
      </c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>
        <v>26.955314793340559</v>
      </c>
      <c r="DU104" s="11">
        <v>88.019948804195579</v>
      </c>
      <c r="DV104" s="11">
        <v>54.398706433177779</v>
      </c>
      <c r="DW104" s="11">
        <v>46.581191324818917</v>
      </c>
      <c r="DX104" s="11">
        <v>43.383466874306073</v>
      </c>
      <c r="DY104" s="11">
        <v>14.076400754498609</v>
      </c>
      <c r="DZ104" s="11">
        <v>60.288462176920589</v>
      </c>
      <c r="EA104" s="11">
        <v>25.704852797006982</v>
      </c>
      <c r="EB104" s="11">
        <v>35.17614613580028</v>
      </c>
      <c r="EC104" s="11">
        <v>86.1880983384507</v>
      </c>
      <c r="ED104" s="11">
        <v>89.102182908734321</v>
      </c>
      <c r="EE104" s="11">
        <v>159.31400668841755</v>
      </c>
      <c r="EF104" s="11">
        <v>450.85315916949446</v>
      </c>
      <c r="EG104" s="11">
        <v>686.33537965626886</v>
      </c>
      <c r="EH104" s="11">
        <v>1513.3361770602451</v>
      </c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>
        <v>4536.9950897988601</v>
      </c>
      <c r="ET104" s="11"/>
      <c r="EU104" s="11"/>
      <c r="EX104" s="29"/>
      <c r="EZ104" s="37"/>
    </row>
    <row r="105" spans="1:156" x14ac:dyDescent="0.3">
      <c r="A105" s="65" t="s">
        <v>433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0.50133923732716223</v>
      </c>
      <c r="L105" s="11"/>
      <c r="M105" s="11"/>
      <c r="N105" s="11"/>
      <c r="O105" s="11"/>
      <c r="P105" s="11">
        <v>2.2189479835316299</v>
      </c>
      <c r="Q105" s="11">
        <v>28.841719738358208</v>
      </c>
      <c r="R105" s="11">
        <v>28.086708677777988</v>
      </c>
      <c r="S105" s="11">
        <v>48.493853065484387</v>
      </c>
      <c r="T105" s="11"/>
      <c r="U105" s="11"/>
      <c r="V105" s="11"/>
      <c r="W105" s="11"/>
      <c r="X105" s="11"/>
      <c r="Y105" s="11"/>
      <c r="Z105" s="11"/>
      <c r="AA105" s="11"/>
      <c r="AB105" s="11">
        <v>0.40568489692187004</v>
      </c>
      <c r="AC105" s="11"/>
      <c r="AD105" s="11"/>
      <c r="AE105" s="11"/>
      <c r="AF105" s="11">
        <v>1.2753822243127155</v>
      </c>
      <c r="AG105" s="11">
        <v>3.8911885257639884</v>
      </c>
      <c r="AH105" s="11">
        <v>5.8845892298720434E-2</v>
      </c>
      <c r="AI105" s="11"/>
      <c r="AJ105" s="11"/>
      <c r="AK105" s="11"/>
      <c r="AL105" s="11"/>
      <c r="AM105" s="11"/>
      <c r="AN105" s="11">
        <v>0.13774062598171283</v>
      </c>
      <c r="AO105" s="11"/>
      <c r="AP105" s="11"/>
      <c r="AQ105" s="11"/>
      <c r="AR105" s="11">
        <v>25.09854288865743</v>
      </c>
      <c r="AS105" s="11">
        <v>89.143050955266887</v>
      </c>
      <c r="AT105" s="11"/>
      <c r="AU105" s="11"/>
      <c r="AV105" s="11">
        <v>305.10219373429908</v>
      </c>
      <c r="AW105" s="11">
        <v>37.543481232567139</v>
      </c>
      <c r="AX105" s="11">
        <v>102.61380322112046</v>
      </c>
      <c r="AY105" s="11">
        <v>231.74111364178719</v>
      </c>
      <c r="AZ105" s="11">
        <v>522.54598556916642</v>
      </c>
      <c r="BA105" s="11">
        <v>106.51077462637841</v>
      </c>
      <c r="BB105" s="11">
        <v>67.178902502928935</v>
      </c>
      <c r="BC105" s="11">
        <v>7.7781492330112298</v>
      </c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>
        <v>4.3502552850948897</v>
      </c>
      <c r="DU105" s="11">
        <v>6.9969858947965147</v>
      </c>
      <c r="DV105" s="11">
        <v>11.72232994697073</v>
      </c>
      <c r="DW105" s="11">
        <v>16.409842066387437</v>
      </c>
      <c r="DX105" s="11">
        <v>37.67268921196829</v>
      </c>
      <c r="DY105" s="11">
        <v>1.0873647157633557</v>
      </c>
      <c r="DZ105" s="11">
        <v>1.3332919554539107</v>
      </c>
      <c r="EA105" s="11">
        <v>2.1520730788066404</v>
      </c>
      <c r="EB105" s="11">
        <v>5.9039650769870136</v>
      </c>
      <c r="EC105" s="11">
        <v>17.923094970221385</v>
      </c>
      <c r="ED105" s="11">
        <v>0.79237287472975138</v>
      </c>
      <c r="EE105" s="11">
        <v>4.2225542921508072</v>
      </c>
      <c r="EF105" s="11">
        <v>12.077617892071329</v>
      </c>
      <c r="EG105" s="11">
        <v>29.976354906230654</v>
      </c>
      <c r="EH105" s="11">
        <v>214.09879550816703</v>
      </c>
      <c r="EI105" s="11"/>
      <c r="EJ105" s="11"/>
      <c r="EK105" s="11"/>
      <c r="EL105" s="11"/>
      <c r="EM105" s="11"/>
      <c r="EN105" s="11"/>
      <c r="EO105" s="11"/>
      <c r="EP105" s="11">
        <v>26393.76737671754</v>
      </c>
      <c r="EQ105" s="11"/>
      <c r="ER105" s="11"/>
      <c r="ES105" s="11">
        <v>28369.65437286628</v>
      </c>
      <c r="ET105" s="11"/>
      <c r="EU105" s="11"/>
      <c r="EX105" s="29"/>
      <c r="EZ105" s="37"/>
    </row>
    <row r="106" spans="1:156" x14ac:dyDescent="0.3">
      <c r="A106" s="65" t="s">
        <v>47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1.4126760542790935</v>
      </c>
      <c r="L106" s="11">
        <v>5.884428215908119E-2</v>
      </c>
      <c r="M106" s="11">
        <v>9.9354264982712177</v>
      </c>
      <c r="N106" s="11"/>
      <c r="O106" s="11">
        <v>4.9247560555581014E-2</v>
      </c>
      <c r="P106" s="11">
        <v>14.631766886453125</v>
      </c>
      <c r="Q106" s="11">
        <v>11.844492451865104</v>
      </c>
      <c r="R106" s="11">
        <v>16.172056065951882</v>
      </c>
      <c r="S106" s="11"/>
      <c r="T106" s="11">
        <v>141.74319336740237</v>
      </c>
      <c r="U106" s="11">
        <v>8.6142569274937202</v>
      </c>
      <c r="V106" s="11">
        <v>259.66050589206566</v>
      </c>
      <c r="W106" s="11">
        <v>1545.5032051243131</v>
      </c>
      <c r="X106" s="11"/>
      <c r="Y106" s="11"/>
      <c r="Z106" s="11"/>
      <c r="AA106" s="11"/>
      <c r="AB106" s="11">
        <v>0.61601986687264376</v>
      </c>
      <c r="AC106" s="11"/>
      <c r="AD106" s="11">
        <v>1.1251845243781364</v>
      </c>
      <c r="AE106" s="11">
        <v>1.054534318542816</v>
      </c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>
        <v>40.354753905591778</v>
      </c>
      <c r="AQ106" s="11"/>
      <c r="AR106" s="11"/>
      <c r="AS106" s="11">
        <v>67.914720701765475</v>
      </c>
      <c r="AT106" s="11">
        <v>172.62778368605305</v>
      </c>
      <c r="AU106" s="11">
        <v>14.280203853136047</v>
      </c>
      <c r="AV106" s="11">
        <v>152.66431681574761</v>
      </c>
      <c r="AW106" s="11">
        <v>225.37876363968689</v>
      </c>
      <c r="AX106" s="11">
        <v>138.28248738177436</v>
      </c>
      <c r="AY106" s="11">
        <v>867.95163288761455</v>
      </c>
      <c r="AZ106" s="11">
        <v>1646.349743095878</v>
      </c>
      <c r="BA106" s="11">
        <v>213.33724115071132</v>
      </c>
      <c r="BB106" s="11">
        <v>106.66298980196406</v>
      </c>
      <c r="BC106" s="11">
        <v>30.144290465555077</v>
      </c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>
        <v>14925.006282954297</v>
      </c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>
        <v>0.41075260817405113</v>
      </c>
      <c r="DU106" s="11">
        <v>0.41728371869084252</v>
      </c>
      <c r="DV106" s="11">
        <v>0.35947107076475798</v>
      </c>
      <c r="DW106" s="11">
        <v>0.23936640740240761</v>
      </c>
      <c r="DX106" s="11">
        <v>2.6917739478234455</v>
      </c>
      <c r="DY106" s="11">
        <v>1.038429970704516E-2</v>
      </c>
      <c r="DZ106" s="11">
        <v>1.7007529903376957E-2</v>
      </c>
      <c r="EA106" s="11">
        <v>1.7370664011923245E-2</v>
      </c>
      <c r="EB106" s="11">
        <v>3.9884559578747515E-2</v>
      </c>
      <c r="EC106" s="11">
        <v>0.38519424449334283</v>
      </c>
      <c r="ED106" s="11">
        <v>4.3101065753643246E-2</v>
      </c>
      <c r="EE106" s="11">
        <v>3.5914715724199145E-2</v>
      </c>
      <c r="EF106" s="11">
        <v>0.48817388717425042</v>
      </c>
      <c r="EG106" s="11">
        <v>0.48797214211670498</v>
      </c>
      <c r="EH106" s="11">
        <v>3.3918385985644903</v>
      </c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>
        <v>20622.412109620262</v>
      </c>
      <c r="ET106" s="11"/>
      <c r="EU106" s="11"/>
      <c r="EX106" s="29"/>
      <c r="EZ106" s="37"/>
    </row>
    <row r="107" spans="1:156" x14ac:dyDescent="0.3">
      <c r="A107" s="65" t="s">
        <v>434</v>
      </c>
      <c r="B107" s="11"/>
      <c r="C107" s="11"/>
      <c r="D107" s="11"/>
      <c r="E107" s="11"/>
      <c r="F107" s="11"/>
      <c r="G107" s="11">
        <v>3.3427141898911685</v>
      </c>
      <c r="H107" s="11"/>
      <c r="I107" s="11"/>
      <c r="J107" s="11"/>
      <c r="K107" s="11">
        <v>7.3042226705126492</v>
      </c>
      <c r="L107" s="11">
        <v>3.3665471970715115E-2</v>
      </c>
      <c r="M107" s="11">
        <v>11.419947946324474</v>
      </c>
      <c r="N107" s="11"/>
      <c r="O107" s="11">
        <v>3.7216904083217213E-2</v>
      </c>
      <c r="P107" s="11">
        <v>19.753339393613267</v>
      </c>
      <c r="Q107" s="11">
        <v>9.3349975965864225</v>
      </c>
      <c r="R107" s="11">
        <v>28.539511723313396</v>
      </c>
      <c r="S107" s="11">
        <v>9.3659031806021869</v>
      </c>
      <c r="T107" s="11">
        <v>425.0291752210714</v>
      </c>
      <c r="U107" s="11">
        <v>5.0202272703194408</v>
      </c>
      <c r="V107" s="11">
        <v>58.761256601032365</v>
      </c>
      <c r="W107" s="11">
        <v>1281.3755734903011</v>
      </c>
      <c r="X107" s="11">
        <v>2.9056701197316541</v>
      </c>
      <c r="Y107" s="11">
        <v>0.48716672795482097</v>
      </c>
      <c r="Z107" s="11">
        <v>12.346666012313765</v>
      </c>
      <c r="AA107" s="11">
        <v>8.0854680738788858</v>
      </c>
      <c r="AB107" s="11">
        <v>0.15657961222948691</v>
      </c>
      <c r="AC107" s="11">
        <v>11.873164889525102</v>
      </c>
      <c r="AD107" s="11">
        <v>9.0468300563891404</v>
      </c>
      <c r="AE107" s="11">
        <v>0.30340705688061087</v>
      </c>
      <c r="AF107" s="11">
        <v>1.8206629396387295</v>
      </c>
      <c r="AG107" s="11">
        <v>22.862725634893149</v>
      </c>
      <c r="AH107" s="11">
        <v>0.95263715306414432</v>
      </c>
      <c r="AI107" s="11">
        <v>8.5332779890983783</v>
      </c>
      <c r="AJ107" s="11"/>
      <c r="AK107" s="11">
        <v>10.409328865220973</v>
      </c>
      <c r="AL107" s="11">
        <v>2.8755279227360195</v>
      </c>
      <c r="AM107" s="11"/>
      <c r="AN107" s="11">
        <v>1.5264924095329846</v>
      </c>
      <c r="AO107" s="11">
        <v>2.1820169702920951</v>
      </c>
      <c r="AP107" s="11">
        <v>349.00242173449595</v>
      </c>
      <c r="AQ107" s="11">
        <v>474.29390403366267</v>
      </c>
      <c r="AR107" s="11">
        <v>22.703572000684677</v>
      </c>
      <c r="AS107" s="11">
        <v>8047.7660836020423</v>
      </c>
      <c r="AT107" s="11">
        <v>611.31681614498041</v>
      </c>
      <c r="AU107" s="11">
        <v>52.381681728817107</v>
      </c>
      <c r="AV107" s="11">
        <v>26.871096246550032</v>
      </c>
      <c r="AW107" s="11">
        <v>151.56901343866031</v>
      </c>
      <c r="AX107" s="11"/>
      <c r="AY107" s="11">
        <v>309.53758545155341</v>
      </c>
      <c r="AZ107" s="11">
        <v>587.55733407180571</v>
      </c>
      <c r="BA107" s="11">
        <v>65.676256082425368</v>
      </c>
      <c r="BB107" s="11">
        <v>90.536527368847288</v>
      </c>
      <c r="BC107" s="11">
        <v>45.55645297977005</v>
      </c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>
        <v>7514.4638219669969</v>
      </c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>
        <v>64.017320500950447</v>
      </c>
      <c r="DU107" s="11">
        <v>110.76066893279491</v>
      </c>
      <c r="DV107" s="11">
        <v>130.72481061474238</v>
      </c>
      <c r="DW107" s="11">
        <v>126.87733562687565</v>
      </c>
      <c r="DX107" s="11">
        <v>146.33286490904328</v>
      </c>
      <c r="DY107" s="11">
        <v>20.06839202945541</v>
      </c>
      <c r="DZ107" s="11">
        <v>39.765292831669527</v>
      </c>
      <c r="EA107" s="11">
        <v>49.276676430614174</v>
      </c>
      <c r="EB107" s="11">
        <v>72.54845137110722</v>
      </c>
      <c r="EC107" s="11">
        <v>135.64440269904011</v>
      </c>
      <c r="ED107" s="11">
        <v>50.028977115355964</v>
      </c>
      <c r="EE107" s="11">
        <v>131.43536790479004</v>
      </c>
      <c r="EF107" s="11">
        <v>323.59781440616359</v>
      </c>
      <c r="EG107" s="11">
        <v>631.87494924582563</v>
      </c>
      <c r="EH107" s="11">
        <v>1698.8111989550569</v>
      </c>
      <c r="EI107" s="11"/>
      <c r="EJ107" s="11"/>
      <c r="EK107" s="11"/>
      <c r="EL107" s="11"/>
      <c r="EM107" s="11"/>
      <c r="EN107" s="11"/>
      <c r="EO107" s="11"/>
      <c r="EP107" s="11"/>
      <c r="EQ107" s="11"/>
      <c r="ER107" s="11">
        <v>1810.4365566563017</v>
      </c>
      <c r="ES107" s="11">
        <v>25847.11902117408</v>
      </c>
      <c r="ET107" s="11"/>
      <c r="EU107" s="11"/>
      <c r="EX107" s="29"/>
      <c r="EZ107" s="37"/>
    </row>
    <row r="108" spans="1:156" x14ac:dyDescent="0.3">
      <c r="A108" s="65" t="s">
        <v>435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>
        <v>0.41522689759665932</v>
      </c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>
        <v>5.7244435609423647E-2</v>
      </c>
      <c r="AF108" s="11"/>
      <c r="AG108" s="11"/>
      <c r="AH108" s="11">
        <v>4.5024030848863257E-2</v>
      </c>
      <c r="AI108" s="11"/>
      <c r="AJ108" s="11"/>
      <c r="AK108" s="11"/>
      <c r="AL108" s="11"/>
      <c r="AM108" s="11"/>
      <c r="AN108" s="11"/>
      <c r="AO108" s="11"/>
      <c r="AP108" s="11">
        <v>63.826331425842973</v>
      </c>
      <c r="AQ108" s="11"/>
      <c r="AR108" s="11"/>
      <c r="AS108" s="11"/>
      <c r="AT108" s="11"/>
      <c r="AU108" s="11"/>
      <c r="AV108" s="11">
        <v>199.38431037500422</v>
      </c>
      <c r="AW108" s="11">
        <v>34.743297658916667</v>
      </c>
      <c r="AX108" s="11"/>
      <c r="AY108" s="11">
        <v>67.805699082883478</v>
      </c>
      <c r="AZ108" s="11">
        <v>242.12107917743205</v>
      </c>
      <c r="BA108" s="11">
        <v>463.9352240115827</v>
      </c>
      <c r="BB108" s="11">
        <v>49.051909716320679</v>
      </c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>
        <v>175.65825791185225</v>
      </c>
      <c r="DU108" s="11">
        <v>277.23481633510335</v>
      </c>
      <c r="DV108" s="11">
        <v>284.207315009262</v>
      </c>
      <c r="DW108" s="11">
        <v>259.06276260635525</v>
      </c>
      <c r="DX108" s="11">
        <v>224.64541483910227</v>
      </c>
      <c r="DY108" s="11">
        <v>58.41541177436244</v>
      </c>
      <c r="DZ108" s="11">
        <v>115.12373955352868</v>
      </c>
      <c r="EA108" s="11">
        <v>111.71776302055503</v>
      </c>
      <c r="EB108" s="11">
        <v>139.93178564992508</v>
      </c>
      <c r="EC108" s="11">
        <v>299.53802946871679</v>
      </c>
      <c r="ED108" s="11">
        <v>228.99626518307537</v>
      </c>
      <c r="EE108" s="11">
        <v>442.26401012696687</v>
      </c>
      <c r="EF108" s="11">
        <v>957.917891941883</v>
      </c>
      <c r="EG108" s="11">
        <v>1551.4726007640973</v>
      </c>
      <c r="EH108" s="11">
        <v>3740.6554970542716</v>
      </c>
      <c r="EI108" s="11"/>
      <c r="EJ108" s="11"/>
      <c r="EK108" s="11"/>
      <c r="EL108" s="11"/>
      <c r="EM108" s="11"/>
      <c r="EN108" s="11"/>
      <c r="EO108" s="11"/>
      <c r="EP108" s="11"/>
      <c r="EQ108" s="11"/>
      <c r="ER108" s="11">
        <v>3602.7085535359192</v>
      </c>
      <c r="ES108" s="11">
        <v>13590.935461587014</v>
      </c>
      <c r="ET108" s="11"/>
      <c r="EU108" s="11"/>
      <c r="EX108" s="29"/>
      <c r="EZ108" s="37"/>
    </row>
    <row r="109" spans="1:156" x14ac:dyDescent="0.3">
      <c r="A109" s="65" t="s">
        <v>436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>
        <v>0.11609401437371691</v>
      </c>
      <c r="L109" s="11"/>
      <c r="M109" s="11"/>
      <c r="N109" s="11"/>
      <c r="O109" s="11"/>
      <c r="P109" s="11">
        <v>1.5318528639623359</v>
      </c>
      <c r="Q109" s="11"/>
      <c r="R109" s="11"/>
      <c r="S109" s="11"/>
      <c r="T109" s="11"/>
      <c r="U109" s="11"/>
      <c r="V109" s="11">
        <v>14.109071080064371</v>
      </c>
      <c r="W109" s="11">
        <v>82.19037562073072</v>
      </c>
      <c r="X109" s="11"/>
      <c r="Y109" s="11">
        <v>0.54431014853848103</v>
      </c>
      <c r="Z109" s="11"/>
      <c r="AA109" s="11"/>
      <c r="AB109" s="11">
        <v>0.30803550847961708</v>
      </c>
      <c r="AC109" s="11">
        <v>2.6516090222213071</v>
      </c>
      <c r="AD109" s="11">
        <v>2.156734446812838</v>
      </c>
      <c r="AE109" s="11">
        <v>0.12920760823902275</v>
      </c>
      <c r="AF109" s="11">
        <v>2.0151500706231027</v>
      </c>
      <c r="AG109" s="11">
        <v>12.976820175319085</v>
      </c>
      <c r="AH109" s="11">
        <v>0.29059782677391027</v>
      </c>
      <c r="AI109" s="11">
        <v>11.966421074713335</v>
      </c>
      <c r="AJ109" s="11"/>
      <c r="AK109" s="11">
        <v>10.710345131415709</v>
      </c>
      <c r="AL109" s="11">
        <v>3.2134830030804036</v>
      </c>
      <c r="AM109" s="11">
        <v>3.2762008379111611</v>
      </c>
      <c r="AN109" s="11">
        <v>0.33795891324562605</v>
      </c>
      <c r="AO109" s="11">
        <v>1.1060836122245719</v>
      </c>
      <c r="AP109" s="11">
        <v>49.403099139265478</v>
      </c>
      <c r="AQ109" s="11">
        <v>117.65042892043925</v>
      </c>
      <c r="AR109" s="11"/>
      <c r="AS109" s="11">
        <v>388.00948861693183</v>
      </c>
      <c r="AT109" s="11">
        <v>58.332933579647388</v>
      </c>
      <c r="AU109" s="11"/>
      <c r="AV109" s="11">
        <v>132.55770884750004</v>
      </c>
      <c r="AW109" s="11">
        <v>334.573740496749</v>
      </c>
      <c r="AX109" s="11">
        <v>137.91086694431667</v>
      </c>
      <c r="AY109" s="11">
        <v>713.58623777666537</v>
      </c>
      <c r="AZ109" s="11">
        <v>1423.7189676957582</v>
      </c>
      <c r="BA109" s="11">
        <v>206.23344978763564</v>
      </c>
      <c r="BB109" s="11">
        <v>101.72771321260683</v>
      </c>
      <c r="BC109" s="11">
        <v>88.666003340928071</v>
      </c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>
        <v>86.589281457555998</v>
      </c>
      <c r="DU109" s="11">
        <v>142.12550257380633</v>
      </c>
      <c r="DV109" s="11">
        <v>160.69849617687981</v>
      </c>
      <c r="DW109" s="11">
        <v>151.85434582195742</v>
      </c>
      <c r="DX109" s="11">
        <v>162.93087577323467</v>
      </c>
      <c r="DY109" s="11">
        <v>25.553349704796876</v>
      </c>
      <c r="DZ109" s="11">
        <v>48.945813826443988</v>
      </c>
      <c r="EA109" s="11">
        <v>56.116280169091326</v>
      </c>
      <c r="EB109" s="11">
        <v>99.357633985384012</v>
      </c>
      <c r="EC109" s="11">
        <v>182.8055692769976</v>
      </c>
      <c r="ED109" s="11">
        <v>85.833812850627041</v>
      </c>
      <c r="EE109" s="11">
        <v>186.92511753974367</v>
      </c>
      <c r="EF109" s="11">
        <v>429.3686574325074</v>
      </c>
      <c r="EG109" s="11">
        <v>681.17063006979913</v>
      </c>
      <c r="EH109" s="11">
        <v>1776.458798593382</v>
      </c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>
        <v>8178.7351545693791</v>
      </c>
      <c r="ET109" s="11"/>
      <c r="EU109" s="11"/>
      <c r="EX109" s="29"/>
      <c r="EZ109" s="37"/>
    </row>
    <row r="110" spans="1:156" x14ac:dyDescent="0.3">
      <c r="A110" s="65" t="s">
        <v>437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>
        <v>2.5423314208276864</v>
      </c>
      <c r="L110" s="11"/>
      <c r="M110" s="11"/>
      <c r="N110" s="11"/>
      <c r="O110" s="11"/>
      <c r="P110" s="11">
        <v>10.011543715785537</v>
      </c>
      <c r="Q110" s="11"/>
      <c r="R110" s="11"/>
      <c r="S110" s="11"/>
      <c r="T110" s="11"/>
      <c r="U110" s="11">
        <v>7.1382617162269284</v>
      </c>
      <c r="V110" s="11">
        <v>20.993055118247586</v>
      </c>
      <c r="W110" s="11">
        <v>121.69276092000933</v>
      </c>
      <c r="X110" s="11"/>
      <c r="Y110" s="11">
        <v>0.37653175840454017</v>
      </c>
      <c r="Z110" s="11">
        <v>1.810568518697494</v>
      </c>
      <c r="AA110" s="11"/>
      <c r="AB110" s="11">
        <v>1.9388414577580084</v>
      </c>
      <c r="AC110" s="11">
        <v>1.3200013389236664</v>
      </c>
      <c r="AD110" s="11">
        <v>3.6542586027272623</v>
      </c>
      <c r="AE110" s="11">
        <v>0.33524975501059068</v>
      </c>
      <c r="AF110" s="11">
        <v>6.5867746745526015</v>
      </c>
      <c r="AG110" s="11"/>
      <c r="AH110" s="11">
        <v>0.30309817029061137</v>
      </c>
      <c r="AI110" s="11">
        <v>18.161837444040916</v>
      </c>
      <c r="AJ110" s="11">
        <v>432.07175108047124</v>
      </c>
      <c r="AK110" s="11">
        <v>21.577350324830544</v>
      </c>
      <c r="AL110" s="11">
        <v>6.3721322394625144</v>
      </c>
      <c r="AM110" s="11">
        <v>7.7518696279658759</v>
      </c>
      <c r="AN110" s="11">
        <v>0.1617971846231028</v>
      </c>
      <c r="AO110" s="11">
        <v>0.57861273846361105</v>
      </c>
      <c r="AP110" s="11">
        <v>599.18787399915755</v>
      </c>
      <c r="AQ110" s="11">
        <v>49.263003830802596</v>
      </c>
      <c r="AR110" s="11"/>
      <c r="AS110" s="11">
        <v>452.02446356617554</v>
      </c>
      <c r="AT110" s="11">
        <v>314.84023778192204</v>
      </c>
      <c r="AU110" s="11">
        <v>17.368503586179902</v>
      </c>
      <c r="AV110" s="11">
        <v>1613.456544678691</v>
      </c>
      <c r="AW110" s="11">
        <v>1456.5307830306265</v>
      </c>
      <c r="AX110" s="11">
        <v>481.34825947415675</v>
      </c>
      <c r="AY110" s="11">
        <v>1265.2012581402341</v>
      </c>
      <c r="AZ110" s="11">
        <v>509.34791087381723</v>
      </c>
      <c r="BA110" s="11"/>
      <c r="BB110" s="11"/>
      <c r="BC110" s="11">
        <v>65.359015025460977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>
        <v>9.4916902129058336</v>
      </c>
      <c r="DU110" s="11">
        <v>13.269645215023637</v>
      </c>
      <c r="DV110" s="11">
        <v>15.841742565899956</v>
      </c>
      <c r="DW110" s="11">
        <v>23.061929334617133</v>
      </c>
      <c r="DX110" s="11">
        <v>37.998295916697771</v>
      </c>
      <c r="DY110" s="11">
        <v>1.7869778995944126</v>
      </c>
      <c r="DZ110" s="11">
        <v>4.0285345378280679</v>
      </c>
      <c r="EA110" s="11">
        <v>4.5640651648940338</v>
      </c>
      <c r="EB110" s="11">
        <v>7.3856699905565728</v>
      </c>
      <c r="EC110" s="11">
        <v>43.356190791698296</v>
      </c>
      <c r="ED110" s="11">
        <v>2.517092471661655</v>
      </c>
      <c r="EE110" s="11">
        <v>7.4458985874555701</v>
      </c>
      <c r="EF110" s="11">
        <v>27.373968451664798</v>
      </c>
      <c r="EG110" s="11">
        <v>66.429583850397577</v>
      </c>
      <c r="EH110" s="11">
        <v>422.20964592504873</v>
      </c>
      <c r="EI110" s="11"/>
      <c r="EJ110" s="11"/>
      <c r="EK110" s="11"/>
      <c r="EL110" s="11"/>
      <c r="EM110" s="11"/>
      <c r="EN110" s="11"/>
      <c r="EO110" s="11"/>
      <c r="EP110" s="11"/>
      <c r="EQ110" s="11"/>
      <c r="ER110" s="11">
        <v>101.27362374826588</v>
      </c>
      <c r="ES110" s="11">
        <v>8277.3410364587544</v>
      </c>
      <c r="ET110" s="11"/>
      <c r="EU110" s="11"/>
      <c r="EX110" s="29"/>
      <c r="EZ110" s="37"/>
    </row>
    <row r="111" spans="1:156" x14ac:dyDescent="0.3">
      <c r="A111" s="65" t="s">
        <v>205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0.1169553939526303</v>
      </c>
      <c r="L111" s="11"/>
      <c r="M111" s="11"/>
      <c r="N111" s="11"/>
      <c r="O111" s="11"/>
      <c r="P111" s="11">
        <v>1.3240366762654376</v>
      </c>
      <c r="Q111" s="11">
        <v>49.936509024189633</v>
      </c>
      <c r="R111" s="11"/>
      <c r="S111" s="11">
        <v>109.40307372492747</v>
      </c>
      <c r="T111" s="11">
        <v>30.845684803400388</v>
      </c>
      <c r="U111" s="11">
        <v>31.655663723559449</v>
      </c>
      <c r="V111" s="11">
        <v>27.772595453640076</v>
      </c>
      <c r="W111" s="11">
        <v>161.0284424360369</v>
      </c>
      <c r="X111" s="11"/>
      <c r="Y111" s="11">
        <v>0.28902659931857994</v>
      </c>
      <c r="Z111" s="11">
        <v>1.9894238377946367</v>
      </c>
      <c r="AA111" s="11"/>
      <c r="AB111" s="11"/>
      <c r="AC111" s="11">
        <v>5.4812884916558788</v>
      </c>
      <c r="AD111" s="11">
        <v>2.6655273518249238</v>
      </c>
      <c r="AE111" s="11"/>
      <c r="AF111" s="11">
        <v>2.1615165354439076</v>
      </c>
      <c r="AG111" s="11">
        <v>27.421939435810071</v>
      </c>
      <c r="AH111" s="11">
        <v>1.3175042732632971</v>
      </c>
      <c r="AI111" s="11">
        <v>20.615206479279539</v>
      </c>
      <c r="AJ111" s="11"/>
      <c r="AK111" s="11">
        <v>14.136698446156696</v>
      </c>
      <c r="AL111" s="11">
        <v>3.5725275366918545</v>
      </c>
      <c r="AM111" s="11">
        <v>2.7474457544791884</v>
      </c>
      <c r="AN111" s="11">
        <v>0.50295810626376447</v>
      </c>
      <c r="AO111" s="11">
        <v>2.0421196157106238</v>
      </c>
      <c r="AP111" s="11">
        <v>180.74789011039604</v>
      </c>
      <c r="AQ111" s="11"/>
      <c r="AR111" s="11"/>
      <c r="AS111" s="11">
        <v>497.95098856969537</v>
      </c>
      <c r="AT111" s="11">
        <v>149.97449133023213</v>
      </c>
      <c r="AU111" s="11">
        <v>40.258822409759738</v>
      </c>
      <c r="AV111" s="11">
        <v>452.35364615398134</v>
      </c>
      <c r="AW111" s="11">
        <v>39.423576187842592</v>
      </c>
      <c r="AX111" s="11">
        <v>191.54943441251677</v>
      </c>
      <c r="AY111" s="11">
        <v>754.45601926622066</v>
      </c>
      <c r="AZ111" s="11">
        <v>822.116192229479</v>
      </c>
      <c r="BA111" s="11">
        <v>529.70533754246458</v>
      </c>
      <c r="BB111" s="11">
        <v>148.08375328166869</v>
      </c>
      <c r="BC111" s="11">
        <v>95.895552522424467</v>
      </c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>
        <v>35.728343418808869</v>
      </c>
      <c r="DU111" s="11">
        <v>39.790170535872491</v>
      </c>
      <c r="DV111" s="11">
        <v>46.696623026655494</v>
      </c>
      <c r="DW111" s="11">
        <v>39.538896097459222</v>
      </c>
      <c r="DX111" s="11">
        <v>39.78401936190437</v>
      </c>
      <c r="DY111" s="11">
        <v>7.9129169422811128</v>
      </c>
      <c r="DZ111" s="11">
        <v>15.296487058905941</v>
      </c>
      <c r="EA111" s="11">
        <v>14.989965383153203</v>
      </c>
      <c r="EB111" s="11">
        <v>25.928993116273229</v>
      </c>
      <c r="EC111" s="11">
        <v>57.628840553682068</v>
      </c>
      <c r="ED111" s="11">
        <v>24.957310906460059</v>
      </c>
      <c r="EE111" s="11">
        <v>61.938977070361098</v>
      </c>
      <c r="EF111" s="11">
        <v>156.00524395532798</v>
      </c>
      <c r="EG111" s="11">
        <v>244.06958683502725</v>
      </c>
      <c r="EH111" s="11">
        <v>858.62134308292912</v>
      </c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>
        <v>6068.4295650614495</v>
      </c>
      <c r="ET111" s="11"/>
      <c r="EU111" s="11"/>
      <c r="EX111" s="29"/>
      <c r="EZ111" s="37"/>
    </row>
    <row r="112" spans="1:156" x14ac:dyDescent="0.3">
      <c r="A112" s="65" t="s">
        <v>438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0.58771878320843063</v>
      </c>
      <c r="L112" s="11"/>
      <c r="M112" s="11">
        <v>1.7739711759309351</v>
      </c>
      <c r="N112" s="11"/>
      <c r="O112" s="11"/>
      <c r="P112" s="11">
        <v>5.9731846047017969</v>
      </c>
      <c r="Q112" s="11"/>
      <c r="R112" s="11"/>
      <c r="S112" s="11"/>
      <c r="T112" s="11">
        <v>12.145208412541129</v>
      </c>
      <c r="U112" s="11"/>
      <c r="V112" s="11">
        <v>1046.5917649729558</v>
      </c>
      <c r="W112" s="11">
        <v>4345.9394942528761</v>
      </c>
      <c r="X112" s="11">
        <v>0.61547458049051862</v>
      </c>
      <c r="Y112" s="11"/>
      <c r="Z112" s="11"/>
      <c r="AA112" s="11"/>
      <c r="AB112" s="11">
        <v>1.2302621082210556</v>
      </c>
      <c r="AC112" s="11">
        <v>2.184855607251694</v>
      </c>
      <c r="AD112" s="11">
        <v>20.677942091314989</v>
      </c>
      <c r="AE112" s="11">
        <v>0.53427011554026427</v>
      </c>
      <c r="AF112" s="11">
        <v>5.3766089991383277</v>
      </c>
      <c r="AG112" s="11">
        <v>1.4888423845613046</v>
      </c>
      <c r="AH112" s="11">
        <v>0.75101441925332513</v>
      </c>
      <c r="AI112" s="11">
        <v>7.1873903511195714</v>
      </c>
      <c r="AJ112" s="11"/>
      <c r="AK112" s="11">
        <v>41.910836591171893</v>
      </c>
      <c r="AL112" s="11">
        <v>5.6886883553391474</v>
      </c>
      <c r="AM112" s="11">
        <v>3.3794397383978025</v>
      </c>
      <c r="AN112" s="11">
        <v>0.48267978755954494</v>
      </c>
      <c r="AO112" s="11">
        <v>0.5585149108003914</v>
      </c>
      <c r="AP112" s="11"/>
      <c r="AQ112" s="11">
        <v>137.66553686977156</v>
      </c>
      <c r="AR112" s="11"/>
      <c r="AS112" s="11">
        <v>100.03981101979063</v>
      </c>
      <c r="AT112" s="11">
        <v>116.94405223381204</v>
      </c>
      <c r="AU112" s="11">
        <v>11.505330541049407</v>
      </c>
      <c r="AV112" s="11">
        <v>1709.1792949576688</v>
      </c>
      <c r="AW112" s="11">
        <v>329.06690357185573</v>
      </c>
      <c r="AX112" s="11">
        <v>408.2015505494939</v>
      </c>
      <c r="AY112" s="11">
        <v>1181.7433720612933</v>
      </c>
      <c r="AZ112" s="11">
        <v>387.90547172964904</v>
      </c>
      <c r="BA112" s="11">
        <v>264.7202798333783</v>
      </c>
      <c r="BB112" s="11">
        <v>24.457247214635572</v>
      </c>
      <c r="BC112" s="11">
        <v>49.846460222312288</v>
      </c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>
        <v>18.297663848662115</v>
      </c>
      <c r="DU112" s="11">
        <v>25.776914329307143</v>
      </c>
      <c r="DV112" s="11">
        <v>28.658533826135713</v>
      </c>
      <c r="DW112" s="11">
        <v>32.31045831102027</v>
      </c>
      <c r="DX112" s="11">
        <v>37.79356438334716</v>
      </c>
      <c r="DY112" s="11">
        <v>6.9854091998775205</v>
      </c>
      <c r="DZ112" s="11">
        <v>13.040050020119825</v>
      </c>
      <c r="EA112" s="11">
        <v>15.73649753036254</v>
      </c>
      <c r="EB112" s="11">
        <v>19.71731350648939</v>
      </c>
      <c r="EC112" s="11">
        <v>48.716116572292499</v>
      </c>
      <c r="ED112" s="11">
        <v>14.961599526095737</v>
      </c>
      <c r="EE112" s="11">
        <v>45.044414983903238</v>
      </c>
      <c r="EF112" s="11">
        <v>105.07720771792772</v>
      </c>
      <c r="EG112" s="11">
        <v>170.75587483612608</v>
      </c>
      <c r="EH112" s="11">
        <v>537.04685782641172</v>
      </c>
      <c r="EI112" s="11"/>
      <c r="EJ112" s="11"/>
      <c r="EK112" s="11"/>
      <c r="EL112" s="11"/>
      <c r="EM112" s="11"/>
      <c r="EN112" s="11"/>
      <c r="EO112" s="11"/>
      <c r="EP112" s="11"/>
      <c r="EQ112" s="11"/>
      <c r="ER112" s="11">
        <v>13255.192369884142</v>
      </c>
      <c r="ES112" s="11">
        <v>24601.464319349303</v>
      </c>
      <c r="ET112" s="11"/>
      <c r="EU112" s="11"/>
      <c r="EX112" s="29"/>
      <c r="EZ112" s="37"/>
    </row>
    <row r="113" spans="1:156" x14ac:dyDescent="0.3">
      <c r="A113" s="65" t="s">
        <v>439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>
        <v>404.53857085401728</v>
      </c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>
        <v>0.89396916296339979</v>
      </c>
      <c r="DU113" s="11">
        <v>2.0996344206629844</v>
      </c>
      <c r="DV113" s="11">
        <v>1.6552133133788345</v>
      </c>
      <c r="DW113" s="11">
        <v>1.1920117149588385</v>
      </c>
      <c r="DX113" s="11">
        <v>1.7818222742635139</v>
      </c>
      <c r="DY113" s="11">
        <v>0.409970274070107</v>
      </c>
      <c r="DZ113" s="11">
        <v>2.7933757016690302</v>
      </c>
      <c r="EA113" s="11">
        <v>2.1853352167723674</v>
      </c>
      <c r="EB113" s="11">
        <v>3.0020812243695092</v>
      </c>
      <c r="EC113" s="11">
        <v>3.9813348709852461</v>
      </c>
      <c r="ED113" s="11">
        <v>13.844790234535029</v>
      </c>
      <c r="EE113" s="11">
        <v>24.623840869254394</v>
      </c>
      <c r="EF113" s="11">
        <v>53.41049240088519</v>
      </c>
      <c r="EG113" s="11">
        <v>88.532253761239318</v>
      </c>
      <c r="EH113" s="11">
        <v>150.75627483034961</v>
      </c>
      <c r="EI113" s="11">
        <v>16219.82500723162</v>
      </c>
      <c r="EJ113" s="11"/>
      <c r="EK113" s="11"/>
      <c r="EL113" s="11"/>
      <c r="EM113" s="11"/>
      <c r="EN113" s="11"/>
      <c r="EO113" s="11"/>
      <c r="EP113" s="11"/>
      <c r="EQ113" s="11"/>
      <c r="ER113" s="11">
        <v>479.90353264085019</v>
      </c>
      <c r="ES113" s="11">
        <v>17455.429510996844</v>
      </c>
      <c r="ET113" s="11"/>
      <c r="EU113" s="11"/>
      <c r="EX113" s="29"/>
      <c r="EZ113" s="37"/>
    </row>
    <row r="114" spans="1:156" x14ac:dyDescent="0.3">
      <c r="A114" s="65" t="s">
        <v>206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>
        <v>742.08921151326001</v>
      </c>
      <c r="BA114" s="11">
        <v>878.90553572978513</v>
      </c>
      <c r="BB114" s="11">
        <v>151.67549273672046</v>
      </c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>
        <v>86.225799116449352</v>
      </c>
      <c r="DU114" s="11">
        <v>110.29762062154606</v>
      </c>
      <c r="DV114" s="11">
        <v>123.25650462169912</v>
      </c>
      <c r="DW114" s="11">
        <v>113.02944024961241</v>
      </c>
      <c r="DX114" s="11">
        <v>91.160422302051359</v>
      </c>
      <c r="DY114" s="11">
        <v>20.881709810585228</v>
      </c>
      <c r="DZ114" s="11">
        <v>34.115036695679677</v>
      </c>
      <c r="EA114" s="11">
        <v>33.674070998326208</v>
      </c>
      <c r="EB114" s="11">
        <v>56.219915884219908</v>
      </c>
      <c r="EC114" s="11">
        <v>137.62058875275576</v>
      </c>
      <c r="ED114" s="11">
        <v>119.31351176519149</v>
      </c>
      <c r="EE114" s="11">
        <v>244.16940915379391</v>
      </c>
      <c r="EF114" s="11">
        <v>454.12026457851022</v>
      </c>
      <c r="EG114" s="11">
        <v>796.40017999150791</v>
      </c>
      <c r="EH114" s="11">
        <v>1492.7119914978769</v>
      </c>
      <c r="EI114" s="11">
        <v>3353.0930446633797</v>
      </c>
      <c r="EJ114" s="11"/>
      <c r="EK114" s="11"/>
      <c r="EL114" s="11"/>
      <c r="EM114" s="11"/>
      <c r="EN114" s="11"/>
      <c r="EO114" s="11"/>
      <c r="EP114" s="11"/>
      <c r="EQ114" s="11"/>
      <c r="ER114" s="11"/>
      <c r="ES114" s="11">
        <v>9038.9597506829487</v>
      </c>
      <c r="ET114" s="11"/>
      <c r="EU114" s="11"/>
      <c r="EX114" s="29"/>
      <c r="EZ114" s="37"/>
    </row>
    <row r="115" spans="1:156" x14ac:dyDescent="0.3">
      <c r="A115" s="65" t="s">
        <v>207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>
        <v>0.2109215696712807</v>
      </c>
      <c r="L115" s="11"/>
      <c r="M115" s="11"/>
      <c r="N115" s="11"/>
      <c r="O115" s="11"/>
      <c r="P115" s="11">
        <v>1.9602528277336229</v>
      </c>
      <c r="Q115" s="11">
        <v>350.26224013461621</v>
      </c>
      <c r="R115" s="11">
        <v>83.880786532989148</v>
      </c>
      <c r="S115" s="11">
        <v>52.989175853356393</v>
      </c>
      <c r="T115" s="11"/>
      <c r="U115" s="11"/>
      <c r="V115" s="11"/>
      <c r="W115" s="11"/>
      <c r="X115" s="11"/>
      <c r="Y115" s="11"/>
      <c r="Z115" s="11"/>
      <c r="AA115" s="11"/>
      <c r="AB115" s="11">
        <v>0.38072657547295674</v>
      </c>
      <c r="AC115" s="11"/>
      <c r="AD115" s="11"/>
      <c r="AE115" s="11">
        <v>0.1741473864497492</v>
      </c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>
        <v>25.064168046199626</v>
      </c>
      <c r="AX115" s="11"/>
      <c r="AY115" s="11"/>
      <c r="AZ115" s="11">
        <v>90.134595063281978</v>
      </c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>
        <v>3.4894448647364475</v>
      </c>
      <c r="DU115" s="11">
        <v>7.2784302602243685</v>
      </c>
      <c r="DV115" s="11">
        <v>9.7936775996273582</v>
      </c>
      <c r="DW115" s="11">
        <v>12.165915090111664</v>
      </c>
      <c r="DX115" s="11">
        <v>16.534617923268115</v>
      </c>
      <c r="DY115" s="11">
        <v>1.6154078374802106</v>
      </c>
      <c r="DZ115" s="11">
        <v>2.2953858118913337</v>
      </c>
      <c r="EA115" s="11">
        <v>2.7549211400111586</v>
      </c>
      <c r="EB115" s="11">
        <v>3.1975356066328309</v>
      </c>
      <c r="EC115" s="11">
        <v>10.716455818784622</v>
      </c>
      <c r="ED115" s="11">
        <v>1.3645883015090505</v>
      </c>
      <c r="EE115" s="11">
        <v>8.2463781317782257</v>
      </c>
      <c r="EF115" s="11">
        <v>18.71387274370263</v>
      </c>
      <c r="EG115" s="11">
        <v>27.834153340823143</v>
      </c>
      <c r="EH115" s="11">
        <v>91.126920812153998</v>
      </c>
      <c r="EI115" s="11">
        <v>2767.6205493738903</v>
      </c>
      <c r="EJ115" s="11"/>
      <c r="EK115" s="11"/>
      <c r="EL115" s="11"/>
      <c r="EM115" s="11"/>
      <c r="EN115" s="11"/>
      <c r="EO115" s="11"/>
      <c r="EP115" s="11"/>
      <c r="EQ115" s="11"/>
      <c r="ER115" s="11"/>
      <c r="ES115" s="11">
        <v>3589.8052686463966</v>
      </c>
      <c r="ET115" s="11"/>
      <c r="EU115" s="11"/>
      <c r="EX115" s="29"/>
      <c r="EZ115" s="37"/>
    </row>
    <row r="116" spans="1:156" x14ac:dyDescent="0.3">
      <c r="A116" s="65" t="s">
        <v>49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>
        <v>3.8651189626104747E-2</v>
      </c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>
        <v>59.738641339803799</v>
      </c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>
        <v>132.03850739319435</v>
      </c>
      <c r="DU116" s="11">
        <v>280.04535298017151</v>
      </c>
      <c r="DV116" s="11">
        <v>361.62361341852397</v>
      </c>
      <c r="DW116" s="11">
        <v>342.52409640488651</v>
      </c>
      <c r="DX116" s="11">
        <v>493.95891670745328</v>
      </c>
      <c r="DY116" s="11">
        <v>35.120313196914594</v>
      </c>
      <c r="DZ116" s="11">
        <v>62.542180485709238</v>
      </c>
      <c r="EA116" s="11">
        <v>85.918990343054574</v>
      </c>
      <c r="EB116" s="11">
        <v>126.44500826537029</v>
      </c>
      <c r="EC116" s="11">
        <v>296.16016565799845</v>
      </c>
      <c r="ED116" s="11">
        <v>75.155976428796365</v>
      </c>
      <c r="EE116" s="11">
        <v>176.31684448235336</v>
      </c>
      <c r="EF116" s="11">
        <v>419.44667929282588</v>
      </c>
      <c r="EG116" s="11">
        <v>796.68777714402211</v>
      </c>
      <c r="EH116" s="11">
        <v>2845.2092647732056</v>
      </c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>
        <v>6588.9709795039098</v>
      </c>
      <c r="ET116" s="11"/>
      <c r="EU116" s="11"/>
      <c r="EX116" s="29"/>
      <c r="EZ116" s="37"/>
    </row>
    <row r="117" spans="1:156" x14ac:dyDescent="0.3">
      <c r="A117" s="65" t="s">
        <v>168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>
        <v>152.86741269889529</v>
      </c>
      <c r="BE117" s="11">
        <v>93.636016990787795</v>
      </c>
      <c r="BF117" s="11">
        <v>108.80940904683816</v>
      </c>
      <c r="BG117" s="11">
        <v>16.591125053547021</v>
      </c>
      <c r="BH117" s="11">
        <v>14.875452040769986</v>
      </c>
      <c r="BI117" s="11">
        <v>26.287910184706224</v>
      </c>
      <c r="BJ117" s="11">
        <v>113.42490539671249</v>
      </c>
      <c r="BK117" s="11">
        <v>192.10932038220426</v>
      </c>
      <c r="BL117" s="11">
        <v>219.77088952939101</v>
      </c>
      <c r="BM117" s="11">
        <v>790.09745232132332</v>
      </c>
      <c r="BN117" s="11">
        <v>1.8741772532611625</v>
      </c>
      <c r="BO117" s="11">
        <v>0.31933093868948642</v>
      </c>
      <c r="BP117" s="11">
        <v>7.7845386725595134</v>
      </c>
      <c r="BQ117" s="11">
        <v>1025.1636981919228</v>
      </c>
      <c r="BR117" s="11">
        <v>1189.7954558527069</v>
      </c>
      <c r="BS117" s="11">
        <v>38.386565638086047</v>
      </c>
      <c r="BT117" s="11">
        <v>96.833032378644759</v>
      </c>
      <c r="BU117" s="11">
        <v>334.05499195558679</v>
      </c>
      <c r="BV117" s="11">
        <v>58.265854240035644</v>
      </c>
      <c r="BW117" s="11">
        <v>227.52650204162242</v>
      </c>
      <c r="BX117" s="11">
        <v>408.08903688567898</v>
      </c>
      <c r="BY117" s="11">
        <v>1263.1398638395633</v>
      </c>
      <c r="BZ117" s="11">
        <v>958.93346679740853</v>
      </c>
      <c r="CA117" s="11">
        <v>1319.1200806224945</v>
      </c>
      <c r="CB117" s="11">
        <v>133.70004928985028</v>
      </c>
      <c r="CC117" s="11">
        <v>301.32247278923705</v>
      </c>
      <c r="CD117" s="11">
        <v>1485.287719764701</v>
      </c>
      <c r="CE117" s="11">
        <v>104.81834740632043</v>
      </c>
      <c r="CF117" s="11">
        <v>1022.085650929639</v>
      </c>
      <c r="CG117" s="11">
        <v>634.5144048487582</v>
      </c>
      <c r="CH117" s="11">
        <v>9.5138160968239944</v>
      </c>
      <c r="CI117" s="11">
        <v>763.24805298750596</v>
      </c>
      <c r="CJ117" s="11">
        <v>1205.8552885835979</v>
      </c>
      <c r="CK117" s="11">
        <v>134.18094708423141</v>
      </c>
      <c r="CL117" s="11">
        <v>320.67315008359549</v>
      </c>
      <c r="CM117" s="11">
        <v>1565.1466819746008</v>
      </c>
      <c r="CN117" s="11">
        <v>2500.0542394378854</v>
      </c>
      <c r="CO117" s="11">
        <v>276.7758517724647</v>
      </c>
      <c r="CP117" s="11">
        <v>993.8955913933296</v>
      </c>
      <c r="CQ117" s="11">
        <v>1858.8366814517378</v>
      </c>
      <c r="CR117" s="11">
        <v>471.80467007358163</v>
      </c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>
        <v>22439.470104921304</v>
      </c>
      <c r="ET117" s="11"/>
      <c r="EU117" s="11"/>
      <c r="EX117" s="29"/>
      <c r="EZ117" s="37"/>
    </row>
    <row r="118" spans="1:156" x14ac:dyDescent="0.3">
      <c r="A118" s="65" t="s">
        <v>440</v>
      </c>
      <c r="B118" s="11">
        <v>467.23540279833406</v>
      </c>
      <c r="C118" s="11">
        <v>374.1333239273165</v>
      </c>
      <c r="D118" s="11">
        <v>440.02327721405157</v>
      </c>
      <c r="E118" s="11">
        <v>174.06104891634482</v>
      </c>
      <c r="F118" s="11">
        <v>156.01963527745417</v>
      </c>
      <c r="G118" s="11">
        <v>274.91259405493389</v>
      </c>
      <c r="H118" s="11">
        <v>560.39958323658152</v>
      </c>
      <c r="I118" s="11">
        <v>526.14195880269745</v>
      </c>
      <c r="J118" s="11">
        <v>230.20731017474887</v>
      </c>
      <c r="K118" s="11">
        <v>2.4427304320976262</v>
      </c>
      <c r="L118" s="11">
        <v>0.81099619033501458</v>
      </c>
      <c r="M118" s="11">
        <v>20.032360947875283</v>
      </c>
      <c r="N118" s="11">
        <v>260.31403210457529</v>
      </c>
      <c r="O118" s="11">
        <v>332.27465464457413</v>
      </c>
      <c r="P118" s="11">
        <v>12.970134255934706</v>
      </c>
      <c r="Q118" s="11">
        <v>9.0888331577034265</v>
      </c>
      <c r="R118" s="11">
        <v>12.33845668713124</v>
      </c>
      <c r="S118" s="11">
        <v>6.6661464632146847</v>
      </c>
      <c r="T118" s="11">
        <v>75.910811073224494</v>
      </c>
      <c r="U118" s="11">
        <v>82.490189789591966</v>
      </c>
      <c r="V118" s="11">
        <v>140.68509102925682</v>
      </c>
      <c r="W118" s="11">
        <v>38.726442510861368</v>
      </c>
      <c r="X118" s="11">
        <v>4.6885889705311214</v>
      </c>
      <c r="Y118" s="11">
        <v>4.8600622609198991</v>
      </c>
      <c r="Z118" s="11">
        <v>22.090952233779454</v>
      </c>
      <c r="AA118" s="11">
        <v>47.337321751399799</v>
      </c>
      <c r="AB118" s="11"/>
      <c r="AC118" s="11">
        <v>5.1148870872295484</v>
      </c>
      <c r="AD118" s="11">
        <v>34.688342427603928</v>
      </c>
      <c r="AE118" s="11">
        <v>0.6317783067395405</v>
      </c>
      <c r="AF118" s="11">
        <v>5.8478620777512385</v>
      </c>
      <c r="AG118" s="11">
        <v>0.29911916005331685</v>
      </c>
      <c r="AH118" s="11">
        <v>6.0323379394291256E-2</v>
      </c>
      <c r="AI118" s="11">
        <v>8.442296876189106</v>
      </c>
      <c r="AJ118" s="11">
        <v>2.9852916430498171</v>
      </c>
      <c r="AK118" s="11">
        <v>6.330974424369578</v>
      </c>
      <c r="AL118" s="11">
        <v>39.583023276491964</v>
      </c>
      <c r="AM118" s="11">
        <v>1.4572048631013814</v>
      </c>
      <c r="AN118" s="11">
        <v>1.9896218592022976E-2</v>
      </c>
      <c r="AO118" s="11">
        <v>7.3511236962290267</v>
      </c>
      <c r="AP118" s="11">
        <v>0.47957213489350714</v>
      </c>
      <c r="AQ118" s="11">
        <v>1.5510980667495708</v>
      </c>
      <c r="AR118" s="11">
        <v>143.88804261651131</v>
      </c>
      <c r="AS118" s="11">
        <v>394.58860390088682</v>
      </c>
      <c r="AT118" s="11">
        <v>231.0108332190012</v>
      </c>
      <c r="AU118" s="11">
        <v>341.13885083918831</v>
      </c>
      <c r="AV118" s="11">
        <v>2.5937303510768572</v>
      </c>
      <c r="AW118" s="11">
        <v>0.60401721108277429</v>
      </c>
      <c r="AX118" s="11"/>
      <c r="AY118" s="11">
        <v>9.8048244864751055</v>
      </c>
      <c r="AZ118" s="11">
        <v>7.3407124212978703</v>
      </c>
      <c r="BA118" s="11">
        <v>5.6733178621293616</v>
      </c>
      <c r="BB118" s="11">
        <v>84.480768895664738</v>
      </c>
      <c r="BC118" s="11">
        <v>187.04598492167881</v>
      </c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>
        <v>5799.8744192689019</v>
      </c>
      <c r="ET118" s="11"/>
      <c r="EU118" s="11"/>
      <c r="EX118" s="29"/>
      <c r="EZ118" s="37"/>
    </row>
    <row r="119" spans="1:156" x14ac:dyDescent="0.3">
      <c r="A119" s="65" t="s">
        <v>441</v>
      </c>
      <c r="B119" s="11">
        <v>269.38959660125579</v>
      </c>
      <c r="C119" s="11">
        <v>53.28270834005756</v>
      </c>
      <c r="D119" s="11">
        <v>124.47777232704611</v>
      </c>
      <c r="E119" s="11">
        <v>30.44557535093525</v>
      </c>
      <c r="F119" s="11">
        <v>27.289893928814063</v>
      </c>
      <c r="G119" s="11">
        <v>48.085842003877573</v>
      </c>
      <c r="H119" s="11">
        <v>149.4055785671857</v>
      </c>
      <c r="I119" s="11">
        <v>140.27230946423376</v>
      </c>
      <c r="J119" s="11">
        <v>293.32662538924995</v>
      </c>
      <c r="K119" s="11">
        <v>4.386453994110985</v>
      </c>
      <c r="L119" s="11">
        <v>0.94873305955070597</v>
      </c>
      <c r="M119" s="11">
        <v>23.434589852081633</v>
      </c>
      <c r="N119" s="11">
        <v>197.2699398324965</v>
      </c>
      <c r="O119" s="11">
        <v>659.49414547401989</v>
      </c>
      <c r="P119" s="11">
        <v>13.479809049140503</v>
      </c>
      <c r="Q119" s="11">
        <v>5.5107536231694603</v>
      </c>
      <c r="R119" s="11">
        <v>13.129045960142559</v>
      </c>
      <c r="S119" s="11">
        <v>4.0418269471260659</v>
      </c>
      <c r="T119" s="11">
        <v>183.7485065015278</v>
      </c>
      <c r="U119" s="11">
        <v>62.799441141744943</v>
      </c>
      <c r="V119" s="11">
        <v>551.46124873432052</v>
      </c>
      <c r="W119" s="11">
        <v>151.80096334185311</v>
      </c>
      <c r="X119" s="11">
        <v>3.7655517591214061</v>
      </c>
      <c r="Y119" s="11">
        <v>3.9032672966368764</v>
      </c>
      <c r="Z119" s="11">
        <v>17.741931435536362</v>
      </c>
      <c r="AA119" s="11">
        <v>113.882676271611</v>
      </c>
      <c r="AB119" s="11"/>
      <c r="AC119" s="11">
        <v>8.1432917968836822</v>
      </c>
      <c r="AD119" s="11">
        <v>55.226496601159894</v>
      </c>
      <c r="AE119" s="11">
        <v>1.0058394281207472</v>
      </c>
      <c r="AF119" s="11">
        <v>84.618136717608778</v>
      </c>
      <c r="AG119" s="11">
        <v>4.3282323768451514</v>
      </c>
      <c r="AH119" s="11">
        <v>0.8728748894873406</v>
      </c>
      <c r="AI119" s="11">
        <v>83.249782003180371</v>
      </c>
      <c r="AJ119" s="11">
        <v>29.438064325925339</v>
      </c>
      <c r="AK119" s="11">
        <v>62.429958153093487</v>
      </c>
      <c r="AL119" s="11">
        <v>390.32956399447011</v>
      </c>
      <c r="AM119" s="11">
        <v>3.656477390363706</v>
      </c>
      <c r="AN119" s="11">
        <v>0.11703378202515707</v>
      </c>
      <c r="AO119" s="11">
        <v>17.645736493403671</v>
      </c>
      <c r="AP119" s="11">
        <v>0.42441078889157724</v>
      </c>
      <c r="AQ119" s="11">
        <v>1.3726876652321911</v>
      </c>
      <c r="AR119" s="11">
        <v>210.0952614811691</v>
      </c>
      <c r="AS119" s="11">
        <v>465.29259230680663</v>
      </c>
      <c r="AT119" s="11">
        <v>834.08201052490415</v>
      </c>
      <c r="AU119" s="11">
        <v>412.80719804697196</v>
      </c>
      <c r="AV119" s="11">
        <v>9.3648587637218537</v>
      </c>
      <c r="AW119" s="11">
        <v>24.491192229017564</v>
      </c>
      <c r="AX119" s="11"/>
      <c r="AY119" s="11">
        <v>73.915792735844022</v>
      </c>
      <c r="AZ119" s="11">
        <v>52.464476469508291</v>
      </c>
      <c r="BA119" s="11">
        <v>120.24125141672384</v>
      </c>
      <c r="BB119" s="11">
        <v>63.39010102900702</v>
      </c>
      <c r="BC119" s="11">
        <v>286.75779505027464</v>
      </c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>
        <v>6442.5359027074883</v>
      </c>
      <c r="ET119" s="11"/>
      <c r="EU119" s="11"/>
      <c r="EX119" s="11"/>
      <c r="EZ119" s="37"/>
    </row>
    <row r="120" spans="1:156" x14ac:dyDescent="0.3">
      <c r="A120" s="65" t="s">
        <v>442</v>
      </c>
      <c r="B120" s="11">
        <v>21.744029068903824</v>
      </c>
      <c r="C120" s="11">
        <v>5.3840954930411318</v>
      </c>
      <c r="D120" s="11">
        <v>9.8509751741389522</v>
      </c>
      <c r="E120" s="11">
        <v>3.6485312749449834</v>
      </c>
      <c r="F120" s="11">
        <v>3.270361303457868</v>
      </c>
      <c r="G120" s="11">
        <v>5.7625023147352383</v>
      </c>
      <c r="H120" s="11">
        <v>6.0754546751172098</v>
      </c>
      <c r="I120" s="11">
        <v>5.7040578169625435</v>
      </c>
      <c r="J120" s="11">
        <v>12.210345618100359</v>
      </c>
      <c r="K120" s="11">
        <v>1.9496364224971732</v>
      </c>
      <c r="L120" s="11">
        <v>7.2417787825790586E-2</v>
      </c>
      <c r="M120" s="11">
        <v>1.788786781074293</v>
      </c>
      <c r="N120" s="11">
        <v>31.743746051517974</v>
      </c>
      <c r="O120" s="11">
        <v>63.551131044843828</v>
      </c>
      <c r="P120" s="11">
        <v>2.7859519039696901</v>
      </c>
      <c r="Q120" s="11">
        <v>1.01611989647921</v>
      </c>
      <c r="R120" s="11">
        <v>0.73555272133972227</v>
      </c>
      <c r="S120" s="11">
        <v>0.74526662956463785</v>
      </c>
      <c r="T120" s="11">
        <v>71.928123689621927</v>
      </c>
      <c r="U120" s="11">
        <v>4.7506076545821241</v>
      </c>
      <c r="V120" s="11">
        <v>53.440643046535826</v>
      </c>
      <c r="W120" s="11">
        <v>14.710627654601627</v>
      </c>
      <c r="X120" s="11">
        <v>1.2356337620229063E-2</v>
      </c>
      <c r="Y120" s="11">
        <v>1.2808239435937875E-2</v>
      </c>
      <c r="Z120" s="11">
        <v>5.8218638031307557E-2</v>
      </c>
      <c r="AA120" s="11">
        <v>1.2414438587278447</v>
      </c>
      <c r="AB120" s="11"/>
      <c r="AC120" s="11">
        <v>1.1436916604179832</v>
      </c>
      <c r="AD120" s="11">
        <v>7.7563330864577216</v>
      </c>
      <c r="AE120" s="11">
        <v>0.14126598854059505</v>
      </c>
      <c r="AF120" s="11">
        <v>4.0686262716532164</v>
      </c>
      <c r="AG120" s="11">
        <v>0.20811093982157669</v>
      </c>
      <c r="AH120" s="11">
        <v>4.1969746026037889E-2</v>
      </c>
      <c r="AI120" s="11">
        <v>6.1679821430198896</v>
      </c>
      <c r="AJ120" s="11">
        <v>2.1810682348746777</v>
      </c>
      <c r="AK120" s="11">
        <v>4.625439944852336</v>
      </c>
      <c r="AL120" s="11">
        <v>28.919544564316769</v>
      </c>
      <c r="AM120" s="11">
        <v>0.15330768614086859</v>
      </c>
      <c r="AN120" s="11"/>
      <c r="AO120" s="11">
        <v>0.41314421311464899</v>
      </c>
      <c r="AP120" s="11">
        <v>0.69077124645715704</v>
      </c>
      <c r="AQ120" s="11">
        <v>2.2341872410577244</v>
      </c>
      <c r="AR120" s="11">
        <v>68.025630502693232</v>
      </c>
      <c r="AS120" s="11">
        <v>51.323201482676183</v>
      </c>
      <c r="AT120" s="11">
        <v>111.3122727971806</v>
      </c>
      <c r="AU120" s="11">
        <v>32.845676223739986</v>
      </c>
      <c r="AV120" s="11">
        <v>1.2497856329001231</v>
      </c>
      <c r="AW120" s="11">
        <v>25.842264293179785</v>
      </c>
      <c r="AX120" s="11"/>
      <c r="AY120" s="11">
        <v>27.933919294548208</v>
      </c>
      <c r="AZ120" s="11">
        <v>125.09676091775597</v>
      </c>
      <c r="BA120" s="11">
        <v>670.72552204139186</v>
      </c>
      <c r="BB120" s="11">
        <v>48.388098747628298</v>
      </c>
      <c r="BC120" s="11">
        <v>33.949005664858262</v>
      </c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>
        <v>1579.6313716629752</v>
      </c>
      <c r="ET120" s="11"/>
      <c r="EU120" s="11"/>
      <c r="EX120" s="11"/>
      <c r="EZ120" s="37"/>
    </row>
    <row r="121" spans="1:156" x14ac:dyDescent="0.3">
      <c r="A121" s="65" t="s">
        <v>443</v>
      </c>
      <c r="B121" s="11">
        <v>3.2303686232816169</v>
      </c>
      <c r="C121" s="11">
        <v>1.8567703349500315</v>
      </c>
      <c r="D121" s="11">
        <v>1.1015030677511897</v>
      </c>
      <c r="E121" s="11">
        <v>1.0209660286225026</v>
      </c>
      <c r="F121" s="11">
        <v>0.91514298235046343</v>
      </c>
      <c r="G121" s="11">
        <v>1.6125171088993693</v>
      </c>
      <c r="H121" s="11">
        <v>1.6938093439623693E-2</v>
      </c>
      <c r="I121" s="11">
        <v>1.5902655760799266E-2</v>
      </c>
      <c r="J121" s="11">
        <v>0.82346688845958238</v>
      </c>
      <c r="K121" s="11"/>
      <c r="L121" s="11">
        <v>3.4290912915068734E-4</v>
      </c>
      <c r="M121" s="11">
        <v>8.4701747422888871E-3</v>
      </c>
      <c r="N121" s="11">
        <v>1.946147020888481</v>
      </c>
      <c r="O121" s="11">
        <v>13.981263258139958</v>
      </c>
      <c r="P121" s="11"/>
      <c r="Q121" s="11">
        <v>0.1798276117713114</v>
      </c>
      <c r="R121" s="11">
        <v>0.20331646267458331</v>
      </c>
      <c r="S121" s="11">
        <v>0.13189341001178351</v>
      </c>
      <c r="T121" s="11"/>
      <c r="U121" s="11">
        <v>5.0261090389737542E-2</v>
      </c>
      <c r="V121" s="11">
        <v>1.9151930654361564</v>
      </c>
      <c r="W121" s="11">
        <v>0.52719597793336592</v>
      </c>
      <c r="X121" s="11">
        <v>1.7525598561749862E-2</v>
      </c>
      <c r="Y121" s="11">
        <v>1.8166553030205996E-2</v>
      </c>
      <c r="Z121" s="11">
        <v>8.2574344462562899E-2</v>
      </c>
      <c r="AA121" s="11">
        <v>0.20429551087200923</v>
      </c>
      <c r="AB121" s="11"/>
      <c r="AC121" s="11"/>
      <c r="AD121" s="11"/>
      <c r="AE121" s="11"/>
      <c r="AF121" s="11">
        <v>2.2883730951549913E-2</v>
      </c>
      <c r="AG121" s="11">
        <v>1.1705068091732238E-3</v>
      </c>
      <c r="AH121" s="11">
        <v>2.3605618015499864E-4</v>
      </c>
      <c r="AI121" s="11">
        <v>0.15829132975321897</v>
      </c>
      <c r="AJ121" s="11">
        <v>5.5973604199149762E-2</v>
      </c>
      <c r="AK121" s="11">
        <v>0.11870446810435441</v>
      </c>
      <c r="AL121" s="11">
        <v>0.74217354376157352</v>
      </c>
      <c r="AM121" s="11"/>
      <c r="AN121" s="11"/>
      <c r="AO121" s="11">
        <v>1.1348710817078042E-2</v>
      </c>
      <c r="AP121" s="11"/>
      <c r="AQ121" s="11"/>
      <c r="AR121" s="11">
        <v>27.125791078787451</v>
      </c>
      <c r="AS121" s="11">
        <v>12.309691387394272</v>
      </c>
      <c r="AT121" s="11">
        <v>28.258585215941036</v>
      </c>
      <c r="AU121" s="11">
        <v>0.44531856093978378</v>
      </c>
      <c r="AV121" s="11">
        <v>0.31728014280435635</v>
      </c>
      <c r="AW121" s="11">
        <v>127.84061559683181</v>
      </c>
      <c r="AX121" s="11"/>
      <c r="AY121" s="11">
        <v>12.430674979277335</v>
      </c>
      <c r="AZ121" s="11">
        <v>127.63076101646163</v>
      </c>
      <c r="BA121" s="11">
        <v>231.14957030024246</v>
      </c>
      <c r="BB121" s="11">
        <v>57.237078255495526</v>
      </c>
      <c r="BC121" s="11">
        <v>23.510274611358565</v>
      </c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>
        <v>679.22647186766892</v>
      </c>
      <c r="ET121" s="11"/>
      <c r="EU121" s="11"/>
      <c r="EX121" s="11"/>
      <c r="EZ121" s="37"/>
    </row>
    <row r="122" spans="1:156" x14ac:dyDescent="0.3">
      <c r="A122" s="65" t="s">
        <v>444</v>
      </c>
      <c r="B122" s="11">
        <v>126.66875902347891</v>
      </c>
      <c r="C122" s="11">
        <v>63.767310518502029</v>
      </c>
      <c r="D122" s="11">
        <v>47.470673343021105</v>
      </c>
      <c r="E122" s="11">
        <v>27.74168671123223</v>
      </c>
      <c r="F122" s="11">
        <v>25.052767602259582</v>
      </c>
      <c r="G122" s="11">
        <v>56.465683267956322</v>
      </c>
      <c r="H122" s="11">
        <v>54.325151991931953</v>
      </c>
      <c r="I122" s="11">
        <v>28.039718964622828</v>
      </c>
      <c r="J122" s="11">
        <v>81.55508670154498</v>
      </c>
      <c r="K122" s="11">
        <v>1.6414255381391896</v>
      </c>
      <c r="L122" s="11"/>
      <c r="M122" s="11">
        <v>0.15920287964710808</v>
      </c>
      <c r="N122" s="11">
        <v>241.74494657541112</v>
      </c>
      <c r="O122" s="11">
        <v>125.65033489746682</v>
      </c>
      <c r="P122" s="11">
        <v>0.42503089005273859</v>
      </c>
      <c r="Q122" s="11"/>
      <c r="R122" s="11">
        <v>2.5895537178520316</v>
      </c>
      <c r="S122" s="11">
        <v>1.1446685835729007</v>
      </c>
      <c r="T122" s="11">
        <v>58.526534546385449</v>
      </c>
      <c r="U122" s="11">
        <v>66.222712017473128</v>
      </c>
      <c r="V122" s="11">
        <v>67.917050035721644</v>
      </c>
      <c r="W122" s="11">
        <v>25.538032095386992</v>
      </c>
      <c r="X122" s="11">
        <v>24.612639819079334</v>
      </c>
      <c r="Y122" s="11">
        <v>4.0256310444724965</v>
      </c>
      <c r="Z122" s="11">
        <v>12.008109186437542</v>
      </c>
      <c r="AA122" s="11">
        <v>15.710721523591403</v>
      </c>
      <c r="AB122" s="11">
        <v>1.0893312117122422</v>
      </c>
      <c r="AC122" s="11">
        <v>8.4981872549815769</v>
      </c>
      <c r="AD122" s="11">
        <v>6.380689159121764</v>
      </c>
      <c r="AE122" s="11"/>
      <c r="AF122" s="11">
        <v>1.8095283996122833</v>
      </c>
      <c r="AG122" s="11">
        <v>3.4356199564853465</v>
      </c>
      <c r="AH122" s="11">
        <v>0.17823362944245999</v>
      </c>
      <c r="AI122" s="11">
        <v>12.543577396023696</v>
      </c>
      <c r="AJ122" s="11"/>
      <c r="AK122" s="11">
        <v>7.377238175497884</v>
      </c>
      <c r="AL122" s="11">
        <v>5.2660074044019778</v>
      </c>
      <c r="AM122" s="11">
        <v>42.31992360853674</v>
      </c>
      <c r="AN122" s="11">
        <v>6.4510373554565927E-3</v>
      </c>
      <c r="AO122" s="11">
        <v>1.8608808990300316</v>
      </c>
      <c r="AP122" s="11">
        <v>3.6566626727243969</v>
      </c>
      <c r="AQ122" s="11">
        <v>2.4169436889659801</v>
      </c>
      <c r="AR122" s="11">
        <v>83.28906604689368</v>
      </c>
      <c r="AS122" s="11">
        <v>767.2336988712982</v>
      </c>
      <c r="AT122" s="11">
        <v>390.26282943722191</v>
      </c>
      <c r="AU122" s="11">
        <v>595.16153232647059</v>
      </c>
      <c r="AV122" s="11">
        <v>72.606374137148762</v>
      </c>
      <c r="AW122" s="11">
        <v>0.70661537905711092</v>
      </c>
      <c r="AX122" s="11">
        <v>1.5812123144339538E-2</v>
      </c>
      <c r="AY122" s="11">
        <v>47.681078608161961</v>
      </c>
      <c r="AZ122" s="11">
        <v>18.574627363983399</v>
      </c>
      <c r="BA122" s="11">
        <v>30.922706106061842</v>
      </c>
      <c r="BB122" s="11">
        <v>80.530108965085972</v>
      </c>
      <c r="BC122" s="11">
        <v>181.55737443008377</v>
      </c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>
        <v>3524.3845297637431</v>
      </c>
      <c r="ET122" s="11"/>
      <c r="EU122" s="11"/>
      <c r="EX122" s="11"/>
      <c r="EZ122" s="37"/>
    </row>
    <row r="123" spans="1:156" x14ac:dyDescent="0.3">
      <c r="A123" s="65" t="s">
        <v>445</v>
      </c>
      <c r="B123" s="11">
        <v>106.21339565475343</v>
      </c>
      <c r="C123" s="11">
        <v>10.931456793366314</v>
      </c>
      <c r="D123" s="11">
        <v>43.537396046320112</v>
      </c>
      <c r="E123" s="11">
        <v>6.4650160836597177</v>
      </c>
      <c r="F123" s="11">
        <v>5.8383813203116901</v>
      </c>
      <c r="G123" s="11">
        <v>13.158952961370174</v>
      </c>
      <c r="H123" s="11">
        <v>53.753381107517527</v>
      </c>
      <c r="I123" s="11">
        <v>27.744601614311222</v>
      </c>
      <c r="J123" s="11">
        <v>69.149291250506039</v>
      </c>
      <c r="K123" s="11">
        <v>0.2481915148691182</v>
      </c>
      <c r="L123" s="11"/>
      <c r="M123" s="11">
        <v>0.19880100253744751</v>
      </c>
      <c r="N123" s="11">
        <v>164.09245951892339</v>
      </c>
      <c r="O123" s="11">
        <v>160.75566096621742</v>
      </c>
      <c r="P123" s="11">
        <v>0.68091041552308351</v>
      </c>
      <c r="Q123" s="11"/>
      <c r="R123" s="11">
        <v>110.4981825301624</v>
      </c>
      <c r="S123" s="11">
        <v>1.6036197382830384</v>
      </c>
      <c r="T123" s="11">
        <v>20.895257667777599</v>
      </c>
      <c r="U123" s="11">
        <v>16.504489485620763</v>
      </c>
      <c r="V123" s="11">
        <v>340.66317505326515</v>
      </c>
      <c r="W123" s="11">
        <v>128.09547961301237</v>
      </c>
      <c r="X123" s="11">
        <v>9.2883571449170432</v>
      </c>
      <c r="Y123" s="11">
        <v>1.5191990436450731</v>
      </c>
      <c r="Z123" s="11">
        <v>4.5316393356689213</v>
      </c>
      <c r="AA123" s="11">
        <v>36.529213371464856</v>
      </c>
      <c r="AB123" s="11">
        <v>7.4880283229311431</v>
      </c>
      <c r="AC123" s="11">
        <v>58.416270620623919</v>
      </c>
      <c r="AD123" s="11">
        <v>43.860655629451223</v>
      </c>
      <c r="AE123" s="11"/>
      <c r="AF123" s="11">
        <v>12.252871157144883</v>
      </c>
      <c r="AG123" s="11">
        <v>23.26363525477155</v>
      </c>
      <c r="AH123" s="11">
        <v>1.206874508240209</v>
      </c>
      <c r="AI123" s="11">
        <v>131.47032136784105</v>
      </c>
      <c r="AJ123" s="11"/>
      <c r="AK123" s="11">
        <v>77.321472425184368</v>
      </c>
      <c r="AL123" s="11">
        <v>55.19347981235596</v>
      </c>
      <c r="AM123" s="11">
        <v>47.526992615300202</v>
      </c>
      <c r="AN123" s="11">
        <v>8.4585157675565199</v>
      </c>
      <c r="AO123" s="11">
        <v>80.611550811723546</v>
      </c>
      <c r="AP123" s="11">
        <v>14.4095723243896</v>
      </c>
      <c r="AQ123" s="11">
        <v>9.5242925058176997</v>
      </c>
      <c r="AR123" s="11">
        <v>1535.4116861124699</v>
      </c>
      <c r="AS123" s="11">
        <v>1876.0758601593313</v>
      </c>
      <c r="AT123" s="11">
        <v>2200.4477632310595</v>
      </c>
      <c r="AU123" s="11">
        <v>823.21790413866722</v>
      </c>
      <c r="AV123" s="11">
        <v>409.38188706518025</v>
      </c>
      <c r="AW123" s="11">
        <v>473.6273319087752</v>
      </c>
      <c r="AX123" s="11">
        <v>10.598486699595652</v>
      </c>
      <c r="AY123" s="11">
        <v>399.80686584222843</v>
      </c>
      <c r="AZ123" s="11">
        <v>896.39276081030653</v>
      </c>
      <c r="BA123" s="11">
        <v>224.30205075202349</v>
      </c>
      <c r="BB123" s="11">
        <v>394.15769465522902</v>
      </c>
      <c r="BC123" s="11">
        <v>1200.3541662164473</v>
      </c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>
        <v>12347.675499948649</v>
      </c>
      <c r="ET123" s="11"/>
      <c r="EU123" s="11"/>
      <c r="EX123" s="11"/>
      <c r="EZ123" s="37"/>
    </row>
    <row r="124" spans="1:156" x14ac:dyDescent="0.3">
      <c r="A124" s="65" t="s">
        <v>446</v>
      </c>
      <c r="B124" s="11">
        <v>31.508310642899016</v>
      </c>
      <c r="C124" s="11">
        <v>6.8732413035689408</v>
      </c>
      <c r="D124" s="11">
        <v>6.4792164518867619</v>
      </c>
      <c r="E124" s="11">
        <v>2.0533242272026171</v>
      </c>
      <c r="F124" s="11">
        <v>1.8543016223800293</v>
      </c>
      <c r="G124" s="11">
        <v>4.1793549421312113</v>
      </c>
      <c r="H124" s="11">
        <v>20.150107138797072</v>
      </c>
      <c r="I124" s="11">
        <v>10.400400561471434</v>
      </c>
      <c r="J124" s="11">
        <v>12.877787124374981</v>
      </c>
      <c r="K124" s="11"/>
      <c r="L124" s="11"/>
      <c r="M124" s="11">
        <v>5.672795676968323E-2</v>
      </c>
      <c r="N124" s="11">
        <v>59.925891834545105</v>
      </c>
      <c r="O124" s="11">
        <v>27.278359777054703</v>
      </c>
      <c r="P124" s="11">
        <v>0.46292478285283961</v>
      </c>
      <c r="Q124" s="11"/>
      <c r="R124" s="11">
        <v>10.7587251789181</v>
      </c>
      <c r="S124" s="11">
        <v>1.387991248382263</v>
      </c>
      <c r="T124" s="11">
        <v>8.1390302482001111</v>
      </c>
      <c r="U124" s="11">
        <v>3.4456116975998957E-2</v>
      </c>
      <c r="V124" s="11">
        <v>138.26044605574629</v>
      </c>
      <c r="W124" s="11">
        <v>51.988413911338291</v>
      </c>
      <c r="X124" s="11">
        <v>7.0903873289769798E-2</v>
      </c>
      <c r="Y124" s="11">
        <v>1.1597002011437168E-2</v>
      </c>
      <c r="Z124" s="11">
        <v>3.4592853853282306E-2</v>
      </c>
      <c r="AA124" s="11">
        <v>1.2874382619869904</v>
      </c>
      <c r="AB124" s="11">
        <v>0.55147027319931596</v>
      </c>
      <c r="AC124" s="11">
        <v>4.3021788018331568</v>
      </c>
      <c r="AD124" s="11">
        <v>3.2302024911687823</v>
      </c>
      <c r="AE124" s="11"/>
      <c r="AF124" s="11">
        <v>1.4172114776038669</v>
      </c>
      <c r="AG124" s="11">
        <v>2.690756351798171</v>
      </c>
      <c r="AH124" s="11">
        <v>0.13959147885989004</v>
      </c>
      <c r="AI124" s="11">
        <v>8.0716060981572806</v>
      </c>
      <c r="AJ124" s="11"/>
      <c r="AK124" s="11">
        <v>4.7471433997595849</v>
      </c>
      <c r="AL124" s="11">
        <v>3.3885976971598621</v>
      </c>
      <c r="AM124" s="11">
        <v>17.545537541038968</v>
      </c>
      <c r="AN124" s="11">
        <v>0.13222040717436717</v>
      </c>
      <c r="AO124" s="11">
        <v>2.1694258601330318</v>
      </c>
      <c r="AP124" s="11">
        <v>3.2010397600858402</v>
      </c>
      <c r="AQ124" s="11">
        <v>2.115790691872705</v>
      </c>
      <c r="AR124" s="11">
        <v>144.82586080985521</v>
      </c>
      <c r="AS124" s="11">
        <v>545.85298751979474</v>
      </c>
      <c r="AT124" s="11">
        <v>808.41718337556006</v>
      </c>
      <c r="AU124" s="11">
        <v>116.65247894565579</v>
      </c>
      <c r="AV124" s="11">
        <v>150.40182166389957</v>
      </c>
      <c r="AW124" s="11">
        <v>239.38953626245012</v>
      </c>
      <c r="AX124" s="11">
        <v>5.3568842952429723</v>
      </c>
      <c r="AY124" s="11">
        <v>132.55458390014121</v>
      </c>
      <c r="AZ124" s="11">
        <v>1951.3779408343582</v>
      </c>
      <c r="BA124" s="11">
        <v>1271.5100131779136</v>
      </c>
      <c r="BB124" s="11">
        <v>124.17569549292169</v>
      </c>
      <c r="BC124" s="11">
        <v>437.00373382767151</v>
      </c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>
        <v>6377.295035551947</v>
      </c>
      <c r="ET124" s="11"/>
      <c r="EU124" s="11"/>
      <c r="EX124" s="11"/>
      <c r="EZ124" s="37"/>
    </row>
    <row r="125" spans="1:156" x14ac:dyDescent="0.3">
      <c r="A125" s="65" t="s">
        <v>447</v>
      </c>
      <c r="B125" s="11">
        <v>7.8672293625879348</v>
      </c>
      <c r="C125" s="11">
        <v>0.84415363193708115</v>
      </c>
      <c r="D125" s="11"/>
      <c r="E125" s="11">
        <v>0.39232438286914012</v>
      </c>
      <c r="F125" s="11">
        <v>0.35429754834412891</v>
      </c>
      <c r="G125" s="11">
        <v>0.79854064289522453</v>
      </c>
      <c r="H125" s="11">
        <v>0.22467244149808957</v>
      </c>
      <c r="I125" s="11">
        <v>0.11596381947790402</v>
      </c>
      <c r="J125" s="11">
        <v>1.3529565980156759</v>
      </c>
      <c r="K125" s="11"/>
      <c r="L125" s="11"/>
      <c r="M125" s="11">
        <v>1.1282706504944924E-2</v>
      </c>
      <c r="N125" s="11">
        <v>5.5775097762136792</v>
      </c>
      <c r="O125" s="11">
        <v>2.3097947335992481</v>
      </c>
      <c r="P125" s="11">
        <v>0.75207762796107558</v>
      </c>
      <c r="Q125" s="11"/>
      <c r="R125" s="11">
        <v>0.63997392993997237</v>
      </c>
      <c r="S125" s="11">
        <v>0.17337172833890138</v>
      </c>
      <c r="T125" s="11">
        <v>1.6135976218212797</v>
      </c>
      <c r="U125" s="11">
        <v>4.4701812647019419E-3</v>
      </c>
      <c r="V125" s="11">
        <v>119.27907746800231</v>
      </c>
      <c r="W125" s="11">
        <v>44.85107800005801</v>
      </c>
      <c r="X125" s="11">
        <v>0.18458795907451409</v>
      </c>
      <c r="Y125" s="11">
        <v>3.0191114157131417E-2</v>
      </c>
      <c r="Z125" s="11">
        <v>9.0057481983309762E-2</v>
      </c>
      <c r="AA125" s="11">
        <v>9.9460490981751623E-2</v>
      </c>
      <c r="AB125" s="11">
        <v>4.1975261948473439E-2</v>
      </c>
      <c r="AC125" s="11">
        <v>0.32746113604358895</v>
      </c>
      <c r="AD125" s="11">
        <v>0.24586746068253762</v>
      </c>
      <c r="AE125" s="11"/>
      <c r="AF125" s="11">
        <v>0.29471733245763565</v>
      </c>
      <c r="AG125" s="11">
        <v>0.55955836290302474</v>
      </c>
      <c r="AH125" s="11">
        <v>2.9028856267069081E-2</v>
      </c>
      <c r="AI125" s="11">
        <v>0.81119649390022974</v>
      </c>
      <c r="AJ125" s="11"/>
      <c r="AK125" s="11">
        <v>0.47708795933509823</v>
      </c>
      <c r="AL125" s="11">
        <v>0.34055410258461671</v>
      </c>
      <c r="AM125" s="11">
        <v>0.24082808555835908</v>
      </c>
      <c r="AN125" s="11"/>
      <c r="AO125" s="11">
        <v>0.71921648657019288</v>
      </c>
      <c r="AP125" s="11">
        <v>55.787219704012237</v>
      </c>
      <c r="AQ125" s="11">
        <v>36.873668876903118</v>
      </c>
      <c r="AR125" s="11">
        <v>371.44537730604128</v>
      </c>
      <c r="AS125" s="11">
        <v>109.25678088590168</v>
      </c>
      <c r="AT125" s="11">
        <v>284.20334984006553</v>
      </c>
      <c r="AU125" s="11">
        <v>12.137512828695838</v>
      </c>
      <c r="AV125" s="11">
        <v>52.874558356673184</v>
      </c>
      <c r="AW125" s="11">
        <v>902.13914647398542</v>
      </c>
      <c r="AX125" s="11">
        <v>20.187411285062197</v>
      </c>
      <c r="AY125" s="11">
        <v>439.98078735044123</v>
      </c>
      <c r="AZ125" s="11">
        <v>1053.0022957314602</v>
      </c>
      <c r="BA125" s="11">
        <v>2203.4349784940396</v>
      </c>
      <c r="BB125" s="11">
        <v>513.77054468221365</v>
      </c>
      <c r="BC125" s="11">
        <v>198.45392512044668</v>
      </c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>
        <v>6445.2017177217194</v>
      </c>
      <c r="ET125" s="11"/>
      <c r="EU125" s="11"/>
      <c r="EX125" s="11"/>
      <c r="EZ125" s="37"/>
    </row>
    <row r="126" spans="1:156" x14ac:dyDescent="0.3">
      <c r="A126" s="65" t="s">
        <v>448</v>
      </c>
      <c r="B126" s="11">
        <v>1105.6174427754688</v>
      </c>
      <c r="C126" s="11">
        <v>233.84894059764085</v>
      </c>
      <c r="D126" s="11">
        <v>321.28251640640423</v>
      </c>
      <c r="E126" s="11">
        <v>38.983606706831758</v>
      </c>
      <c r="F126" s="11">
        <v>200.36318823024044</v>
      </c>
      <c r="G126" s="11">
        <v>444.25143420118553</v>
      </c>
      <c r="H126" s="11">
        <v>709.81011682504356</v>
      </c>
      <c r="I126" s="11">
        <v>1125.8053166091438</v>
      </c>
      <c r="J126" s="11">
        <v>1764.1119423636121</v>
      </c>
      <c r="K126" s="11">
        <v>9.7029834896793421</v>
      </c>
      <c r="L126" s="11">
        <v>1.3794114303039857</v>
      </c>
      <c r="M126" s="11">
        <v>31.374149839141342</v>
      </c>
      <c r="N126" s="11">
        <v>1665.9323086652473</v>
      </c>
      <c r="O126" s="11">
        <v>706.87219476170094</v>
      </c>
      <c r="P126" s="11">
        <v>27.858788694295239</v>
      </c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>
        <v>8387.1943415959395</v>
      </c>
      <c r="ET126" s="11"/>
      <c r="EU126" s="11"/>
      <c r="EX126" s="11"/>
      <c r="EZ126" s="37"/>
    </row>
    <row r="127" spans="1:156" x14ac:dyDescent="0.3">
      <c r="A127" s="65" t="s">
        <v>16</v>
      </c>
      <c r="B127" s="11">
        <v>329.90533220893559</v>
      </c>
      <c r="C127" s="11">
        <v>64.005542549735395</v>
      </c>
      <c r="D127" s="11">
        <v>120.94290050698085</v>
      </c>
      <c r="E127" s="11">
        <v>10.472241800617397</v>
      </c>
      <c r="F127" s="11">
        <v>58.026145328962826</v>
      </c>
      <c r="G127" s="11">
        <v>206.39431156572135</v>
      </c>
      <c r="H127" s="11">
        <v>187.41702369032711</v>
      </c>
      <c r="I127" s="11">
        <v>303.67098705973251</v>
      </c>
      <c r="J127" s="11">
        <v>726.41540829407336</v>
      </c>
      <c r="K127" s="11">
        <v>5.4852562983365285</v>
      </c>
      <c r="L127" s="11">
        <v>0.74033847163086552</v>
      </c>
      <c r="M127" s="11">
        <v>16.315717099065647</v>
      </c>
      <c r="N127" s="11">
        <v>417.26483241069479</v>
      </c>
      <c r="O127" s="11">
        <v>345.60704897125709</v>
      </c>
      <c r="P127" s="11">
        <v>22.823852023947627</v>
      </c>
      <c r="Q127" s="11">
        <v>540.04438369377567</v>
      </c>
      <c r="R127" s="11">
        <v>431.82033755062912</v>
      </c>
      <c r="S127" s="11">
        <v>389.81404644119164</v>
      </c>
      <c r="T127" s="11">
        <v>1858.3646106142724</v>
      </c>
      <c r="U127" s="11">
        <v>1197.2516962736845</v>
      </c>
      <c r="V127" s="11">
        <v>4957.7517546171712</v>
      </c>
      <c r="W127" s="11">
        <v>1335.4017047129214</v>
      </c>
      <c r="X127" s="11">
        <v>26.439353365143365</v>
      </c>
      <c r="Y127" s="11">
        <v>39.640913865508821</v>
      </c>
      <c r="Z127" s="11">
        <v>295.82787466236903</v>
      </c>
      <c r="AA127" s="11">
        <v>367.47528325050212</v>
      </c>
      <c r="AB127" s="11">
        <v>9.4918136604665548</v>
      </c>
      <c r="AC127" s="11">
        <v>258.28811220916316</v>
      </c>
      <c r="AD127" s="11">
        <v>302.33448514419808</v>
      </c>
      <c r="AE127" s="11">
        <v>5.868118255645606</v>
      </c>
      <c r="AF127" s="11">
        <v>157.15929865732309</v>
      </c>
      <c r="AG127" s="11">
        <v>110.23065988519889</v>
      </c>
      <c r="AH127" s="11">
        <v>5.0510970172348939</v>
      </c>
      <c r="AI127" s="11">
        <v>423.53116016052491</v>
      </c>
      <c r="AJ127" s="11">
        <v>1479.4037685416981</v>
      </c>
      <c r="AK127" s="11">
        <v>745.95063960616039</v>
      </c>
      <c r="AL127" s="11">
        <v>10.558209617897012</v>
      </c>
      <c r="AM127" s="11">
        <v>422.33125041322717</v>
      </c>
      <c r="AN127" s="11">
        <v>46.829269069507987</v>
      </c>
      <c r="AO127" s="11">
        <v>42.940938021993027</v>
      </c>
      <c r="AP127" s="11"/>
      <c r="AQ127" s="11">
        <v>791.13848385954111</v>
      </c>
      <c r="AR127" s="11">
        <v>18097.190714041775</v>
      </c>
      <c r="AS127" s="11">
        <v>3363.8705379316871</v>
      </c>
      <c r="AT127" s="11">
        <v>9450.8318878836762</v>
      </c>
      <c r="AU127" s="11">
        <v>4757.3377993957074</v>
      </c>
      <c r="AV127" s="11">
        <v>2205.1504520291733</v>
      </c>
      <c r="AW127" s="11">
        <v>3021.4645877623921</v>
      </c>
      <c r="AX127" s="11">
        <v>2609.6634847007399</v>
      </c>
      <c r="AY127" s="11">
        <v>1522.4808957477214</v>
      </c>
      <c r="AZ127" s="11">
        <v>2476.930482889245</v>
      </c>
      <c r="BA127" s="11">
        <v>327.54035529653765</v>
      </c>
      <c r="BB127" s="11">
        <v>140.73593159518094</v>
      </c>
      <c r="BC127" s="11">
        <v>2529.3412428350739</v>
      </c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>
        <v>780.55141829530544</v>
      </c>
      <c r="ES127" s="11">
        <v>70349.515991851178</v>
      </c>
      <c r="ET127" s="11"/>
      <c r="EU127" s="11"/>
      <c r="EX127" s="11"/>
      <c r="EZ127" s="37"/>
    </row>
    <row r="128" spans="1:156" x14ac:dyDescent="0.3">
      <c r="A128" s="65" t="s">
        <v>749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>
        <v>688.76296390948505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>
        <v>688.76296390948505</v>
      </c>
      <c r="ET128" s="11"/>
      <c r="EU128" s="11"/>
      <c r="EX128" s="11"/>
      <c r="EZ128" s="37"/>
    </row>
    <row r="129" spans="1:156" x14ac:dyDescent="0.3">
      <c r="A129" s="65" t="s">
        <v>13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>
        <v>63277.066996315647</v>
      </c>
      <c r="DR129" s="11">
        <v>688.76296390948505</v>
      </c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>
        <v>9019.8621675442992</v>
      </c>
      <c r="EJ129" s="11"/>
      <c r="EK129" s="11"/>
      <c r="EL129" s="11"/>
      <c r="EM129" s="11"/>
      <c r="EN129" s="11">
        <v>2.5806912162806839E-11</v>
      </c>
      <c r="EO129" s="11">
        <v>-1.4210854715202004E-12</v>
      </c>
      <c r="EP129" s="11"/>
      <c r="EQ129" s="11"/>
      <c r="ER129" s="11"/>
      <c r="ES129" s="11">
        <v>72985.692127769464</v>
      </c>
      <c r="ET129" s="11"/>
      <c r="EU129" s="11"/>
      <c r="EX129" s="11"/>
      <c r="EZ129" s="37"/>
    </row>
    <row r="130" spans="1:156" x14ac:dyDescent="0.3">
      <c r="A130" s="65" t="s">
        <v>453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>
        <v>765.06380825630322</v>
      </c>
      <c r="DI130" s="11">
        <v>312.35667827071774</v>
      </c>
      <c r="DJ130" s="11">
        <v>10.582955737865209</v>
      </c>
      <c r="DK130" s="11">
        <v>0.73564120181060488</v>
      </c>
      <c r="DL130" s="11"/>
      <c r="DM130" s="11"/>
      <c r="DN130" s="11"/>
      <c r="DO130" s="11"/>
      <c r="DP130" s="11">
        <v>1195.16137365585</v>
      </c>
      <c r="DQ130" s="11">
        <v>585.56401209069338</v>
      </c>
      <c r="DR130" s="11"/>
      <c r="DS130" s="11">
        <v>62.154353760441232</v>
      </c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>
        <v>4.2765554295859705</v>
      </c>
      <c r="EJ130" s="11"/>
      <c r="EK130" s="11"/>
      <c r="EL130" s="11"/>
      <c r="EM130" s="11"/>
      <c r="EN130" s="11"/>
      <c r="EO130" s="11"/>
      <c r="EP130" s="11"/>
      <c r="EQ130" s="11"/>
      <c r="ER130" s="11">
        <v>98.408017684899988</v>
      </c>
      <c r="ES130" s="11">
        <v>3034.3033960881676</v>
      </c>
      <c r="ET130" s="11"/>
      <c r="EU130" s="11"/>
      <c r="EX130" s="11"/>
      <c r="EZ130" s="37"/>
    </row>
    <row r="131" spans="1:156" x14ac:dyDescent="0.3">
      <c r="A131" s="65" t="s">
        <v>454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>
        <v>942.00675058363788</v>
      </c>
      <c r="DI131" s="11">
        <v>866.09577715711714</v>
      </c>
      <c r="DJ131" s="11">
        <v>46.549176175858094</v>
      </c>
      <c r="DK131" s="11">
        <v>12.73001929924264</v>
      </c>
      <c r="DL131" s="11"/>
      <c r="DM131" s="11"/>
      <c r="DN131" s="11"/>
      <c r="DO131" s="11"/>
      <c r="DP131" s="11">
        <v>1431.0181688097355</v>
      </c>
      <c r="DQ131" s="11">
        <v>646.62285400798919</v>
      </c>
      <c r="DR131" s="11"/>
      <c r="DS131" s="11">
        <v>243.0375490856712</v>
      </c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>
        <v>8.299749035928178</v>
      </c>
      <c r="EJ131" s="11"/>
      <c r="EK131" s="11"/>
      <c r="EL131" s="11"/>
      <c r="EM131" s="11"/>
      <c r="EN131" s="11"/>
      <c r="EO131" s="11"/>
      <c r="EP131" s="11"/>
      <c r="EQ131" s="11"/>
      <c r="ER131" s="11">
        <v>138.57723995355249</v>
      </c>
      <c r="ES131" s="11">
        <v>4334.9372841087325</v>
      </c>
      <c r="ET131" s="11"/>
      <c r="EU131" s="11"/>
      <c r="EX131" s="11"/>
      <c r="EZ131" s="37"/>
    </row>
    <row r="132" spans="1:156" x14ac:dyDescent="0.3">
      <c r="A132" s="65" t="s">
        <v>455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>
        <v>804.59339945831368</v>
      </c>
      <c r="DI132" s="11">
        <v>1140.1935619400049</v>
      </c>
      <c r="DJ132" s="11">
        <v>97.04654476791093</v>
      </c>
      <c r="DK132" s="11">
        <v>23.610444546812236</v>
      </c>
      <c r="DL132" s="11"/>
      <c r="DM132" s="11"/>
      <c r="DN132" s="11"/>
      <c r="DO132" s="11"/>
      <c r="DP132" s="11">
        <v>1444.06672554184</v>
      </c>
      <c r="DQ132" s="11">
        <v>648.66492397344291</v>
      </c>
      <c r="DR132" s="11"/>
      <c r="DS132" s="11">
        <v>579.47888353404267</v>
      </c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>
        <v>12.423110152602014</v>
      </c>
      <c r="EJ132" s="11"/>
      <c r="EK132" s="11"/>
      <c r="EL132" s="11"/>
      <c r="EM132" s="11"/>
      <c r="EN132" s="11"/>
      <c r="EO132" s="11"/>
      <c r="EP132" s="11"/>
      <c r="EQ132" s="11"/>
      <c r="ER132" s="11">
        <v>150.79918178923666</v>
      </c>
      <c r="ES132" s="11">
        <v>4900.8767757042069</v>
      </c>
      <c r="ET132" s="11"/>
      <c r="EU132" s="11"/>
      <c r="EX132" s="11"/>
      <c r="EZ132" s="37"/>
    </row>
    <row r="133" spans="1:156" x14ac:dyDescent="0.3">
      <c r="A133" s="65" t="s">
        <v>456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>
        <v>600.27965413548259</v>
      </c>
      <c r="DI133" s="11">
        <v>918.08168857638634</v>
      </c>
      <c r="DJ133" s="11">
        <v>187.65840597433856</v>
      </c>
      <c r="DK133" s="11">
        <v>66.688351463802235</v>
      </c>
      <c r="DL133" s="11"/>
      <c r="DM133" s="11"/>
      <c r="DN133" s="11"/>
      <c r="DO133" s="11"/>
      <c r="DP133" s="11">
        <v>1302.7955397766395</v>
      </c>
      <c r="DQ133" s="11">
        <v>570.49505660576165</v>
      </c>
      <c r="DR133" s="11"/>
      <c r="DS133" s="11">
        <v>1165.3639580628869</v>
      </c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>
        <v>17.239071331596659</v>
      </c>
      <c r="EJ133" s="11"/>
      <c r="EK133" s="11"/>
      <c r="EL133" s="11"/>
      <c r="EM133" s="11"/>
      <c r="EN133" s="11"/>
      <c r="EO133" s="11"/>
      <c r="EP133" s="11"/>
      <c r="EQ133" s="11"/>
      <c r="ER133" s="11">
        <v>144.73573666092321</v>
      </c>
      <c r="ES133" s="11">
        <v>4973.3374625878168</v>
      </c>
      <c r="ET133" s="11"/>
      <c r="EU133" s="11"/>
      <c r="EX133" s="11"/>
      <c r="EZ133" s="37"/>
    </row>
    <row r="134" spans="1:156" x14ac:dyDescent="0.3">
      <c r="A134" s="65" t="s">
        <v>457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>
        <v>486.01893304371418</v>
      </c>
      <c r="DI134" s="11">
        <v>776.45113040411684</v>
      </c>
      <c r="DJ134" s="11">
        <v>229.39774445867673</v>
      </c>
      <c r="DK134" s="11">
        <v>98.672785376261956</v>
      </c>
      <c r="DL134" s="11"/>
      <c r="DM134" s="11"/>
      <c r="DN134" s="11"/>
      <c r="DO134" s="11"/>
      <c r="DP134" s="11">
        <v>1213.7086248594162</v>
      </c>
      <c r="DQ134" s="11">
        <v>508.87600722807292</v>
      </c>
      <c r="DR134" s="11"/>
      <c r="DS134" s="11">
        <v>2110.336753711641</v>
      </c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>
        <v>86.035675400138928</v>
      </c>
      <c r="EJ134" s="11"/>
      <c r="EK134" s="11"/>
      <c r="EL134" s="11"/>
      <c r="EM134" s="11"/>
      <c r="EN134" s="11"/>
      <c r="EO134" s="11"/>
      <c r="EP134" s="11"/>
      <c r="EQ134" s="11"/>
      <c r="ER134" s="11">
        <v>170.04282641589387</v>
      </c>
      <c r="ES134" s="11">
        <v>5679.540480897932</v>
      </c>
      <c r="ET134" s="11"/>
      <c r="EU134" s="11"/>
      <c r="EX134" s="11"/>
      <c r="EZ134" s="37"/>
    </row>
    <row r="135" spans="1:156" x14ac:dyDescent="0.3">
      <c r="A135" s="65" t="s">
        <v>458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>
        <v>475.82013667755626</v>
      </c>
      <c r="DI135" s="11">
        <v>162.48394822854385</v>
      </c>
      <c r="DJ135" s="11">
        <v>28.050609397186243</v>
      </c>
      <c r="DK135" s="11">
        <v>2.0151027987673049</v>
      </c>
      <c r="DL135" s="11"/>
      <c r="DM135" s="11"/>
      <c r="DN135" s="11"/>
      <c r="DO135" s="11"/>
      <c r="DP135" s="11"/>
      <c r="DQ135" s="11"/>
      <c r="DR135" s="11"/>
      <c r="DS135" s="11">
        <v>96.393316122301883</v>
      </c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>
        <v>11.55099354512188</v>
      </c>
      <c r="EJ135" s="11"/>
      <c r="EK135" s="11"/>
      <c r="EL135" s="11"/>
      <c r="EM135" s="11"/>
      <c r="EN135" s="11"/>
      <c r="EO135" s="11"/>
      <c r="EP135" s="11"/>
      <c r="EQ135" s="11"/>
      <c r="ER135" s="11">
        <v>26.134903208300948</v>
      </c>
      <c r="ES135" s="11">
        <v>802.44900997777825</v>
      </c>
      <c r="ET135" s="11"/>
      <c r="EU135" s="11"/>
      <c r="EX135" s="11"/>
      <c r="EZ135" s="37"/>
    </row>
    <row r="136" spans="1:156" x14ac:dyDescent="0.3">
      <c r="A136" s="65" t="s">
        <v>459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>
        <v>559.73753576731656</v>
      </c>
      <c r="DI136" s="11">
        <v>341.76705052378418</v>
      </c>
      <c r="DJ136" s="11">
        <v>90.599310731684227</v>
      </c>
      <c r="DK136" s="11">
        <v>6.8179981211914695</v>
      </c>
      <c r="DL136" s="11"/>
      <c r="DM136" s="11"/>
      <c r="DN136" s="11"/>
      <c r="DO136" s="11"/>
      <c r="DP136" s="11"/>
      <c r="DQ136" s="11"/>
      <c r="DR136" s="11"/>
      <c r="DS136" s="11">
        <v>259.61334982183746</v>
      </c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>
        <v>24.234947271934022</v>
      </c>
      <c r="EJ136" s="11"/>
      <c r="EK136" s="11"/>
      <c r="EL136" s="11"/>
      <c r="EM136" s="11"/>
      <c r="EN136" s="11"/>
      <c r="EO136" s="11"/>
      <c r="EP136" s="11"/>
      <c r="EQ136" s="11"/>
      <c r="ER136" s="11">
        <v>70.754105102485511</v>
      </c>
      <c r="ES136" s="11">
        <v>1353.5242973402335</v>
      </c>
      <c r="ET136" s="11"/>
      <c r="EU136" s="11"/>
      <c r="EX136" s="11"/>
      <c r="EZ136" s="37"/>
    </row>
    <row r="137" spans="1:156" x14ac:dyDescent="0.3">
      <c r="A137" s="65" t="s">
        <v>460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>
        <v>349.71353115525187</v>
      </c>
      <c r="DI137" s="11">
        <v>373.54189842910893</v>
      </c>
      <c r="DJ137" s="11">
        <v>175.61205396805366</v>
      </c>
      <c r="DK137" s="11">
        <v>21.425295768095381</v>
      </c>
      <c r="DL137" s="11"/>
      <c r="DM137" s="11"/>
      <c r="DN137" s="11"/>
      <c r="DO137" s="11"/>
      <c r="DP137" s="11"/>
      <c r="DQ137" s="11"/>
      <c r="DR137" s="11"/>
      <c r="DS137" s="11">
        <v>415.32033417564435</v>
      </c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>
        <v>27.404202902389976</v>
      </c>
      <c r="EJ137" s="11"/>
      <c r="EK137" s="11"/>
      <c r="EL137" s="11"/>
      <c r="EM137" s="11"/>
      <c r="EN137" s="11"/>
      <c r="EO137" s="11"/>
      <c r="EP137" s="11"/>
      <c r="EQ137" s="11"/>
      <c r="ER137" s="11">
        <v>85.718051959078991</v>
      </c>
      <c r="ES137" s="11">
        <v>1448.7353683576232</v>
      </c>
      <c r="ET137" s="11"/>
      <c r="EU137" s="11"/>
      <c r="EX137" s="11"/>
      <c r="EZ137" s="37"/>
    </row>
    <row r="138" spans="1:156" x14ac:dyDescent="0.3">
      <c r="A138" s="65" t="s">
        <v>461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>
        <v>344.071067200041</v>
      </c>
      <c r="DI138" s="11">
        <v>564.40699433203577</v>
      </c>
      <c r="DJ138" s="11">
        <v>335.25619418666759</v>
      </c>
      <c r="DK138" s="11">
        <v>91.963932085146098</v>
      </c>
      <c r="DL138" s="11"/>
      <c r="DM138" s="11"/>
      <c r="DN138" s="11"/>
      <c r="DO138" s="11"/>
      <c r="DP138" s="11"/>
      <c r="DQ138" s="11"/>
      <c r="DR138" s="11"/>
      <c r="DS138" s="11">
        <v>963.3475897406712</v>
      </c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>
        <v>33.026516108727634</v>
      </c>
      <c r="EJ138" s="11"/>
      <c r="EK138" s="11"/>
      <c r="EL138" s="11"/>
      <c r="EM138" s="11"/>
      <c r="EN138" s="11"/>
      <c r="EO138" s="11"/>
      <c r="EP138" s="11"/>
      <c r="EQ138" s="11"/>
      <c r="ER138" s="11">
        <v>122.50814789964147</v>
      </c>
      <c r="ES138" s="11">
        <v>2454.580441552931</v>
      </c>
      <c r="ET138" s="11"/>
      <c r="EU138" s="11"/>
      <c r="EX138" s="11"/>
      <c r="EZ138" s="37"/>
    </row>
    <row r="139" spans="1:156" x14ac:dyDescent="0.3">
      <c r="A139" s="65" t="s">
        <v>462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>
        <v>472.56960299128451</v>
      </c>
      <c r="DI139" s="11">
        <v>987.15717484567176</v>
      </c>
      <c r="DJ139" s="11">
        <v>378.87837626473373</v>
      </c>
      <c r="DK139" s="11">
        <v>354.56690120653923</v>
      </c>
      <c r="DL139" s="11"/>
      <c r="DM139" s="11"/>
      <c r="DN139" s="11"/>
      <c r="DO139" s="11"/>
      <c r="DP139" s="11"/>
      <c r="DQ139" s="11"/>
      <c r="DR139" s="11"/>
      <c r="DS139" s="11">
        <v>2503.9234779491235</v>
      </c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>
        <v>98.932122374586811</v>
      </c>
      <c r="EJ139" s="11"/>
      <c r="EK139" s="11"/>
      <c r="EL139" s="11"/>
      <c r="EM139" s="11"/>
      <c r="EN139" s="11"/>
      <c r="EO139" s="11"/>
      <c r="EP139" s="11"/>
      <c r="EQ139" s="11"/>
      <c r="ER139" s="11">
        <v>251.00979456225915</v>
      </c>
      <c r="ES139" s="11">
        <v>5047.0374501941978</v>
      </c>
      <c r="ET139" s="11"/>
      <c r="EU139" s="11"/>
      <c r="EX139" s="11"/>
      <c r="EZ139" s="37"/>
    </row>
    <row r="140" spans="1:156" x14ac:dyDescent="0.3">
      <c r="A140" s="65" t="s">
        <v>463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>
        <v>332.97402557319106</v>
      </c>
      <c r="DM140" s="11">
        <v>643.44137325377972</v>
      </c>
      <c r="DN140" s="11">
        <v>149.53382771795233</v>
      </c>
      <c r="DO140" s="11">
        <v>6.2786684452151382</v>
      </c>
      <c r="DP140" s="11">
        <v>204.69511500462897</v>
      </c>
      <c r="DQ140" s="11">
        <v>111.01952862831926</v>
      </c>
      <c r="DR140" s="11"/>
      <c r="DS140" s="11">
        <v>468.17062449761067</v>
      </c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>
        <v>3.2698087058996776</v>
      </c>
      <c r="EJ140" s="11"/>
      <c r="EK140" s="11"/>
      <c r="EL140" s="11"/>
      <c r="EM140" s="11"/>
      <c r="EN140" s="11"/>
      <c r="EO140" s="11"/>
      <c r="EP140" s="11"/>
      <c r="EQ140" s="11"/>
      <c r="ER140" s="11">
        <v>103.17851953204345</v>
      </c>
      <c r="ES140" s="11">
        <v>2022.5614913586405</v>
      </c>
      <c r="ET140" s="11"/>
      <c r="EU140" s="11"/>
      <c r="EX140" s="11"/>
      <c r="EZ140" s="37"/>
    </row>
    <row r="141" spans="1:156" x14ac:dyDescent="0.3">
      <c r="A141" s="65" t="s">
        <v>464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>
        <v>598.47079686195912</v>
      </c>
      <c r="DM141" s="11">
        <v>1494.0207228138211</v>
      </c>
      <c r="DN141" s="11">
        <v>338.65590187458645</v>
      </c>
      <c r="DO141" s="11">
        <v>20.419569920233528</v>
      </c>
      <c r="DP141" s="11">
        <v>289.44479201114848</v>
      </c>
      <c r="DQ141" s="11">
        <v>180.10264002193372</v>
      </c>
      <c r="DR141" s="11"/>
      <c r="DS141" s="11">
        <v>1112.3154428145231</v>
      </c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>
        <v>43.641464955802114</v>
      </c>
      <c r="EJ141" s="11"/>
      <c r="EK141" s="11"/>
      <c r="EL141" s="11"/>
      <c r="EM141" s="11"/>
      <c r="EN141" s="11"/>
      <c r="EO141" s="11"/>
      <c r="EP141" s="11"/>
      <c r="EQ141" s="11"/>
      <c r="ER141" s="11">
        <v>193.47175574386137</v>
      </c>
      <c r="ES141" s="11">
        <v>4270.5430870178689</v>
      </c>
      <c r="ET141" s="11"/>
      <c r="EU141" s="11"/>
      <c r="EX141" s="11"/>
      <c r="EZ141" s="37"/>
    </row>
    <row r="142" spans="1:156" x14ac:dyDescent="0.3">
      <c r="A142" s="65" t="s">
        <v>465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>
        <v>1106.8603842296679</v>
      </c>
      <c r="DM142" s="11">
        <v>2503.2945903031855</v>
      </c>
      <c r="DN142" s="11">
        <v>1037.9098753061453</v>
      </c>
      <c r="DO142" s="11">
        <v>308.2414689109429</v>
      </c>
      <c r="DP142" s="11">
        <v>327.05766465779055</v>
      </c>
      <c r="DQ142" s="11">
        <v>314.95423605500702</v>
      </c>
      <c r="DR142" s="11"/>
      <c r="DS142" s="11">
        <v>3963.8249192162784</v>
      </c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>
        <v>149.61349603478897</v>
      </c>
      <c r="EJ142" s="11"/>
      <c r="EK142" s="11"/>
      <c r="EL142" s="11"/>
      <c r="EM142" s="11"/>
      <c r="EN142" s="11"/>
      <c r="EO142" s="11"/>
      <c r="EP142" s="11"/>
      <c r="EQ142" s="11"/>
      <c r="ER142" s="11">
        <v>469.5067970764095</v>
      </c>
      <c r="ES142" s="11">
        <v>10181.263431790216</v>
      </c>
      <c r="ET142" s="11"/>
      <c r="EU142" s="11"/>
      <c r="EX142" s="11"/>
      <c r="EZ142" s="37"/>
    </row>
    <row r="143" spans="1:156" x14ac:dyDescent="0.3">
      <c r="A143" s="65" t="s">
        <v>466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>
        <v>816.9097057061382</v>
      </c>
      <c r="DM143" s="11">
        <v>2987.7672960806813</v>
      </c>
      <c r="DN143" s="11">
        <v>1513.0304444878623</v>
      </c>
      <c r="DO143" s="11">
        <v>1225.8493158117597</v>
      </c>
      <c r="DP143" s="11">
        <v>620.5370980151381</v>
      </c>
      <c r="DQ143" s="11">
        <v>371.78234018295132</v>
      </c>
      <c r="DR143" s="11"/>
      <c r="DS143" s="11">
        <v>9829.8666480374941</v>
      </c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>
        <v>290.5187411808796</v>
      </c>
      <c r="EJ143" s="11"/>
      <c r="EK143" s="11"/>
      <c r="EL143" s="11"/>
      <c r="EM143" s="11"/>
      <c r="EN143" s="11"/>
      <c r="EO143" s="11"/>
      <c r="EP143" s="11"/>
      <c r="EQ143" s="11"/>
      <c r="ER143" s="11">
        <v>782.85058956974456</v>
      </c>
      <c r="ES143" s="11">
        <v>18439.11217907265</v>
      </c>
      <c r="ET143" s="11"/>
      <c r="EU143" s="11"/>
      <c r="EX143" s="11"/>
      <c r="EZ143" s="37"/>
    </row>
    <row r="144" spans="1:156" x14ac:dyDescent="0.3">
      <c r="A144" s="65" t="s">
        <v>467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>
        <v>669.16961739278679</v>
      </c>
      <c r="DM144" s="11">
        <v>4719.1515174971801</v>
      </c>
      <c r="DN144" s="11">
        <v>3338.1649861654009</v>
      </c>
      <c r="DO144" s="11">
        <v>4884.4126946335728</v>
      </c>
      <c r="DP144" s="11">
        <v>358.70923926375241</v>
      </c>
      <c r="DQ144" s="11">
        <v>239.08410717144292</v>
      </c>
      <c r="DR144" s="11"/>
      <c r="DS144" s="11">
        <v>35482.36572589993</v>
      </c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>
        <v>760.64229030531612</v>
      </c>
      <c r="EJ144" s="11"/>
      <c r="EK144" s="11"/>
      <c r="EL144" s="11"/>
      <c r="EM144" s="11"/>
      <c r="EN144" s="11"/>
      <c r="EO144" s="11"/>
      <c r="EP144" s="11"/>
      <c r="EQ144" s="11"/>
      <c r="ER144" s="11">
        <v>2217.5697729330627</v>
      </c>
      <c r="ES144" s="11">
        <v>52669.269951262446</v>
      </c>
      <c r="ET144" s="11"/>
      <c r="EU144" s="11"/>
      <c r="EX144" s="11"/>
      <c r="EZ144" s="37"/>
    </row>
    <row r="145" spans="1:156" x14ac:dyDescent="0.3">
      <c r="A145" s="65" t="s">
        <v>26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>
        <v>6100.5570347628991</v>
      </c>
      <c r="DT145" s="11">
        <v>2.7023901726116631E-3</v>
      </c>
      <c r="DU145" s="11">
        <v>1.3776641656574502</v>
      </c>
      <c r="DV145" s="11">
        <v>2.7235604599264223</v>
      </c>
      <c r="DW145" s="11">
        <v>0.88495149902885928</v>
      </c>
      <c r="DX145" s="11">
        <v>4.3156847575372099</v>
      </c>
      <c r="DY145" s="11">
        <v>0.13655819886969534</v>
      </c>
      <c r="DZ145" s="11">
        <v>2.1655586264963129</v>
      </c>
      <c r="EA145" s="11">
        <v>0.73727500062909801</v>
      </c>
      <c r="EB145" s="11">
        <v>2.5277389527010454</v>
      </c>
      <c r="EC145" s="11">
        <v>10.502872497055883</v>
      </c>
      <c r="ED145" s="11">
        <v>5.7666498390317971</v>
      </c>
      <c r="EE145" s="11">
        <v>6.7248496431342781</v>
      </c>
      <c r="EF145" s="11">
        <v>23.862940792570242</v>
      </c>
      <c r="EG145" s="11">
        <v>56.434082526073411</v>
      </c>
      <c r="EH145" s="11">
        <v>170.92712128680293</v>
      </c>
      <c r="EI145" s="11"/>
      <c r="EJ145" s="11">
        <v>7391.7721019549963</v>
      </c>
      <c r="EK145" s="11">
        <v>360.59316112872659</v>
      </c>
      <c r="EL145" s="11">
        <v>5014.3426231600579</v>
      </c>
      <c r="EM145" s="11">
        <v>9688.1113618548261</v>
      </c>
      <c r="EN145" s="11"/>
      <c r="EO145" s="11"/>
      <c r="EP145" s="11"/>
      <c r="EQ145" s="11"/>
      <c r="ER145" s="11">
        <v>2762.3742097001941</v>
      </c>
      <c r="ES145" s="11">
        <v>31606.840703197384</v>
      </c>
      <c r="ET145" s="11"/>
      <c r="EU145" s="11"/>
      <c r="EX145" s="11"/>
      <c r="EZ145" s="37"/>
    </row>
    <row r="146" spans="1:156" x14ac:dyDescent="0.3">
      <c r="A146" s="65" t="s">
        <v>19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>
        <v>3826.0757287813749</v>
      </c>
      <c r="DT146" s="11">
        <v>2.3819827271418032E-2</v>
      </c>
      <c r="DU146" s="11">
        <v>7.6435120752900092</v>
      </c>
      <c r="DV146" s="11">
        <v>24.066870775301986</v>
      </c>
      <c r="DW146" s="11">
        <v>31.47186945896642</v>
      </c>
      <c r="DX146" s="11">
        <v>38.49443193997508</v>
      </c>
      <c r="DY146" s="11">
        <v>1.222524424781815</v>
      </c>
      <c r="DZ146" s="11">
        <v>3.8187069756160059</v>
      </c>
      <c r="EA146" s="11">
        <v>6.9373780838374399</v>
      </c>
      <c r="EB146" s="11">
        <v>28.306460744014249</v>
      </c>
      <c r="EC146" s="11">
        <v>143.54955641434375</v>
      </c>
      <c r="ED146" s="11">
        <v>25.431241410536725</v>
      </c>
      <c r="EE146" s="11">
        <v>75.726037691720904</v>
      </c>
      <c r="EF146" s="11">
        <v>225.29377182963168</v>
      </c>
      <c r="EG146" s="11">
        <v>528.30745608570999</v>
      </c>
      <c r="EH146" s="11">
        <v>2425.4027354367213</v>
      </c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>
        <v>7391.7721019550936</v>
      </c>
      <c r="ET146" s="11"/>
      <c r="EU146" s="11"/>
      <c r="EX146" s="11"/>
      <c r="EZ146" s="37"/>
    </row>
    <row r="147" spans="1:156" x14ac:dyDescent="0.3">
      <c r="A147" s="65" t="s">
        <v>468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>
        <v>360.59316112872659</v>
      </c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>
        <v>360.59316112872659</v>
      </c>
      <c r="ET147" s="11"/>
      <c r="EU147" s="11"/>
      <c r="EX147" s="11"/>
      <c r="EZ147" s="37"/>
    </row>
    <row r="148" spans="1:156" x14ac:dyDescent="0.3">
      <c r="A148" s="65" t="s">
        <v>20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>
        <v>0.24550894390209535</v>
      </c>
      <c r="BE148" s="11">
        <v>6.716790671807046E-3</v>
      </c>
      <c r="BF148" s="11">
        <v>207.86437376203489</v>
      </c>
      <c r="BG148" s="11">
        <v>65.090663542983421</v>
      </c>
      <c r="BH148" s="11">
        <v>0.1188696198463299</v>
      </c>
      <c r="BI148" s="11">
        <v>1.534745931373514E-3</v>
      </c>
      <c r="BJ148" s="11">
        <v>4.5202340818376589E-2</v>
      </c>
      <c r="BK148" s="11"/>
      <c r="BL148" s="11">
        <v>0.6128612536644289</v>
      </c>
      <c r="BM148" s="11">
        <v>2.8173819683625476</v>
      </c>
      <c r="BN148" s="11">
        <v>1.594186364127604E-2</v>
      </c>
      <c r="BO148" s="11"/>
      <c r="BP148" s="11">
        <v>2.5645368060672061E-3</v>
      </c>
      <c r="BQ148" s="11">
        <v>9.8594526688660675</v>
      </c>
      <c r="BR148" s="11">
        <v>0.63809733268808921</v>
      </c>
      <c r="BS148" s="11">
        <v>2.036529254140734</v>
      </c>
      <c r="BT148" s="11">
        <v>1.873032472722072</v>
      </c>
      <c r="BU148" s="11">
        <v>0.24861911622980382</v>
      </c>
      <c r="BV148" s="11">
        <v>0.57362802044612637</v>
      </c>
      <c r="BW148" s="11">
        <v>0.31782736221319752</v>
      </c>
      <c r="BX148" s="11">
        <v>0.44456228716955054</v>
      </c>
      <c r="BY148" s="11">
        <v>0.47693835388799011</v>
      </c>
      <c r="BZ148" s="11">
        <v>14.57844749709616</v>
      </c>
      <c r="CA148" s="11">
        <v>431.0212421514783</v>
      </c>
      <c r="CB148" s="11">
        <v>115.12079546846992</v>
      </c>
      <c r="CC148" s="11">
        <v>38.511336044017703</v>
      </c>
      <c r="CD148" s="11">
        <v>159.82414589202168</v>
      </c>
      <c r="CE148" s="11">
        <v>84.905664386581037</v>
      </c>
      <c r="CF148" s="11">
        <v>119.76557030377833</v>
      </c>
      <c r="CG148" s="11">
        <v>93.984942358547499</v>
      </c>
      <c r="CH148" s="11">
        <v>2.6969065745948635</v>
      </c>
      <c r="CI148" s="11">
        <v>117.63073705920232</v>
      </c>
      <c r="CJ148" s="11">
        <v>101.28707173234091</v>
      </c>
      <c r="CK148" s="11">
        <v>53.655973727640912</v>
      </c>
      <c r="CL148" s="11">
        <v>152.80636270433422</v>
      </c>
      <c r="CM148" s="11">
        <v>35.709405100868572</v>
      </c>
      <c r="CN148" s="11">
        <v>874.95646363826631</v>
      </c>
      <c r="CO148" s="11">
        <v>264.73832478457825</v>
      </c>
      <c r="CP148" s="11">
        <v>647.96818866475633</v>
      </c>
      <c r="CQ148" s="11">
        <v>1185.4318946211788</v>
      </c>
      <c r="CR148" s="11">
        <v>226.45873334114481</v>
      </c>
      <c r="CS148" s="11">
        <v>1.1087213559990692E-4</v>
      </c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>
        <v>5014.3426231600579</v>
      </c>
      <c r="ET148" s="11"/>
      <c r="EU148" s="11"/>
      <c r="EX148" s="11"/>
      <c r="EZ148" s="37"/>
    </row>
    <row r="149" spans="1:156" x14ac:dyDescent="0.3">
      <c r="A149" s="65" t="s">
        <v>24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>
        <v>24.36981437461645</v>
      </c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>
        <v>72.181267747596948</v>
      </c>
      <c r="BV149" s="11">
        <v>4.5421332288146212E-3</v>
      </c>
      <c r="BW149" s="11"/>
      <c r="BX149" s="11">
        <v>0.25683741168601987</v>
      </c>
      <c r="BY149" s="11"/>
      <c r="BZ149" s="11">
        <v>23.709169257822239</v>
      </c>
      <c r="CA149" s="11">
        <v>501.0298175328586</v>
      </c>
      <c r="CB149" s="11">
        <v>5.3907491963669383</v>
      </c>
      <c r="CC149" s="11">
        <v>132.5168742176063</v>
      </c>
      <c r="CD149" s="11">
        <v>548.83683097646917</v>
      </c>
      <c r="CE149" s="11">
        <v>48.664577480870982</v>
      </c>
      <c r="CF149" s="11">
        <v>510.74939640459047</v>
      </c>
      <c r="CG149" s="11">
        <v>467.34586708113318</v>
      </c>
      <c r="CH149" s="11">
        <v>9.63065316608294</v>
      </c>
      <c r="CI149" s="11">
        <v>356.12234590227865</v>
      </c>
      <c r="CJ149" s="11">
        <v>427.60366058724969</v>
      </c>
      <c r="CK149" s="11">
        <v>52.033988522288716</v>
      </c>
      <c r="CL149" s="11">
        <v>87.74361852534976</v>
      </c>
      <c r="CM149" s="11">
        <v>2199.370695857087</v>
      </c>
      <c r="CN149" s="11">
        <v>564.17837394550509</v>
      </c>
      <c r="CO149" s="11">
        <v>35.329583112541137</v>
      </c>
      <c r="CP149" s="11">
        <v>471.47874895169929</v>
      </c>
      <c r="CQ149" s="11">
        <v>1104.8353933910068</v>
      </c>
      <c r="CR149" s="11">
        <v>512.95202501608298</v>
      </c>
      <c r="CS149" s="11"/>
      <c r="CT149" s="11"/>
      <c r="CU149" s="11"/>
      <c r="CV149" s="11">
        <v>555.11648715010676</v>
      </c>
      <c r="CW149" s="11">
        <v>4.341544525356503</v>
      </c>
      <c r="CX149" s="11">
        <v>301.24712750767083</v>
      </c>
      <c r="CY149" s="11"/>
      <c r="CZ149" s="11"/>
      <c r="DA149" s="11"/>
      <c r="DB149" s="11"/>
      <c r="DC149" s="11"/>
      <c r="DD149" s="11"/>
      <c r="DE149" s="11">
        <v>13.689358795786108</v>
      </c>
      <c r="DF149" s="11">
        <v>657.38201308389466</v>
      </c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>
        <v>9688.1113618548316</v>
      </c>
      <c r="ET149" s="11"/>
      <c r="EU149" s="11"/>
      <c r="EX149" s="11"/>
      <c r="EZ149" s="37"/>
    </row>
    <row r="150" spans="1:156" x14ac:dyDescent="0.3">
      <c r="A150" s="65" t="s">
        <v>748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>
        <v>2.6170539776382284E-6</v>
      </c>
      <c r="L150" s="11"/>
      <c r="M150" s="11"/>
      <c r="N150" s="11"/>
      <c r="O150" s="11"/>
      <c r="P150" s="11">
        <v>1.9164529597937019E-5</v>
      </c>
      <c r="Q150" s="11">
        <v>1.7788765535087236E-4</v>
      </c>
      <c r="R150" s="11">
        <v>5.1094299287512968E-4</v>
      </c>
      <c r="S150" s="11"/>
      <c r="T150" s="11">
        <v>1.1610099094525594E-3</v>
      </c>
      <c r="U150" s="11">
        <v>4.0670995606895133E-5</v>
      </c>
      <c r="V150" s="11">
        <v>-143.52167945429511</v>
      </c>
      <c r="W150" s="11">
        <v>-813.3386314665529</v>
      </c>
      <c r="X150" s="11">
        <v>-0.73677664318074121</v>
      </c>
      <c r="Y150" s="11">
        <v>-1.028191137287559</v>
      </c>
      <c r="Z150" s="11">
        <v>-2.3920494739947271</v>
      </c>
      <c r="AA150" s="11">
        <v>-26.07440692537994</v>
      </c>
      <c r="AB150" s="11">
        <v>-0.369489269080575</v>
      </c>
      <c r="AC150" s="11">
        <v>-7.0329006212299703</v>
      </c>
      <c r="AD150" s="11">
        <v>-5.2731064608007916</v>
      </c>
      <c r="AE150" s="11">
        <v>-2.1774261601923882E-2</v>
      </c>
      <c r="AF150" s="11">
        <v>-15.089950287755663</v>
      </c>
      <c r="AG150" s="11">
        <v>-34.513041521422124</v>
      </c>
      <c r="AH150" s="11">
        <v>-0.2748265522114563</v>
      </c>
      <c r="AI150" s="11">
        <v>-50.591288746938432</v>
      </c>
      <c r="AJ150" s="11">
        <v>-11.309853353693452</v>
      </c>
      <c r="AK150" s="11">
        <v>-31.304360604453244</v>
      </c>
      <c r="AL150" s="11">
        <v>-33.936800484975009</v>
      </c>
      <c r="AM150" s="11">
        <v>-45.548960276863909</v>
      </c>
      <c r="AN150" s="11">
        <v>-1.1656154191414034</v>
      </c>
      <c r="AO150" s="11">
        <v>-2.731514285359399</v>
      </c>
      <c r="AP150" s="11"/>
      <c r="AQ150" s="11">
        <v>251.57488405603038</v>
      </c>
      <c r="AR150" s="11"/>
      <c r="AS150" s="11">
        <v>330.21399018551381</v>
      </c>
      <c r="AT150" s="11">
        <v>25.272720537297822</v>
      </c>
      <c r="AU150" s="11"/>
      <c r="AV150" s="11">
        <v>64.883839063507992</v>
      </c>
      <c r="AW150" s="11">
        <v>8.3593104811274657</v>
      </c>
      <c r="AX150" s="11">
        <v>261.39479599392826</v>
      </c>
      <c r="AY150" s="11">
        <v>276.92466964302901</v>
      </c>
      <c r="AZ150" s="11">
        <v>232.28222824989825</v>
      </c>
      <c r="BA150" s="11">
        <v>108.46764623827403</v>
      </c>
      <c r="BB150" s="11">
        <v>65.644336820436791</v>
      </c>
      <c r="BC150" s="11">
        <v>92.41390731750937</v>
      </c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>
        <v>-5.6754090939635589</v>
      </c>
      <c r="DU150" s="11">
        <v>-7.7487919466164001</v>
      </c>
      <c r="DV150" s="11">
        <v>-7.5624585284665784</v>
      </c>
      <c r="DW150" s="11">
        <v>-8.3453622772102634</v>
      </c>
      <c r="DX150" s="11">
        <v>-8.719289038903419</v>
      </c>
      <c r="DY150" s="11">
        <v>-2.9973349880051394</v>
      </c>
      <c r="DZ150" s="11">
        <v>-4.6864654168878914</v>
      </c>
      <c r="EA150" s="11">
        <v>-5.7662197669956754</v>
      </c>
      <c r="EB150" s="11">
        <v>-8.542530171497539</v>
      </c>
      <c r="EC150" s="11">
        <v>-16.482138567774484</v>
      </c>
      <c r="ED150" s="11">
        <v>-18.721987707868408</v>
      </c>
      <c r="EE150" s="11">
        <v>-27.84072561082732</v>
      </c>
      <c r="EF150" s="11">
        <v>-57.7763221787568</v>
      </c>
      <c r="EG150" s="11">
        <v>-100.0130952179702</v>
      </c>
      <c r="EH150" s="11">
        <v>-210.3008931217023</v>
      </c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>
        <v>2.5806912162806839E-11</v>
      </c>
      <c r="ET150" s="11"/>
      <c r="EU150" s="11"/>
      <c r="EX150" s="11"/>
      <c r="EZ150" s="37"/>
    </row>
    <row r="151" spans="1:156" x14ac:dyDescent="0.3">
      <c r="A151" s="65" t="s">
        <v>1085</v>
      </c>
      <c r="B151" s="11"/>
      <c r="C151" s="11"/>
      <c r="D151" s="11"/>
      <c r="E151" s="11"/>
      <c r="F151" s="11"/>
      <c r="G151" s="11">
        <v>5.4203782496811703</v>
      </c>
      <c r="H151" s="11"/>
      <c r="I151" s="11"/>
      <c r="J151" s="11"/>
      <c r="K151" s="11">
        <v>1.4457773756437571</v>
      </c>
      <c r="L151" s="11"/>
      <c r="M151" s="11"/>
      <c r="N151" s="11"/>
      <c r="O151" s="11">
        <v>27.961561766745223</v>
      </c>
      <c r="P151" s="11">
        <v>0.98986066235456893</v>
      </c>
      <c r="Q151" s="11">
        <v>11.407682319377493</v>
      </c>
      <c r="R151" s="11">
        <v>6.1119242465389005</v>
      </c>
      <c r="S151" s="11">
        <v>29.617966061715592</v>
      </c>
      <c r="T151" s="11">
        <v>201.7209796191255</v>
      </c>
      <c r="U151" s="11">
        <v>63.661266546670554</v>
      </c>
      <c r="V151" s="11">
        <v>130.90515232793621</v>
      </c>
      <c r="W151" s="11">
        <v>743.87164463320073</v>
      </c>
      <c r="X151" s="11">
        <v>1.969043961288939</v>
      </c>
      <c r="Y151" s="11">
        <v>2.0620314425914836</v>
      </c>
      <c r="Z151" s="11">
        <v>5.613065901501578</v>
      </c>
      <c r="AA151" s="11">
        <v>35.760236537383484</v>
      </c>
      <c r="AB151" s="11">
        <v>0.43845756897237603</v>
      </c>
      <c r="AC151" s="11">
        <v>16.722399365640335</v>
      </c>
      <c r="AD151" s="11">
        <v>15.675995673987352</v>
      </c>
      <c r="AE151" s="11">
        <v>0.61932444693599498</v>
      </c>
      <c r="AF151" s="11">
        <v>31.768131928990204</v>
      </c>
      <c r="AG151" s="11">
        <v>5.2162444554623573</v>
      </c>
      <c r="AH151" s="11">
        <v>8.0592895109167284E-2</v>
      </c>
      <c r="AI151" s="11">
        <v>51.209954079567105</v>
      </c>
      <c r="AJ151" s="11">
        <v>481.04275795146685</v>
      </c>
      <c r="AK151" s="11">
        <v>24.019976163218381</v>
      </c>
      <c r="AL151" s="11">
        <v>7.8454312362676832</v>
      </c>
      <c r="AM151" s="11">
        <v>19.836067318896809</v>
      </c>
      <c r="AN151" s="11">
        <v>0.76871722224639705</v>
      </c>
      <c r="AO151" s="11">
        <v>1.6739738065812999</v>
      </c>
      <c r="AP151" s="11">
        <v>-709.74139780484586</v>
      </c>
      <c r="AQ151" s="11">
        <v>312.39985310623752</v>
      </c>
      <c r="AR151" s="11">
        <v>153.8150344416801</v>
      </c>
      <c r="AS151" s="11">
        <v>307.5752689428279</v>
      </c>
      <c r="AT151" s="11">
        <v>-3657.0067084793945</v>
      </c>
      <c r="AU151" s="11">
        <v>42.326476720704889</v>
      </c>
      <c r="AV151" s="11">
        <v>80.093826394978976</v>
      </c>
      <c r="AW151" s="11">
        <v>22.619196068375548</v>
      </c>
      <c r="AX151" s="11"/>
      <c r="AY151" s="11">
        <v>425.5847530247874</v>
      </c>
      <c r="AZ151" s="11"/>
      <c r="BA151" s="11"/>
      <c r="BB151" s="11">
        <v>140.19505451679098</v>
      </c>
      <c r="BC151" s="11">
        <v>162.23438600651136</v>
      </c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>
        <v>12.056313421143171</v>
      </c>
      <c r="DU151" s="11">
        <v>16.746645237363328</v>
      </c>
      <c r="DV151" s="11">
        <v>14.152203823246873</v>
      </c>
      <c r="DW151" s="11">
        <v>27.46051070371913</v>
      </c>
      <c r="DX151" s="11">
        <v>37.968612557183917</v>
      </c>
      <c r="DY151" s="11">
        <v>1.1117254752209313</v>
      </c>
      <c r="DZ151" s="11">
        <v>3.4884237373097551</v>
      </c>
      <c r="EA151" s="11">
        <v>5.4779343401078036</v>
      </c>
      <c r="EB151" s="11">
        <v>6.991958270724882</v>
      </c>
      <c r="EC151" s="11">
        <v>46.372486039470992</v>
      </c>
      <c r="ED151" s="11">
        <v>2.050549625637168</v>
      </c>
      <c r="EE151" s="11">
        <v>8.8906177481548561</v>
      </c>
      <c r="EF151" s="11">
        <v>28.166469480240636</v>
      </c>
      <c r="EG151" s="11">
        <v>72.441001645743924</v>
      </c>
      <c r="EH151" s="11">
        <v>511.09220919097959</v>
      </c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>
        <v>-1.4210854715202004E-12</v>
      </c>
      <c r="ET151" s="11"/>
      <c r="EU151" s="11"/>
      <c r="EX151" s="11"/>
      <c r="EZ151" s="37"/>
    </row>
    <row r="152" spans="1:156" x14ac:dyDescent="0.3">
      <c r="A152" s="65" t="s">
        <v>28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>
        <v>3803.5464377724552</v>
      </c>
      <c r="DT152" s="11">
        <v>264.56157734489375</v>
      </c>
      <c r="DU152" s="11">
        <v>460.04251226383502</v>
      </c>
      <c r="DV152" s="11">
        <v>655.37166723293285</v>
      </c>
      <c r="DW152" s="11">
        <v>750.05919565732859</v>
      </c>
      <c r="DX152" s="11">
        <v>887.12542258537474</v>
      </c>
      <c r="DY152" s="11">
        <v>73.422359633824371</v>
      </c>
      <c r="DZ152" s="11">
        <v>132.34814561771546</v>
      </c>
      <c r="EA152" s="11">
        <v>200.3030810828937</v>
      </c>
      <c r="EB152" s="11">
        <v>591.86481369420972</v>
      </c>
      <c r="EC152" s="11">
        <v>1296.2799688300572</v>
      </c>
      <c r="ED152" s="11">
        <v>222.99530811037741</v>
      </c>
      <c r="EE152" s="11">
        <v>529.72832518752887</v>
      </c>
      <c r="EF152" s="11">
        <v>1788.8899711630036</v>
      </c>
      <c r="EG152" s="11">
        <v>4584.173823997171</v>
      </c>
      <c r="EH152" s="11">
        <v>16674.058473657838</v>
      </c>
      <c r="EI152" s="11">
        <v>-3053.3328631607915</v>
      </c>
      <c r="EJ152" s="11"/>
      <c r="EK152" s="11"/>
      <c r="EL152" s="11"/>
      <c r="EM152" s="11"/>
      <c r="EN152" s="11"/>
      <c r="EO152" s="11"/>
      <c r="EP152" s="11"/>
      <c r="EQ152" s="11"/>
      <c r="ER152" s="11">
        <v>8642.5599376101</v>
      </c>
      <c r="ES152" s="11">
        <v>38503.998158280745</v>
      </c>
      <c r="ET152" s="11"/>
      <c r="EU152" s="11"/>
      <c r="EX152" s="11"/>
      <c r="EZ152" s="37"/>
    </row>
    <row r="153" spans="1:156" x14ac:dyDescent="0.3">
      <c r="A153" s="65" t="s">
        <v>29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>
        <v>2539.5820594212287</v>
      </c>
      <c r="EQ153" s="11"/>
      <c r="ER153" s="11"/>
      <c r="ES153" s="11">
        <v>2539.5820594212287</v>
      </c>
      <c r="ET153" s="11"/>
      <c r="EU153" s="11"/>
      <c r="EX153" s="11"/>
      <c r="EZ153" s="37"/>
    </row>
    <row r="154" spans="1:156" x14ac:dyDescent="0.3">
      <c r="A154" s="65" t="s">
        <v>30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>
        <v>10.877203763165516</v>
      </c>
      <c r="BE154" s="11">
        <v>0.27221791597040035</v>
      </c>
      <c r="BF154" s="11">
        <v>749.13878918167018</v>
      </c>
      <c r="BG154" s="11">
        <v>249.21715890816492</v>
      </c>
      <c r="BH154" s="11">
        <v>5.7697601139508308</v>
      </c>
      <c r="BI154" s="11">
        <v>1.2873154711904511E-2</v>
      </c>
      <c r="BJ154" s="11">
        <v>0.41721485528415797</v>
      </c>
      <c r="BK154" s="11"/>
      <c r="BL154" s="11">
        <v>2.6965912956948328</v>
      </c>
      <c r="BM154" s="11">
        <v>51.228784195408345</v>
      </c>
      <c r="BN154" s="11">
        <v>6.6804766739151658E-2</v>
      </c>
      <c r="BO154" s="11"/>
      <c r="BP154" s="11">
        <v>0.56758386691035279</v>
      </c>
      <c r="BQ154" s="11">
        <v>43.011474631604734</v>
      </c>
      <c r="BR154" s="11">
        <v>3.5378215274618698</v>
      </c>
      <c r="BS154" s="11">
        <v>19.176780974436202</v>
      </c>
      <c r="BT154" s="11">
        <v>10.497902043373713</v>
      </c>
      <c r="BU154" s="11">
        <v>34.301967415252761</v>
      </c>
      <c r="BV154" s="11">
        <v>19.140171288286574</v>
      </c>
      <c r="BW154" s="11">
        <v>50.628769058294203</v>
      </c>
      <c r="BX154" s="11">
        <v>5.1769389026808543</v>
      </c>
      <c r="BY154" s="11">
        <v>1111.4453084571489</v>
      </c>
      <c r="BZ154" s="11">
        <v>136.16055938179227</v>
      </c>
      <c r="CA154" s="11">
        <v>2640.3384089621177</v>
      </c>
      <c r="CB154" s="11">
        <v>364.00222929714664</v>
      </c>
      <c r="CC154" s="11">
        <v>176.33458972439621</v>
      </c>
      <c r="CD154" s="11">
        <v>664.58630400551681</v>
      </c>
      <c r="CE154" s="11">
        <v>517.42695008437215</v>
      </c>
      <c r="CF154" s="11">
        <v>745.73128219625403</v>
      </c>
      <c r="CG154" s="11">
        <v>431.94283444714046</v>
      </c>
      <c r="CH154" s="11">
        <v>11.226369803939743</v>
      </c>
      <c r="CI154" s="11">
        <v>638.61765047241283</v>
      </c>
      <c r="CJ154" s="11">
        <v>435.8913603385264</v>
      </c>
      <c r="CK154" s="11">
        <v>244.32938053804995</v>
      </c>
      <c r="CL154" s="11">
        <v>961.80407660095193</v>
      </c>
      <c r="CM154" s="11">
        <v>223.17377433364686</v>
      </c>
      <c r="CN154" s="11">
        <v>8292.794229351608</v>
      </c>
      <c r="CO154" s="11">
        <v>2209.072494031102</v>
      </c>
      <c r="CP154" s="11">
        <v>4856.8512734903952</v>
      </c>
      <c r="CQ154" s="11">
        <v>18366.159309000624</v>
      </c>
      <c r="CR154" s="11">
        <v>1245.9745362348547</v>
      </c>
      <c r="CS154" s="11">
        <v>2.6413828805261851E-2</v>
      </c>
      <c r="CT154" s="11"/>
      <c r="CU154" s="11"/>
      <c r="CV154" s="11"/>
      <c r="CW154" s="11">
        <v>3723.8822535224294</v>
      </c>
      <c r="CX154" s="11">
        <v>2074.2283271792821</v>
      </c>
      <c r="CY154" s="11"/>
      <c r="CZ154" s="11">
        <v>387.6924894521843</v>
      </c>
      <c r="DA154" s="11"/>
      <c r="DB154" s="11">
        <v>13856.922883076133</v>
      </c>
      <c r="DC154" s="11">
        <v>2624.0802659969318</v>
      </c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>
        <v>2895.2832895699084</v>
      </c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>
        <v>1728.6640528096948</v>
      </c>
      <c r="EJ154" s="11"/>
      <c r="EK154" s="11"/>
      <c r="EL154" s="11"/>
      <c r="EM154" s="11"/>
      <c r="EN154" s="11"/>
      <c r="EO154" s="11"/>
      <c r="EP154" s="11"/>
      <c r="EQ154" s="11"/>
      <c r="ER154" s="11"/>
      <c r="ES154" s="11">
        <v>72820.379704046427</v>
      </c>
      <c r="ET154" s="11"/>
      <c r="EU154" s="11"/>
      <c r="EX154" s="11"/>
      <c r="EZ154" s="37"/>
    </row>
    <row r="155" spans="1:156" x14ac:dyDescent="0.3">
      <c r="A155" s="65" t="s">
        <v>196</v>
      </c>
      <c r="B155" s="11">
        <v>2825.7953019208089</v>
      </c>
      <c r="C155" s="11">
        <v>856.89832219835864</v>
      </c>
      <c r="D155" s="11">
        <v>1232.3246757893226</v>
      </c>
      <c r="E155" s="11">
        <v>337.32121775487713</v>
      </c>
      <c r="F155" s="11">
        <v>514.19229842038021</v>
      </c>
      <c r="G155" s="11">
        <v>1285.4054888806322</v>
      </c>
      <c r="H155" s="11">
        <v>1830.0800008252679</v>
      </c>
      <c r="I155" s="11">
        <v>2203.0023039232383</v>
      </c>
      <c r="J155" s="11">
        <v>3403.8486634641367</v>
      </c>
      <c r="K155" s="11">
        <v>52.398938606633806</v>
      </c>
      <c r="L155" s="11">
        <v>4.6633378582398359</v>
      </c>
      <c r="M155" s="11">
        <v>154.54430320117407</v>
      </c>
      <c r="N155" s="11">
        <v>3211.4416629401721</v>
      </c>
      <c r="O155" s="11">
        <v>2925.9963287112278</v>
      </c>
      <c r="P155" s="11">
        <v>228.93406196462908</v>
      </c>
      <c r="Q155" s="11">
        <v>1233.4306431964012</v>
      </c>
      <c r="R155" s="11">
        <v>1277.6742177029748</v>
      </c>
      <c r="S155" s="11">
        <v>909.62957589162033</v>
      </c>
      <c r="T155" s="11">
        <v>3746.5355032810953</v>
      </c>
      <c r="U155" s="11">
        <v>1721.5706276231167</v>
      </c>
      <c r="V155" s="11">
        <v>10011.912558500608</v>
      </c>
      <c r="W155" s="11">
        <v>20791.016073592979</v>
      </c>
      <c r="X155" s="11">
        <v>302.01084221755713</v>
      </c>
      <c r="Y155" s="11">
        <v>130.53123816323611</v>
      </c>
      <c r="Z155" s="11">
        <v>1520.3465803424822</v>
      </c>
      <c r="AA155" s="11">
        <v>5550.0060001108477</v>
      </c>
      <c r="AB155" s="11">
        <v>89.125123153743615</v>
      </c>
      <c r="AC155" s="11">
        <v>892.2690970753124</v>
      </c>
      <c r="AD155" s="11">
        <v>1085.4690140378179</v>
      </c>
      <c r="AE155" s="11">
        <v>27.838938199051338</v>
      </c>
      <c r="AF155" s="11">
        <v>747.51130135302981</v>
      </c>
      <c r="AG155" s="11">
        <v>382.98927761363319</v>
      </c>
      <c r="AH155" s="11">
        <v>24.893500610996949</v>
      </c>
      <c r="AI155" s="11">
        <v>3516.1021622996</v>
      </c>
      <c r="AJ155" s="11">
        <v>7627.3360181492571</v>
      </c>
      <c r="AK155" s="11">
        <v>2723.7664503195424</v>
      </c>
      <c r="AL155" s="11">
        <v>1204.9287069723828</v>
      </c>
      <c r="AM155" s="11">
        <v>1264.5347696524386</v>
      </c>
      <c r="AN155" s="11">
        <v>106.41797893293345</v>
      </c>
      <c r="AO155" s="11">
        <v>355.14416723406293</v>
      </c>
      <c r="AP155" s="11">
        <v>8248.0059626100665</v>
      </c>
      <c r="AQ155" s="11">
        <v>4536.9950897988583</v>
      </c>
      <c r="AR155" s="11">
        <v>28369.654372866273</v>
      </c>
      <c r="AS155" s="11">
        <v>20067.295622470156</v>
      </c>
      <c r="AT155" s="11">
        <v>22118.895223126296</v>
      </c>
      <c r="AU155" s="11">
        <v>11215.460006900055</v>
      </c>
      <c r="AV155" s="11">
        <v>8178.7351545693818</v>
      </c>
      <c r="AW155" s="11">
        <v>7889.6485470065682</v>
      </c>
      <c r="AX155" s="11">
        <v>6068.429565061444</v>
      </c>
      <c r="AY155" s="11">
        <v>10744.541436273179</v>
      </c>
      <c r="AZ155" s="11">
        <v>14831.349244999905</v>
      </c>
      <c r="BA155" s="11">
        <v>9038.9597506829577</v>
      </c>
      <c r="BB155" s="11">
        <v>3576.1159098506114</v>
      </c>
      <c r="BC155" s="11">
        <v>5931.5889664200149</v>
      </c>
      <c r="BD155" s="11">
        <v>2889.9577362500145</v>
      </c>
      <c r="BE155" s="11">
        <v>880.14648654469386</v>
      </c>
      <c r="BF155" s="11">
        <v>2147.6361606277251</v>
      </c>
      <c r="BG155" s="11">
        <v>330.89894750469534</v>
      </c>
      <c r="BH155" s="11">
        <v>285.70004979709501</v>
      </c>
      <c r="BI155" s="11">
        <v>333.11296500928393</v>
      </c>
      <c r="BJ155" s="11">
        <v>1423.662625848063</v>
      </c>
      <c r="BK155" s="11">
        <v>598.91978504959479</v>
      </c>
      <c r="BL155" s="11">
        <v>1216.4578471021271</v>
      </c>
      <c r="BM155" s="11">
        <v>3675.3775783427573</v>
      </c>
      <c r="BN155" s="11">
        <v>54.355862490275385</v>
      </c>
      <c r="BO155" s="11">
        <v>4.982668796929322</v>
      </c>
      <c r="BP155" s="11">
        <v>162.89899027745003</v>
      </c>
      <c r="BQ155" s="11">
        <v>3280.3032107589984</v>
      </c>
      <c r="BR155" s="11">
        <v>4480.56086455281</v>
      </c>
      <c r="BS155" s="11">
        <v>288.53393783129206</v>
      </c>
      <c r="BT155" s="11">
        <v>1334.0584069763283</v>
      </c>
      <c r="BU155" s="11">
        <v>1554.1295800522862</v>
      </c>
      <c r="BV155" s="11">
        <v>918.90516642984721</v>
      </c>
      <c r="BW155" s="11">
        <v>4025.008601743225</v>
      </c>
      <c r="BX155" s="11">
        <v>2024.7157576546679</v>
      </c>
      <c r="BY155" s="11">
        <v>12386.974669151203</v>
      </c>
      <c r="BZ155" s="11">
        <v>21924.397716527106</v>
      </c>
      <c r="CA155" s="11">
        <v>5193.520391486506</v>
      </c>
      <c r="CB155" s="11">
        <v>748.74506141506981</v>
      </c>
      <c r="CC155" s="11">
        <v>2058.5473711879413</v>
      </c>
      <c r="CD155" s="11">
        <v>6726.4944642062192</v>
      </c>
      <c r="CE155" s="11">
        <v>844.94066251188815</v>
      </c>
      <c r="CF155" s="11">
        <v>3290.6009969095749</v>
      </c>
      <c r="CG155" s="11">
        <v>2699.3695379007777</v>
      </c>
      <c r="CH155" s="11">
        <v>60.90668384049286</v>
      </c>
      <c r="CI155" s="11">
        <v>2623.1300877744297</v>
      </c>
      <c r="CJ155" s="11">
        <v>2553.6266588553481</v>
      </c>
      <c r="CK155" s="11">
        <v>509.09379048320795</v>
      </c>
      <c r="CL155" s="11">
        <v>5039.12937021383</v>
      </c>
      <c r="CM155" s="11">
        <v>11650.73657541546</v>
      </c>
      <c r="CN155" s="11">
        <v>14955.749756692809</v>
      </c>
      <c r="CO155" s="11">
        <v>3990.8449606730683</v>
      </c>
      <c r="CP155" s="11">
        <v>8234.7285721526205</v>
      </c>
      <c r="CQ155" s="11">
        <v>22621.681257397482</v>
      </c>
      <c r="CR155" s="11">
        <v>2812.3341318997273</v>
      </c>
      <c r="CS155" s="11">
        <v>8248.0324873110039</v>
      </c>
      <c r="CT155" s="11">
        <v>4536.9950897988592</v>
      </c>
      <c r="CU155" s="11">
        <v>28369.65437286628</v>
      </c>
      <c r="CV155" s="11">
        <v>20622.412109620262</v>
      </c>
      <c r="CW155" s="11">
        <v>25847.11902117408</v>
      </c>
      <c r="CX155" s="11">
        <v>13590.935461587012</v>
      </c>
      <c r="CY155" s="11">
        <v>8178.7351545693809</v>
      </c>
      <c r="CZ155" s="11">
        <v>8277.3410364587544</v>
      </c>
      <c r="DA155" s="11">
        <v>6068.4295650614476</v>
      </c>
      <c r="DB155" s="11">
        <v>24601.464319349307</v>
      </c>
      <c r="DC155" s="11">
        <v>17455.429510996841</v>
      </c>
      <c r="DD155" s="11">
        <v>9038.9597506829505</v>
      </c>
      <c r="DE155" s="11">
        <v>3589.8052686463961</v>
      </c>
      <c r="DF155" s="11">
        <v>6588.9709795039098</v>
      </c>
      <c r="DG155" s="11">
        <v>22439.470104921293</v>
      </c>
      <c r="DH155" s="11">
        <v>5799.8744192689019</v>
      </c>
      <c r="DI155" s="11">
        <v>6442.5359027074874</v>
      </c>
      <c r="DJ155" s="11">
        <v>1579.631371662975</v>
      </c>
      <c r="DK155" s="11">
        <v>679.22647186766915</v>
      </c>
      <c r="DL155" s="11">
        <v>3524.3845297637431</v>
      </c>
      <c r="DM155" s="11">
        <v>12347.675499948647</v>
      </c>
      <c r="DN155" s="11">
        <v>6377.2950355519479</v>
      </c>
      <c r="DO155" s="11">
        <v>6445.201717721724</v>
      </c>
      <c r="DP155" s="11">
        <v>8387.1943415959413</v>
      </c>
      <c r="DQ155" s="11">
        <v>70349.515991851149</v>
      </c>
      <c r="DR155" s="11">
        <v>688.76296390948505</v>
      </c>
      <c r="DS155" s="11">
        <v>72985.692127746821</v>
      </c>
      <c r="DT155" s="11">
        <v>3034.3033960881676</v>
      </c>
      <c r="DU155" s="11">
        <v>4334.9372841087343</v>
      </c>
      <c r="DV155" s="11">
        <v>4900.8767757042051</v>
      </c>
      <c r="DW155" s="11">
        <v>4973.3374625878196</v>
      </c>
      <c r="DX155" s="11">
        <v>5679.5404808979329</v>
      </c>
      <c r="DY155" s="11">
        <v>802.44900997777825</v>
      </c>
      <c r="DZ155" s="11">
        <v>1353.5242973402333</v>
      </c>
      <c r="EA155" s="11">
        <v>1448.7353683576241</v>
      </c>
      <c r="EB155" s="11">
        <v>2454.5804415529301</v>
      </c>
      <c r="EC155" s="11">
        <v>5047.0374501941988</v>
      </c>
      <c r="ED155" s="11">
        <v>2022.5614913586403</v>
      </c>
      <c r="EE155" s="11">
        <v>4270.5430870178698</v>
      </c>
      <c r="EF155" s="11">
        <v>10181.263431790219</v>
      </c>
      <c r="EG155" s="11">
        <v>18439.11217907265</v>
      </c>
      <c r="EH155" s="11">
        <v>52669.26995126246</v>
      </c>
      <c r="EI155" s="11">
        <v>31606.840703197391</v>
      </c>
      <c r="EJ155" s="11">
        <v>7391.7721019549963</v>
      </c>
      <c r="EK155" s="11">
        <v>360.59316112872659</v>
      </c>
      <c r="EL155" s="11">
        <v>5014.3426231600579</v>
      </c>
      <c r="EM155" s="11">
        <v>9688.1113618548261</v>
      </c>
      <c r="EN155" s="11">
        <v>2.5806912162806839E-11</v>
      </c>
      <c r="EO155" s="11">
        <v>-1.4210854715202004E-12</v>
      </c>
      <c r="EP155" s="11">
        <v>38503.998158303591</v>
      </c>
      <c r="EQ155" s="11">
        <v>2539.582059421231</v>
      </c>
      <c r="ER155" s="11">
        <v>72820.379704046281</v>
      </c>
      <c r="ES155" s="11">
        <v>1104559.8246581794</v>
      </c>
      <c r="ET155" s="11"/>
      <c r="EU155" s="11"/>
      <c r="EX155" s="11"/>
      <c r="EZ155" s="37"/>
    </row>
    <row r="156" spans="1:156" x14ac:dyDescent="0.3">
      <c r="A156" s="65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X156" s="11"/>
      <c r="EZ156" s="37"/>
    </row>
    <row r="157" spans="1:156" x14ac:dyDescent="0.3">
      <c r="A157" s="65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</row>
    <row r="158" spans="1:156" x14ac:dyDescent="0.3">
      <c r="A158" s="5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</row>
    <row r="159" spans="1:156" x14ac:dyDescent="0.3">
      <c r="A159" s="53"/>
    </row>
  </sheetData>
  <conditionalFormatting sqref="GT70:GT173">
    <cfRule type="cellIs" dxfId="21" priority="2" operator="lessThan">
      <formula>0</formula>
    </cfRule>
  </conditionalFormatting>
  <conditionalFormatting sqref="BE157:DH157">
    <cfRule type="cellIs" dxfId="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1"/>
  <sheetViews>
    <sheetView workbookViewId="0"/>
  </sheetViews>
  <sheetFormatPr defaultRowHeight="14.4" x14ac:dyDescent="0.3"/>
  <cols>
    <col min="27" max="42" width="8.88671875" style="12"/>
  </cols>
  <sheetData>
    <row r="1" spans="1:42" ht="18" x14ac:dyDescent="0.35">
      <c r="A1" s="5" t="s">
        <v>280</v>
      </c>
    </row>
    <row r="3" spans="1:42" x14ac:dyDescent="0.3">
      <c r="B3" s="14" t="s">
        <v>281</v>
      </c>
    </row>
    <row r="6" spans="1:42" x14ac:dyDescent="0.3">
      <c r="B6" s="2" t="s">
        <v>282</v>
      </c>
      <c r="C6" s="2"/>
    </row>
    <row r="7" spans="1:42" x14ac:dyDescent="0.3">
      <c r="A7" s="12"/>
      <c r="C7" t="s">
        <v>453</v>
      </c>
      <c r="D7" t="s">
        <v>454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s="4" t="s">
        <v>467</v>
      </c>
      <c r="R7" s="4"/>
      <c r="S7" s="4"/>
      <c r="AA7" s="12" t="s">
        <v>654</v>
      </c>
      <c r="AB7" s="12" t="s">
        <v>453</v>
      </c>
      <c r="AC7" s="12" t="s">
        <v>454</v>
      </c>
      <c r="AD7" s="12" t="s">
        <v>455</v>
      </c>
      <c r="AE7" s="12" t="s">
        <v>456</v>
      </c>
      <c r="AF7" s="12" t="s">
        <v>457</v>
      </c>
      <c r="AG7" s="12" t="s">
        <v>458</v>
      </c>
      <c r="AH7" s="12" t="s">
        <v>459</v>
      </c>
      <c r="AI7" s="12" t="s">
        <v>460</v>
      </c>
      <c r="AJ7" s="12" t="s">
        <v>461</v>
      </c>
      <c r="AK7" s="12" t="s">
        <v>462</v>
      </c>
      <c r="AL7" s="12" t="s">
        <v>463</v>
      </c>
      <c r="AM7" s="12" t="s">
        <v>464</v>
      </c>
      <c r="AN7" s="12" t="s">
        <v>465</v>
      </c>
      <c r="AO7" s="12" t="s">
        <v>466</v>
      </c>
      <c r="AP7" s="12" t="s">
        <v>467</v>
      </c>
    </row>
    <row r="8" spans="1:42" x14ac:dyDescent="0.3">
      <c r="A8" s="16"/>
      <c r="B8" s="11" t="s">
        <v>400</v>
      </c>
      <c r="C8" s="21">
        <f>VLOOKUP($B8,$AA$8:$AP$77,MATCH(C$7,$AA$7:$AP$7,0),)</f>
        <v>0.97788200000000014</v>
      </c>
      <c r="D8" s="21">
        <f t="shared" ref="D8:Q23" si="0">VLOOKUP($B8,$AA$8:$AP$77,MATCH(D$7,$AA$7:$AP$7,0),)</f>
        <v>0.96201500000000006</v>
      </c>
      <c r="E8" s="21">
        <f t="shared" si="0"/>
        <v>0.94614799999999999</v>
      </c>
      <c r="F8" s="21">
        <f t="shared" si="0"/>
        <v>0.50007709999999994</v>
      </c>
      <c r="G8" s="21">
        <f t="shared" si="0"/>
        <v>5.4006200000000004E-2</v>
      </c>
      <c r="H8" s="21">
        <f t="shared" si="0"/>
        <v>0.97788200000000014</v>
      </c>
      <c r="I8" s="21">
        <f t="shared" si="0"/>
        <v>0.96201500000000006</v>
      </c>
      <c r="J8" s="21">
        <f t="shared" si="0"/>
        <v>0.94614799999999999</v>
      </c>
      <c r="K8" s="21">
        <f t="shared" si="0"/>
        <v>0.50007709999999994</v>
      </c>
      <c r="L8" s="21">
        <f t="shared" si="0"/>
        <v>5.4006200000000004E-2</v>
      </c>
      <c r="M8" s="21">
        <f t="shared" si="0"/>
        <v>0.77270770000000011</v>
      </c>
      <c r="N8" s="21">
        <f t="shared" si="0"/>
        <v>0.75684070000000003</v>
      </c>
      <c r="O8" s="21">
        <f t="shared" si="0"/>
        <v>0.74097369999999996</v>
      </c>
      <c r="P8" s="21">
        <f t="shared" si="0"/>
        <v>0.29490279999999991</v>
      </c>
      <c r="Q8" s="21">
        <f t="shared" si="0"/>
        <v>0.14745139999999995</v>
      </c>
      <c r="R8" s="15"/>
      <c r="AA8" s="12" t="s">
        <v>400</v>
      </c>
      <c r="AB8" s="12">
        <v>0.97788200000000014</v>
      </c>
      <c r="AC8" s="12">
        <v>0.96201500000000006</v>
      </c>
      <c r="AD8" s="12">
        <v>0.94614799999999999</v>
      </c>
      <c r="AE8" s="12">
        <v>0.50007709999999994</v>
      </c>
      <c r="AF8" s="12">
        <v>5.4006200000000004E-2</v>
      </c>
      <c r="AG8" s="12">
        <v>0.97788200000000014</v>
      </c>
      <c r="AH8" s="12">
        <v>0.96201500000000006</v>
      </c>
      <c r="AI8" s="12">
        <v>0.94614799999999999</v>
      </c>
      <c r="AJ8" s="12">
        <v>0.50007709999999994</v>
      </c>
      <c r="AK8" s="12">
        <v>5.4006200000000004E-2</v>
      </c>
      <c r="AL8" s="12">
        <v>0.77270770000000011</v>
      </c>
      <c r="AM8" s="12">
        <v>0.75684070000000003</v>
      </c>
      <c r="AN8" s="12">
        <v>0.74097369999999996</v>
      </c>
      <c r="AO8" s="12">
        <v>0.29490279999999991</v>
      </c>
      <c r="AP8" s="12">
        <v>0.14745139999999995</v>
      </c>
    </row>
    <row r="9" spans="1:42" x14ac:dyDescent="0.3">
      <c r="A9" s="16"/>
      <c r="B9" s="11" t="s">
        <v>401</v>
      </c>
      <c r="C9" s="21">
        <f t="shared" ref="C9:Q24" si="1">VLOOKUP($B9,$AA$8:$AP$77,MATCH(C$7,$AA$7:$AP$7,0),)</f>
        <v>1.3575300000000001</v>
      </c>
      <c r="D9" s="21">
        <f t="shared" si="0"/>
        <v>1.503147</v>
      </c>
      <c r="E9" s="21">
        <f t="shared" si="0"/>
        <v>1.6487640000000001</v>
      </c>
      <c r="F9" s="21">
        <f t="shared" si="0"/>
        <v>1.2907000000000002</v>
      </c>
      <c r="G9" s="21">
        <f t="shared" si="0"/>
        <v>0.79837960000000008</v>
      </c>
      <c r="H9" s="21">
        <f t="shared" si="0"/>
        <v>1.3575300000000001</v>
      </c>
      <c r="I9" s="21">
        <f t="shared" si="0"/>
        <v>1.503147</v>
      </c>
      <c r="J9" s="21">
        <f t="shared" si="0"/>
        <v>1.6487640000000001</v>
      </c>
      <c r="K9" s="21">
        <f t="shared" si="0"/>
        <v>1.2907000000000002</v>
      </c>
      <c r="L9" s="21">
        <f t="shared" si="0"/>
        <v>0.79837960000000008</v>
      </c>
      <c r="M9" s="21">
        <f t="shared" si="0"/>
        <v>0.9376848000000001</v>
      </c>
      <c r="N9" s="21">
        <f t="shared" si="0"/>
        <v>1.0833018000000001</v>
      </c>
      <c r="O9" s="21">
        <f t="shared" si="0"/>
        <v>1.2289188000000002</v>
      </c>
      <c r="P9" s="21">
        <f t="shared" si="0"/>
        <v>0.87085480000000015</v>
      </c>
      <c r="Q9" s="21">
        <f t="shared" si="0"/>
        <v>0.37853440000000005</v>
      </c>
      <c r="R9" s="15"/>
      <c r="AA9" s="12" t="s">
        <v>401</v>
      </c>
      <c r="AB9" s="12">
        <v>1.3575300000000001</v>
      </c>
      <c r="AC9" s="12">
        <v>1.503147</v>
      </c>
      <c r="AD9" s="12">
        <v>1.6487640000000001</v>
      </c>
      <c r="AE9" s="12">
        <v>1.2907000000000002</v>
      </c>
      <c r="AF9" s="12">
        <v>0.79837960000000008</v>
      </c>
      <c r="AG9" s="12">
        <v>1.3575300000000001</v>
      </c>
      <c r="AH9" s="12">
        <v>1.503147</v>
      </c>
      <c r="AI9" s="12">
        <v>1.6487640000000001</v>
      </c>
      <c r="AJ9" s="12">
        <v>1.2907000000000002</v>
      </c>
      <c r="AK9" s="12">
        <v>0.79837960000000008</v>
      </c>
      <c r="AL9" s="12">
        <v>0.9376848000000001</v>
      </c>
      <c r="AM9" s="12">
        <v>1.0833018000000001</v>
      </c>
      <c r="AN9" s="12">
        <v>1.2289188000000002</v>
      </c>
      <c r="AO9" s="12">
        <v>0.87085480000000015</v>
      </c>
      <c r="AP9" s="12">
        <v>0.37853440000000005</v>
      </c>
    </row>
    <row r="10" spans="1:42" x14ac:dyDescent="0.3">
      <c r="A10" s="16"/>
      <c r="B10" s="11" t="s">
        <v>402</v>
      </c>
      <c r="C10" s="21">
        <f t="shared" si="1"/>
        <v>1.3575300000000001</v>
      </c>
      <c r="D10" s="21">
        <f t="shared" si="0"/>
        <v>1.503147</v>
      </c>
      <c r="E10" s="21">
        <f t="shared" si="0"/>
        <v>1.6487640000000001</v>
      </c>
      <c r="F10" s="21">
        <f t="shared" si="0"/>
        <v>1.2907000000000002</v>
      </c>
      <c r="G10" s="21">
        <f t="shared" si="0"/>
        <v>0.79837960000000008</v>
      </c>
      <c r="H10" s="21">
        <f t="shared" si="0"/>
        <v>1.3575300000000001</v>
      </c>
      <c r="I10" s="21">
        <f t="shared" si="0"/>
        <v>1.503147</v>
      </c>
      <c r="J10" s="21">
        <f t="shared" si="0"/>
        <v>1.6487640000000001</v>
      </c>
      <c r="K10" s="21">
        <f t="shared" si="0"/>
        <v>1.2907000000000002</v>
      </c>
      <c r="L10" s="21">
        <f t="shared" si="0"/>
        <v>0.79837960000000008</v>
      </c>
      <c r="M10" s="21">
        <f t="shared" si="0"/>
        <v>0.9376848000000001</v>
      </c>
      <c r="N10" s="21">
        <f t="shared" si="0"/>
        <v>1.0833018000000001</v>
      </c>
      <c r="O10" s="21">
        <f t="shared" si="0"/>
        <v>1.2289188000000002</v>
      </c>
      <c r="P10" s="21">
        <f t="shared" si="0"/>
        <v>0.87085480000000015</v>
      </c>
      <c r="Q10" s="21">
        <f t="shared" si="0"/>
        <v>0.37853440000000005</v>
      </c>
      <c r="R10" s="15"/>
      <c r="AA10" s="12" t="s">
        <v>402</v>
      </c>
      <c r="AB10" s="12">
        <v>1.3575300000000001</v>
      </c>
      <c r="AC10" s="12">
        <v>1.503147</v>
      </c>
      <c r="AD10" s="12">
        <v>1.6487640000000001</v>
      </c>
      <c r="AE10" s="12">
        <v>1.2907000000000002</v>
      </c>
      <c r="AF10" s="12">
        <v>0.79837960000000008</v>
      </c>
      <c r="AG10" s="12">
        <v>1.3575300000000001</v>
      </c>
      <c r="AH10" s="12">
        <v>1.503147</v>
      </c>
      <c r="AI10" s="12">
        <v>1.6487640000000001</v>
      </c>
      <c r="AJ10" s="12">
        <v>1.2907000000000002</v>
      </c>
      <c r="AK10" s="12">
        <v>0.79837960000000008</v>
      </c>
      <c r="AL10" s="12">
        <v>0.9376848000000001</v>
      </c>
      <c r="AM10" s="12">
        <v>1.0833018000000001</v>
      </c>
      <c r="AN10" s="12">
        <v>1.2289188000000002</v>
      </c>
      <c r="AO10" s="12">
        <v>0.87085480000000015</v>
      </c>
      <c r="AP10" s="12">
        <v>0.37853440000000005</v>
      </c>
    </row>
    <row r="11" spans="1:42" x14ac:dyDescent="0.3">
      <c r="A11" s="16"/>
      <c r="B11" s="11" t="s">
        <v>403</v>
      </c>
      <c r="C11" s="21">
        <f t="shared" si="1"/>
        <v>1.3575300000000001</v>
      </c>
      <c r="D11" s="21">
        <f t="shared" si="0"/>
        <v>1.503147</v>
      </c>
      <c r="E11" s="21">
        <f t="shared" si="0"/>
        <v>1.6487640000000001</v>
      </c>
      <c r="F11" s="21">
        <f t="shared" si="0"/>
        <v>1.2907000000000002</v>
      </c>
      <c r="G11" s="21">
        <f t="shared" si="0"/>
        <v>0.79837960000000008</v>
      </c>
      <c r="H11" s="21">
        <f t="shared" si="0"/>
        <v>1.3575300000000001</v>
      </c>
      <c r="I11" s="21">
        <f t="shared" si="0"/>
        <v>1.503147</v>
      </c>
      <c r="J11" s="21">
        <f t="shared" si="0"/>
        <v>1.6487640000000001</v>
      </c>
      <c r="K11" s="21">
        <f t="shared" si="0"/>
        <v>1.2907000000000002</v>
      </c>
      <c r="L11" s="21">
        <f t="shared" si="0"/>
        <v>0.79837960000000008</v>
      </c>
      <c r="M11" s="21">
        <f t="shared" si="0"/>
        <v>0.9376848000000001</v>
      </c>
      <c r="N11" s="21">
        <f t="shared" si="0"/>
        <v>1.0833018000000001</v>
      </c>
      <c r="O11" s="21">
        <f t="shared" si="0"/>
        <v>1.2289188000000002</v>
      </c>
      <c r="P11" s="21">
        <f t="shared" si="0"/>
        <v>0.87085480000000015</v>
      </c>
      <c r="Q11" s="21">
        <f t="shared" si="0"/>
        <v>0.37853440000000005</v>
      </c>
      <c r="R11" s="15"/>
      <c r="AA11" s="12" t="s">
        <v>655</v>
      </c>
      <c r="AB11" s="12">
        <v>1.3575300000000001</v>
      </c>
      <c r="AC11" s="12">
        <v>1.503147</v>
      </c>
      <c r="AD11" s="12">
        <v>1.6487640000000001</v>
      </c>
      <c r="AE11" s="12">
        <v>1.2907000000000002</v>
      </c>
      <c r="AF11" s="12">
        <v>0.79837960000000008</v>
      </c>
      <c r="AG11" s="12">
        <v>1.3575300000000001</v>
      </c>
      <c r="AH11" s="12">
        <v>1.503147</v>
      </c>
      <c r="AI11" s="12">
        <v>1.6487640000000001</v>
      </c>
      <c r="AJ11" s="12">
        <v>1.2907000000000002</v>
      </c>
      <c r="AK11" s="12">
        <v>0.79837960000000008</v>
      </c>
      <c r="AL11" s="12">
        <v>0.9376848000000001</v>
      </c>
      <c r="AM11" s="12">
        <v>1.0833018000000001</v>
      </c>
      <c r="AN11" s="12">
        <v>1.2289188000000002</v>
      </c>
      <c r="AO11" s="12">
        <v>0.87085480000000015</v>
      </c>
      <c r="AP11" s="12">
        <v>0.37853440000000005</v>
      </c>
    </row>
    <row r="12" spans="1:42" x14ac:dyDescent="0.3">
      <c r="A12" s="16"/>
      <c r="B12" s="11" t="s">
        <v>404</v>
      </c>
      <c r="C12" s="21">
        <f t="shared" si="1"/>
        <v>0.96295310000000012</v>
      </c>
      <c r="D12" s="21">
        <f t="shared" si="0"/>
        <v>0.87019800000000003</v>
      </c>
      <c r="E12" s="21">
        <f t="shared" si="0"/>
        <v>0.77744290000000005</v>
      </c>
      <c r="F12" s="21">
        <f t="shared" si="0"/>
        <v>0.51770280000000013</v>
      </c>
      <c r="G12" s="21">
        <f t="shared" si="0"/>
        <v>0.3464784500000001</v>
      </c>
      <c r="H12" s="21">
        <f t="shared" si="0"/>
        <v>0.96295310000000012</v>
      </c>
      <c r="I12" s="21">
        <f t="shared" si="0"/>
        <v>0.87019800000000003</v>
      </c>
      <c r="J12" s="21">
        <f t="shared" si="0"/>
        <v>0.77744290000000005</v>
      </c>
      <c r="K12" s="21">
        <f t="shared" si="0"/>
        <v>0.51770280000000013</v>
      </c>
      <c r="L12" s="21">
        <f t="shared" si="0"/>
        <v>0.3464784500000001</v>
      </c>
      <c r="M12" s="21">
        <f t="shared" si="0"/>
        <v>0.63102400000000014</v>
      </c>
      <c r="N12" s="21">
        <f t="shared" si="0"/>
        <v>0.53826890000000005</v>
      </c>
      <c r="O12" s="21">
        <f t="shared" si="0"/>
        <v>0.44551380000000007</v>
      </c>
      <c r="P12" s="21">
        <f t="shared" si="0"/>
        <v>0.18577370000000015</v>
      </c>
      <c r="Q12" s="21">
        <f t="shared" si="0"/>
        <v>1.4549350000000127E-2</v>
      </c>
      <c r="R12" s="15"/>
      <c r="AA12" s="12" t="s">
        <v>403</v>
      </c>
      <c r="AB12" s="12">
        <v>1.3575300000000001</v>
      </c>
      <c r="AC12" s="12">
        <v>1.503147</v>
      </c>
      <c r="AD12" s="12">
        <v>1.6487640000000001</v>
      </c>
      <c r="AE12" s="12">
        <v>1.2907000000000002</v>
      </c>
      <c r="AF12" s="12">
        <v>0.79837960000000008</v>
      </c>
      <c r="AG12" s="12">
        <v>1.3575300000000001</v>
      </c>
      <c r="AH12" s="12">
        <v>1.503147</v>
      </c>
      <c r="AI12" s="12">
        <v>1.6487640000000001</v>
      </c>
      <c r="AJ12" s="12">
        <v>1.2907000000000002</v>
      </c>
      <c r="AK12" s="12">
        <v>0.79837960000000008</v>
      </c>
      <c r="AL12" s="12">
        <v>0.9376848000000001</v>
      </c>
      <c r="AM12" s="12">
        <v>1.0833018000000001</v>
      </c>
      <c r="AN12" s="12">
        <v>1.2289188000000002</v>
      </c>
      <c r="AO12" s="12">
        <v>0.87085480000000015</v>
      </c>
      <c r="AP12" s="12">
        <v>0.37853440000000005</v>
      </c>
    </row>
    <row r="13" spans="1:42" x14ac:dyDescent="0.3">
      <c r="A13" s="16"/>
      <c r="B13" s="11" t="s">
        <v>405</v>
      </c>
      <c r="C13" s="21">
        <f t="shared" si="1"/>
        <v>0.96295310000000012</v>
      </c>
      <c r="D13" s="21">
        <f t="shared" si="0"/>
        <v>0.87019800000000003</v>
      </c>
      <c r="E13" s="21">
        <f t="shared" si="0"/>
        <v>0.77744290000000005</v>
      </c>
      <c r="F13" s="21">
        <f t="shared" si="0"/>
        <v>0.51770280000000013</v>
      </c>
      <c r="G13" s="21">
        <f t="shared" si="0"/>
        <v>0.3464784500000001</v>
      </c>
      <c r="H13" s="21">
        <f t="shared" si="0"/>
        <v>0.96295310000000012</v>
      </c>
      <c r="I13" s="21">
        <f t="shared" si="0"/>
        <v>0.87019800000000003</v>
      </c>
      <c r="J13" s="21">
        <f t="shared" si="0"/>
        <v>0.77744290000000005</v>
      </c>
      <c r="K13" s="21">
        <f t="shared" si="0"/>
        <v>0.51770280000000013</v>
      </c>
      <c r="L13" s="21">
        <f t="shared" si="0"/>
        <v>0.3464784500000001</v>
      </c>
      <c r="M13" s="21">
        <f t="shared" si="0"/>
        <v>0.63102400000000014</v>
      </c>
      <c r="N13" s="21">
        <f t="shared" si="0"/>
        <v>0.53826890000000005</v>
      </c>
      <c r="O13" s="21">
        <f t="shared" si="0"/>
        <v>0.44551380000000007</v>
      </c>
      <c r="P13" s="21">
        <f t="shared" si="0"/>
        <v>0.18577370000000015</v>
      </c>
      <c r="Q13" s="21">
        <f t="shared" si="0"/>
        <v>1.4549350000000127E-2</v>
      </c>
      <c r="R13" s="15"/>
      <c r="AA13" s="12" t="s">
        <v>404</v>
      </c>
      <c r="AB13" s="12">
        <v>0.96295310000000012</v>
      </c>
      <c r="AC13" s="12">
        <v>0.87019800000000003</v>
      </c>
      <c r="AD13" s="12">
        <v>0.77744290000000005</v>
      </c>
      <c r="AE13" s="12">
        <v>0.51770280000000013</v>
      </c>
      <c r="AF13" s="12">
        <v>0.3464784500000001</v>
      </c>
      <c r="AG13" s="12">
        <v>0.96295310000000012</v>
      </c>
      <c r="AH13" s="12">
        <v>0.87019800000000003</v>
      </c>
      <c r="AI13" s="12">
        <v>0.77744290000000005</v>
      </c>
      <c r="AJ13" s="12">
        <v>0.51770280000000013</v>
      </c>
      <c r="AK13" s="12">
        <v>0.3464784500000001</v>
      </c>
      <c r="AL13" s="12">
        <v>0.63102400000000014</v>
      </c>
      <c r="AM13" s="12">
        <v>0.53826890000000005</v>
      </c>
      <c r="AN13" s="12">
        <v>0.44551380000000007</v>
      </c>
      <c r="AO13" s="12">
        <v>0.18577370000000015</v>
      </c>
      <c r="AP13" s="12">
        <v>1.4549350000000127E-2</v>
      </c>
    </row>
    <row r="14" spans="1:42" x14ac:dyDescent="0.3">
      <c r="A14" s="16"/>
      <c r="B14" s="11" t="s">
        <v>406</v>
      </c>
      <c r="C14" s="21">
        <f t="shared" si="1"/>
        <v>0.96295310000000012</v>
      </c>
      <c r="D14" s="21">
        <f t="shared" si="0"/>
        <v>0.87019800000000003</v>
      </c>
      <c r="E14" s="21">
        <f t="shared" si="0"/>
        <v>0.77744290000000005</v>
      </c>
      <c r="F14" s="21">
        <f t="shared" si="0"/>
        <v>0.51770280000000013</v>
      </c>
      <c r="G14" s="21">
        <f t="shared" si="0"/>
        <v>0.3464784500000001</v>
      </c>
      <c r="H14" s="21">
        <f t="shared" si="0"/>
        <v>0.96295310000000012</v>
      </c>
      <c r="I14" s="21">
        <f t="shared" si="0"/>
        <v>0.87019800000000003</v>
      </c>
      <c r="J14" s="21">
        <f t="shared" si="0"/>
        <v>0.77744290000000005</v>
      </c>
      <c r="K14" s="21">
        <f t="shared" si="0"/>
        <v>0.51770280000000013</v>
      </c>
      <c r="L14" s="21">
        <f t="shared" si="0"/>
        <v>0.3464784500000001</v>
      </c>
      <c r="M14" s="21">
        <f t="shared" si="0"/>
        <v>0.63102400000000014</v>
      </c>
      <c r="N14" s="21">
        <f t="shared" si="0"/>
        <v>0.53826890000000005</v>
      </c>
      <c r="O14" s="21">
        <f t="shared" si="0"/>
        <v>0.44551380000000007</v>
      </c>
      <c r="P14" s="21">
        <f t="shared" si="0"/>
        <v>0.18577370000000015</v>
      </c>
      <c r="Q14" s="21">
        <f t="shared" si="0"/>
        <v>1.4549350000000127E-2</v>
      </c>
      <c r="R14" s="15"/>
      <c r="AA14" s="12" t="s">
        <v>405</v>
      </c>
      <c r="AB14" s="12">
        <v>0.96295310000000012</v>
      </c>
      <c r="AC14" s="12">
        <v>0.87019800000000003</v>
      </c>
      <c r="AD14" s="12">
        <v>0.77744290000000005</v>
      </c>
      <c r="AE14" s="12">
        <v>0.51770280000000013</v>
      </c>
      <c r="AF14" s="12">
        <v>0.3464784500000001</v>
      </c>
      <c r="AG14" s="12">
        <v>0.96295310000000012</v>
      </c>
      <c r="AH14" s="12">
        <v>0.87019800000000003</v>
      </c>
      <c r="AI14" s="12">
        <v>0.77744290000000005</v>
      </c>
      <c r="AJ14" s="12">
        <v>0.51770280000000013</v>
      </c>
      <c r="AK14" s="12">
        <v>0.3464784500000001</v>
      </c>
      <c r="AL14" s="12">
        <v>0.63102400000000014</v>
      </c>
      <c r="AM14" s="12">
        <v>0.53826890000000005</v>
      </c>
      <c r="AN14" s="12">
        <v>0.44551380000000007</v>
      </c>
      <c r="AO14" s="12">
        <v>0.18577370000000015</v>
      </c>
      <c r="AP14" s="12">
        <v>1.4549350000000127E-2</v>
      </c>
    </row>
    <row r="15" spans="1:42" x14ac:dyDescent="0.3">
      <c r="A15" s="16"/>
      <c r="B15" s="11" t="s">
        <v>407</v>
      </c>
      <c r="C15" s="21">
        <f t="shared" si="1"/>
        <v>1.2062474000000001</v>
      </c>
      <c r="D15" s="21">
        <f t="shared" si="0"/>
        <v>1.4674984</v>
      </c>
      <c r="E15" s="21">
        <f t="shared" si="0"/>
        <v>1.2764504000000001</v>
      </c>
      <c r="F15" s="21">
        <f t="shared" si="0"/>
        <v>1.0854024</v>
      </c>
      <c r="G15" s="21">
        <f t="shared" si="0"/>
        <v>0.65633410000000003</v>
      </c>
      <c r="H15" s="21">
        <f t="shared" si="0"/>
        <v>1.2062474000000001</v>
      </c>
      <c r="I15" s="21">
        <f t="shared" si="0"/>
        <v>1.4674984</v>
      </c>
      <c r="J15" s="21">
        <f t="shared" si="0"/>
        <v>1.2764504000000001</v>
      </c>
      <c r="K15" s="21">
        <f t="shared" si="0"/>
        <v>1.0854024</v>
      </c>
      <c r="L15" s="21">
        <f t="shared" si="0"/>
        <v>0.65633410000000003</v>
      </c>
      <c r="M15" s="21">
        <f t="shared" si="0"/>
        <v>1.1768688</v>
      </c>
      <c r="N15" s="21">
        <f t="shared" si="0"/>
        <v>1.4381197999999999</v>
      </c>
      <c r="O15" s="21">
        <f t="shared" si="0"/>
        <v>1.2470718000000001</v>
      </c>
      <c r="P15" s="21">
        <f t="shared" si="0"/>
        <v>1.0560238</v>
      </c>
      <c r="Q15" s="21">
        <f t="shared" si="0"/>
        <v>0.6269555</v>
      </c>
      <c r="R15" s="15"/>
      <c r="AA15" s="12" t="s">
        <v>406</v>
      </c>
      <c r="AB15" s="12">
        <v>0.96295310000000012</v>
      </c>
      <c r="AC15" s="12">
        <v>0.87019800000000003</v>
      </c>
      <c r="AD15" s="12">
        <v>0.77744290000000005</v>
      </c>
      <c r="AE15" s="12">
        <v>0.51770280000000013</v>
      </c>
      <c r="AF15" s="12">
        <v>0.3464784500000001</v>
      </c>
      <c r="AG15" s="12">
        <v>0.96295310000000012</v>
      </c>
      <c r="AH15" s="12">
        <v>0.87019800000000003</v>
      </c>
      <c r="AI15" s="12">
        <v>0.77744290000000005</v>
      </c>
      <c r="AJ15" s="12">
        <v>0.51770280000000013</v>
      </c>
      <c r="AK15" s="12">
        <v>0.3464784500000001</v>
      </c>
      <c r="AL15" s="12">
        <v>0.63102400000000014</v>
      </c>
      <c r="AM15" s="12">
        <v>0.53826890000000005</v>
      </c>
      <c r="AN15" s="12">
        <v>0.44551380000000007</v>
      </c>
      <c r="AO15" s="12">
        <v>0.18577370000000015</v>
      </c>
      <c r="AP15" s="12">
        <v>1.4549350000000127E-2</v>
      </c>
    </row>
    <row r="16" spans="1:42" x14ac:dyDescent="0.3">
      <c r="A16" s="16"/>
      <c r="B16" s="11" t="s">
        <v>408</v>
      </c>
      <c r="C16" s="21">
        <f t="shared" si="1"/>
        <v>1.2062474000000001</v>
      </c>
      <c r="D16" s="21">
        <f t="shared" si="0"/>
        <v>1.4674984</v>
      </c>
      <c r="E16" s="21">
        <f t="shared" si="0"/>
        <v>1.2764504000000001</v>
      </c>
      <c r="F16" s="21">
        <f t="shared" si="0"/>
        <v>1.0854024</v>
      </c>
      <c r="G16" s="21">
        <f t="shared" si="0"/>
        <v>0.65633410000000003</v>
      </c>
      <c r="H16" s="21">
        <f t="shared" si="0"/>
        <v>1.2062474000000001</v>
      </c>
      <c r="I16" s="21">
        <f t="shared" si="0"/>
        <v>1.4674984</v>
      </c>
      <c r="J16" s="21">
        <f t="shared" si="0"/>
        <v>1.2764504000000001</v>
      </c>
      <c r="K16" s="21">
        <f t="shared" si="0"/>
        <v>1.0854024</v>
      </c>
      <c r="L16" s="21">
        <f t="shared" si="0"/>
        <v>0.65633410000000003</v>
      </c>
      <c r="M16" s="21">
        <f t="shared" si="0"/>
        <v>1.1768688</v>
      </c>
      <c r="N16" s="21">
        <f t="shared" si="0"/>
        <v>1.4381197999999999</v>
      </c>
      <c r="O16" s="21">
        <f t="shared" si="0"/>
        <v>1.2470718000000001</v>
      </c>
      <c r="P16" s="21">
        <f t="shared" si="0"/>
        <v>1.0560238</v>
      </c>
      <c r="Q16" s="21">
        <f t="shared" si="0"/>
        <v>0.6269555</v>
      </c>
      <c r="R16" s="15"/>
      <c r="AA16" s="12" t="s">
        <v>407</v>
      </c>
      <c r="AB16" s="12">
        <v>1.2062474000000001</v>
      </c>
      <c r="AC16" s="12">
        <v>1.4674984</v>
      </c>
      <c r="AD16" s="12">
        <v>1.2764504000000001</v>
      </c>
      <c r="AE16" s="12">
        <v>1.0854024</v>
      </c>
      <c r="AF16" s="12">
        <v>0.65633410000000003</v>
      </c>
      <c r="AG16" s="12">
        <v>1.2062474000000001</v>
      </c>
      <c r="AH16" s="12">
        <v>1.4674984</v>
      </c>
      <c r="AI16" s="12">
        <v>1.2764504000000001</v>
      </c>
      <c r="AJ16" s="12">
        <v>1.0854024</v>
      </c>
      <c r="AK16" s="12">
        <v>0.65633410000000003</v>
      </c>
      <c r="AL16" s="12">
        <v>1.1768688</v>
      </c>
      <c r="AM16" s="12">
        <v>1.4381197999999999</v>
      </c>
      <c r="AN16" s="12">
        <v>1.2470718000000001</v>
      </c>
      <c r="AO16" s="12">
        <v>1.0560238</v>
      </c>
      <c r="AP16" s="12">
        <v>0.6269555</v>
      </c>
    </row>
    <row r="17" spans="1:42" x14ac:dyDescent="0.3">
      <c r="A17" s="16"/>
      <c r="B17" s="11" t="s">
        <v>342</v>
      </c>
      <c r="C17" s="21">
        <f t="shared" si="1"/>
        <v>1.7072153000000001</v>
      </c>
      <c r="D17" s="21">
        <f t="shared" si="0"/>
        <v>1.7978543</v>
      </c>
      <c r="E17" s="21">
        <f t="shared" si="0"/>
        <v>1.8884932999999999</v>
      </c>
      <c r="F17" s="21">
        <f t="shared" si="0"/>
        <v>1.5212093000000002</v>
      </c>
      <c r="G17" s="21">
        <f t="shared" si="0"/>
        <v>0.56829890000000005</v>
      </c>
      <c r="H17" s="21">
        <f t="shared" si="0"/>
        <v>1.7072153000000001</v>
      </c>
      <c r="I17" s="21">
        <f t="shared" si="0"/>
        <v>1.7978543</v>
      </c>
      <c r="J17" s="21">
        <f t="shared" si="0"/>
        <v>1.8884932999999999</v>
      </c>
      <c r="K17" s="21">
        <f t="shared" si="0"/>
        <v>1.5212093000000002</v>
      </c>
      <c r="L17" s="21">
        <f t="shared" si="0"/>
        <v>0.56829890000000005</v>
      </c>
      <c r="M17" s="21">
        <f t="shared" si="0"/>
        <v>1.6300822000000001</v>
      </c>
      <c r="N17" s="21">
        <f t="shared" si="0"/>
        <v>1.7207212000000001</v>
      </c>
      <c r="O17" s="21">
        <f t="shared" si="0"/>
        <v>1.8113602</v>
      </c>
      <c r="P17" s="21">
        <f t="shared" si="0"/>
        <v>1.4440762000000003</v>
      </c>
      <c r="Q17" s="21">
        <f t="shared" si="0"/>
        <v>0.4911658000000001</v>
      </c>
      <c r="R17" s="15"/>
      <c r="AA17" s="12" t="s">
        <v>408</v>
      </c>
      <c r="AB17" s="12">
        <v>1.2062474000000001</v>
      </c>
      <c r="AC17" s="12">
        <v>1.4674984</v>
      </c>
      <c r="AD17" s="12">
        <v>1.2764504000000001</v>
      </c>
      <c r="AE17" s="12">
        <v>1.0854024</v>
      </c>
      <c r="AF17" s="12">
        <v>0.65633410000000003</v>
      </c>
      <c r="AG17" s="12">
        <v>1.2062474000000001</v>
      </c>
      <c r="AH17" s="12">
        <v>1.4674984</v>
      </c>
      <c r="AI17" s="12">
        <v>1.2764504000000001</v>
      </c>
      <c r="AJ17" s="12">
        <v>1.0854024</v>
      </c>
      <c r="AK17" s="12">
        <v>0.65633410000000003</v>
      </c>
      <c r="AL17" s="12">
        <v>1.1768688</v>
      </c>
      <c r="AM17" s="12">
        <v>1.4381197999999999</v>
      </c>
      <c r="AN17" s="12">
        <v>1.2470718000000001</v>
      </c>
      <c r="AO17" s="12">
        <v>1.0560238</v>
      </c>
      <c r="AP17" s="12">
        <v>0.6269555</v>
      </c>
    </row>
    <row r="18" spans="1:42" x14ac:dyDescent="0.3">
      <c r="A18" s="16"/>
      <c r="B18" s="11" t="s">
        <v>409</v>
      </c>
      <c r="C18" s="21">
        <f t="shared" si="1"/>
        <v>1.7072153000000001</v>
      </c>
      <c r="D18" s="21">
        <f t="shared" si="0"/>
        <v>1.7978543</v>
      </c>
      <c r="E18" s="21">
        <f t="shared" si="0"/>
        <v>1.8884932999999999</v>
      </c>
      <c r="F18" s="21">
        <f t="shared" si="0"/>
        <v>1.5212093000000002</v>
      </c>
      <c r="G18" s="21">
        <f t="shared" si="0"/>
        <v>0.56829890000000005</v>
      </c>
      <c r="H18" s="21">
        <f t="shared" si="0"/>
        <v>1.7072153000000001</v>
      </c>
      <c r="I18" s="21">
        <f t="shared" si="0"/>
        <v>1.7978543</v>
      </c>
      <c r="J18" s="21">
        <f t="shared" si="0"/>
        <v>1.8884932999999999</v>
      </c>
      <c r="K18" s="21">
        <f t="shared" si="0"/>
        <v>1.5212093000000002</v>
      </c>
      <c r="L18" s="21">
        <f t="shared" si="0"/>
        <v>0.56829890000000005</v>
      </c>
      <c r="M18" s="21">
        <f t="shared" si="0"/>
        <v>1.6300822000000001</v>
      </c>
      <c r="N18" s="21">
        <f t="shared" si="0"/>
        <v>1.7207212000000001</v>
      </c>
      <c r="O18" s="21">
        <f t="shared" si="0"/>
        <v>1.8113602</v>
      </c>
      <c r="P18" s="21">
        <f t="shared" si="0"/>
        <v>1.4440762000000003</v>
      </c>
      <c r="Q18" s="21">
        <f t="shared" si="0"/>
        <v>0.4911658000000001</v>
      </c>
      <c r="R18" s="15"/>
      <c r="AA18" s="12" t="s">
        <v>342</v>
      </c>
      <c r="AB18" s="12">
        <v>1.7072153000000001</v>
      </c>
      <c r="AC18" s="12">
        <v>1.7978543</v>
      </c>
      <c r="AD18" s="12">
        <v>1.8884932999999999</v>
      </c>
      <c r="AE18" s="12">
        <v>1.5212093000000002</v>
      </c>
      <c r="AF18" s="12">
        <v>0.56829890000000005</v>
      </c>
      <c r="AG18" s="12">
        <v>1.7072153000000001</v>
      </c>
      <c r="AH18" s="12">
        <v>1.7978543</v>
      </c>
      <c r="AI18" s="12">
        <v>1.8884932999999999</v>
      </c>
      <c r="AJ18" s="12">
        <v>1.5212093000000002</v>
      </c>
      <c r="AK18" s="12">
        <v>0.56829890000000005</v>
      </c>
      <c r="AL18" s="12">
        <v>1.6300822000000001</v>
      </c>
      <c r="AM18" s="12">
        <v>1.7207212000000001</v>
      </c>
      <c r="AN18" s="12">
        <v>1.8113602</v>
      </c>
      <c r="AO18" s="12">
        <v>1.4440762000000003</v>
      </c>
      <c r="AP18" s="12">
        <v>0.4911658000000001</v>
      </c>
    </row>
    <row r="19" spans="1:42" x14ac:dyDescent="0.3">
      <c r="A19" s="16"/>
      <c r="B19" s="11" t="s">
        <v>344</v>
      </c>
      <c r="C19" s="21">
        <f t="shared" si="1"/>
        <v>1</v>
      </c>
      <c r="D19" s="21">
        <f t="shared" si="0"/>
        <v>1</v>
      </c>
      <c r="E19" s="21">
        <f t="shared" si="0"/>
        <v>1</v>
      </c>
      <c r="F19" s="21">
        <f t="shared" si="0"/>
        <v>1</v>
      </c>
      <c r="G19" s="21">
        <f t="shared" si="0"/>
        <v>1</v>
      </c>
      <c r="H19" s="21">
        <f t="shared" si="0"/>
        <v>1</v>
      </c>
      <c r="I19" s="21">
        <f t="shared" si="0"/>
        <v>1</v>
      </c>
      <c r="J19" s="21">
        <f t="shared" si="0"/>
        <v>1</v>
      </c>
      <c r="K19" s="21">
        <f t="shared" si="0"/>
        <v>1</v>
      </c>
      <c r="L19" s="21">
        <f t="shared" si="0"/>
        <v>1</v>
      </c>
      <c r="M19" s="21">
        <f t="shared" si="0"/>
        <v>1</v>
      </c>
      <c r="N19" s="21">
        <f t="shared" si="0"/>
        <v>1</v>
      </c>
      <c r="O19" s="21">
        <f t="shared" si="0"/>
        <v>1</v>
      </c>
      <c r="P19" s="21">
        <f t="shared" si="0"/>
        <v>1</v>
      </c>
      <c r="Q19" s="21">
        <f t="shared" si="0"/>
        <v>1</v>
      </c>
      <c r="R19" s="15"/>
      <c r="AA19" s="12" t="s">
        <v>409</v>
      </c>
      <c r="AB19" s="12">
        <v>1.7072153000000001</v>
      </c>
      <c r="AC19" s="12">
        <v>1.7978543</v>
      </c>
      <c r="AD19" s="12">
        <v>1.8884932999999999</v>
      </c>
      <c r="AE19" s="12">
        <v>1.5212093000000002</v>
      </c>
      <c r="AF19" s="12">
        <v>0.56829890000000005</v>
      </c>
      <c r="AG19" s="12">
        <v>1.7072153000000001</v>
      </c>
      <c r="AH19" s="12">
        <v>1.7978543</v>
      </c>
      <c r="AI19" s="12">
        <v>1.8884932999999999</v>
      </c>
      <c r="AJ19" s="12">
        <v>1.5212093000000002</v>
      </c>
      <c r="AK19" s="12">
        <v>0.56829890000000005</v>
      </c>
      <c r="AL19" s="12">
        <v>1.6300822000000001</v>
      </c>
      <c r="AM19" s="12">
        <v>1.7207212000000001</v>
      </c>
      <c r="AN19" s="12">
        <v>1.8113602</v>
      </c>
      <c r="AO19" s="12">
        <v>1.4440762000000003</v>
      </c>
      <c r="AP19" s="12">
        <v>0.4911658000000001</v>
      </c>
    </row>
    <row r="20" spans="1:42" x14ac:dyDescent="0.3">
      <c r="A20" s="16"/>
      <c r="B20" s="11" t="s">
        <v>410</v>
      </c>
      <c r="C20" s="21">
        <f t="shared" si="1"/>
        <v>1</v>
      </c>
      <c r="D20" s="21">
        <f t="shared" si="0"/>
        <v>1</v>
      </c>
      <c r="E20" s="21">
        <f t="shared" si="0"/>
        <v>1</v>
      </c>
      <c r="F20" s="21">
        <f t="shared" si="0"/>
        <v>1</v>
      </c>
      <c r="G20" s="21">
        <f t="shared" si="0"/>
        <v>1</v>
      </c>
      <c r="H20" s="21">
        <f t="shared" si="0"/>
        <v>1</v>
      </c>
      <c r="I20" s="21">
        <f t="shared" si="0"/>
        <v>1</v>
      </c>
      <c r="J20" s="21">
        <f t="shared" si="0"/>
        <v>1</v>
      </c>
      <c r="K20" s="21">
        <f t="shared" si="0"/>
        <v>1</v>
      </c>
      <c r="L20" s="21">
        <f t="shared" si="0"/>
        <v>1</v>
      </c>
      <c r="M20" s="21">
        <f t="shared" si="0"/>
        <v>1</v>
      </c>
      <c r="N20" s="21">
        <f t="shared" si="0"/>
        <v>1</v>
      </c>
      <c r="O20" s="21">
        <f t="shared" si="0"/>
        <v>1</v>
      </c>
      <c r="P20" s="21">
        <f t="shared" si="0"/>
        <v>1</v>
      </c>
      <c r="Q20" s="21">
        <f t="shared" si="0"/>
        <v>1</v>
      </c>
      <c r="R20" s="15"/>
      <c r="AA20" s="12" t="s">
        <v>344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1</v>
      </c>
    </row>
    <row r="21" spans="1:42" x14ac:dyDescent="0.3">
      <c r="A21" s="16"/>
      <c r="B21" s="11" t="s">
        <v>343</v>
      </c>
      <c r="C21" s="21">
        <f t="shared" si="1"/>
        <v>1.7072153000000001</v>
      </c>
      <c r="D21" s="21">
        <f t="shared" si="0"/>
        <v>1.7978543</v>
      </c>
      <c r="E21" s="21">
        <f t="shared" si="0"/>
        <v>1.8884932999999999</v>
      </c>
      <c r="F21" s="21">
        <f t="shared" si="0"/>
        <v>1.5212093000000002</v>
      </c>
      <c r="G21" s="21">
        <f t="shared" si="0"/>
        <v>0.56829890000000005</v>
      </c>
      <c r="H21" s="21">
        <f t="shared" si="0"/>
        <v>1.7072153000000001</v>
      </c>
      <c r="I21" s="21">
        <f t="shared" si="0"/>
        <v>1.7978543</v>
      </c>
      <c r="J21" s="21">
        <f t="shared" si="0"/>
        <v>1.8884932999999999</v>
      </c>
      <c r="K21" s="21">
        <f t="shared" si="0"/>
        <v>1.5212093000000002</v>
      </c>
      <c r="L21" s="21">
        <f t="shared" si="0"/>
        <v>0.56829890000000005</v>
      </c>
      <c r="M21" s="21">
        <f t="shared" si="0"/>
        <v>1.6300822000000001</v>
      </c>
      <c r="N21" s="21">
        <f t="shared" si="0"/>
        <v>1.7207212000000001</v>
      </c>
      <c r="O21" s="21">
        <f t="shared" si="0"/>
        <v>1.8113602</v>
      </c>
      <c r="P21" s="21">
        <f t="shared" si="0"/>
        <v>1.4440762000000003</v>
      </c>
      <c r="Q21" s="21">
        <f t="shared" si="0"/>
        <v>0.4911658000000001</v>
      </c>
      <c r="R21" s="15"/>
      <c r="AA21" s="12" t="s">
        <v>410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</row>
    <row r="22" spans="1:42" x14ac:dyDescent="0.3">
      <c r="A22" s="16"/>
      <c r="B22" s="11" t="s">
        <v>411</v>
      </c>
      <c r="C22" s="21">
        <f t="shared" si="1"/>
        <v>1</v>
      </c>
      <c r="D22" s="21">
        <f t="shared" si="0"/>
        <v>1</v>
      </c>
      <c r="E22" s="21">
        <f t="shared" si="0"/>
        <v>1</v>
      </c>
      <c r="F22" s="21">
        <f t="shared" si="0"/>
        <v>1</v>
      </c>
      <c r="G22" s="21">
        <f t="shared" si="0"/>
        <v>1</v>
      </c>
      <c r="H22" s="21">
        <f t="shared" si="0"/>
        <v>1</v>
      </c>
      <c r="I22" s="21">
        <f t="shared" si="0"/>
        <v>1</v>
      </c>
      <c r="J22" s="21">
        <f t="shared" si="0"/>
        <v>1</v>
      </c>
      <c r="K22" s="21">
        <f t="shared" si="0"/>
        <v>1</v>
      </c>
      <c r="L22" s="21">
        <f t="shared" si="0"/>
        <v>1</v>
      </c>
      <c r="M22" s="21">
        <f t="shared" si="0"/>
        <v>1</v>
      </c>
      <c r="N22" s="21">
        <f t="shared" si="0"/>
        <v>1</v>
      </c>
      <c r="O22" s="21">
        <f t="shared" si="0"/>
        <v>1</v>
      </c>
      <c r="P22" s="21">
        <f t="shared" si="0"/>
        <v>1</v>
      </c>
      <c r="Q22" s="21">
        <f t="shared" si="0"/>
        <v>1</v>
      </c>
      <c r="R22" s="15"/>
      <c r="AA22" s="12" t="s">
        <v>343</v>
      </c>
      <c r="AB22" s="12">
        <v>1.7072153000000001</v>
      </c>
      <c r="AC22" s="12">
        <v>1.7978543</v>
      </c>
      <c r="AD22" s="12">
        <v>1.8884932999999999</v>
      </c>
      <c r="AE22" s="12">
        <v>1.5212093000000002</v>
      </c>
      <c r="AF22" s="12">
        <v>0.56829890000000005</v>
      </c>
      <c r="AG22" s="12">
        <v>1.7072153000000001</v>
      </c>
      <c r="AH22" s="12">
        <v>1.7978543</v>
      </c>
      <c r="AI22" s="12">
        <v>1.8884932999999999</v>
      </c>
      <c r="AJ22" s="12">
        <v>1.5212093000000002</v>
      </c>
      <c r="AK22" s="12">
        <v>0.56829890000000005</v>
      </c>
      <c r="AL22" s="12">
        <v>1.6300822000000001</v>
      </c>
      <c r="AM22" s="12">
        <v>1.7207212000000001</v>
      </c>
      <c r="AN22" s="12">
        <v>1.8113602</v>
      </c>
      <c r="AO22" s="12">
        <v>1.4440762000000003</v>
      </c>
      <c r="AP22" s="12">
        <v>0.4911658000000001</v>
      </c>
    </row>
    <row r="23" spans="1:42" x14ac:dyDescent="0.3">
      <c r="A23" s="16"/>
      <c r="B23" s="11" t="s">
        <v>412</v>
      </c>
      <c r="C23" s="21">
        <f t="shared" si="1"/>
        <v>1</v>
      </c>
      <c r="D23" s="21">
        <f t="shared" si="0"/>
        <v>1</v>
      </c>
      <c r="E23" s="21">
        <f t="shared" si="0"/>
        <v>1</v>
      </c>
      <c r="F23" s="21">
        <f t="shared" si="0"/>
        <v>1</v>
      </c>
      <c r="G23" s="21">
        <f t="shared" si="0"/>
        <v>1</v>
      </c>
      <c r="H23" s="21">
        <f t="shared" si="0"/>
        <v>1</v>
      </c>
      <c r="I23" s="21">
        <f t="shared" si="0"/>
        <v>1</v>
      </c>
      <c r="J23" s="21">
        <f t="shared" si="0"/>
        <v>1</v>
      </c>
      <c r="K23" s="21">
        <f t="shared" si="0"/>
        <v>1</v>
      </c>
      <c r="L23" s="21">
        <f t="shared" si="0"/>
        <v>1</v>
      </c>
      <c r="M23" s="21">
        <f t="shared" si="0"/>
        <v>1</v>
      </c>
      <c r="N23" s="21">
        <f t="shared" si="0"/>
        <v>1</v>
      </c>
      <c r="O23" s="21">
        <f t="shared" si="0"/>
        <v>1</v>
      </c>
      <c r="P23" s="21">
        <f t="shared" si="0"/>
        <v>1</v>
      </c>
      <c r="Q23" s="21">
        <f t="shared" si="0"/>
        <v>1</v>
      </c>
      <c r="AA23" s="12" t="s">
        <v>411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</row>
    <row r="24" spans="1:42" x14ac:dyDescent="0.3">
      <c r="A24" s="16"/>
      <c r="B24" s="11" t="s">
        <v>413</v>
      </c>
      <c r="C24" s="21">
        <f t="shared" si="1"/>
        <v>1</v>
      </c>
      <c r="D24" s="21">
        <f t="shared" si="1"/>
        <v>1</v>
      </c>
      <c r="E24" s="21">
        <f t="shared" si="1"/>
        <v>1</v>
      </c>
      <c r="F24" s="21">
        <f t="shared" si="1"/>
        <v>1</v>
      </c>
      <c r="G24" s="21">
        <f t="shared" si="1"/>
        <v>1</v>
      </c>
      <c r="H24" s="21">
        <f t="shared" si="1"/>
        <v>1</v>
      </c>
      <c r="I24" s="21">
        <f t="shared" si="1"/>
        <v>1</v>
      </c>
      <c r="J24" s="21">
        <f t="shared" si="1"/>
        <v>1</v>
      </c>
      <c r="K24" s="21">
        <f t="shared" si="1"/>
        <v>1</v>
      </c>
      <c r="L24" s="21">
        <f t="shared" si="1"/>
        <v>1</v>
      </c>
      <c r="M24" s="21">
        <f t="shared" si="1"/>
        <v>1</v>
      </c>
      <c r="N24" s="21">
        <f t="shared" si="1"/>
        <v>1</v>
      </c>
      <c r="O24" s="21">
        <f t="shared" si="1"/>
        <v>1</v>
      </c>
      <c r="P24" s="21">
        <f t="shared" si="1"/>
        <v>1</v>
      </c>
      <c r="Q24" s="21">
        <f t="shared" si="1"/>
        <v>1</v>
      </c>
      <c r="AA24" s="12" t="s">
        <v>412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</row>
    <row r="25" spans="1:42" x14ac:dyDescent="0.3">
      <c r="A25" s="16"/>
      <c r="B25" s="11" t="s">
        <v>414</v>
      </c>
      <c r="C25" s="21">
        <f t="shared" ref="C25:Q31" si="2">VLOOKUP($B25,$AA$8:$AP$77,MATCH(C$7,$AA$7:$AP$7,0),)</f>
        <v>2.0447169999999999</v>
      </c>
      <c r="D25" s="21">
        <f t="shared" si="2"/>
        <v>2.0805179999999996</v>
      </c>
      <c r="E25" s="21">
        <f t="shared" si="2"/>
        <v>1.7871569999999999</v>
      </c>
      <c r="F25" s="21">
        <f t="shared" si="2"/>
        <v>1.3358159999999999</v>
      </c>
      <c r="G25" s="21">
        <f t="shared" si="2"/>
        <v>1.3040939999999999</v>
      </c>
      <c r="H25" s="21">
        <f t="shared" si="2"/>
        <v>2.0447169999999999</v>
      </c>
      <c r="I25" s="21">
        <f t="shared" si="2"/>
        <v>2.0805179999999996</v>
      </c>
      <c r="J25" s="21">
        <f t="shared" si="2"/>
        <v>1.7871569999999999</v>
      </c>
      <c r="K25" s="21">
        <f t="shared" si="2"/>
        <v>1.3358159999999999</v>
      </c>
      <c r="L25" s="21">
        <f t="shared" si="2"/>
        <v>1.3040939999999999</v>
      </c>
      <c r="M25" s="21">
        <f t="shared" si="2"/>
        <v>1.5935897999999997</v>
      </c>
      <c r="N25" s="21">
        <f t="shared" si="2"/>
        <v>1.6293907999999995</v>
      </c>
      <c r="O25" s="21">
        <f t="shared" si="2"/>
        <v>1.3360297999999999</v>
      </c>
      <c r="P25" s="21">
        <f t="shared" si="2"/>
        <v>0.88468879999999983</v>
      </c>
      <c r="Q25" s="21">
        <f t="shared" si="2"/>
        <v>0.8529667999999998</v>
      </c>
      <c r="AA25" s="12" t="s">
        <v>656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</row>
    <row r="26" spans="1:42" x14ac:dyDescent="0.3">
      <c r="A26" s="16"/>
      <c r="B26" s="11" t="s">
        <v>415</v>
      </c>
      <c r="C26" s="21">
        <f t="shared" si="2"/>
        <v>2.0447169999999999</v>
      </c>
      <c r="D26" s="21">
        <f t="shared" si="2"/>
        <v>2.0805179999999996</v>
      </c>
      <c r="E26" s="21">
        <f t="shared" si="2"/>
        <v>1.7871569999999999</v>
      </c>
      <c r="F26" s="21">
        <f t="shared" si="2"/>
        <v>1.3358159999999999</v>
      </c>
      <c r="G26" s="21">
        <f t="shared" si="2"/>
        <v>1.3040939999999999</v>
      </c>
      <c r="H26" s="21">
        <f t="shared" si="2"/>
        <v>2.0447169999999999</v>
      </c>
      <c r="I26" s="21">
        <f t="shared" si="2"/>
        <v>2.0805179999999996</v>
      </c>
      <c r="J26" s="21">
        <f t="shared" si="2"/>
        <v>1.7871569999999999</v>
      </c>
      <c r="K26" s="21">
        <f t="shared" si="2"/>
        <v>1.3358159999999999</v>
      </c>
      <c r="L26" s="21">
        <f t="shared" si="2"/>
        <v>1.3040939999999999</v>
      </c>
      <c r="M26" s="21">
        <f t="shared" si="2"/>
        <v>1.5935897999999997</v>
      </c>
      <c r="N26" s="21">
        <f t="shared" si="2"/>
        <v>1.6293907999999995</v>
      </c>
      <c r="O26" s="21">
        <f t="shared" si="2"/>
        <v>1.3360297999999999</v>
      </c>
      <c r="P26" s="21">
        <f t="shared" si="2"/>
        <v>0.88468879999999983</v>
      </c>
      <c r="Q26" s="21">
        <f t="shared" si="2"/>
        <v>0.8529667999999998</v>
      </c>
      <c r="AA26" s="12" t="s">
        <v>657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</row>
    <row r="27" spans="1:42" x14ac:dyDescent="0.3">
      <c r="A27" s="16"/>
      <c r="B27" s="11" t="s">
        <v>416</v>
      </c>
      <c r="C27" s="21">
        <f t="shared" si="2"/>
        <v>2.0447169999999999</v>
      </c>
      <c r="D27" s="21">
        <f t="shared" si="2"/>
        <v>2.0805179999999996</v>
      </c>
      <c r="E27" s="21">
        <f t="shared" si="2"/>
        <v>1.7871569999999999</v>
      </c>
      <c r="F27" s="21">
        <f t="shared" si="2"/>
        <v>1.3358159999999999</v>
      </c>
      <c r="G27" s="21">
        <f t="shared" si="2"/>
        <v>1.3040939999999999</v>
      </c>
      <c r="H27" s="21">
        <f t="shared" si="2"/>
        <v>2.0447169999999999</v>
      </c>
      <c r="I27" s="21">
        <f t="shared" si="2"/>
        <v>2.0805179999999996</v>
      </c>
      <c r="J27" s="21">
        <f t="shared" si="2"/>
        <v>1.7871569999999999</v>
      </c>
      <c r="K27" s="21">
        <f t="shared" si="2"/>
        <v>1.3358159999999999</v>
      </c>
      <c r="L27" s="21">
        <f t="shared" si="2"/>
        <v>1.3040939999999999</v>
      </c>
      <c r="M27" s="21">
        <f t="shared" si="2"/>
        <v>1.5935897999999997</v>
      </c>
      <c r="N27" s="21">
        <f t="shared" si="2"/>
        <v>1.6293907999999995</v>
      </c>
      <c r="O27" s="21">
        <f t="shared" si="2"/>
        <v>1.3360297999999999</v>
      </c>
      <c r="P27" s="21">
        <f t="shared" si="2"/>
        <v>0.88468879999999983</v>
      </c>
      <c r="Q27" s="21">
        <f t="shared" si="2"/>
        <v>0.8529667999999998</v>
      </c>
      <c r="AA27" s="12" t="s">
        <v>413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1</v>
      </c>
    </row>
    <row r="28" spans="1:42" x14ac:dyDescent="0.3">
      <c r="A28" s="16"/>
      <c r="B28" s="11" t="s">
        <v>7</v>
      </c>
      <c r="C28" s="21">
        <f t="shared" si="2"/>
        <v>1.3783227999999998</v>
      </c>
      <c r="D28" s="21">
        <f t="shared" si="2"/>
        <v>1.0422045</v>
      </c>
      <c r="E28" s="21">
        <f t="shared" si="2"/>
        <v>0.82537159999999998</v>
      </c>
      <c r="F28" s="21">
        <f t="shared" si="2"/>
        <v>0.98779190000000006</v>
      </c>
      <c r="G28" s="21">
        <f t="shared" si="2"/>
        <v>0.30385260000000003</v>
      </c>
      <c r="H28" s="21">
        <f t="shared" si="2"/>
        <v>1.3783227999999998</v>
      </c>
      <c r="I28" s="21">
        <f t="shared" si="2"/>
        <v>1.0422045</v>
      </c>
      <c r="J28" s="21">
        <f t="shared" si="2"/>
        <v>0.82537159999999998</v>
      </c>
      <c r="K28" s="21">
        <f t="shared" si="2"/>
        <v>0.98779190000000006</v>
      </c>
      <c r="L28" s="21">
        <f t="shared" si="2"/>
        <v>0.30385260000000003</v>
      </c>
      <c r="M28" s="21">
        <f t="shared" si="2"/>
        <v>1.1319335999999998</v>
      </c>
      <c r="N28" s="21">
        <f t="shared" si="2"/>
        <v>0.79581529999999989</v>
      </c>
      <c r="O28" s="21">
        <f t="shared" si="2"/>
        <v>0.5789823999999999</v>
      </c>
      <c r="P28" s="21">
        <f t="shared" si="2"/>
        <v>0.74140270000000008</v>
      </c>
      <c r="Q28" s="21">
        <f t="shared" si="2"/>
        <v>5.7463399999999998E-2</v>
      </c>
      <c r="AA28" s="12" t="s">
        <v>414</v>
      </c>
      <c r="AB28" s="12">
        <v>2.0447169999999999</v>
      </c>
      <c r="AC28" s="12">
        <v>2.0805179999999996</v>
      </c>
      <c r="AD28" s="12">
        <v>1.7871569999999999</v>
      </c>
      <c r="AE28" s="12">
        <v>1.3358159999999999</v>
      </c>
      <c r="AF28" s="12">
        <v>1.3040939999999999</v>
      </c>
      <c r="AG28" s="12">
        <v>2.0447169999999999</v>
      </c>
      <c r="AH28" s="12">
        <v>2.0805179999999996</v>
      </c>
      <c r="AI28" s="12">
        <v>1.7871569999999999</v>
      </c>
      <c r="AJ28" s="12">
        <v>1.3358159999999999</v>
      </c>
      <c r="AK28" s="12">
        <v>1.3040939999999999</v>
      </c>
      <c r="AL28" s="12">
        <v>1.5935897999999997</v>
      </c>
      <c r="AM28" s="12">
        <v>1.6293907999999995</v>
      </c>
      <c r="AN28" s="12">
        <v>1.3360297999999999</v>
      </c>
      <c r="AO28" s="12">
        <v>0.88468879999999983</v>
      </c>
      <c r="AP28" s="12">
        <v>0.8529667999999998</v>
      </c>
    </row>
    <row r="29" spans="1:42" x14ac:dyDescent="0.3">
      <c r="A29" s="16"/>
      <c r="B29" s="11" t="s">
        <v>11</v>
      </c>
      <c r="C29" s="21">
        <f t="shared" si="2"/>
        <v>2.0447169999999999</v>
      </c>
      <c r="D29" s="21">
        <f t="shared" si="2"/>
        <v>2.0805179999999996</v>
      </c>
      <c r="E29" s="21">
        <f t="shared" si="2"/>
        <v>1.7871569999999999</v>
      </c>
      <c r="F29" s="21">
        <f t="shared" si="2"/>
        <v>1.3358159999999999</v>
      </c>
      <c r="G29" s="21">
        <f t="shared" si="2"/>
        <v>1.3040939999999999</v>
      </c>
      <c r="H29" s="21">
        <f t="shared" si="2"/>
        <v>2.0447169999999999</v>
      </c>
      <c r="I29" s="21">
        <f t="shared" si="2"/>
        <v>2.0805179999999996</v>
      </c>
      <c r="J29" s="21">
        <f t="shared" si="2"/>
        <v>1.7871569999999999</v>
      </c>
      <c r="K29" s="21">
        <f t="shared" si="2"/>
        <v>1.3358159999999999</v>
      </c>
      <c r="L29" s="21">
        <f t="shared" si="2"/>
        <v>1.3040939999999999</v>
      </c>
      <c r="M29" s="21">
        <f t="shared" si="2"/>
        <v>1.5935897999999997</v>
      </c>
      <c r="N29" s="21">
        <f t="shared" si="2"/>
        <v>1.6293907999999995</v>
      </c>
      <c r="O29" s="21">
        <f t="shared" si="2"/>
        <v>1.3360297999999999</v>
      </c>
      <c r="P29" s="21">
        <f t="shared" si="2"/>
        <v>0.88468879999999983</v>
      </c>
      <c r="Q29" s="21">
        <f t="shared" si="2"/>
        <v>0.8529667999999998</v>
      </c>
      <c r="AA29" s="12" t="s">
        <v>658</v>
      </c>
      <c r="AB29" s="12">
        <v>2.0447169999999999</v>
      </c>
      <c r="AC29" s="12">
        <v>2.0805179999999996</v>
      </c>
      <c r="AD29" s="12">
        <v>1.7871569999999999</v>
      </c>
      <c r="AE29" s="12">
        <v>1.3358159999999999</v>
      </c>
      <c r="AF29" s="12">
        <v>1.3040939999999999</v>
      </c>
      <c r="AG29" s="12">
        <v>2.0447169999999999</v>
      </c>
      <c r="AH29" s="12">
        <v>2.0805179999999996</v>
      </c>
      <c r="AI29" s="12">
        <v>1.7871569999999999</v>
      </c>
      <c r="AJ29" s="12">
        <v>1.3358159999999999</v>
      </c>
      <c r="AK29" s="12">
        <v>1.3040939999999999</v>
      </c>
      <c r="AL29" s="12">
        <v>1.5935897999999997</v>
      </c>
      <c r="AM29" s="12">
        <v>1.6293907999999995</v>
      </c>
      <c r="AN29" s="12">
        <v>1.3360297999999999</v>
      </c>
      <c r="AO29" s="12">
        <v>0.88468879999999983</v>
      </c>
      <c r="AP29" s="12">
        <v>0.8529667999999998</v>
      </c>
    </row>
    <row r="30" spans="1:42" x14ac:dyDescent="0.3">
      <c r="A30" s="16"/>
      <c r="B30" s="11" t="s">
        <v>417</v>
      </c>
      <c r="C30" s="21">
        <f t="shared" si="2"/>
        <v>1</v>
      </c>
      <c r="D30" s="21">
        <f t="shared" si="2"/>
        <v>1</v>
      </c>
      <c r="E30" s="21">
        <f t="shared" si="2"/>
        <v>1</v>
      </c>
      <c r="F30" s="21">
        <f t="shared" si="2"/>
        <v>1</v>
      </c>
      <c r="G30" s="21">
        <f t="shared" si="2"/>
        <v>1</v>
      </c>
      <c r="H30" s="21">
        <f t="shared" si="2"/>
        <v>1</v>
      </c>
      <c r="I30" s="21">
        <f t="shared" si="2"/>
        <v>1</v>
      </c>
      <c r="J30" s="21">
        <f t="shared" si="2"/>
        <v>1</v>
      </c>
      <c r="K30" s="21">
        <f t="shared" si="2"/>
        <v>1</v>
      </c>
      <c r="L30" s="21">
        <f t="shared" si="2"/>
        <v>1</v>
      </c>
      <c r="M30" s="21">
        <f t="shared" si="2"/>
        <v>1</v>
      </c>
      <c r="N30" s="21">
        <f t="shared" si="2"/>
        <v>1</v>
      </c>
      <c r="O30" s="21">
        <f t="shared" si="2"/>
        <v>1</v>
      </c>
      <c r="P30" s="21">
        <f t="shared" si="2"/>
        <v>1</v>
      </c>
      <c r="Q30" s="21">
        <f t="shared" si="2"/>
        <v>1</v>
      </c>
      <c r="AA30" s="12" t="s">
        <v>659</v>
      </c>
      <c r="AB30" s="12">
        <v>2.0447169999999999</v>
      </c>
      <c r="AC30" s="12">
        <v>2.0805179999999996</v>
      </c>
      <c r="AD30" s="12">
        <v>1.7871569999999999</v>
      </c>
      <c r="AE30" s="12">
        <v>1.3358159999999999</v>
      </c>
      <c r="AF30" s="12">
        <v>1.3040939999999999</v>
      </c>
      <c r="AG30" s="12">
        <v>2.0447169999999999</v>
      </c>
      <c r="AH30" s="12">
        <v>2.0805179999999996</v>
      </c>
      <c r="AI30" s="12">
        <v>1.7871569999999999</v>
      </c>
      <c r="AJ30" s="12">
        <v>1.3358159999999999</v>
      </c>
      <c r="AK30" s="12">
        <v>1.3040939999999999</v>
      </c>
      <c r="AL30" s="12">
        <v>1.5935897999999997</v>
      </c>
      <c r="AM30" s="12">
        <v>1.6293907999999995</v>
      </c>
      <c r="AN30" s="12">
        <v>1.3360297999999999</v>
      </c>
      <c r="AO30" s="12">
        <v>0.88468879999999983</v>
      </c>
      <c r="AP30" s="12">
        <v>0.8529667999999998</v>
      </c>
    </row>
    <row r="31" spans="1:42" x14ac:dyDescent="0.3">
      <c r="A31" s="16"/>
      <c r="B31" s="11" t="s">
        <v>660</v>
      </c>
      <c r="C31" s="21">
        <f t="shared" si="2"/>
        <v>1</v>
      </c>
      <c r="D31" s="21">
        <f t="shared" si="2"/>
        <v>1</v>
      </c>
      <c r="E31" s="21">
        <f t="shared" si="2"/>
        <v>1</v>
      </c>
      <c r="F31" s="21">
        <f t="shared" si="2"/>
        <v>1</v>
      </c>
      <c r="G31" s="21">
        <f t="shared" si="2"/>
        <v>1</v>
      </c>
      <c r="H31" s="21">
        <f t="shared" si="2"/>
        <v>1</v>
      </c>
      <c r="I31" s="21">
        <f t="shared" si="2"/>
        <v>1</v>
      </c>
      <c r="J31" s="21">
        <f t="shared" si="2"/>
        <v>1</v>
      </c>
      <c r="K31" s="21">
        <f t="shared" si="2"/>
        <v>1</v>
      </c>
      <c r="L31" s="21">
        <f t="shared" si="2"/>
        <v>1</v>
      </c>
      <c r="M31" s="21">
        <f t="shared" si="2"/>
        <v>1</v>
      </c>
      <c r="N31" s="21">
        <f t="shared" si="2"/>
        <v>1</v>
      </c>
      <c r="O31" s="21">
        <f t="shared" si="2"/>
        <v>1</v>
      </c>
      <c r="P31" s="21">
        <f t="shared" si="2"/>
        <v>1</v>
      </c>
      <c r="Q31" s="21">
        <f t="shared" si="2"/>
        <v>1</v>
      </c>
      <c r="AA31" s="12" t="s">
        <v>415</v>
      </c>
      <c r="AB31" s="12">
        <v>2.0447169999999999</v>
      </c>
      <c r="AC31" s="12">
        <v>2.0805179999999996</v>
      </c>
      <c r="AD31" s="12">
        <v>1.7871569999999999</v>
      </c>
      <c r="AE31" s="12">
        <v>1.3358159999999999</v>
      </c>
      <c r="AF31" s="12">
        <v>1.3040939999999999</v>
      </c>
      <c r="AG31" s="12">
        <v>2.0447169999999999</v>
      </c>
      <c r="AH31" s="12">
        <v>2.0805179999999996</v>
      </c>
      <c r="AI31" s="12">
        <v>1.7871569999999999</v>
      </c>
      <c r="AJ31" s="12">
        <v>1.3358159999999999</v>
      </c>
      <c r="AK31" s="12">
        <v>1.3040939999999999</v>
      </c>
      <c r="AL31" s="12">
        <v>1.5935897999999997</v>
      </c>
      <c r="AM31" s="12">
        <v>1.6293907999999995</v>
      </c>
      <c r="AN31" s="12">
        <v>1.3360297999999999</v>
      </c>
      <c r="AO31" s="12">
        <v>0.88468879999999983</v>
      </c>
      <c r="AP31" s="12">
        <v>0.8529667999999998</v>
      </c>
    </row>
    <row r="32" spans="1:42" x14ac:dyDescent="0.3">
      <c r="A32" s="16"/>
      <c r="B32" s="11" t="s">
        <v>22</v>
      </c>
      <c r="C32" s="21">
        <f t="shared" ref="C32:Q41" si="3">VLOOKUP($B32,$AA$8:$AP$77,MATCH(C$7,$AA$7:$AP$7,0),)</f>
        <v>1</v>
      </c>
      <c r="D32" s="21">
        <f t="shared" si="3"/>
        <v>1</v>
      </c>
      <c r="E32" s="21">
        <f t="shared" si="3"/>
        <v>1</v>
      </c>
      <c r="F32" s="21">
        <f t="shared" si="3"/>
        <v>1</v>
      </c>
      <c r="G32" s="21">
        <f t="shared" si="3"/>
        <v>1</v>
      </c>
      <c r="H32" s="21">
        <f t="shared" si="3"/>
        <v>1</v>
      </c>
      <c r="I32" s="21">
        <f t="shared" si="3"/>
        <v>1</v>
      </c>
      <c r="J32" s="21">
        <f t="shared" si="3"/>
        <v>1</v>
      </c>
      <c r="K32" s="21">
        <f t="shared" si="3"/>
        <v>1</v>
      </c>
      <c r="L32" s="21">
        <f t="shared" si="3"/>
        <v>1</v>
      </c>
      <c r="M32" s="21">
        <f t="shared" si="3"/>
        <v>1</v>
      </c>
      <c r="N32" s="21">
        <f t="shared" si="3"/>
        <v>1</v>
      </c>
      <c r="O32" s="21">
        <f t="shared" si="3"/>
        <v>1</v>
      </c>
      <c r="P32" s="21">
        <f t="shared" si="3"/>
        <v>1</v>
      </c>
      <c r="Q32" s="21">
        <f t="shared" si="3"/>
        <v>1</v>
      </c>
      <c r="AA32" s="12" t="s">
        <v>416</v>
      </c>
      <c r="AB32" s="12">
        <v>2.0447169999999999</v>
      </c>
      <c r="AC32" s="12">
        <v>2.0805179999999996</v>
      </c>
      <c r="AD32" s="12">
        <v>1.7871569999999999</v>
      </c>
      <c r="AE32" s="12">
        <v>1.3358159999999999</v>
      </c>
      <c r="AF32" s="12">
        <v>1.3040939999999999</v>
      </c>
      <c r="AG32" s="12">
        <v>2.0447169999999999</v>
      </c>
      <c r="AH32" s="12">
        <v>2.0805179999999996</v>
      </c>
      <c r="AI32" s="12">
        <v>1.7871569999999999</v>
      </c>
      <c r="AJ32" s="12">
        <v>1.3358159999999999</v>
      </c>
      <c r="AK32" s="12">
        <v>1.3040939999999999</v>
      </c>
      <c r="AL32" s="12">
        <v>1.5935897999999997</v>
      </c>
      <c r="AM32" s="12">
        <v>1.6293907999999995</v>
      </c>
      <c r="AN32" s="12">
        <v>1.3360297999999999</v>
      </c>
      <c r="AO32" s="12">
        <v>0.88468879999999983</v>
      </c>
      <c r="AP32" s="12">
        <v>0.8529667999999998</v>
      </c>
    </row>
    <row r="33" spans="1:42" x14ac:dyDescent="0.3">
      <c r="A33" s="16"/>
      <c r="B33" s="11" t="s">
        <v>202</v>
      </c>
      <c r="C33" s="21">
        <f t="shared" si="3"/>
        <v>2.0447169999999999</v>
      </c>
      <c r="D33" s="21">
        <f t="shared" si="3"/>
        <v>2.0805179999999996</v>
      </c>
      <c r="E33" s="21">
        <f t="shared" si="3"/>
        <v>1.7871569999999999</v>
      </c>
      <c r="F33" s="21">
        <f t="shared" si="3"/>
        <v>1.3358159999999999</v>
      </c>
      <c r="G33" s="21">
        <f t="shared" si="3"/>
        <v>1.3040939999999999</v>
      </c>
      <c r="H33" s="21">
        <f t="shared" si="3"/>
        <v>2.0447169999999999</v>
      </c>
      <c r="I33" s="21">
        <f t="shared" si="3"/>
        <v>2.0805179999999996</v>
      </c>
      <c r="J33" s="21">
        <f t="shared" si="3"/>
        <v>1.7871569999999999</v>
      </c>
      <c r="K33" s="21">
        <f t="shared" si="3"/>
        <v>1.3358159999999999</v>
      </c>
      <c r="L33" s="21">
        <f t="shared" si="3"/>
        <v>1.3040939999999999</v>
      </c>
      <c r="M33" s="21">
        <f t="shared" si="3"/>
        <v>1.5935897999999997</v>
      </c>
      <c r="N33" s="21">
        <f t="shared" si="3"/>
        <v>1.6293907999999995</v>
      </c>
      <c r="O33" s="21">
        <f t="shared" si="3"/>
        <v>1.3360297999999999</v>
      </c>
      <c r="P33" s="21">
        <f t="shared" si="3"/>
        <v>0.88468879999999983</v>
      </c>
      <c r="Q33" s="21">
        <f t="shared" si="3"/>
        <v>0.8529667999999998</v>
      </c>
      <c r="AA33" s="12" t="s">
        <v>7</v>
      </c>
      <c r="AB33" s="12">
        <v>1.3783227999999998</v>
      </c>
      <c r="AC33" s="12">
        <v>1.0422045</v>
      </c>
      <c r="AD33" s="12">
        <v>0.82537159999999998</v>
      </c>
      <c r="AE33" s="12">
        <v>0.98779190000000006</v>
      </c>
      <c r="AF33" s="12">
        <v>0.30385260000000003</v>
      </c>
      <c r="AG33" s="12">
        <v>1.3783227999999998</v>
      </c>
      <c r="AH33" s="12">
        <v>1.0422045</v>
      </c>
      <c r="AI33" s="12">
        <v>0.82537159999999998</v>
      </c>
      <c r="AJ33" s="12">
        <v>0.98779190000000006</v>
      </c>
      <c r="AK33" s="12">
        <v>0.30385260000000003</v>
      </c>
      <c r="AL33" s="12">
        <v>1.1319335999999998</v>
      </c>
      <c r="AM33" s="12">
        <v>0.79581529999999989</v>
      </c>
      <c r="AN33" s="12">
        <v>0.5789823999999999</v>
      </c>
      <c r="AO33" s="12">
        <v>0.74140270000000008</v>
      </c>
      <c r="AP33" s="12">
        <v>5.7463399999999998E-2</v>
      </c>
    </row>
    <row r="34" spans="1:42" x14ac:dyDescent="0.3">
      <c r="A34" s="16"/>
      <c r="B34" s="11" t="s">
        <v>418</v>
      </c>
      <c r="C34" s="21">
        <f t="shared" si="3"/>
        <v>1.6045</v>
      </c>
      <c r="D34" s="21">
        <f t="shared" si="3"/>
        <v>2.4884789999999999</v>
      </c>
      <c r="E34" s="21">
        <f t="shared" si="3"/>
        <v>2.152539</v>
      </c>
      <c r="F34" s="21">
        <f t="shared" si="3"/>
        <v>1.8165990000000001</v>
      </c>
      <c r="G34" s="21">
        <f t="shared" si="3"/>
        <v>1.1895115999999999</v>
      </c>
      <c r="H34" s="21">
        <f t="shared" si="3"/>
        <v>1.6045</v>
      </c>
      <c r="I34" s="21">
        <f t="shared" si="3"/>
        <v>2.4884789999999999</v>
      </c>
      <c r="J34" s="21">
        <f t="shared" si="3"/>
        <v>2.152539</v>
      </c>
      <c r="K34" s="21">
        <f t="shared" si="3"/>
        <v>1.8165990000000001</v>
      </c>
      <c r="L34" s="21">
        <f t="shared" si="3"/>
        <v>1.1895115999999999</v>
      </c>
      <c r="M34" s="21">
        <f t="shared" si="3"/>
        <v>1.1880918</v>
      </c>
      <c r="N34" s="21">
        <f t="shared" si="3"/>
        <v>2.0720708000000001</v>
      </c>
      <c r="O34" s="21">
        <f t="shared" si="3"/>
        <v>1.7361308000000002</v>
      </c>
      <c r="P34" s="21">
        <f t="shared" si="3"/>
        <v>1.4001908000000003</v>
      </c>
      <c r="Q34" s="21">
        <f t="shared" si="3"/>
        <v>0.7731034</v>
      </c>
      <c r="AA34" s="12" t="s">
        <v>11</v>
      </c>
      <c r="AB34" s="12">
        <v>2.0447169999999999</v>
      </c>
      <c r="AC34" s="12">
        <v>2.0805179999999996</v>
      </c>
      <c r="AD34" s="12">
        <v>1.7871569999999999</v>
      </c>
      <c r="AE34" s="12">
        <v>1.3358159999999999</v>
      </c>
      <c r="AF34" s="12">
        <v>1.3040939999999999</v>
      </c>
      <c r="AG34" s="12">
        <v>2.0447169999999999</v>
      </c>
      <c r="AH34" s="12">
        <v>2.0805179999999996</v>
      </c>
      <c r="AI34" s="12">
        <v>1.7871569999999999</v>
      </c>
      <c r="AJ34" s="12">
        <v>1.3358159999999999</v>
      </c>
      <c r="AK34" s="12">
        <v>1.3040939999999999</v>
      </c>
      <c r="AL34" s="12">
        <v>1.5935897999999997</v>
      </c>
      <c r="AM34" s="12">
        <v>1.6293907999999995</v>
      </c>
      <c r="AN34" s="12">
        <v>1.3360297999999999</v>
      </c>
      <c r="AO34" s="12">
        <v>0.88468879999999983</v>
      </c>
      <c r="AP34" s="12">
        <v>0.8529667999999998</v>
      </c>
    </row>
    <row r="35" spans="1:42" x14ac:dyDescent="0.3">
      <c r="A35" s="16"/>
      <c r="B35" s="11" t="s">
        <v>419</v>
      </c>
      <c r="C35" s="21">
        <f t="shared" si="3"/>
        <v>1.6045</v>
      </c>
      <c r="D35" s="21">
        <f t="shared" si="3"/>
        <v>2.4884789999999999</v>
      </c>
      <c r="E35" s="21">
        <f t="shared" si="3"/>
        <v>2.152539</v>
      </c>
      <c r="F35" s="21">
        <f t="shared" si="3"/>
        <v>1.8165990000000001</v>
      </c>
      <c r="G35" s="21">
        <f t="shared" si="3"/>
        <v>1.1895115999999999</v>
      </c>
      <c r="H35" s="21">
        <f t="shared" si="3"/>
        <v>1.6045</v>
      </c>
      <c r="I35" s="21">
        <f t="shared" si="3"/>
        <v>2.4884789999999999</v>
      </c>
      <c r="J35" s="21">
        <f t="shared" si="3"/>
        <v>2.152539</v>
      </c>
      <c r="K35" s="21">
        <f t="shared" si="3"/>
        <v>1.8165990000000001</v>
      </c>
      <c r="L35" s="21">
        <f t="shared" si="3"/>
        <v>1.1895115999999999</v>
      </c>
      <c r="M35" s="21">
        <f t="shared" si="3"/>
        <v>1.1880918</v>
      </c>
      <c r="N35" s="21">
        <f t="shared" si="3"/>
        <v>2.0720708000000001</v>
      </c>
      <c r="O35" s="21">
        <f t="shared" si="3"/>
        <v>1.7361308000000002</v>
      </c>
      <c r="P35" s="21">
        <f t="shared" si="3"/>
        <v>1.4001908000000003</v>
      </c>
      <c r="Q35" s="21">
        <f t="shared" si="3"/>
        <v>0.7731034</v>
      </c>
      <c r="AA35" s="12" t="s">
        <v>15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</row>
    <row r="36" spans="1:42" x14ac:dyDescent="0.3">
      <c r="A36" s="16"/>
      <c r="B36" s="11" t="s">
        <v>420</v>
      </c>
      <c r="C36" s="21">
        <f t="shared" si="3"/>
        <v>0.97788200000000014</v>
      </c>
      <c r="D36" s="21">
        <f t="shared" si="3"/>
        <v>0.96201500000000006</v>
      </c>
      <c r="E36" s="21">
        <f t="shared" si="3"/>
        <v>0.94614799999999999</v>
      </c>
      <c r="F36" s="21">
        <f t="shared" si="3"/>
        <v>0.50007709999999994</v>
      </c>
      <c r="G36" s="21">
        <f t="shared" si="3"/>
        <v>5.4006200000000004E-2</v>
      </c>
      <c r="H36" s="21">
        <f t="shared" si="3"/>
        <v>0.97788200000000014</v>
      </c>
      <c r="I36" s="21">
        <f t="shared" si="3"/>
        <v>0.96201500000000006</v>
      </c>
      <c r="J36" s="21">
        <f t="shared" si="3"/>
        <v>0.94614799999999999</v>
      </c>
      <c r="K36" s="21">
        <f t="shared" si="3"/>
        <v>0.50007709999999994</v>
      </c>
      <c r="L36" s="21">
        <f t="shared" si="3"/>
        <v>5.4006200000000004E-2</v>
      </c>
      <c r="M36" s="21">
        <f t="shared" si="3"/>
        <v>0.77270770000000011</v>
      </c>
      <c r="N36" s="21">
        <f t="shared" si="3"/>
        <v>0.75684070000000003</v>
      </c>
      <c r="O36" s="21">
        <f t="shared" si="3"/>
        <v>0.74097369999999996</v>
      </c>
      <c r="P36" s="21">
        <f t="shared" si="3"/>
        <v>0.29490279999999991</v>
      </c>
      <c r="Q36" s="21">
        <f t="shared" si="3"/>
        <v>0.14745139999999995</v>
      </c>
      <c r="AA36" s="12" t="s">
        <v>417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</row>
    <row r="37" spans="1:42" x14ac:dyDescent="0.3">
      <c r="A37" s="16"/>
      <c r="B37" s="11" t="s">
        <v>421</v>
      </c>
      <c r="C37" s="21">
        <f t="shared" si="3"/>
        <v>1.6045</v>
      </c>
      <c r="D37" s="21">
        <f t="shared" si="3"/>
        <v>2.4884789999999999</v>
      </c>
      <c r="E37" s="21">
        <f t="shared" si="3"/>
        <v>2.152539</v>
      </c>
      <c r="F37" s="21">
        <f t="shared" si="3"/>
        <v>1.8165990000000001</v>
      </c>
      <c r="G37" s="21">
        <f t="shared" si="3"/>
        <v>1.1895115999999999</v>
      </c>
      <c r="H37" s="21">
        <f t="shared" si="3"/>
        <v>1.6045</v>
      </c>
      <c r="I37" s="21">
        <f t="shared" si="3"/>
        <v>2.4884789999999999</v>
      </c>
      <c r="J37" s="21">
        <f t="shared" si="3"/>
        <v>2.152539</v>
      </c>
      <c r="K37" s="21">
        <f t="shared" si="3"/>
        <v>1.8165990000000001</v>
      </c>
      <c r="L37" s="21">
        <f t="shared" si="3"/>
        <v>1.1895115999999999</v>
      </c>
      <c r="M37" s="21">
        <f t="shared" si="3"/>
        <v>1.1880918</v>
      </c>
      <c r="N37" s="21">
        <f t="shared" si="3"/>
        <v>2.0720708000000001</v>
      </c>
      <c r="O37" s="21">
        <f t="shared" si="3"/>
        <v>1.7361308000000002</v>
      </c>
      <c r="P37" s="21">
        <f t="shared" si="3"/>
        <v>1.4001908000000003</v>
      </c>
      <c r="Q37" s="21">
        <f t="shared" si="3"/>
        <v>0.7731034</v>
      </c>
      <c r="AA37" s="12" t="s">
        <v>660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>
        <v>1</v>
      </c>
    </row>
    <row r="38" spans="1:42" x14ac:dyDescent="0.3">
      <c r="A38" s="16"/>
      <c r="B38" s="11" t="s">
        <v>422</v>
      </c>
      <c r="C38" s="21">
        <f t="shared" si="3"/>
        <v>1.6045</v>
      </c>
      <c r="D38" s="21">
        <f t="shared" si="3"/>
        <v>2.4884789999999999</v>
      </c>
      <c r="E38" s="21">
        <f t="shared" si="3"/>
        <v>2.152539</v>
      </c>
      <c r="F38" s="21">
        <f t="shared" si="3"/>
        <v>1.8165990000000001</v>
      </c>
      <c r="G38" s="21">
        <f t="shared" si="3"/>
        <v>1.1895115999999999</v>
      </c>
      <c r="H38" s="21">
        <f t="shared" si="3"/>
        <v>1.6045</v>
      </c>
      <c r="I38" s="21">
        <f t="shared" si="3"/>
        <v>2.4884789999999999</v>
      </c>
      <c r="J38" s="21">
        <f t="shared" si="3"/>
        <v>2.152539</v>
      </c>
      <c r="K38" s="21">
        <f t="shared" si="3"/>
        <v>1.8165990000000001</v>
      </c>
      <c r="L38" s="21">
        <f t="shared" si="3"/>
        <v>1.1895115999999999</v>
      </c>
      <c r="M38" s="21">
        <f t="shared" si="3"/>
        <v>1.1880918</v>
      </c>
      <c r="N38" s="21">
        <f t="shared" si="3"/>
        <v>2.0720708000000001</v>
      </c>
      <c r="O38" s="21">
        <f t="shared" si="3"/>
        <v>1.7361308000000002</v>
      </c>
      <c r="P38" s="21">
        <f t="shared" si="3"/>
        <v>1.4001908000000003</v>
      </c>
      <c r="Q38" s="21">
        <f t="shared" si="3"/>
        <v>0.7731034</v>
      </c>
      <c r="AA38" s="12" t="s">
        <v>22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  <c r="AO38" s="12">
        <v>1</v>
      </c>
      <c r="AP38" s="12">
        <v>1</v>
      </c>
    </row>
    <row r="39" spans="1:42" x14ac:dyDescent="0.3">
      <c r="A39" s="16"/>
      <c r="B39" s="11" t="s">
        <v>423</v>
      </c>
      <c r="C39" s="21">
        <f t="shared" si="3"/>
        <v>1.6045</v>
      </c>
      <c r="D39" s="21">
        <f t="shared" si="3"/>
        <v>2.4884789999999999</v>
      </c>
      <c r="E39" s="21">
        <f t="shared" si="3"/>
        <v>2.152539</v>
      </c>
      <c r="F39" s="21">
        <f t="shared" si="3"/>
        <v>1.8165990000000001</v>
      </c>
      <c r="G39" s="21">
        <f t="shared" si="3"/>
        <v>1.1895115999999999</v>
      </c>
      <c r="H39" s="21">
        <f t="shared" si="3"/>
        <v>1.6045</v>
      </c>
      <c r="I39" s="21">
        <f t="shared" si="3"/>
        <v>2.4884789999999999</v>
      </c>
      <c r="J39" s="21">
        <f t="shared" si="3"/>
        <v>2.152539</v>
      </c>
      <c r="K39" s="21">
        <f t="shared" si="3"/>
        <v>1.8165990000000001</v>
      </c>
      <c r="L39" s="21">
        <f t="shared" si="3"/>
        <v>1.1895115999999999</v>
      </c>
      <c r="M39" s="21">
        <f t="shared" si="3"/>
        <v>1.1880918</v>
      </c>
      <c r="N39" s="21">
        <f t="shared" si="3"/>
        <v>2.0720708000000001</v>
      </c>
      <c r="O39" s="21">
        <f t="shared" si="3"/>
        <v>1.7361308000000002</v>
      </c>
      <c r="P39" s="21">
        <f t="shared" si="3"/>
        <v>1.4001908000000003</v>
      </c>
      <c r="Q39" s="21">
        <f t="shared" si="3"/>
        <v>0.7731034</v>
      </c>
      <c r="AA39" s="12" t="s">
        <v>202</v>
      </c>
      <c r="AB39" s="12">
        <v>2.0447169999999999</v>
      </c>
      <c r="AC39" s="12">
        <v>2.0805179999999996</v>
      </c>
      <c r="AD39" s="12">
        <v>1.7871569999999999</v>
      </c>
      <c r="AE39" s="12">
        <v>1.3358159999999999</v>
      </c>
      <c r="AF39" s="12">
        <v>1.3040939999999999</v>
      </c>
      <c r="AG39" s="12">
        <v>2.0447169999999999</v>
      </c>
      <c r="AH39" s="12">
        <v>2.0805179999999996</v>
      </c>
      <c r="AI39" s="12">
        <v>1.7871569999999999</v>
      </c>
      <c r="AJ39" s="12">
        <v>1.3358159999999999</v>
      </c>
      <c r="AK39" s="12">
        <v>1.3040939999999999</v>
      </c>
      <c r="AL39" s="12">
        <v>1.5935897999999997</v>
      </c>
      <c r="AM39" s="12">
        <v>1.6293907999999995</v>
      </c>
      <c r="AN39" s="12">
        <v>1.3360297999999999</v>
      </c>
      <c r="AO39" s="12">
        <v>0.88468879999999983</v>
      </c>
      <c r="AP39" s="12">
        <v>0.8529667999999998</v>
      </c>
    </row>
    <row r="40" spans="1:42" x14ac:dyDescent="0.3">
      <c r="A40" s="16"/>
      <c r="B40" s="11" t="s">
        <v>424</v>
      </c>
      <c r="C40" s="21">
        <f t="shared" si="3"/>
        <v>1.6346690000000001</v>
      </c>
      <c r="D40" s="21">
        <f t="shared" si="3"/>
        <v>1.812154</v>
      </c>
      <c r="E40" s="21">
        <f t="shared" si="3"/>
        <v>1.9896389999999999</v>
      </c>
      <c r="F40" s="21">
        <f t="shared" si="3"/>
        <v>1.6692109999999998</v>
      </c>
      <c r="G40" s="21">
        <f t="shared" si="3"/>
        <v>1.2378108999999999</v>
      </c>
      <c r="H40" s="21">
        <f t="shared" si="3"/>
        <v>1.6346690000000001</v>
      </c>
      <c r="I40" s="21">
        <f t="shared" si="3"/>
        <v>1.812154</v>
      </c>
      <c r="J40" s="21">
        <f t="shared" si="3"/>
        <v>1.9896389999999999</v>
      </c>
      <c r="K40" s="21">
        <f t="shared" si="3"/>
        <v>1.6692109999999998</v>
      </c>
      <c r="L40" s="21">
        <f t="shared" si="3"/>
        <v>1.2378108999999999</v>
      </c>
      <c r="M40" s="21">
        <f t="shared" si="3"/>
        <v>1.6390818</v>
      </c>
      <c r="N40" s="21">
        <f t="shared" si="3"/>
        <v>1.8165667999999999</v>
      </c>
      <c r="O40" s="21">
        <f t="shared" si="3"/>
        <v>1.9940517999999998</v>
      </c>
      <c r="P40" s="21">
        <f t="shared" si="3"/>
        <v>1.6736237999999997</v>
      </c>
      <c r="Q40" s="21">
        <f t="shared" si="3"/>
        <v>1.2422236999999998</v>
      </c>
      <c r="AA40" s="12" t="s">
        <v>661</v>
      </c>
      <c r="AB40" s="12">
        <v>2.0447169999999999</v>
      </c>
      <c r="AC40" s="12">
        <v>2.0805179999999996</v>
      </c>
      <c r="AD40" s="12">
        <v>1.7871569999999999</v>
      </c>
      <c r="AE40" s="12">
        <v>1.3358159999999999</v>
      </c>
      <c r="AF40" s="12">
        <v>1.3040939999999999</v>
      </c>
      <c r="AG40" s="12">
        <v>2.0447169999999999</v>
      </c>
      <c r="AH40" s="12">
        <v>2.0805179999999996</v>
      </c>
      <c r="AI40" s="12">
        <v>1.7871569999999999</v>
      </c>
      <c r="AJ40" s="12">
        <v>1.3358159999999999</v>
      </c>
      <c r="AK40" s="12">
        <v>1.3040939999999999</v>
      </c>
      <c r="AL40" s="12">
        <v>1.5935897999999997</v>
      </c>
      <c r="AM40" s="12">
        <v>1.6293907999999995</v>
      </c>
      <c r="AN40" s="12">
        <v>1.3360297999999999</v>
      </c>
      <c r="AO40" s="12">
        <v>0.88468879999999983</v>
      </c>
      <c r="AP40" s="12">
        <v>0.8529667999999998</v>
      </c>
    </row>
    <row r="41" spans="1:42" x14ac:dyDescent="0.3">
      <c r="A41" s="16"/>
      <c r="B41" s="11" t="s">
        <v>425</v>
      </c>
      <c r="C41" s="21">
        <f t="shared" si="3"/>
        <v>1.6346690000000001</v>
      </c>
      <c r="D41" s="21">
        <f t="shared" si="3"/>
        <v>1.812154</v>
      </c>
      <c r="E41" s="21">
        <f t="shared" si="3"/>
        <v>1.9896389999999999</v>
      </c>
      <c r="F41" s="21">
        <f t="shared" si="3"/>
        <v>1.6692109999999998</v>
      </c>
      <c r="G41" s="21">
        <f t="shared" si="3"/>
        <v>1.2378108999999999</v>
      </c>
      <c r="H41" s="21">
        <f t="shared" si="3"/>
        <v>1.6346690000000001</v>
      </c>
      <c r="I41" s="21">
        <f t="shared" si="3"/>
        <v>1.812154</v>
      </c>
      <c r="J41" s="21">
        <f t="shared" si="3"/>
        <v>1.9896389999999999</v>
      </c>
      <c r="K41" s="21">
        <f t="shared" si="3"/>
        <v>1.6692109999999998</v>
      </c>
      <c r="L41" s="21">
        <f t="shared" si="3"/>
        <v>1.2378108999999999</v>
      </c>
      <c r="M41" s="21">
        <f t="shared" si="3"/>
        <v>1.6390818</v>
      </c>
      <c r="N41" s="21">
        <f t="shared" si="3"/>
        <v>1.8165667999999999</v>
      </c>
      <c r="O41" s="21">
        <f t="shared" si="3"/>
        <v>1.9940517999999998</v>
      </c>
      <c r="P41" s="21">
        <f t="shared" si="3"/>
        <v>1.6736237999999997</v>
      </c>
      <c r="Q41" s="21">
        <f t="shared" si="3"/>
        <v>1.2422236999999998</v>
      </c>
      <c r="AA41" s="12" t="s">
        <v>203</v>
      </c>
      <c r="AB41" s="12">
        <v>2.0447169999999999</v>
      </c>
      <c r="AC41" s="12">
        <v>2.0805179999999996</v>
      </c>
      <c r="AD41" s="12">
        <v>1.7871569999999999</v>
      </c>
      <c r="AE41" s="12">
        <v>1.3358159999999999</v>
      </c>
      <c r="AF41" s="12">
        <v>1.3040939999999999</v>
      </c>
      <c r="AG41" s="12">
        <v>2.0447169999999999</v>
      </c>
      <c r="AH41" s="12">
        <v>2.0805179999999996</v>
      </c>
      <c r="AI41" s="12">
        <v>1.7871569999999999</v>
      </c>
      <c r="AJ41" s="12">
        <v>1.3358159999999999</v>
      </c>
      <c r="AK41" s="12">
        <v>1.3040939999999999</v>
      </c>
      <c r="AL41" s="12">
        <v>1.5935897999999997</v>
      </c>
      <c r="AM41" s="12">
        <v>1.6293907999999995</v>
      </c>
      <c r="AN41" s="12">
        <v>1.3360297999999999</v>
      </c>
      <c r="AO41" s="12">
        <v>0.88468879999999983</v>
      </c>
      <c r="AP41" s="12">
        <v>0.8529667999999998</v>
      </c>
    </row>
    <row r="42" spans="1:42" x14ac:dyDescent="0.3">
      <c r="A42" s="16"/>
      <c r="B42" s="11" t="s">
        <v>426</v>
      </c>
      <c r="C42" s="21">
        <f t="shared" ref="C42:Q51" si="4">VLOOKUP($B42,$AA$8:$AP$77,MATCH(C$7,$AA$7:$AP$7,0),)</f>
        <v>1.6346690000000001</v>
      </c>
      <c r="D42" s="21">
        <f t="shared" si="4"/>
        <v>1.812154</v>
      </c>
      <c r="E42" s="21">
        <f t="shared" si="4"/>
        <v>1.9896389999999999</v>
      </c>
      <c r="F42" s="21">
        <f t="shared" si="4"/>
        <v>1.6692109999999998</v>
      </c>
      <c r="G42" s="21">
        <f t="shared" si="4"/>
        <v>1.2378108999999999</v>
      </c>
      <c r="H42" s="21">
        <f t="shared" si="4"/>
        <v>1.6346690000000001</v>
      </c>
      <c r="I42" s="21">
        <f t="shared" si="4"/>
        <v>1.812154</v>
      </c>
      <c r="J42" s="21">
        <f t="shared" si="4"/>
        <v>1.9896389999999999</v>
      </c>
      <c r="K42" s="21">
        <f t="shared" si="4"/>
        <v>1.6692109999999998</v>
      </c>
      <c r="L42" s="21">
        <f t="shared" si="4"/>
        <v>1.2378108999999999</v>
      </c>
      <c r="M42" s="21">
        <f t="shared" si="4"/>
        <v>1.6390818</v>
      </c>
      <c r="N42" s="21">
        <f t="shared" si="4"/>
        <v>1.8165667999999999</v>
      </c>
      <c r="O42" s="21">
        <f t="shared" si="4"/>
        <v>1.9940517999999998</v>
      </c>
      <c r="P42" s="21">
        <f t="shared" si="4"/>
        <v>1.6736237999999997</v>
      </c>
      <c r="Q42" s="21">
        <f t="shared" si="4"/>
        <v>1.2422236999999998</v>
      </c>
      <c r="AA42" s="12" t="s">
        <v>418</v>
      </c>
      <c r="AB42" s="12">
        <v>1.6045</v>
      </c>
      <c r="AC42" s="12">
        <v>2.4884789999999999</v>
      </c>
      <c r="AD42" s="12">
        <v>2.152539</v>
      </c>
      <c r="AE42" s="12">
        <v>1.8165990000000001</v>
      </c>
      <c r="AF42" s="12">
        <v>1.1895115999999999</v>
      </c>
      <c r="AG42" s="12">
        <v>1.6045</v>
      </c>
      <c r="AH42" s="12">
        <v>2.4884789999999999</v>
      </c>
      <c r="AI42" s="12">
        <v>2.152539</v>
      </c>
      <c r="AJ42" s="12">
        <v>1.8165990000000001</v>
      </c>
      <c r="AK42" s="12">
        <v>1.1895115999999999</v>
      </c>
      <c r="AL42" s="12">
        <v>1.1880918</v>
      </c>
      <c r="AM42" s="12">
        <v>2.0720708000000001</v>
      </c>
      <c r="AN42" s="12">
        <v>1.7361308000000002</v>
      </c>
      <c r="AO42" s="12">
        <v>1.4001908000000003</v>
      </c>
      <c r="AP42" s="12">
        <v>0.7731034</v>
      </c>
    </row>
    <row r="43" spans="1:42" x14ac:dyDescent="0.3">
      <c r="A43" s="16"/>
      <c r="B43" s="11" t="s">
        <v>33</v>
      </c>
      <c r="C43" s="21">
        <f t="shared" si="4"/>
        <v>1.6346690000000001</v>
      </c>
      <c r="D43" s="21">
        <f t="shared" si="4"/>
        <v>1.812154</v>
      </c>
      <c r="E43" s="21">
        <f t="shared" si="4"/>
        <v>1.9896389999999999</v>
      </c>
      <c r="F43" s="21">
        <f t="shared" si="4"/>
        <v>1.6692109999999998</v>
      </c>
      <c r="G43" s="21">
        <f t="shared" si="4"/>
        <v>1.2378108999999999</v>
      </c>
      <c r="H43" s="21">
        <f t="shared" si="4"/>
        <v>1.6346690000000001</v>
      </c>
      <c r="I43" s="21">
        <f t="shared" si="4"/>
        <v>1.812154</v>
      </c>
      <c r="J43" s="21">
        <f t="shared" si="4"/>
        <v>1.9896389999999999</v>
      </c>
      <c r="K43" s="21">
        <f t="shared" si="4"/>
        <v>1.6692109999999998</v>
      </c>
      <c r="L43" s="21">
        <f t="shared" si="4"/>
        <v>1.2378108999999999</v>
      </c>
      <c r="M43" s="21">
        <f t="shared" si="4"/>
        <v>1.6390818</v>
      </c>
      <c r="N43" s="21">
        <f t="shared" si="4"/>
        <v>1.8165667999999999</v>
      </c>
      <c r="O43" s="21">
        <f t="shared" si="4"/>
        <v>1.9940517999999998</v>
      </c>
      <c r="P43" s="21">
        <f t="shared" si="4"/>
        <v>1.6736237999999997</v>
      </c>
      <c r="Q43" s="21">
        <f t="shared" si="4"/>
        <v>1.2422236999999998</v>
      </c>
      <c r="AA43" s="12" t="s">
        <v>419</v>
      </c>
      <c r="AB43" s="12">
        <v>1.6045</v>
      </c>
      <c r="AC43" s="12">
        <v>2.4884789999999999</v>
      </c>
      <c r="AD43" s="12">
        <v>2.152539</v>
      </c>
      <c r="AE43" s="12">
        <v>1.8165990000000001</v>
      </c>
      <c r="AF43" s="12">
        <v>1.1895115999999999</v>
      </c>
      <c r="AG43" s="12">
        <v>1.6045</v>
      </c>
      <c r="AH43" s="12">
        <v>2.4884789999999999</v>
      </c>
      <c r="AI43" s="12">
        <v>2.152539</v>
      </c>
      <c r="AJ43" s="12">
        <v>1.8165990000000001</v>
      </c>
      <c r="AK43" s="12">
        <v>1.1895115999999999</v>
      </c>
      <c r="AL43" s="12">
        <v>1.1880918</v>
      </c>
      <c r="AM43" s="12">
        <v>2.0720708000000001</v>
      </c>
      <c r="AN43" s="12">
        <v>1.7361308000000002</v>
      </c>
      <c r="AO43" s="12">
        <v>1.4001908000000003</v>
      </c>
      <c r="AP43" s="12">
        <v>0.7731034</v>
      </c>
    </row>
    <row r="44" spans="1:42" x14ac:dyDescent="0.3">
      <c r="A44" s="16"/>
      <c r="B44" s="11" t="s">
        <v>36</v>
      </c>
      <c r="C44" s="21">
        <f t="shared" si="4"/>
        <v>1.6346690000000001</v>
      </c>
      <c r="D44" s="21">
        <f t="shared" si="4"/>
        <v>1.812154</v>
      </c>
      <c r="E44" s="21">
        <f t="shared" si="4"/>
        <v>1.9896389999999999</v>
      </c>
      <c r="F44" s="21">
        <f t="shared" si="4"/>
        <v>1.6692109999999998</v>
      </c>
      <c r="G44" s="21">
        <f t="shared" si="4"/>
        <v>1.2378108999999999</v>
      </c>
      <c r="H44" s="21">
        <f t="shared" si="4"/>
        <v>1.6346690000000001</v>
      </c>
      <c r="I44" s="21">
        <f t="shared" si="4"/>
        <v>1.812154</v>
      </c>
      <c r="J44" s="21">
        <f t="shared" si="4"/>
        <v>1.9896389999999999</v>
      </c>
      <c r="K44" s="21">
        <f t="shared" si="4"/>
        <v>1.6692109999999998</v>
      </c>
      <c r="L44" s="21">
        <f t="shared" si="4"/>
        <v>1.2378108999999999</v>
      </c>
      <c r="M44" s="21">
        <f t="shared" si="4"/>
        <v>1.6390818</v>
      </c>
      <c r="N44" s="21">
        <f t="shared" si="4"/>
        <v>1.8165667999999999</v>
      </c>
      <c r="O44" s="21">
        <f t="shared" si="4"/>
        <v>1.9940517999999998</v>
      </c>
      <c r="P44" s="21">
        <f t="shared" si="4"/>
        <v>1.6736237999999997</v>
      </c>
      <c r="Q44" s="21">
        <f t="shared" si="4"/>
        <v>1.2422236999999998</v>
      </c>
      <c r="AA44" s="12" t="s">
        <v>420</v>
      </c>
      <c r="AB44" s="12">
        <v>0.97788200000000014</v>
      </c>
      <c r="AC44" s="12">
        <v>0.96201500000000006</v>
      </c>
      <c r="AD44" s="12">
        <v>0.94614799999999999</v>
      </c>
      <c r="AE44" s="12">
        <v>0.50007709999999994</v>
      </c>
      <c r="AF44" s="12">
        <v>5.4006200000000004E-2</v>
      </c>
      <c r="AG44" s="12">
        <v>0.97788200000000014</v>
      </c>
      <c r="AH44" s="12">
        <v>0.96201500000000006</v>
      </c>
      <c r="AI44" s="12">
        <v>0.94614799999999999</v>
      </c>
      <c r="AJ44" s="12">
        <v>0.50007709999999994</v>
      </c>
      <c r="AK44" s="12">
        <v>5.4006200000000004E-2</v>
      </c>
      <c r="AL44" s="12">
        <v>0.77270770000000011</v>
      </c>
      <c r="AM44" s="12">
        <v>0.75684070000000003</v>
      </c>
      <c r="AN44" s="12">
        <v>0.74097369999999996</v>
      </c>
      <c r="AO44" s="12">
        <v>0.29490279999999991</v>
      </c>
      <c r="AP44" s="12">
        <v>0.14745139999999995</v>
      </c>
    </row>
    <row r="45" spans="1:42" x14ac:dyDescent="0.3">
      <c r="A45" s="16"/>
      <c r="B45" s="11" t="s">
        <v>42</v>
      </c>
      <c r="C45" s="21">
        <f t="shared" si="4"/>
        <v>0.41812889999999997</v>
      </c>
      <c r="D45" s="21">
        <f t="shared" si="4"/>
        <v>0.24068450000000002</v>
      </c>
      <c r="E45" s="21">
        <f t="shared" si="4"/>
        <v>0.41008919999999999</v>
      </c>
      <c r="F45" s="21">
        <f t="shared" si="4"/>
        <v>0.80622760000000016</v>
      </c>
      <c r="G45" s="21">
        <f t="shared" si="4"/>
        <v>1.0381496000000001</v>
      </c>
      <c r="H45" s="21">
        <f t="shared" si="4"/>
        <v>0.41812889999999997</v>
      </c>
      <c r="I45" s="21">
        <f t="shared" si="4"/>
        <v>0.24068450000000002</v>
      </c>
      <c r="J45" s="21">
        <f t="shared" si="4"/>
        <v>0.41008919999999999</v>
      </c>
      <c r="K45" s="21">
        <f t="shared" si="4"/>
        <v>0.80622760000000016</v>
      </c>
      <c r="L45" s="21">
        <f t="shared" si="4"/>
        <v>1.0381496000000001</v>
      </c>
      <c r="M45" s="21">
        <f t="shared" si="4"/>
        <v>0.55147219999999986</v>
      </c>
      <c r="N45" s="21">
        <f t="shared" si="4"/>
        <v>0.37402779999999991</v>
      </c>
      <c r="O45" s="21">
        <f t="shared" si="4"/>
        <v>0.54343249999999999</v>
      </c>
      <c r="P45" s="21">
        <f t="shared" si="4"/>
        <v>0.9395709000000001</v>
      </c>
      <c r="Q45" s="21">
        <f t="shared" si="4"/>
        <v>1.1714929000000001</v>
      </c>
      <c r="AA45" s="12" t="s">
        <v>421</v>
      </c>
      <c r="AB45" s="12">
        <v>1.6045</v>
      </c>
      <c r="AC45" s="12">
        <v>2.4884789999999999</v>
      </c>
      <c r="AD45" s="12">
        <v>2.152539</v>
      </c>
      <c r="AE45" s="12">
        <v>1.8165990000000001</v>
      </c>
      <c r="AF45" s="12">
        <v>1.1895115999999999</v>
      </c>
      <c r="AG45" s="12">
        <v>1.6045</v>
      </c>
      <c r="AH45" s="12">
        <v>2.4884789999999999</v>
      </c>
      <c r="AI45" s="12">
        <v>2.152539</v>
      </c>
      <c r="AJ45" s="12">
        <v>1.8165990000000001</v>
      </c>
      <c r="AK45" s="12">
        <v>1.1895115999999999</v>
      </c>
      <c r="AL45" s="12">
        <v>1.1880918</v>
      </c>
      <c r="AM45" s="12">
        <v>2.0720708000000001</v>
      </c>
      <c r="AN45" s="12">
        <v>1.7361308000000002</v>
      </c>
      <c r="AO45" s="12">
        <v>1.4001908000000003</v>
      </c>
      <c r="AP45" s="12">
        <v>0.7731034</v>
      </c>
    </row>
    <row r="46" spans="1:42" x14ac:dyDescent="0.3">
      <c r="A46" s="16"/>
      <c r="B46" s="11" t="s">
        <v>427</v>
      </c>
      <c r="C46" s="21">
        <f t="shared" si="4"/>
        <v>0.41812889999999997</v>
      </c>
      <c r="D46" s="21">
        <f t="shared" si="4"/>
        <v>0.24068450000000002</v>
      </c>
      <c r="E46" s="21">
        <f t="shared" si="4"/>
        <v>0.41008919999999999</v>
      </c>
      <c r="F46" s="21">
        <f t="shared" si="4"/>
        <v>0.80622760000000016</v>
      </c>
      <c r="G46" s="21">
        <f t="shared" si="4"/>
        <v>1.0381496000000001</v>
      </c>
      <c r="H46" s="21">
        <f t="shared" si="4"/>
        <v>0.41812889999999997</v>
      </c>
      <c r="I46" s="21">
        <f t="shared" si="4"/>
        <v>0.24068450000000002</v>
      </c>
      <c r="J46" s="21">
        <f t="shared" si="4"/>
        <v>0.41008919999999999</v>
      </c>
      <c r="K46" s="21">
        <f t="shared" si="4"/>
        <v>0.80622760000000016</v>
      </c>
      <c r="L46" s="21">
        <f t="shared" si="4"/>
        <v>1.0381496000000001</v>
      </c>
      <c r="M46" s="21">
        <f t="shared" si="4"/>
        <v>0.55147219999999986</v>
      </c>
      <c r="N46" s="21">
        <f t="shared" si="4"/>
        <v>0.37402779999999991</v>
      </c>
      <c r="O46" s="21">
        <f t="shared" si="4"/>
        <v>0.54343249999999999</v>
      </c>
      <c r="P46" s="21">
        <f t="shared" si="4"/>
        <v>0.9395709000000001</v>
      </c>
      <c r="Q46" s="21">
        <f t="shared" si="4"/>
        <v>1.1714929000000001</v>
      </c>
      <c r="AA46" s="12" t="s">
        <v>422</v>
      </c>
      <c r="AB46" s="12">
        <v>1.6045</v>
      </c>
      <c r="AC46" s="12">
        <v>2.4884789999999999</v>
      </c>
      <c r="AD46" s="12">
        <v>2.152539</v>
      </c>
      <c r="AE46" s="12">
        <v>1.8165990000000001</v>
      </c>
      <c r="AF46" s="12">
        <v>1.1895115999999999</v>
      </c>
      <c r="AG46" s="12">
        <v>1.6045</v>
      </c>
      <c r="AH46" s="12">
        <v>2.4884789999999999</v>
      </c>
      <c r="AI46" s="12">
        <v>2.152539</v>
      </c>
      <c r="AJ46" s="12">
        <v>1.8165990000000001</v>
      </c>
      <c r="AK46" s="12">
        <v>1.1895115999999999</v>
      </c>
      <c r="AL46" s="12">
        <v>1.1880918</v>
      </c>
      <c r="AM46" s="12">
        <v>2.0720708000000001</v>
      </c>
      <c r="AN46" s="12">
        <v>1.7361308000000002</v>
      </c>
      <c r="AO46" s="12">
        <v>1.4001908000000003</v>
      </c>
      <c r="AP46" s="12">
        <v>0.7731034</v>
      </c>
    </row>
    <row r="47" spans="1:42" x14ac:dyDescent="0.3">
      <c r="A47" s="16"/>
      <c r="B47" s="11" t="s">
        <v>428</v>
      </c>
      <c r="C47" s="21">
        <f t="shared" si="4"/>
        <v>1.6346690000000001</v>
      </c>
      <c r="D47" s="21">
        <f t="shared" si="4"/>
        <v>1.812154</v>
      </c>
      <c r="E47" s="21">
        <f t="shared" si="4"/>
        <v>1.9896389999999999</v>
      </c>
      <c r="F47" s="21">
        <f t="shared" si="4"/>
        <v>1.6692109999999998</v>
      </c>
      <c r="G47" s="21">
        <f t="shared" si="4"/>
        <v>1.2378108999999999</v>
      </c>
      <c r="H47" s="21">
        <f t="shared" si="4"/>
        <v>1.6346690000000001</v>
      </c>
      <c r="I47" s="21">
        <f t="shared" si="4"/>
        <v>1.812154</v>
      </c>
      <c r="J47" s="21">
        <f t="shared" si="4"/>
        <v>1.9896389999999999</v>
      </c>
      <c r="K47" s="21">
        <f t="shared" si="4"/>
        <v>1.6692109999999998</v>
      </c>
      <c r="L47" s="21">
        <f t="shared" si="4"/>
        <v>1.2378108999999999</v>
      </c>
      <c r="M47" s="21">
        <f t="shared" si="4"/>
        <v>1.6390818</v>
      </c>
      <c r="N47" s="21">
        <f t="shared" si="4"/>
        <v>1.8165667999999999</v>
      </c>
      <c r="O47" s="21">
        <f t="shared" si="4"/>
        <v>1.9940517999999998</v>
      </c>
      <c r="P47" s="21">
        <f t="shared" si="4"/>
        <v>1.6736237999999997</v>
      </c>
      <c r="Q47" s="21">
        <f t="shared" si="4"/>
        <v>1.2422236999999998</v>
      </c>
      <c r="AA47" s="12" t="s">
        <v>662</v>
      </c>
      <c r="AB47" s="12">
        <v>1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</v>
      </c>
      <c r="AM47" s="12">
        <v>1</v>
      </c>
      <c r="AN47" s="12">
        <v>1</v>
      </c>
      <c r="AO47" s="12">
        <v>1</v>
      </c>
      <c r="AP47" s="12">
        <v>1</v>
      </c>
    </row>
    <row r="48" spans="1:42" x14ac:dyDescent="0.3">
      <c r="A48" s="16"/>
      <c r="B48" s="11" t="s">
        <v>429</v>
      </c>
      <c r="C48" s="21">
        <f t="shared" si="4"/>
        <v>1.6346690000000001</v>
      </c>
      <c r="D48" s="21">
        <f t="shared" si="4"/>
        <v>1.812154</v>
      </c>
      <c r="E48" s="21">
        <f t="shared" si="4"/>
        <v>1.9896389999999999</v>
      </c>
      <c r="F48" s="21">
        <f t="shared" si="4"/>
        <v>1.6692109999999998</v>
      </c>
      <c r="G48" s="21">
        <f t="shared" si="4"/>
        <v>1.2378108999999999</v>
      </c>
      <c r="H48" s="21">
        <f t="shared" si="4"/>
        <v>1.6346690000000001</v>
      </c>
      <c r="I48" s="21">
        <f t="shared" si="4"/>
        <v>1.812154</v>
      </c>
      <c r="J48" s="21">
        <f t="shared" si="4"/>
        <v>1.9896389999999999</v>
      </c>
      <c r="K48" s="21">
        <f t="shared" si="4"/>
        <v>1.6692109999999998</v>
      </c>
      <c r="L48" s="21">
        <f t="shared" si="4"/>
        <v>1.2378108999999999</v>
      </c>
      <c r="M48" s="21">
        <f t="shared" si="4"/>
        <v>1.6390818</v>
      </c>
      <c r="N48" s="21">
        <f t="shared" si="4"/>
        <v>1.8165667999999999</v>
      </c>
      <c r="O48" s="21">
        <f t="shared" si="4"/>
        <v>1.9940517999999998</v>
      </c>
      <c r="P48" s="21">
        <f t="shared" si="4"/>
        <v>1.6736237999999997</v>
      </c>
      <c r="Q48" s="21">
        <f t="shared" si="4"/>
        <v>1.2422236999999998</v>
      </c>
      <c r="AA48" s="12" t="s">
        <v>423</v>
      </c>
      <c r="AB48" s="12">
        <v>1.6045</v>
      </c>
      <c r="AC48" s="12">
        <v>2.4884789999999999</v>
      </c>
      <c r="AD48" s="12">
        <v>2.152539</v>
      </c>
      <c r="AE48" s="12">
        <v>1.8165990000000001</v>
      </c>
      <c r="AF48" s="12">
        <v>1.1895115999999999</v>
      </c>
      <c r="AG48" s="12">
        <v>1.6045</v>
      </c>
      <c r="AH48" s="12">
        <v>2.4884789999999999</v>
      </c>
      <c r="AI48" s="12">
        <v>2.152539</v>
      </c>
      <c r="AJ48" s="12">
        <v>1.8165990000000001</v>
      </c>
      <c r="AK48" s="12">
        <v>1.1895115999999999</v>
      </c>
      <c r="AL48" s="12">
        <v>1.1880918</v>
      </c>
      <c r="AM48" s="12">
        <v>2.0720708000000001</v>
      </c>
      <c r="AN48" s="12">
        <v>1.7361308000000002</v>
      </c>
      <c r="AO48" s="12">
        <v>1.4001908000000003</v>
      </c>
      <c r="AP48" s="12">
        <v>0.7731034</v>
      </c>
    </row>
    <row r="49" spans="1:42" x14ac:dyDescent="0.3">
      <c r="A49" s="16"/>
      <c r="B49" s="11" t="s">
        <v>430</v>
      </c>
      <c r="C49" s="21">
        <f t="shared" si="4"/>
        <v>1.6346690000000001</v>
      </c>
      <c r="D49" s="21">
        <f t="shared" si="4"/>
        <v>1.812154</v>
      </c>
      <c r="E49" s="21">
        <f t="shared" si="4"/>
        <v>1.9896389999999999</v>
      </c>
      <c r="F49" s="21">
        <f t="shared" si="4"/>
        <v>1.6692109999999998</v>
      </c>
      <c r="G49" s="21">
        <f t="shared" si="4"/>
        <v>1.2378108999999999</v>
      </c>
      <c r="H49" s="21">
        <f t="shared" si="4"/>
        <v>1.6346690000000001</v>
      </c>
      <c r="I49" s="21">
        <f t="shared" si="4"/>
        <v>1.812154</v>
      </c>
      <c r="J49" s="21">
        <f t="shared" si="4"/>
        <v>1.9896389999999999</v>
      </c>
      <c r="K49" s="21">
        <f t="shared" si="4"/>
        <v>1.6692109999999998</v>
      </c>
      <c r="L49" s="21">
        <f t="shared" si="4"/>
        <v>1.2378108999999999</v>
      </c>
      <c r="M49" s="21">
        <f t="shared" si="4"/>
        <v>1.6390818</v>
      </c>
      <c r="N49" s="21">
        <f t="shared" si="4"/>
        <v>1.8165667999999999</v>
      </c>
      <c r="O49" s="21">
        <f t="shared" si="4"/>
        <v>1.9940517999999998</v>
      </c>
      <c r="P49" s="21">
        <f t="shared" si="4"/>
        <v>1.6736237999999997</v>
      </c>
      <c r="Q49" s="21">
        <f t="shared" si="4"/>
        <v>1.2422236999999998</v>
      </c>
      <c r="AA49" s="12" t="s">
        <v>424</v>
      </c>
      <c r="AB49" s="12">
        <v>1.6346690000000001</v>
      </c>
      <c r="AC49" s="12">
        <v>1.812154</v>
      </c>
      <c r="AD49" s="12">
        <v>1.9896389999999999</v>
      </c>
      <c r="AE49" s="12">
        <v>1.6692109999999998</v>
      </c>
      <c r="AF49" s="12">
        <v>1.2378108999999999</v>
      </c>
      <c r="AG49" s="12">
        <v>1.6346690000000001</v>
      </c>
      <c r="AH49" s="12">
        <v>1.812154</v>
      </c>
      <c r="AI49" s="12">
        <v>1.9896389999999999</v>
      </c>
      <c r="AJ49" s="12">
        <v>1.6692109999999998</v>
      </c>
      <c r="AK49" s="12">
        <v>1.2378108999999999</v>
      </c>
      <c r="AL49" s="12">
        <v>1.6390818</v>
      </c>
      <c r="AM49" s="12">
        <v>1.8165667999999999</v>
      </c>
      <c r="AN49" s="12">
        <v>1.9940517999999998</v>
      </c>
      <c r="AO49" s="12">
        <v>1.6736237999999997</v>
      </c>
      <c r="AP49" s="12">
        <v>1.2422236999999998</v>
      </c>
    </row>
    <row r="50" spans="1:42" x14ac:dyDescent="0.3">
      <c r="A50" s="16"/>
      <c r="B50" s="11" t="s">
        <v>431</v>
      </c>
      <c r="C50" s="21">
        <f t="shared" si="4"/>
        <v>1.6346690000000001</v>
      </c>
      <c r="D50" s="21">
        <f t="shared" si="4"/>
        <v>1.812154</v>
      </c>
      <c r="E50" s="21">
        <f t="shared" si="4"/>
        <v>1.9896389999999999</v>
      </c>
      <c r="F50" s="21">
        <f t="shared" si="4"/>
        <v>1.6692109999999998</v>
      </c>
      <c r="G50" s="21">
        <f t="shared" si="4"/>
        <v>1.2378108999999999</v>
      </c>
      <c r="H50" s="21">
        <f t="shared" si="4"/>
        <v>1.6346690000000001</v>
      </c>
      <c r="I50" s="21">
        <f t="shared" si="4"/>
        <v>1.812154</v>
      </c>
      <c r="J50" s="21">
        <f t="shared" si="4"/>
        <v>1.9896389999999999</v>
      </c>
      <c r="K50" s="21">
        <f t="shared" si="4"/>
        <v>1.6692109999999998</v>
      </c>
      <c r="L50" s="21">
        <f t="shared" si="4"/>
        <v>1.2378108999999999</v>
      </c>
      <c r="M50" s="21">
        <f t="shared" si="4"/>
        <v>1.6390818</v>
      </c>
      <c r="N50" s="21">
        <f t="shared" si="4"/>
        <v>1.8165667999999999</v>
      </c>
      <c r="O50" s="21">
        <f t="shared" si="4"/>
        <v>1.9940517999999998</v>
      </c>
      <c r="P50" s="21">
        <f t="shared" si="4"/>
        <v>1.6736237999999997</v>
      </c>
      <c r="Q50" s="21">
        <f t="shared" si="4"/>
        <v>1.2422236999999998</v>
      </c>
      <c r="AA50" s="12" t="s">
        <v>425</v>
      </c>
      <c r="AB50" s="12">
        <v>1.6346690000000001</v>
      </c>
      <c r="AC50" s="12">
        <v>1.812154</v>
      </c>
      <c r="AD50" s="12">
        <v>1.9896389999999999</v>
      </c>
      <c r="AE50" s="12">
        <v>1.6692109999999998</v>
      </c>
      <c r="AF50" s="12">
        <v>1.2378108999999999</v>
      </c>
      <c r="AG50" s="12">
        <v>1.6346690000000001</v>
      </c>
      <c r="AH50" s="12">
        <v>1.812154</v>
      </c>
      <c r="AI50" s="12">
        <v>1.9896389999999999</v>
      </c>
      <c r="AJ50" s="12">
        <v>1.6692109999999998</v>
      </c>
      <c r="AK50" s="12">
        <v>1.2378108999999999</v>
      </c>
      <c r="AL50" s="12">
        <v>1.6390818</v>
      </c>
      <c r="AM50" s="12">
        <v>1.8165667999999999</v>
      </c>
      <c r="AN50" s="12">
        <v>1.9940517999999998</v>
      </c>
      <c r="AO50" s="12">
        <v>1.6736237999999997</v>
      </c>
      <c r="AP50" s="12">
        <v>1.2422236999999998</v>
      </c>
    </row>
    <row r="51" spans="1:42" x14ac:dyDescent="0.3">
      <c r="A51" s="16"/>
      <c r="B51" s="11" t="s">
        <v>432</v>
      </c>
      <c r="C51" s="21">
        <f t="shared" si="4"/>
        <v>0.23222509999999996</v>
      </c>
      <c r="D51" s="21">
        <f t="shared" si="4"/>
        <v>0.73857679999999992</v>
      </c>
      <c r="E51" s="21">
        <f t="shared" si="4"/>
        <v>0.73862009999999989</v>
      </c>
      <c r="F51" s="21">
        <f t="shared" si="4"/>
        <v>0.73866339999999986</v>
      </c>
      <c r="G51" s="21">
        <f t="shared" si="4"/>
        <v>1.1764201999999999</v>
      </c>
      <c r="H51" s="21">
        <f t="shared" si="4"/>
        <v>0.23222509999999996</v>
      </c>
      <c r="I51" s="21">
        <f t="shared" si="4"/>
        <v>0.73857679999999992</v>
      </c>
      <c r="J51" s="21">
        <f t="shared" si="4"/>
        <v>0.73862009999999989</v>
      </c>
      <c r="K51" s="21">
        <f t="shared" si="4"/>
        <v>0.73866339999999986</v>
      </c>
      <c r="L51" s="21">
        <f t="shared" si="4"/>
        <v>1.1764201999999999</v>
      </c>
      <c r="M51" s="21">
        <f t="shared" si="4"/>
        <v>0.41199309999999989</v>
      </c>
      <c r="N51" s="21">
        <f t="shared" si="4"/>
        <v>0.91834479999999985</v>
      </c>
      <c r="O51" s="21">
        <f t="shared" si="4"/>
        <v>0.91838809999999982</v>
      </c>
      <c r="P51" s="21">
        <f t="shared" si="4"/>
        <v>0.91843139999999979</v>
      </c>
      <c r="Q51" s="21">
        <f t="shared" si="4"/>
        <v>1.3561881999999998</v>
      </c>
      <c r="AA51" s="12" t="s">
        <v>426</v>
      </c>
      <c r="AB51" s="12">
        <v>1.6346690000000001</v>
      </c>
      <c r="AC51" s="12">
        <v>1.812154</v>
      </c>
      <c r="AD51" s="12">
        <v>1.9896389999999999</v>
      </c>
      <c r="AE51" s="12">
        <v>1.6692109999999998</v>
      </c>
      <c r="AF51" s="12">
        <v>1.2378108999999999</v>
      </c>
      <c r="AG51" s="12">
        <v>1.6346690000000001</v>
      </c>
      <c r="AH51" s="12">
        <v>1.812154</v>
      </c>
      <c r="AI51" s="12">
        <v>1.9896389999999999</v>
      </c>
      <c r="AJ51" s="12">
        <v>1.6692109999999998</v>
      </c>
      <c r="AK51" s="12">
        <v>1.2378108999999999</v>
      </c>
      <c r="AL51" s="12">
        <v>1.6390818</v>
      </c>
      <c r="AM51" s="12">
        <v>1.8165667999999999</v>
      </c>
      <c r="AN51" s="12">
        <v>1.9940517999999998</v>
      </c>
      <c r="AO51" s="12">
        <v>1.6736237999999997</v>
      </c>
      <c r="AP51" s="12">
        <v>1.2422236999999998</v>
      </c>
    </row>
    <row r="52" spans="1:42" x14ac:dyDescent="0.3">
      <c r="A52" s="16"/>
      <c r="B52" s="11" t="s">
        <v>44</v>
      </c>
      <c r="C52" s="21">
        <f t="shared" ref="C52:Q64" si="5">VLOOKUP($B52,$AA$8:$AP$77,MATCH(C$7,$AA$7:$AP$7,0),)</f>
        <v>0.23222509999999996</v>
      </c>
      <c r="D52" s="21">
        <f t="shared" si="5"/>
        <v>0.73857679999999992</v>
      </c>
      <c r="E52" s="21">
        <f t="shared" si="5"/>
        <v>0.73862009999999989</v>
      </c>
      <c r="F52" s="21">
        <f t="shared" si="5"/>
        <v>0.73866339999999986</v>
      </c>
      <c r="G52" s="21">
        <f t="shared" si="5"/>
        <v>1.1764201999999999</v>
      </c>
      <c r="H52" s="21">
        <f t="shared" si="5"/>
        <v>0.23222509999999996</v>
      </c>
      <c r="I52" s="21">
        <f t="shared" si="5"/>
        <v>0.73857679999999992</v>
      </c>
      <c r="J52" s="21">
        <f t="shared" si="5"/>
        <v>0.73862009999999989</v>
      </c>
      <c r="K52" s="21">
        <f t="shared" si="5"/>
        <v>0.73866339999999986</v>
      </c>
      <c r="L52" s="21">
        <f t="shared" si="5"/>
        <v>1.1764201999999999</v>
      </c>
      <c r="M52" s="21">
        <f t="shared" si="5"/>
        <v>0.41199309999999989</v>
      </c>
      <c r="N52" s="21">
        <f t="shared" si="5"/>
        <v>0.91834479999999985</v>
      </c>
      <c r="O52" s="21">
        <f t="shared" si="5"/>
        <v>0.91838809999999982</v>
      </c>
      <c r="P52" s="21">
        <f t="shared" si="5"/>
        <v>0.91843139999999979</v>
      </c>
      <c r="Q52" s="21">
        <f t="shared" si="5"/>
        <v>1.3561881999999998</v>
      </c>
      <c r="AA52" s="12" t="s">
        <v>33</v>
      </c>
      <c r="AB52" s="12">
        <v>1.6346690000000001</v>
      </c>
      <c r="AC52" s="12">
        <v>1.812154</v>
      </c>
      <c r="AD52" s="12">
        <v>1.9896389999999999</v>
      </c>
      <c r="AE52" s="12">
        <v>1.6692109999999998</v>
      </c>
      <c r="AF52" s="12">
        <v>1.2378108999999999</v>
      </c>
      <c r="AG52" s="12">
        <v>1.6346690000000001</v>
      </c>
      <c r="AH52" s="12">
        <v>1.812154</v>
      </c>
      <c r="AI52" s="12">
        <v>1.9896389999999999</v>
      </c>
      <c r="AJ52" s="12">
        <v>1.6692109999999998</v>
      </c>
      <c r="AK52" s="12">
        <v>1.2378108999999999</v>
      </c>
      <c r="AL52" s="12">
        <v>1.6390818</v>
      </c>
      <c r="AM52" s="12">
        <v>1.8165667999999999</v>
      </c>
      <c r="AN52" s="12">
        <v>1.9940517999999998</v>
      </c>
      <c r="AO52" s="12">
        <v>1.6736237999999997</v>
      </c>
      <c r="AP52" s="12">
        <v>1.2422236999999998</v>
      </c>
    </row>
    <row r="53" spans="1:42" x14ac:dyDescent="0.3">
      <c r="A53" s="16"/>
      <c r="B53" s="11" t="s">
        <v>433</v>
      </c>
      <c r="C53" s="21">
        <f t="shared" si="5"/>
        <v>1</v>
      </c>
      <c r="D53" s="21">
        <f t="shared" si="5"/>
        <v>1</v>
      </c>
      <c r="E53" s="21">
        <f t="shared" si="5"/>
        <v>1</v>
      </c>
      <c r="F53" s="21">
        <f t="shared" si="5"/>
        <v>1</v>
      </c>
      <c r="G53" s="21">
        <f t="shared" si="5"/>
        <v>1</v>
      </c>
      <c r="H53" s="21">
        <f t="shared" si="5"/>
        <v>1</v>
      </c>
      <c r="I53" s="21">
        <f t="shared" si="5"/>
        <v>1</v>
      </c>
      <c r="J53" s="21">
        <f t="shared" si="5"/>
        <v>1</v>
      </c>
      <c r="K53" s="21">
        <f t="shared" si="5"/>
        <v>1</v>
      </c>
      <c r="L53" s="21">
        <f t="shared" si="5"/>
        <v>1</v>
      </c>
      <c r="M53" s="21">
        <f t="shared" si="5"/>
        <v>1</v>
      </c>
      <c r="N53" s="21">
        <f t="shared" si="5"/>
        <v>1</v>
      </c>
      <c r="O53" s="21">
        <f t="shared" si="5"/>
        <v>1</v>
      </c>
      <c r="P53" s="21">
        <f t="shared" si="5"/>
        <v>1</v>
      </c>
      <c r="Q53" s="21">
        <f t="shared" si="5"/>
        <v>1</v>
      </c>
      <c r="AA53" s="12" t="s">
        <v>36</v>
      </c>
      <c r="AB53" s="12">
        <v>1.6346690000000001</v>
      </c>
      <c r="AC53" s="12">
        <v>1.812154</v>
      </c>
      <c r="AD53" s="12">
        <v>1.9896389999999999</v>
      </c>
      <c r="AE53" s="12">
        <v>1.6692109999999998</v>
      </c>
      <c r="AF53" s="12">
        <v>1.2378108999999999</v>
      </c>
      <c r="AG53" s="12">
        <v>1.6346690000000001</v>
      </c>
      <c r="AH53" s="12">
        <v>1.812154</v>
      </c>
      <c r="AI53" s="12">
        <v>1.9896389999999999</v>
      </c>
      <c r="AJ53" s="12">
        <v>1.6692109999999998</v>
      </c>
      <c r="AK53" s="12">
        <v>1.2378108999999999</v>
      </c>
      <c r="AL53" s="12">
        <v>1.6390818</v>
      </c>
      <c r="AM53" s="12">
        <v>1.8165667999999999</v>
      </c>
      <c r="AN53" s="12">
        <v>1.9940517999999998</v>
      </c>
      <c r="AO53" s="12">
        <v>1.6736237999999997</v>
      </c>
      <c r="AP53" s="12">
        <v>1.2422236999999998</v>
      </c>
    </row>
    <row r="54" spans="1:42" x14ac:dyDescent="0.3">
      <c r="A54" s="16"/>
      <c r="B54" s="11" t="s">
        <v>47</v>
      </c>
      <c r="C54" s="21">
        <f t="shared" si="5"/>
        <v>0.23222509999999996</v>
      </c>
      <c r="D54" s="21">
        <f t="shared" si="5"/>
        <v>0.73857679999999992</v>
      </c>
      <c r="E54" s="21">
        <f t="shared" si="5"/>
        <v>0.73862009999999989</v>
      </c>
      <c r="F54" s="21">
        <f t="shared" si="5"/>
        <v>0.73866339999999986</v>
      </c>
      <c r="G54" s="21">
        <f t="shared" si="5"/>
        <v>1.1764201999999999</v>
      </c>
      <c r="H54" s="21">
        <f t="shared" si="5"/>
        <v>0.23222509999999996</v>
      </c>
      <c r="I54" s="21">
        <f t="shared" si="5"/>
        <v>0.73857679999999992</v>
      </c>
      <c r="J54" s="21">
        <f t="shared" si="5"/>
        <v>0.73862009999999989</v>
      </c>
      <c r="K54" s="21">
        <f t="shared" si="5"/>
        <v>0.73866339999999986</v>
      </c>
      <c r="L54" s="21">
        <f t="shared" si="5"/>
        <v>1.1764201999999999</v>
      </c>
      <c r="M54" s="21">
        <f t="shared" si="5"/>
        <v>0.41199309999999989</v>
      </c>
      <c r="N54" s="21">
        <f t="shared" si="5"/>
        <v>0.91834479999999985</v>
      </c>
      <c r="O54" s="21">
        <f t="shared" si="5"/>
        <v>0.91838809999999982</v>
      </c>
      <c r="P54" s="21">
        <f t="shared" si="5"/>
        <v>0.91843139999999979</v>
      </c>
      <c r="Q54" s="21">
        <f t="shared" si="5"/>
        <v>1.3561881999999998</v>
      </c>
      <c r="AA54" s="12" t="s">
        <v>663</v>
      </c>
      <c r="AB54" s="12">
        <v>1.6346690000000001</v>
      </c>
      <c r="AC54" s="12">
        <v>1.812154</v>
      </c>
      <c r="AD54" s="12">
        <v>1.9896389999999999</v>
      </c>
      <c r="AE54" s="12">
        <v>1.6692109999999998</v>
      </c>
      <c r="AF54" s="12">
        <v>1.2378108999999999</v>
      </c>
      <c r="AG54" s="12">
        <v>1.6346690000000001</v>
      </c>
      <c r="AH54" s="12">
        <v>1.812154</v>
      </c>
      <c r="AI54" s="12">
        <v>1.9896389999999999</v>
      </c>
      <c r="AJ54" s="12">
        <v>1.6692109999999998</v>
      </c>
      <c r="AK54" s="12">
        <v>1.2378108999999999</v>
      </c>
      <c r="AL54" s="12">
        <v>1.6390818</v>
      </c>
      <c r="AM54" s="12">
        <v>1.8165667999999999</v>
      </c>
      <c r="AN54" s="12">
        <v>1.9940517999999998</v>
      </c>
      <c r="AO54" s="12">
        <v>1.6736237999999997</v>
      </c>
      <c r="AP54" s="12">
        <v>1.2422236999999998</v>
      </c>
    </row>
    <row r="55" spans="1:42" x14ac:dyDescent="0.3">
      <c r="A55" s="16"/>
      <c r="B55" s="11" t="s">
        <v>434</v>
      </c>
      <c r="C55" s="21">
        <f t="shared" si="5"/>
        <v>0.23222509999999996</v>
      </c>
      <c r="D55" s="21">
        <f t="shared" si="5"/>
        <v>0.73857679999999992</v>
      </c>
      <c r="E55" s="21">
        <f t="shared" si="5"/>
        <v>0.73862009999999989</v>
      </c>
      <c r="F55" s="21">
        <f t="shared" si="5"/>
        <v>0.73866339999999986</v>
      </c>
      <c r="G55" s="21">
        <f t="shared" si="5"/>
        <v>1.1764201999999999</v>
      </c>
      <c r="H55" s="21">
        <f t="shared" si="5"/>
        <v>0.23222509999999996</v>
      </c>
      <c r="I55" s="21">
        <f t="shared" si="5"/>
        <v>0.73857679999999992</v>
      </c>
      <c r="J55" s="21">
        <f t="shared" si="5"/>
        <v>0.73862009999999989</v>
      </c>
      <c r="K55" s="21">
        <f t="shared" si="5"/>
        <v>0.73866339999999986</v>
      </c>
      <c r="L55" s="21">
        <f t="shared" si="5"/>
        <v>1.1764201999999999</v>
      </c>
      <c r="M55" s="21">
        <f t="shared" si="5"/>
        <v>0.41199309999999989</v>
      </c>
      <c r="N55" s="21">
        <f t="shared" si="5"/>
        <v>0.91834479999999985</v>
      </c>
      <c r="O55" s="21">
        <f t="shared" si="5"/>
        <v>0.91838809999999982</v>
      </c>
      <c r="P55" s="21">
        <f t="shared" si="5"/>
        <v>0.91843139999999979</v>
      </c>
      <c r="Q55" s="21">
        <f t="shared" si="5"/>
        <v>1.3561881999999998</v>
      </c>
      <c r="AA55" s="12" t="s">
        <v>42</v>
      </c>
      <c r="AB55" s="12">
        <v>0.41812889999999997</v>
      </c>
      <c r="AC55" s="12">
        <v>0.24068450000000002</v>
      </c>
      <c r="AD55" s="12">
        <v>0.41008919999999999</v>
      </c>
      <c r="AE55" s="12">
        <v>0.80622760000000016</v>
      </c>
      <c r="AF55" s="12">
        <v>1.0381496000000001</v>
      </c>
      <c r="AG55" s="12">
        <v>0.41812889999999997</v>
      </c>
      <c r="AH55" s="12">
        <v>0.24068450000000002</v>
      </c>
      <c r="AI55" s="12">
        <v>0.41008919999999999</v>
      </c>
      <c r="AJ55" s="12">
        <v>0.80622760000000016</v>
      </c>
      <c r="AK55" s="12">
        <v>1.0381496000000001</v>
      </c>
      <c r="AL55" s="12">
        <v>0.55147219999999986</v>
      </c>
      <c r="AM55" s="12">
        <v>0.37402779999999991</v>
      </c>
      <c r="AN55" s="12">
        <v>0.54343249999999999</v>
      </c>
      <c r="AO55" s="12">
        <v>0.9395709000000001</v>
      </c>
      <c r="AP55" s="12">
        <v>1.1714929000000001</v>
      </c>
    </row>
    <row r="56" spans="1:42" x14ac:dyDescent="0.3">
      <c r="A56" s="16"/>
      <c r="B56" s="11" t="s">
        <v>435</v>
      </c>
      <c r="C56" s="21">
        <f t="shared" si="5"/>
        <v>1.6045</v>
      </c>
      <c r="D56" s="21">
        <f t="shared" si="5"/>
        <v>2.4884789999999999</v>
      </c>
      <c r="E56" s="21">
        <f t="shared" si="5"/>
        <v>2.152539</v>
      </c>
      <c r="F56" s="21">
        <f t="shared" si="5"/>
        <v>1.8165990000000001</v>
      </c>
      <c r="G56" s="21">
        <f t="shared" si="5"/>
        <v>1.1895115999999999</v>
      </c>
      <c r="H56" s="21">
        <f t="shared" si="5"/>
        <v>1.6045</v>
      </c>
      <c r="I56" s="21">
        <f t="shared" si="5"/>
        <v>2.4884789999999999</v>
      </c>
      <c r="J56" s="21">
        <f t="shared" si="5"/>
        <v>2.152539</v>
      </c>
      <c r="K56" s="21">
        <f t="shared" si="5"/>
        <v>1.8165990000000001</v>
      </c>
      <c r="L56" s="21">
        <f t="shared" si="5"/>
        <v>1.1895115999999999</v>
      </c>
      <c r="M56" s="21">
        <f t="shared" si="5"/>
        <v>1.1880918</v>
      </c>
      <c r="N56" s="21">
        <f t="shared" si="5"/>
        <v>2.0720708000000001</v>
      </c>
      <c r="O56" s="21">
        <f t="shared" si="5"/>
        <v>1.7361308000000002</v>
      </c>
      <c r="P56" s="21">
        <f t="shared" si="5"/>
        <v>1.4001908000000003</v>
      </c>
      <c r="Q56" s="21">
        <f t="shared" si="5"/>
        <v>0.7731034</v>
      </c>
      <c r="AA56" s="12" t="s">
        <v>204</v>
      </c>
      <c r="AB56" s="12">
        <v>1</v>
      </c>
      <c r="AC56" s="12">
        <v>1</v>
      </c>
      <c r="AD56" s="12">
        <v>1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1</v>
      </c>
      <c r="AM56" s="12">
        <v>1</v>
      </c>
      <c r="AN56" s="12">
        <v>1</v>
      </c>
      <c r="AO56" s="12">
        <v>1</v>
      </c>
      <c r="AP56" s="12">
        <v>1</v>
      </c>
    </row>
    <row r="57" spans="1:42" x14ac:dyDescent="0.3">
      <c r="A57" s="16"/>
      <c r="B57" s="11" t="s">
        <v>436</v>
      </c>
      <c r="C57" s="21">
        <f t="shared" si="5"/>
        <v>0.23222509999999996</v>
      </c>
      <c r="D57" s="21">
        <f t="shared" si="5"/>
        <v>0.73857679999999992</v>
      </c>
      <c r="E57" s="21">
        <f t="shared" si="5"/>
        <v>0.73862009999999989</v>
      </c>
      <c r="F57" s="21">
        <f t="shared" si="5"/>
        <v>0.73866339999999986</v>
      </c>
      <c r="G57" s="21">
        <f t="shared" si="5"/>
        <v>1.1764201999999999</v>
      </c>
      <c r="H57" s="21">
        <f t="shared" si="5"/>
        <v>0.23222509999999996</v>
      </c>
      <c r="I57" s="21">
        <f t="shared" si="5"/>
        <v>0.73857679999999992</v>
      </c>
      <c r="J57" s="21">
        <f t="shared" si="5"/>
        <v>0.73862009999999989</v>
      </c>
      <c r="K57" s="21">
        <f t="shared" si="5"/>
        <v>0.73866339999999986</v>
      </c>
      <c r="L57" s="21">
        <f t="shared" si="5"/>
        <v>1.1764201999999999</v>
      </c>
      <c r="M57" s="21">
        <f t="shared" si="5"/>
        <v>0.41199309999999989</v>
      </c>
      <c r="N57" s="21">
        <f t="shared" si="5"/>
        <v>0.91834479999999985</v>
      </c>
      <c r="O57" s="21">
        <f t="shared" si="5"/>
        <v>0.91838809999999982</v>
      </c>
      <c r="P57" s="21">
        <f t="shared" si="5"/>
        <v>0.91843139999999979</v>
      </c>
      <c r="Q57" s="21">
        <f t="shared" si="5"/>
        <v>1.3561881999999998</v>
      </c>
      <c r="AA57" s="12" t="s">
        <v>427</v>
      </c>
      <c r="AB57" s="12">
        <v>0.41812889999999997</v>
      </c>
      <c r="AC57" s="12">
        <v>0.24068450000000002</v>
      </c>
      <c r="AD57" s="12">
        <v>0.41008919999999999</v>
      </c>
      <c r="AE57" s="12">
        <v>0.80622760000000016</v>
      </c>
      <c r="AF57" s="12">
        <v>1.0381496000000001</v>
      </c>
      <c r="AG57" s="12">
        <v>0.41812889999999997</v>
      </c>
      <c r="AH57" s="12">
        <v>0.24068450000000002</v>
      </c>
      <c r="AI57" s="12">
        <v>0.41008919999999999</v>
      </c>
      <c r="AJ57" s="12">
        <v>0.80622760000000016</v>
      </c>
      <c r="AK57" s="12">
        <v>1.0381496000000001</v>
      </c>
      <c r="AL57" s="12">
        <v>0.55147219999999986</v>
      </c>
      <c r="AM57" s="12">
        <v>0.37402779999999991</v>
      </c>
      <c r="AN57" s="12">
        <v>0.54343249999999999</v>
      </c>
      <c r="AO57" s="12">
        <v>0.9395709000000001</v>
      </c>
      <c r="AP57" s="12">
        <v>1.1714929000000001</v>
      </c>
    </row>
    <row r="58" spans="1:42" x14ac:dyDescent="0.3">
      <c r="A58" s="16"/>
      <c r="B58" s="11" t="s">
        <v>437</v>
      </c>
      <c r="C58" s="21">
        <f t="shared" si="5"/>
        <v>0.23222509999999996</v>
      </c>
      <c r="D58" s="21">
        <f t="shared" si="5"/>
        <v>0.73857679999999992</v>
      </c>
      <c r="E58" s="21">
        <f t="shared" si="5"/>
        <v>0.73862009999999989</v>
      </c>
      <c r="F58" s="21">
        <f t="shared" si="5"/>
        <v>0.73866339999999986</v>
      </c>
      <c r="G58" s="21">
        <f t="shared" si="5"/>
        <v>1.1764201999999999</v>
      </c>
      <c r="H58" s="21">
        <f t="shared" si="5"/>
        <v>0.23222509999999996</v>
      </c>
      <c r="I58" s="21">
        <f t="shared" si="5"/>
        <v>0.73857679999999992</v>
      </c>
      <c r="J58" s="21">
        <f t="shared" si="5"/>
        <v>0.73862009999999989</v>
      </c>
      <c r="K58" s="21">
        <f t="shared" si="5"/>
        <v>0.73866339999999986</v>
      </c>
      <c r="L58" s="21">
        <f t="shared" si="5"/>
        <v>1.1764201999999999</v>
      </c>
      <c r="M58" s="21">
        <f t="shared" si="5"/>
        <v>0.41199309999999989</v>
      </c>
      <c r="N58" s="21">
        <f t="shared" si="5"/>
        <v>0.91834479999999985</v>
      </c>
      <c r="O58" s="21">
        <f t="shared" si="5"/>
        <v>0.91838809999999982</v>
      </c>
      <c r="P58" s="21">
        <f t="shared" si="5"/>
        <v>0.91843139999999979</v>
      </c>
      <c r="Q58" s="21">
        <f t="shared" si="5"/>
        <v>1.3561881999999998</v>
      </c>
      <c r="AA58" s="12" t="s">
        <v>428</v>
      </c>
      <c r="AB58" s="12">
        <v>1.6346690000000001</v>
      </c>
      <c r="AC58" s="12">
        <v>1.812154</v>
      </c>
      <c r="AD58" s="12">
        <v>1.9896389999999999</v>
      </c>
      <c r="AE58" s="12">
        <v>1.6692109999999998</v>
      </c>
      <c r="AF58" s="12">
        <v>1.2378108999999999</v>
      </c>
      <c r="AG58" s="12">
        <v>1.6346690000000001</v>
      </c>
      <c r="AH58" s="12">
        <v>1.812154</v>
      </c>
      <c r="AI58" s="12">
        <v>1.9896389999999999</v>
      </c>
      <c r="AJ58" s="12">
        <v>1.6692109999999998</v>
      </c>
      <c r="AK58" s="12">
        <v>1.2378108999999999</v>
      </c>
      <c r="AL58" s="12">
        <v>1.6390818</v>
      </c>
      <c r="AM58" s="12">
        <v>1.8165667999999999</v>
      </c>
      <c r="AN58" s="12">
        <v>1.9940517999999998</v>
      </c>
      <c r="AO58" s="12">
        <v>1.6736237999999997</v>
      </c>
      <c r="AP58" s="12">
        <v>1.2422236999999998</v>
      </c>
    </row>
    <row r="59" spans="1:42" x14ac:dyDescent="0.3">
      <c r="A59" s="16"/>
      <c r="B59" s="11" t="s">
        <v>205</v>
      </c>
      <c r="C59" s="21">
        <f t="shared" si="5"/>
        <v>0.23222509999999996</v>
      </c>
      <c r="D59" s="21">
        <f t="shared" si="5"/>
        <v>0.73857679999999992</v>
      </c>
      <c r="E59" s="21">
        <f t="shared" si="5"/>
        <v>0.73862009999999989</v>
      </c>
      <c r="F59" s="21">
        <f t="shared" si="5"/>
        <v>0.73866339999999986</v>
      </c>
      <c r="G59" s="21">
        <f t="shared" si="5"/>
        <v>1.1764201999999999</v>
      </c>
      <c r="H59" s="21">
        <f t="shared" si="5"/>
        <v>0.23222509999999996</v>
      </c>
      <c r="I59" s="21">
        <f t="shared" si="5"/>
        <v>0.73857679999999992</v>
      </c>
      <c r="J59" s="21">
        <f t="shared" si="5"/>
        <v>0.73862009999999989</v>
      </c>
      <c r="K59" s="21">
        <f t="shared" si="5"/>
        <v>0.73866339999999986</v>
      </c>
      <c r="L59" s="21">
        <f t="shared" si="5"/>
        <v>1.1764201999999999</v>
      </c>
      <c r="M59" s="21">
        <f t="shared" si="5"/>
        <v>0.41199309999999989</v>
      </c>
      <c r="N59" s="21">
        <f t="shared" si="5"/>
        <v>0.91834479999999985</v>
      </c>
      <c r="O59" s="21">
        <f t="shared" si="5"/>
        <v>0.91838809999999982</v>
      </c>
      <c r="P59" s="21">
        <f t="shared" si="5"/>
        <v>0.91843139999999979</v>
      </c>
      <c r="Q59" s="21">
        <f t="shared" si="5"/>
        <v>1.3561881999999998</v>
      </c>
      <c r="AA59" s="12" t="s">
        <v>429</v>
      </c>
      <c r="AB59" s="12">
        <v>1.6346690000000001</v>
      </c>
      <c r="AC59" s="12">
        <v>1.812154</v>
      </c>
      <c r="AD59" s="12">
        <v>1.9896389999999999</v>
      </c>
      <c r="AE59" s="12">
        <v>1.6692109999999998</v>
      </c>
      <c r="AF59" s="12">
        <v>1.2378108999999999</v>
      </c>
      <c r="AG59" s="12">
        <v>1.6346690000000001</v>
      </c>
      <c r="AH59" s="12">
        <v>1.812154</v>
      </c>
      <c r="AI59" s="12">
        <v>1.9896389999999999</v>
      </c>
      <c r="AJ59" s="12">
        <v>1.6692109999999998</v>
      </c>
      <c r="AK59" s="12">
        <v>1.2378108999999999</v>
      </c>
      <c r="AL59" s="12">
        <v>1.6390818</v>
      </c>
      <c r="AM59" s="12">
        <v>1.8165667999999999</v>
      </c>
      <c r="AN59" s="12">
        <v>1.9940517999999998</v>
      </c>
      <c r="AO59" s="12">
        <v>1.6736237999999997</v>
      </c>
      <c r="AP59" s="12">
        <v>1.2422236999999998</v>
      </c>
    </row>
    <row r="60" spans="1:42" x14ac:dyDescent="0.3">
      <c r="A60" s="16"/>
      <c r="B60" s="11" t="s">
        <v>438</v>
      </c>
      <c r="C60" s="21">
        <f t="shared" si="5"/>
        <v>0.23222509999999996</v>
      </c>
      <c r="D60" s="21">
        <f t="shared" si="5"/>
        <v>0.73857679999999992</v>
      </c>
      <c r="E60" s="21">
        <f t="shared" si="5"/>
        <v>0.73862009999999989</v>
      </c>
      <c r="F60" s="21">
        <f t="shared" si="5"/>
        <v>0.73866339999999986</v>
      </c>
      <c r="G60" s="21">
        <f t="shared" si="5"/>
        <v>1.1764201999999999</v>
      </c>
      <c r="H60" s="21">
        <f t="shared" si="5"/>
        <v>0.23222509999999996</v>
      </c>
      <c r="I60" s="21">
        <f t="shared" si="5"/>
        <v>0.73857679999999992</v>
      </c>
      <c r="J60" s="21">
        <f t="shared" si="5"/>
        <v>0.73862009999999989</v>
      </c>
      <c r="K60" s="21">
        <f t="shared" si="5"/>
        <v>0.73866339999999986</v>
      </c>
      <c r="L60" s="21">
        <f t="shared" si="5"/>
        <v>1.1764201999999999</v>
      </c>
      <c r="M60" s="21">
        <f t="shared" si="5"/>
        <v>0.41199309999999989</v>
      </c>
      <c r="N60" s="21">
        <f t="shared" si="5"/>
        <v>0.91834479999999985</v>
      </c>
      <c r="O60" s="21">
        <f t="shared" si="5"/>
        <v>0.91838809999999982</v>
      </c>
      <c r="P60" s="21">
        <f t="shared" si="5"/>
        <v>0.91843139999999979</v>
      </c>
      <c r="Q60" s="21">
        <f t="shared" si="5"/>
        <v>1.3561881999999998</v>
      </c>
      <c r="AA60" s="12" t="s">
        <v>664</v>
      </c>
      <c r="AB60" s="12">
        <v>1.6346690000000001</v>
      </c>
      <c r="AC60" s="12">
        <v>1.812154</v>
      </c>
      <c r="AD60" s="12">
        <v>1.9896389999999999</v>
      </c>
      <c r="AE60" s="12">
        <v>1.6692109999999998</v>
      </c>
      <c r="AF60" s="12">
        <v>1.2378108999999999</v>
      </c>
      <c r="AG60" s="12">
        <v>1.6346690000000001</v>
      </c>
      <c r="AH60" s="12">
        <v>1.812154</v>
      </c>
      <c r="AI60" s="12">
        <v>1.9896389999999999</v>
      </c>
      <c r="AJ60" s="12">
        <v>1.6692109999999998</v>
      </c>
      <c r="AK60" s="12">
        <v>1.2378108999999999</v>
      </c>
      <c r="AL60" s="12">
        <v>1.6390818</v>
      </c>
      <c r="AM60" s="12">
        <v>1.8165667999999999</v>
      </c>
      <c r="AN60" s="12">
        <v>1.9940517999999998</v>
      </c>
      <c r="AO60" s="12">
        <v>1.6736237999999997</v>
      </c>
      <c r="AP60" s="12">
        <v>1.2422236999999998</v>
      </c>
    </row>
    <row r="61" spans="1:42" x14ac:dyDescent="0.3">
      <c r="A61" s="16"/>
      <c r="B61" s="11" t="s">
        <v>439</v>
      </c>
      <c r="C61" s="21">
        <f t="shared" si="5"/>
        <v>1</v>
      </c>
      <c r="D61" s="21">
        <f t="shared" si="5"/>
        <v>1</v>
      </c>
      <c r="E61" s="21">
        <f t="shared" si="5"/>
        <v>1</v>
      </c>
      <c r="F61" s="21">
        <f t="shared" si="5"/>
        <v>1</v>
      </c>
      <c r="G61" s="21">
        <f t="shared" si="5"/>
        <v>1</v>
      </c>
      <c r="H61" s="21">
        <f t="shared" si="5"/>
        <v>1</v>
      </c>
      <c r="I61" s="21">
        <f t="shared" si="5"/>
        <v>1</v>
      </c>
      <c r="J61" s="21">
        <f t="shared" si="5"/>
        <v>1</v>
      </c>
      <c r="K61" s="21">
        <f t="shared" si="5"/>
        <v>1</v>
      </c>
      <c r="L61" s="21">
        <f t="shared" si="5"/>
        <v>1</v>
      </c>
      <c r="M61" s="21">
        <f t="shared" si="5"/>
        <v>1</v>
      </c>
      <c r="N61" s="21">
        <f t="shared" si="5"/>
        <v>1</v>
      </c>
      <c r="O61" s="21">
        <f t="shared" si="5"/>
        <v>1</v>
      </c>
      <c r="P61" s="21">
        <f t="shared" si="5"/>
        <v>1</v>
      </c>
      <c r="Q61" s="21">
        <f t="shared" si="5"/>
        <v>1</v>
      </c>
      <c r="AA61" s="12" t="s">
        <v>430</v>
      </c>
      <c r="AB61" s="12">
        <v>1.6346690000000001</v>
      </c>
      <c r="AC61" s="12">
        <v>1.812154</v>
      </c>
      <c r="AD61" s="12">
        <v>1.9896389999999999</v>
      </c>
      <c r="AE61" s="12">
        <v>1.6692109999999998</v>
      </c>
      <c r="AF61" s="12">
        <v>1.2378108999999999</v>
      </c>
      <c r="AG61" s="12">
        <v>1.6346690000000001</v>
      </c>
      <c r="AH61" s="12">
        <v>1.812154</v>
      </c>
      <c r="AI61" s="12">
        <v>1.9896389999999999</v>
      </c>
      <c r="AJ61" s="12">
        <v>1.6692109999999998</v>
      </c>
      <c r="AK61" s="12">
        <v>1.2378108999999999</v>
      </c>
      <c r="AL61" s="12">
        <v>1.6390818</v>
      </c>
      <c r="AM61" s="12">
        <v>1.8165667999999999</v>
      </c>
      <c r="AN61" s="12">
        <v>1.9940517999999998</v>
      </c>
      <c r="AO61" s="12">
        <v>1.6736237999999997</v>
      </c>
      <c r="AP61" s="12">
        <v>1.2422236999999998</v>
      </c>
    </row>
    <row r="62" spans="1:42" x14ac:dyDescent="0.3">
      <c r="A62" s="16"/>
      <c r="B62" s="11" t="s">
        <v>206</v>
      </c>
      <c r="C62" s="21">
        <f t="shared" si="5"/>
        <v>1.9476280000000001</v>
      </c>
      <c r="D62" s="21">
        <f t="shared" si="5"/>
        <v>2.642039</v>
      </c>
      <c r="E62" s="21">
        <f t="shared" si="5"/>
        <v>3.3364500000000001</v>
      </c>
      <c r="F62" s="21">
        <f t="shared" si="5"/>
        <v>3.9367930000000002</v>
      </c>
      <c r="G62" s="21">
        <f t="shared" si="5"/>
        <v>2.4007540000000001</v>
      </c>
      <c r="H62" s="21">
        <f t="shared" si="5"/>
        <v>1.9476280000000001</v>
      </c>
      <c r="I62" s="21">
        <f t="shared" si="5"/>
        <v>2.642039</v>
      </c>
      <c r="J62" s="21">
        <f t="shared" si="5"/>
        <v>3.3364500000000001</v>
      </c>
      <c r="K62" s="21">
        <f t="shared" si="5"/>
        <v>3.9367930000000002</v>
      </c>
      <c r="L62" s="21">
        <f t="shared" si="5"/>
        <v>2.4007540000000001</v>
      </c>
      <c r="M62" s="21">
        <f t="shared" si="5"/>
        <v>1.7387340000000002</v>
      </c>
      <c r="N62" s="21">
        <f t="shared" si="5"/>
        <v>2.4331450000000001</v>
      </c>
      <c r="O62" s="21">
        <f t="shared" si="5"/>
        <v>3.1275560000000002</v>
      </c>
      <c r="P62" s="21">
        <f t="shared" si="5"/>
        <v>3.7278990000000003</v>
      </c>
      <c r="Q62" s="21">
        <f t="shared" si="5"/>
        <v>2.1918600000000001</v>
      </c>
      <c r="AA62" s="12" t="s">
        <v>665</v>
      </c>
      <c r="AB62" s="12">
        <v>1.6346690000000001</v>
      </c>
      <c r="AC62" s="12">
        <v>1.812154</v>
      </c>
      <c r="AD62" s="12">
        <v>1.9896389999999999</v>
      </c>
      <c r="AE62" s="12">
        <v>1.6692109999999998</v>
      </c>
      <c r="AF62" s="12">
        <v>1.2378108999999999</v>
      </c>
      <c r="AG62" s="12">
        <v>1.6346690000000001</v>
      </c>
      <c r="AH62" s="12">
        <v>1.812154</v>
      </c>
      <c r="AI62" s="12">
        <v>1.9896389999999999</v>
      </c>
      <c r="AJ62" s="12">
        <v>1.6692109999999998</v>
      </c>
      <c r="AK62" s="12">
        <v>1.2378108999999999</v>
      </c>
      <c r="AL62" s="12">
        <v>1.6390818</v>
      </c>
      <c r="AM62" s="12">
        <v>1.8165667999999999</v>
      </c>
      <c r="AN62" s="12">
        <v>1.9940517999999998</v>
      </c>
      <c r="AO62" s="12">
        <v>1.6736237999999997</v>
      </c>
      <c r="AP62" s="12">
        <v>1.2422236999999998</v>
      </c>
    </row>
    <row r="63" spans="1:42" x14ac:dyDescent="0.3">
      <c r="A63" s="16"/>
      <c r="B63" s="11" t="s">
        <v>207</v>
      </c>
      <c r="C63" s="21">
        <f t="shared" si="5"/>
        <v>1.9476280000000001</v>
      </c>
      <c r="D63" s="21">
        <f t="shared" si="5"/>
        <v>2.642039</v>
      </c>
      <c r="E63" s="21">
        <f t="shared" si="5"/>
        <v>3.3364500000000001</v>
      </c>
      <c r="F63" s="21">
        <f t="shared" si="5"/>
        <v>3.9367930000000002</v>
      </c>
      <c r="G63" s="21">
        <f t="shared" si="5"/>
        <v>2.4007540000000001</v>
      </c>
      <c r="H63" s="21">
        <f t="shared" si="5"/>
        <v>1.9476280000000001</v>
      </c>
      <c r="I63" s="21">
        <f t="shared" si="5"/>
        <v>2.642039</v>
      </c>
      <c r="J63" s="21">
        <f t="shared" si="5"/>
        <v>3.3364500000000001</v>
      </c>
      <c r="K63" s="21">
        <f t="shared" si="5"/>
        <v>3.9367930000000002</v>
      </c>
      <c r="L63" s="21">
        <f t="shared" si="5"/>
        <v>2.4007540000000001</v>
      </c>
      <c r="M63" s="21">
        <f t="shared" si="5"/>
        <v>1.7387340000000002</v>
      </c>
      <c r="N63" s="21">
        <f t="shared" si="5"/>
        <v>2.4331450000000001</v>
      </c>
      <c r="O63" s="21">
        <f t="shared" si="5"/>
        <v>3.1275560000000002</v>
      </c>
      <c r="P63" s="21">
        <f t="shared" si="5"/>
        <v>3.7278990000000003</v>
      </c>
      <c r="Q63" s="21">
        <f t="shared" si="5"/>
        <v>2.1918600000000001</v>
      </c>
      <c r="AA63" s="12" t="s">
        <v>431</v>
      </c>
      <c r="AB63" s="12">
        <v>1.6346690000000001</v>
      </c>
      <c r="AC63" s="12">
        <v>1.812154</v>
      </c>
      <c r="AD63" s="12">
        <v>1.9896389999999999</v>
      </c>
      <c r="AE63" s="12">
        <v>1.6692109999999998</v>
      </c>
      <c r="AF63" s="12">
        <v>1.2378108999999999</v>
      </c>
      <c r="AG63" s="12">
        <v>1.6346690000000001</v>
      </c>
      <c r="AH63" s="12">
        <v>1.812154</v>
      </c>
      <c r="AI63" s="12">
        <v>1.9896389999999999</v>
      </c>
      <c r="AJ63" s="12">
        <v>1.6692109999999998</v>
      </c>
      <c r="AK63" s="12">
        <v>1.2378108999999999</v>
      </c>
      <c r="AL63" s="12">
        <v>1.6390818</v>
      </c>
      <c r="AM63" s="12">
        <v>1.8165667999999999</v>
      </c>
      <c r="AN63" s="12">
        <v>1.9940517999999998</v>
      </c>
      <c r="AO63" s="12">
        <v>1.6736237999999997</v>
      </c>
      <c r="AP63" s="12">
        <v>1.2422236999999998</v>
      </c>
    </row>
    <row r="64" spans="1:42" x14ac:dyDescent="0.3">
      <c r="A64" s="16"/>
      <c r="B64" s="11" t="s">
        <v>49</v>
      </c>
      <c r="C64" s="21">
        <f t="shared" si="5"/>
        <v>1.9476280000000001</v>
      </c>
      <c r="D64" s="21">
        <f t="shared" si="5"/>
        <v>2.642039</v>
      </c>
      <c r="E64" s="21">
        <f t="shared" si="5"/>
        <v>3.3364500000000001</v>
      </c>
      <c r="F64" s="21">
        <f t="shared" si="5"/>
        <v>3.9367930000000002</v>
      </c>
      <c r="G64" s="21">
        <f t="shared" si="5"/>
        <v>2.4007540000000001</v>
      </c>
      <c r="H64" s="21">
        <f t="shared" si="5"/>
        <v>1.9476280000000001</v>
      </c>
      <c r="I64" s="21">
        <f t="shared" si="5"/>
        <v>2.642039</v>
      </c>
      <c r="J64" s="21">
        <f t="shared" si="5"/>
        <v>3.3364500000000001</v>
      </c>
      <c r="K64" s="21">
        <f t="shared" si="5"/>
        <v>3.9367930000000002</v>
      </c>
      <c r="L64" s="21">
        <f t="shared" si="5"/>
        <v>2.4007540000000001</v>
      </c>
      <c r="M64" s="21">
        <f t="shared" si="5"/>
        <v>1.7387340000000002</v>
      </c>
      <c r="N64" s="21">
        <f t="shared" si="5"/>
        <v>2.4331450000000001</v>
      </c>
      <c r="O64" s="21">
        <f t="shared" si="5"/>
        <v>3.1275560000000002</v>
      </c>
      <c r="P64" s="21">
        <f t="shared" si="5"/>
        <v>3.7278990000000003</v>
      </c>
      <c r="Q64" s="21">
        <f t="shared" si="5"/>
        <v>2.1918600000000001</v>
      </c>
      <c r="AA64" s="12" t="s">
        <v>432</v>
      </c>
      <c r="AB64" s="12">
        <v>0.23222509999999996</v>
      </c>
      <c r="AC64" s="12">
        <v>0.73857679999999992</v>
      </c>
      <c r="AD64" s="12">
        <v>0.73862009999999989</v>
      </c>
      <c r="AE64" s="12">
        <v>0.73866339999999986</v>
      </c>
      <c r="AF64" s="12">
        <v>1.1764201999999999</v>
      </c>
      <c r="AG64" s="12">
        <v>0.23222509999999996</v>
      </c>
      <c r="AH64" s="12">
        <v>0.73857679999999992</v>
      </c>
      <c r="AI64" s="12">
        <v>0.73862009999999989</v>
      </c>
      <c r="AJ64" s="12">
        <v>0.73866339999999986</v>
      </c>
      <c r="AK64" s="12">
        <v>1.1764201999999999</v>
      </c>
      <c r="AL64" s="12">
        <v>0.41199309999999989</v>
      </c>
      <c r="AM64" s="12">
        <v>0.91834479999999985</v>
      </c>
      <c r="AN64" s="12">
        <v>0.91838809999999982</v>
      </c>
      <c r="AO64" s="12">
        <v>0.91843139999999979</v>
      </c>
      <c r="AP64" s="12">
        <v>1.3561881999999998</v>
      </c>
    </row>
    <row r="65" spans="1:42" x14ac:dyDescent="0.3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AA65" s="12" t="s">
        <v>44</v>
      </c>
      <c r="AB65" s="12">
        <v>0.23222509999999996</v>
      </c>
      <c r="AC65" s="12">
        <v>0.73857679999999992</v>
      </c>
      <c r="AD65" s="12">
        <v>0.73862009999999989</v>
      </c>
      <c r="AE65" s="12">
        <v>0.73866339999999986</v>
      </c>
      <c r="AF65" s="12">
        <v>1.1764201999999999</v>
      </c>
      <c r="AG65" s="12">
        <v>0.23222509999999996</v>
      </c>
      <c r="AH65" s="12">
        <v>0.73857679999999992</v>
      </c>
      <c r="AI65" s="12">
        <v>0.73862009999999989</v>
      </c>
      <c r="AJ65" s="12">
        <v>0.73866339999999986</v>
      </c>
      <c r="AK65" s="12">
        <v>1.1764201999999999</v>
      </c>
      <c r="AL65" s="12">
        <v>0.41199309999999989</v>
      </c>
      <c r="AM65" s="12">
        <v>0.91834479999999985</v>
      </c>
      <c r="AN65" s="12">
        <v>0.91838809999999982</v>
      </c>
      <c r="AO65" s="12">
        <v>0.91843139999999979</v>
      </c>
      <c r="AP65" s="12">
        <v>1.3561881999999998</v>
      </c>
    </row>
    <row r="66" spans="1:42" x14ac:dyDescent="0.3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AA66" s="12" t="s">
        <v>433</v>
      </c>
      <c r="AB66" s="12">
        <v>1</v>
      </c>
      <c r="AC66" s="12">
        <v>1</v>
      </c>
      <c r="AD66" s="12">
        <v>1</v>
      </c>
      <c r="AE66" s="12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</row>
    <row r="67" spans="1:42" x14ac:dyDescent="0.3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AA67" s="12" t="s">
        <v>47</v>
      </c>
      <c r="AB67" s="12">
        <v>0.23222509999999996</v>
      </c>
      <c r="AC67" s="12">
        <v>0.73857679999999992</v>
      </c>
      <c r="AD67" s="12">
        <v>0.73862009999999989</v>
      </c>
      <c r="AE67" s="12">
        <v>0.73866339999999986</v>
      </c>
      <c r="AF67" s="12">
        <v>1.1764201999999999</v>
      </c>
      <c r="AG67" s="12">
        <v>0.23222509999999996</v>
      </c>
      <c r="AH67" s="12">
        <v>0.73857679999999992</v>
      </c>
      <c r="AI67" s="12">
        <v>0.73862009999999989</v>
      </c>
      <c r="AJ67" s="12">
        <v>0.73866339999999986</v>
      </c>
      <c r="AK67" s="12">
        <v>1.1764201999999999</v>
      </c>
      <c r="AL67" s="12">
        <v>0.41199309999999989</v>
      </c>
      <c r="AM67" s="12">
        <v>0.91834479999999985</v>
      </c>
      <c r="AN67" s="12">
        <v>0.91838809999999982</v>
      </c>
      <c r="AO67" s="12">
        <v>0.91843139999999979</v>
      </c>
      <c r="AP67" s="12">
        <v>1.3561881999999998</v>
      </c>
    </row>
    <row r="68" spans="1:42" x14ac:dyDescent="0.3">
      <c r="A68" s="16"/>
      <c r="B68" s="3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AA68" s="12" t="s">
        <v>434</v>
      </c>
      <c r="AB68" s="12">
        <v>0.23222509999999996</v>
      </c>
      <c r="AC68" s="12">
        <v>0.73857679999999992</v>
      </c>
      <c r="AD68" s="12">
        <v>0.73862009999999989</v>
      </c>
      <c r="AE68" s="12">
        <v>0.73866339999999986</v>
      </c>
      <c r="AF68" s="12">
        <v>1.1764201999999999</v>
      </c>
      <c r="AG68" s="12">
        <v>0.23222509999999996</v>
      </c>
      <c r="AH68" s="12">
        <v>0.73857679999999992</v>
      </c>
      <c r="AI68" s="12">
        <v>0.73862009999999989</v>
      </c>
      <c r="AJ68" s="12">
        <v>0.73866339999999986</v>
      </c>
      <c r="AK68" s="12">
        <v>1.1764201999999999</v>
      </c>
      <c r="AL68" s="12">
        <v>0.41199309999999989</v>
      </c>
      <c r="AM68" s="12">
        <v>0.91834479999999985</v>
      </c>
      <c r="AN68" s="12">
        <v>0.91838809999999982</v>
      </c>
      <c r="AO68" s="12">
        <v>0.91843139999999979</v>
      </c>
      <c r="AP68" s="12">
        <v>1.3561881999999998</v>
      </c>
    </row>
    <row r="69" spans="1:42" x14ac:dyDescent="0.3">
      <c r="A69" s="16"/>
      <c r="B69" s="3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AA69" s="12" t="s">
        <v>435</v>
      </c>
      <c r="AB69" s="12">
        <v>1.6045</v>
      </c>
      <c r="AC69" s="12">
        <v>2.4884789999999999</v>
      </c>
      <c r="AD69" s="12">
        <v>2.152539</v>
      </c>
      <c r="AE69" s="12">
        <v>1.8165990000000001</v>
      </c>
      <c r="AF69" s="12">
        <v>1.1895115999999999</v>
      </c>
      <c r="AG69" s="12">
        <v>1.6045</v>
      </c>
      <c r="AH69" s="12">
        <v>2.4884789999999999</v>
      </c>
      <c r="AI69" s="12">
        <v>2.152539</v>
      </c>
      <c r="AJ69" s="12">
        <v>1.8165990000000001</v>
      </c>
      <c r="AK69" s="12">
        <v>1.1895115999999999</v>
      </c>
      <c r="AL69" s="12">
        <v>1.1880918</v>
      </c>
      <c r="AM69" s="12">
        <v>2.0720708000000001</v>
      </c>
      <c r="AN69" s="12">
        <v>1.7361308000000002</v>
      </c>
      <c r="AO69" s="12">
        <v>1.4001908000000003</v>
      </c>
      <c r="AP69" s="12">
        <v>0.7731034</v>
      </c>
    </row>
    <row r="70" spans="1:42" x14ac:dyDescent="0.3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AA70" s="12" t="s">
        <v>436</v>
      </c>
      <c r="AB70" s="12">
        <v>0.23222509999999996</v>
      </c>
      <c r="AC70" s="12">
        <v>0.73857679999999992</v>
      </c>
      <c r="AD70" s="12">
        <v>0.73862009999999989</v>
      </c>
      <c r="AE70" s="12">
        <v>0.73866339999999986</v>
      </c>
      <c r="AF70" s="12">
        <v>1.1764201999999999</v>
      </c>
      <c r="AG70" s="12">
        <v>0.23222509999999996</v>
      </c>
      <c r="AH70" s="12">
        <v>0.73857679999999992</v>
      </c>
      <c r="AI70" s="12">
        <v>0.73862009999999989</v>
      </c>
      <c r="AJ70" s="12">
        <v>0.73866339999999986</v>
      </c>
      <c r="AK70" s="12">
        <v>1.1764201999999999</v>
      </c>
      <c r="AL70" s="12">
        <v>0.41199309999999989</v>
      </c>
      <c r="AM70" s="12">
        <v>0.91834479999999985</v>
      </c>
      <c r="AN70" s="12">
        <v>0.91838809999999982</v>
      </c>
      <c r="AO70" s="12">
        <v>0.91843139999999979</v>
      </c>
      <c r="AP70" s="12">
        <v>1.3561881999999998</v>
      </c>
    </row>
    <row r="71" spans="1:42" x14ac:dyDescent="0.3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AA71" s="12" t="s">
        <v>437</v>
      </c>
      <c r="AB71" s="12">
        <v>0.23222509999999996</v>
      </c>
      <c r="AC71" s="12">
        <v>0.73857679999999992</v>
      </c>
      <c r="AD71" s="12">
        <v>0.73862009999999989</v>
      </c>
      <c r="AE71" s="12">
        <v>0.73866339999999986</v>
      </c>
      <c r="AF71" s="12">
        <v>1.1764201999999999</v>
      </c>
      <c r="AG71" s="12">
        <v>0.23222509999999996</v>
      </c>
      <c r="AH71" s="12">
        <v>0.73857679999999992</v>
      </c>
      <c r="AI71" s="12">
        <v>0.73862009999999989</v>
      </c>
      <c r="AJ71" s="12">
        <v>0.73866339999999986</v>
      </c>
      <c r="AK71" s="12">
        <v>1.1764201999999999</v>
      </c>
      <c r="AL71" s="12">
        <v>0.41199309999999989</v>
      </c>
      <c r="AM71" s="12">
        <v>0.91834479999999985</v>
      </c>
      <c r="AN71" s="12">
        <v>0.91838809999999982</v>
      </c>
      <c r="AO71" s="12">
        <v>0.91843139999999979</v>
      </c>
      <c r="AP71" s="12">
        <v>1.3561881999999998</v>
      </c>
    </row>
    <row r="72" spans="1:42" x14ac:dyDescent="0.3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AA72" s="12" t="s">
        <v>205</v>
      </c>
      <c r="AB72" s="12">
        <v>0.23222509999999996</v>
      </c>
      <c r="AC72" s="12">
        <v>0.73857679999999992</v>
      </c>
      <c r="AD72" s="12">
        <v>0.73862009999999989</v>
      </c>
      <c r="AE72" s="12">
        <v>0.73866339999999986</v>
      </c>
      <c r="AF72" s="12">
        <v>1.1764201999999999</v>
      </c>
      <c r="AG72" s="12">
        <v>0.23222509999999996</v>
      </c>
      <c r="AH72" s="12">
        <v>0.73857679999999992</v>
      </c>
      <c r="AI72" s="12">
        <v>0.73862009999999989</v>
      </c>
      <c r="AJ72" s="12">
        <v>0.73866339999999986</v>
      </c>
      <c r="AK72" s="12">
        <v>1.1764201999999999</v>
      </c>
      <c r="AL72" s="12">
        <v>0.41199309999999989</v>
      </c>
      <c r="AM72" s="12">
        <v>0.91834479999999985</v>
      </c>
      <c r="AN72" s="12">
        <v>0.91838809999999982</v>
      </c>
      <c r="AO72" s="12">
        <v>0.91843139999999979</v>
      </c>
      <c r="AP72" s="12">
        <v>1.3561881999999998</v>
      </c>
    </row>
    <row r="73" spans="1:42" x14ac:dyDescent="0.3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AA73" s="12" t="s">
        <v>438</v>
      </c>
      <c r="AB73" s="12">
        <v>0.23222509999999996</v>
      </c>
      <c r="AC73" s="12">
        <v>0.73857679999999992</v>
      </c>
      <c r="AD73" s="12">
        <v>0.73862009999999989</v>
      </c>
      <c r="AE73" s="12">
        <v>0.73866339999999986</v>
      </c>
      <c r="AF73" s="12">
        <v>1.1764201999999999</v>
      </c>
      <c r="AG73" s="12">
        <v>0.23222509999999996</v>
      </c>
      <c r="AH73" s="12">
        <v>0.73857679999999992</v>
      </c>
      <c r="AI73" s="12">
        <v>0.73862009999999989</v>
      </c>
      <c r="AJ73" s="12">
        <v>0.73866339999999986</v>
      </c>
      <c r="AK73" s="12">
        <v>1.1764201999999999</v>
      </c>
      <c r="AL73" s="12">
        <v>0.41199309999999989</v>
      </c>
      <c r="AM73" s="12">
        <v>0.91834479999999985</v>
      </c>
      <c r="AN73" s="12">
        <v>0.91838809999999982</v>
      </c>
      <c r="AO73" s="12">
        <v>0.91843139999999979</v>
      </c>
      <c r="AP73" s="12">
        <v>1.3561881999999998</v>
      </c>
    </row>
    <row r="74" spans="1:42" x14ac:dyDescent="0.3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AA74" s="12" t="s">
        <v>439</v>
      </c>
      <c r="AB74" s="12">
        <v>1</v>
      </c>
      <c r="AC74" s="12">
        <v>1</v>
      </c>
      <c r="AD74" s="12">
        <v>1</v>
      </c>
      <c r="AE74" s="12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2">
        <v>1</v>
      </c>
      <c r="AM74" s="12">
        <v>1</v>
      </c>
      <c r="AN74" s="12">
        <v>1</v>
      </c>
      <c r="AO74" s="12">
        <v>1</v>
      </c>
      <c r="AP74" s="12">
        <v>1</v>
      </c>
    </row>
    <row r="75" spans="1:42" x14ac:dyDescent="0.3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AA75" s="12" t="s">
        <v>206</v>
      </c>
      <c r="AB75" s="12">
        <v>1.9476280000000001</v>
      </c>
      <c r="AC75" s="12">
        <v>2.642039</v>
      </c>
      <c r="AD75" s="12">
        <v>3.3364500000000001</v>
      </c>
      <c r="AE75" s="12">
        <v>3.9367930000000002</v>
      </c>
      <c r="AF75" s="12">
        <v>2.4007540000000001</v>
      </c>
      <c r="AG75" s="12">
        <v>1.9476280000000001</v>
      </c>
      <c r="AH75" s="12">
        <v>2.642039</v>
      </c>
      <c r="AI75" s="12">
        <v>3.3364500000000001</v>
      </c>
      <c r="AJ75" s="12">
        <v>3.9367930000000002</v>
      </c>
      <c r="AK75" s="12">
        <v>2.4007540000000001</v>
      </c>
      <c r="AL75" s="12">
        <v>1.7387340000000002</v>
      </c>
      <c r="AM75" s="12">
        <v>2.4331450000000001</v>
      </c>
      <c r="AN75" s="12">
        <v>3.1275560000000002</v>
      </c>
      <c r="AO75" s="12">
        <v>3.7278990000000003</v>
      </c>
      <c r="AP75" s="12">
        <v>2.1918600000000001</v>
      </c>
    </row>
    <row r="76" spans="1:42" x14ac:dyDescent="0.3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AA76" s="12" t="s">
        <v>207</v>
      </c>
      <c r="AB76" s="12">
        <v>1.9476280000000001</v>
      </c>
      <c r="AC76" s="12">
        <v>2.642039</v>
      </c>
      <c r="AD76" s="12">
        <v>3.3364500000000001</v>
      </c>
      <c r="AE76" s="12">
        <v>3.9367930000000002</v>
      </c>
      <c r="AF76" s="12">
        <v>2.4007540000000001</v>
      </c>
      <c r="AG76" s="12">
        <v>1.9476280000000001</v>
      </c>
      <c r="AH76" s="12">
        <v>2.642039</v>
      </c>
      <c r="AI76" s="12">
        <v>3.3364500000000001</v>
      </c>
      <c r="AJ76" s="12">
        <v>3.9367930000000002</v>
      </c>
      <c r="AK76" s="12">
        <v>2.4007540000000001</v>
      </c>
      <c r="AL76" s="12">
        <v>1.7387340000000002</v>
      </c>
      <c r="AM76" s="12">
        <v>2.4331450000000001</v>
      </c>
      <c r="AN76" s="12">
        <v>3.1275560000000002</v>
      </c>
      <c r="AO76" s="12">
        <v>3.7278990000000003</v>
      </c>
      <c r="AP76" s="12">
        <v>2.1918600000000001</v>
      </c>
    </row>
    <row r="77" spans="1:42" x14ac:dyDescent="0.3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AA77" s="12" t="s">
        <v>49</v>
      </c>
      <c r="AB77" s="12">
        <v>1.9476280000000001</v>
      </c>
      <c r="AC77" s="12">
        <v>2.642039</v>
      </c>
      <c r="AD77" s="12">
        <v>3.3364500000000001</v>
      </c>
      <c r="AE77" s="12">
        <v>3.9367930000000002</v>
      </c>
      <c r="AF77" s="12">
        <v>2.4007540000000001</v>
      </c>
      <c r="AG77" s="12">
        <v>1.9476280000000001</v>
      </c>
      <c r="AH77" s="12">
        <v>2.642039</v>
      </c>
      <c r="AI77" s="12">
        <v>3.3364500000000001</v>
      </c>
      <c r="AJ77" s="12">
        <v>3.9367930000000002</v>
      </c>
      <c r="AK77" s="12">
        <v>2.4007540000000001</v>
      </c>
      <c r="AL77" s="12">
        <v>1.7387340000000002</v>
      </c>
      <c r="AM77" s="12">
        <v>2.4331450000000001</v>
      </c>
      <c r="AN77" s="12">
        <v>3.1275560000000002</v>
      </c>
      <c r="AO77" s="12">
        <v>3.7278990000000003</v>
      </c>
      <c r="AP77" s="12">
        <v>2.1918600000000001</v>
      </c>
    </row>
    <row r="78" spans="1:42" x14ac:dyDescent="0.3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42" x14ac:dyDescent="0.3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42" x14ac:dyDescent="0.3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3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3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3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3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3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3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3">
      <c r="A87" s="16"/>
      <c r="B87" s="3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3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3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3">
      <c r="A90" s="16"/>
      <c r="B90" s="3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3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3">
      <c r="A92" s="16"/>
      <c r="B92" s="3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3">
      <c r="A93" s="16"/>
      <c r="B93" s="3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3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3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3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3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3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3">
      <c r="A99" s="16"/>
      <c r="B99" s="3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3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3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3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3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3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3">
      <c r="A105" s="16"/>
      <c r="B105" s="3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3">
      <c r="A106" s="16"/>
      <c r="B106" s="3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3">
      <c r="A107" s="16"/>
      <c r="B107" s="3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3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3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3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3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11"/>
  <sheetViews>
    <sheetView workbookViewId="0"/>
  </sheetViews>
  <sheetFormatPr defaultRowHeight="14.4" x14ac:dyDescent="0.3"/>
  <cols>
    <col min="9" max="21" width="9.109375" customWidth="1"/>
    <col min="22" max="22" width="28.5546875" customWidth="1"/>
  </cols>
  <sheetData>
    <row r="1" spans="1:29" ht="18" x14ac:dyDescent="0.35">
      <c r="A1" s="5" t="s">
        <v>295</v>
      </c>
    </row>
    <row r="4" spans="1:29" x14ac:dyDescent="0.3">
      <c r="E4" s="9"/>
      <c r="F4" s="9"/>
    </row>
    <row r="5" spans="1:29" x14ac:dyDescent="0.3">
      <c r="B5" s="8" t="s">
        <v>296</v>
      </c>
      <c r="C5" s="6"/>
      <c r="D5" s="6"/>
      <c r="E5" s="6"/>
      <c r="F5" s="6"/>
      <c r="G5" s="6"/>
      <c r="H5" s="6"/>
      <c r="I5" s="8" t="s">
        <v>297</v>
      </c>
      <c r="J5" s="6"/>
      <c r="K5" s="6"/>
      <c r="M5" s="2" t="s">
        <v>298</v>
      </c>
      <c r="Q5" s="18"/>
    </row>
    <row r="6" spans="1:29" x14ac:dyDescent="0.3">
      <c r="B6" s="6"/>
      <c r="C6" s="7" t="s">
        <v>299</v>
      </c>
      <c r="D6" s="7" t="s">
        <v>300</v>
      </c>
      <c r="E6" s="7" t="s">
        <v>301</v>
      </c>
      <c r="F6" s="7" t="s">
        <v>302</v>
      </c>
      <c r="G6" s="17" t="s">
        <v>108</v>
      </c>
      <c r="H6" s="7"/>
      <c r="I6" s="6"/>
      <c r="J6" s="7" t="s">
        <v>303</v>
      </c>
      <c r="K6" s="6"/>
      <c r="M6" s="9" t="s">
        <v>304</v>
      </c>
      <c r="Q6" s="18"/>
      <c r="R6" s="19"/>
      <c r="S6" s="19"/>
      <c r="T6" s="19"/>
      <c r="U6" s="19"/>
      <c r="V6" s="18" t="s">
        <v>666</v>
      </c>
      <c r="W6" s="19"/>
      <c r="X6" s="19"/>
      <c r="Y6" s="19"/>
      <c r="AA6" s="2" t="s">
        <v>667</v>
      </c>
    </row>
    <row r="7" spans="1:29" x14ac:dyDescent="0.3">
      <c r="A7" s="12"/>
      <c r="B7" s="20"/>
      <c r="C7" s="20" t="s">
        <v>305</v>
      </c>
      <c r="D7" s="20" t="s">
        <v>306</v>
      </c>
      <c r="E7" s="20" t="s">
        <v>307</v>
      </c>
      <c r="F7" s="20" t="s">
        <v>308</v>
      </c>
      <c r="G7" s="20" t="s">
        <v>309</v>
      </c>
      <c r="H7" s="20"/>
      <c r="I7" s="20"/>
      <c r="J7" s="20" t="s">
        <v>310</v>
      </c>
      <c r="K7" s="20" t="s">
        <v>311</v>
      </c>
      <c r="N7" t="s">
        <v>312</v>
      </c>
      <c r="Q7" s="19"/>
      <c r="R7" s="19"/>
      <c r="S7" s="19"/>
      <c r="T7" s="19"/>
      <c r="U7" s="19"/>
      <c r="V7" s="19"/>
      <c r="W7" s="19" t="s">
        <v>299</v>
      </c>
      <c r="X7" s="19" t="s">
        <v>668</v>
      </c>
      <c r="Y7" s="19" t="s">
        <v>119</v>
      </c>
      <c r="AB7" t="s">
        <v>669</v>
      </c>
      <c r="AC7" t="s">
        <v>670</v>
      </c>
    </row>
    <row r="8" spans="1:29" x14ac:dyDescent="0.3">
      <c r="A8" s="12"/>
      <c r="B8" s="11" t="s">
        <v>400</v>
      </c>
      <c r="C8" s="21">
        <f>VLOOKUP($B8,$AA$8:$AC$77,3,)</f>
        <v>1.3</v>
      </c>
      <c r="D8" s="21">
        <f>C8</f>
        <v>1.3</v>
      </c>
      <c r="E8" s="15">
        <v>3</v>
      </c>
      <c r="F8" s="15">
        <v>9</v>
      </c>
      <c r="G8" s="15">
        <v>9</v>
      </c>
      <c r="I8" s="11" t="s">
        <v>363</v>
      </c>
      <c r="J8" s="15">
        <v>0.8</v>
      </c>
      <c r="K8" s="15">
        <v>1.2</v>
      </c>
      <c r="M8" s="11" t="s">
        <v>440</v>
      </c>
      <c r="N8" s="22">
        <v>0.03</v>
      </c>
      <c r="Q8" s="23"/>
      <c r="R8" s="23"/>
      <c r="S8" s="23"/>
      <c r="T8" s="23"/>
      <c r="V8" s="19" t="s">
        <v>671</v>
      </c>
      <c r="W8" s="23">
        <v>5.05</v>
      </c>
      <c r="X8" s="23">
        <v>10.1</v>
      </c>
      <c r="Y8" s="23">
        <v>0.24</v>
      </c>
      <c r="AA8" t="s">
        <v>400</v>
      </c>
      <c r="AB8" s="15">
        <f>W10</f>
        <v>1.3</v>
      </c>
      <c r="AC8" s="15">
        <f>AB8</f>
        <v>1.3</v>
      </c>
    </row>
    <row r="9" spans="1:29" x14ac:dyDescent="0.3">
      <c r="A9" s="12"/>
      <c r="B9" s="11" t="s">
        <v>401</v>
      </c>
      <c r="C9" s="21">
        <f t="shared" ref="C9:C31" si="0">VLOOKUP($B9,$AA$8:$AC$77,3,)</f>
        <v>1.3</v>
      </c>
      <c r="D9" s="21">
        <f t="shared" ref="D9:D31" si="1">C9</f>
        <v>1.3</v>
      </c>
      <c r="E9" s="15">
        <v>3</v>
      </c>
      <c r="F9" s="15">
        <v>9</v>
      </c>
      <c r="G9" s="15">
        <v>9</v>
      </c>
      <c r="I9" s="11" t="s">
        <v>364</v>
      </c>
      <c r="J9" s="15">
        <v>0.8</v>
      </c>
      <c r="K9" s="15">
        <v>1.2</v>
      </c>
      <c r="M9" s="11" t="s">
        <v>441</v>
      </c>
      <c r="N9" s="22">
        <f>3/4*N8</f>
        <v>2.2499999999999999E-2</v>
      </c>
      <c r="Q9" s="23"/>
      <c r="R9" s="23"/>
      <c r="S9" s="23"/>
      <c r="V9" s="19" t="s">
        <v>672</v>
      </c>
      <c r="W9" s="23">
        <v>4.45</v>
      </c>
      <c r="X9" s="23">
        <v>8.9</v>
      </c>
      <c r="Y9" s="23">
        <v>0.24</v>
      </c>
      <c r="AA9" t="s">
        <v>401</v>
      </c>
      <c r="AB9" s="15">
        <f>W10</f>
        <v>1.3</v>
      </c>
      <c r="AC9" s="15">
        <f t="shared" ref="AC9:AC65" si="2">AB9</f>
        <v>1.3</v>
      </c>
    </row>
    <row r="10" spans="1:29" x14ac:dyDescent="0.3">
      <c r="A10" s="12"/>
      <c r="B10" s="11" t="s">
        <v>402</v>
      </c>
      <c r="C10" s="21">
        <f t="shared" si="0"/>
        <v>5.05</v>
      </c>
      <c r="D10" s="21">
        <f t="shared" si="1"/>
        <v>5.05</v>
      </c>
      <c r="E10" s="15">
        <v>3</v>
      </c>
      <c r="F10" s="15">
        <v>9</v>
      </c>
      <c r="G10" s="15">
        <v>9</v>
      </c>
      <c r="I10" s="11" t="s">
        <v>365</v>
      </c>
      <c r="J10" s="15">
        <v>0.8</v>
      </c>
      <c r="K10" s="15">
        <v>1.2</v>
      </c>
      <c r="M10" s="11" t="s">
        <v>442</v>
      </c>
      <c r="N10" s="22">
        <f>1/2*N8</f>
        <v>1.4999999999999999E-2</v>
      </c>
      <c r="Q10" s="23"/>
      <c r="R10" s="23"/>
      <c r="S10" s="23"/>
      <c r="T10" s="23"/>
      <c r="V10" s="19" t="s">
        <v>673</v>
      </c>
      <c r="W10" s="23">
        <v>1.3</v>
      </c>
      <c r="X10" s="23">
        <v>2.6</v>
      </c>
      <c r="Y10" s="23">
        <v>0.24</v>
      </c>
      <c r="AA10" t="s">
        <v>402</v>
      </c>
      <c r="AB10" s="15">
        <f>W8</f>
        <v>5.05</v>
      </c>
      <c r="AC10" s="15">
        <f t="shared" si="2"/>
        <v>5.05</v>
      </c>
    </row>
    <row r="11" spans="1:29" x14ac:dyDescent="0.3">
      <c r="A11" s="12"/>
      <c r="B11" s="11" t="s">
        <v>403</v>
      </c>
      <c r="C11" s="21">
        <f t="shared" si="0"/>
        <v>1.3</v>
      </c>
      <c r="D11" s="21">
        <f t="shared" si="1"/>
        <v>1.3</v>
      </c>
      <c r="E11" s="15">
        <v>3</v>
      </c>
      <c r="F11" s="15">
        <v>9</v>
      </c>
      <c r="G11" s="15">
        <v>9</v>
      </c>
      <c r="I11" s="11" t="s">
        <v>366</v>
      </c>
      <c r="J11" s="15">
        <v>0.8</v>
      </c>
      <c r="K11" s="15">
        <v>1.2</v>
      </c>
      <c r="M11" s="11" t="s">
        <v>443</v>
      </c>
      <c r="N11" s="22">
        <f>1/4*N8</f>
        <v>7.4999999999999997E-3</v>
      </c>
      <c r="Q11" s="23"/>
      <c r="R11" s="23"/>
      <c r="S11" s="23"/>
      <c r="T11" s="23"/>
      <c r="V11" s="19" t="s">
        <v>674</v>
      </c>
      <c r="W11" s="23">
        <v>1.85</v>
      </c>
      <c r="X11" s="23">
        <v>3.7</v>
      </c>
      <c r="Y11" s="23">
        <v>0.24</v>
      </c>
      <c r="AA11" t="s">
        <v>655</v>
      </c>
      <c r="AB11" s="15">
        <f>W9</f>
        <v>4.45</v>
      </c>
      <c r="AC11" s="15">
        <f t="shared" si="2"/>
        <v>4.45</v>
      </c>
    </row>
    <row r="12" spans="1:29" x14ac:dyDescent="0.3">
      <c r="A12" s="12"/>
      <c r="B12" s="11" t="s">
        <v>404</v>
      </c>
      <c r="C12" s="21">
        <f t="shared" si="0"/>
        <v>1.85</v>
      </c>
      <c r="D12" s="21">
        <f t="shared" si="1"/>
        <v>1.85</v>
      </c>
      <c r="E12" s="15">
        <v>3</v>
      </c>
      <c r="F12" s="15">
        <v>9</v>
      </c>
      <c r="G12" s="15">
        <v>9</v>
      </c>
      <c r="I12" s="11" t="s">
        <v>367</v>
      </c>
      <c r="J12" s="15">
        <v>0.8</v>
      </c>
      <c r="K12" s="15">
        <v>1.2</v>
      </c>
      <c r="M12" s="11" t="s">
        <v>444</v>
      </c>
      <c r="N12" s="22">
        <f>N8</f>
        <v>0.03</v>
      </c>
      <c r="Q12" s="23"/>
      <c r="R12" s="23"/>
      <c r="S12" s="23"/>
      <c r="T12" s="23"/>
      <c r="V12" s="19" t="s">
        <v>675</v>
      </c>
      <c r="W12" s="23">
        <v>2.4500000000000002</v>
      </c>
      <c r="X12" s="23">
        <v>4.9000000000000004</v>
      </c>
      <c r="Y12" s="23">
        <v>0.24</v>
      </c>
      <c r="AA12" t="s">
        <v>403</v>
      </c>
      <c r="AB12" s="15">
        <f>W10</f>
        <v>1.3</v>
      </c>
      <c r="AC12" s="15">
        <f t="shared" si="2"/>
        <v>1.3</v>
      </c>
    </row>
    <row r="13" spans="1:29" x14ac:dyDescent="0.3">
      <c r="A13" s="12"/>
      <c r="B13" s="11" t="s">
        <v>405</v>
      </c>
      <c r="C13" s="21">
        <f t="shared" si="0"/>
        <v>1.85</v>
      </c>
      <c r="D13" s="21">
        <f t="shared" si="1"/>
        <v>1.85</v>
      </c>
      <c r="E13" s="15">
        <v>3</v>
      </c>
      <c r="F13" s="15">
        <v>9</v>
      </c>
      <c r="G13" s="15">
        <v>9</v>
      </c>
      <c r="I13" s="11" t="s">
        <v>368</v>
      </c>
      <c r="J13" s="15">
        <v>0.8</v>
      </c>
      <c r="K13" s="15">
        <v>1.2</v>
      </c>
      <c r="M13" s="11" t="s">
        <v>445</v>
      </c>
      <c r="N13" s="22">
        <f t="shared" ref="N13:N15" si="3">N9</f>
        <v>2.2499999999999999E-2</v>
      </c>
      <c r="Q13" s="23"/>
      <c r="R13" s="23"/>
      <c r="S13" s="23"/>
      <c r="T13" s="23"/>
      <c r="V13" s="19" t="s">
        <v>676</v>
      </c>
      <c r="W13" s="23">
        <v>2.7</v>
      </c>
      <c r="X13" s="23">
        <v>5.4</v>
      </c>
      <c r="Y13" s="23">
        <v>0.24</v>
      </c>
      <c r="AA13" t="s">
        <v>404</v>
      </c>
      <c r="AB13" s="15">
        <f>W11</f>
        <v>1.85</v>
      </c>
      <c r="AC13" s="15">
        <f t="shared" si="2"/>
        <v>1.85</v>
      </c>
    </row>
    <row r="14" spans="1:29" x14ac:dyDescent="0.3">
      <c r="A14" s="12"/>
      <c r="B14" s="11" t="s">
        <v>406</v>
      </c>
      <c r="C14" s="21">
        <f t="shared" si="0"/>
        <v>2.4500000000000002</v>
      </c>
      <c r="D14" s="21">
        <f t="shared" si="1"/>
        <v>2.4500000000000002</v>
      </c>
      <c r="E14" s="15">
        <v>3</v>
      </c>
      <c r="F14" s="15">
        <v>9</v>
      </c>
      <c r="G14" s="15">
        <v>9</v>
      </c>
      <c r="I14" s="11" t="s">
        <v>369</v>
      </c>
      <c r="J14" s="15">
        <v>0.8</v>
      </c>
      <c r="K14" s="15">
        <v>1.2</v>
      </c>
      <c r="M14" s="11" t="s">
        <v>446</v>
      </c>
      <c r="N14" s="22">
        <f t="shared" si="3"/>
        <v>1.4999999999999999E-2</v>
      </c>
      <c r="Q14" s="23"/>
      <c r="R14" s="23"/>
      <c r="S14" s="23"/>
      <c r="T14" s="23"/>
      <c r="V14" s="19" t="s">
        <v>677</v>
      </c>
      <c r="W14" s="23">
        <v>2.5</v>
      </c>
      <c r="X14" s="23">
        <v>5</v>
      </c>
      <c r="Y14" s="23">
        <v>0.24</v>
      </c>
      <c r="AA14" t="s">
        <v>405</v>
      </c>
      <c r="AB14" s="15">
        <f>W11</f>
        <v>1.85</v>
      </c>
      <c r="AC14" s="15">
        <f t="shared" si="2"/>
        <v>1.85</v>
      </c>
    </row>
    <row r="15" spans="1:29" x14ac:dyDescent="0.3">
      <c r="A15" s="12"/>
      <c r="B15" s="11" t="s">
        <v>407</v>
      </c>
      <c r="C15" s="21">
        <f t="shared" si="0"/>
        <v>3.25</v>
      </c>
      <c r="D15" s="21">
        <f t="shared" si="1"/>
        <v>3.25</v>
      </c>
      <c r="E15" s="15">
        <v>3</v>
      </c>
      <c r="F15" s="15">
        <v>9</v>
      </c>
      <c r="G15" s="15">
        <v>9</v>
      </c>
      <c r="I15" s="11" t="s">
        <v>370</v>
      </c>
      <c r="J15" s="15">
        <v>0.8</v>
      </c>
      <c r="K15" s="15">
        <v>1.2</v>
      </c>
      <c r="M15" s="11" t="s">
        <v>447</v>
      </c>
      <c r="N15" s="22">
        <f t="shared" si="3"/>
        <v>7.4999999999999997E-3</v>
      </c>
      <c r="Q15" s="23"/>
      <c r="R15" s="23"/>
      <c r="S15" s="23"/>
      <c r="T15" s="23"/>
      <c r="V15" s="19" t="s">
        <v>678</v>
      </c>
      <c r="W15" s="23">
        <v>3.25</v>
      </c>
      <c r="X15" s="23">
        <v>6.5</v>
      </c>
      <c r="Y15" s="23">
        <v>0.24</v>
      </c>
      <c r="AA15" t="s">
        <v>406</v>
      </c>
      <c r="AB15" s="15">
        <f>W12</f>
        <v>2.4500000000000002</v>
      </c>
      <c r="AC15" s="15">
        <f t="shared" si="2"/>
        <v>2.4500000000000002</v>
      </c>
    </row>
    <row r="16" spans="1:29" x14ac:dyDescent="0.3">
      <c r="A16" s="12"/>
      <c r="B16" s="11" t="s">
        <v>408</v>
      </c>
      <c r="C16" s="21">
        <f t="shared" si="0"/>
        <v>3.25</v>
      </c>
      <c r="D16" s="21">
        <f t="shared" si="1"/>
        <v>3.25</v>
      </c>
      <c r="E16" s="15">
        <v>3</v>
      </c>
      <c r="F16" s="15">
        <v>9</v>
      </c>
      <c r="G16" s="15">
        <v>9</v>
      </c>
      <c r="I16" s="11" t="s">
        <v>346</v>
      </c>
      <c r="J16" s="15">
        <v>0.8</v>
      </c>
      <c r="K16" s="15">
        <v>1.2</v>
      </c>
      <c r="Q16" s="23"/>
      <c r="R16" s="23"/>
      <c r="S16" s="23"/>
      <c r="T16" s="23"/>
      <c r="V16" s="19" t="s">
        <v>679</v>
      </c>
      <c r="W16" s="23">
        <v>2</v>
      </c>
      <c r="X16" s="23">
        <v>4</v>
      </c>
      <c r="Y16" s="23">
        <v>0.24</v>
      </c>
      <c r="AA16" t="s">
        <v>407</v>
      </c>
      <c r="AB16" s="15">
        <f>W15</f>
        <v>3.25</v>
      </c>
      <c r="AC16" s="15">
        <f t="shared" si="2"/>
        <v>3.25</v>
      </c>
    </row>
    <row r="17" spans="1:29" x14ac:dyDescent="0.3">
      <c r="A17" s="12"/>
      <c r="B17" s="11" t="s">
        <v>342</v>
      </c>
      <c r="C17" s="21">
        <f t="shared" si="0"/>
        <v>1.85</v>
      </c>
      <c r="D17" s="21">
        <f t="shared" si="1"/>
        <v>1.85</v>
      </c>
      <c r="E17" s="15">
        <v>3</v>
      </c>
      <c r="F17" s="15">
        <v>9</v>
      </c>
      <c r="G17" s="15">
        <v>9</v>
      </c>
      <c r="I17" s="11" t="s">
        <v>371</v>
      </c>
      <c r="J17" s="15">
        <v>0.8</v>
      </c>
      <c r="K17" s="15">
        <v>1.2</v>
      </c>
      <c r="Q17" s="23"/>
      <c r="R17" s="23"/>
      <c r="S17" s="23"/>
      <c r="T17" s="23"/>
      <c r="V17" s="19" t="s">
        <v>680</v>
      </c>
      <c r="W17" s="23">
        <v>1.3</v>
      </c>
      <c r="X17" s="23">
        <v>2.6</v>
      </c>
      <c r="Y17" s="23">
        <v>0.24</v>
      </c>
      <c r="AA17" t="s">
        <v>408</v>
      </c>
      <c r="AB17" s="15">
        <f>W15</f>
        <v>3.25</v>
      </c>
      <c r="AC17" s="15">
        <f t="shared" si="2"/>
        <v>3.25</v>
      </c>
    </row>
    <row r="18" spans="1:29" x14ac:dyDescent="0.3">
      <c r="A18" s="12"/>
      <c r="B18" s="11" t="s">
        <v>409</v>
      </c>
      <c r="C18" s="21">
        <f t="shared" si="0"/>
        <v>0.5</v>
      </c>
      <c r="D18" s="21">
        <f t="shared" si="1"/>
        <v>0.5</v>
      </c>
      <c r="E18" s="15">
        <v>3</v>
      </c>
      <c r="F18" s="15">
        <v>9</v>
      </c>
      <c r="G18" s="15">
        <v>9</v>
      </c>
      <c r="I18" s="11" t="s">
        <v>348</v>
      </c>
      <c r="J18" s="15">
        <v>0.8</v>
      </c>
      <c r="K18" s="15">
        <v>1.2</v>
      </c>
      <c r="Q18" s="23"/>
      <c r="R18" s="23"/>
      <c r="S18" s="23"/>
      <c r="V18" s="19" t="s">
        <v>681</v>
      </c>
      <c r="W18" s="23">
        <v>3.65</v>
      </c>
      <c r="X18" s="23">
        <v>7.3</v>
      </c>
      <c r="Y18" s="23">
        <v>0.24</v>
      </c>
      <c r="AA18" t="s">
        <v>342</v>
      </c>
      <c r="AB18" s="15">
        <f>W11</f>
        <v>1.85</v>
      </c>
      <c r="AC18" s="15">
        <f t="shared" si="2"/>
        <v>1.85</v>
      </c>
    </row>
    <row r="19" spans="1:29" x14ac:dyDescent="0.3">
      <c r="A19" s="12"/>
      <c r="B19" s="11" t="s">
        <v>344</v>
      </c>
      <c r="C19" s="21">
        <f t="shared" si="0"/>
        <v>0.5</v>
      </c>
      <c r="D19" s="21">
        <f t="shared" si="1"/>
        <v>0.5</v>
      </c>
      <c r="E19" s="15">
        <v>3</v>
      </c>
      <c r="F19" s="15">
        <v>9</v>
      </c>
      <c r="G19" s="15">
        <v>9</v>
      </c>
      <c r="I19" s="11" t="s">
        <v>372</v>
      </c>
      <c r="J19" s="15">
        <v>0.8</v>
      </c>
      <c r="K19" s="15">
        <v>1.2</v>
      </c>
      <c r="Q19" s="23"/>
      <c r="R19" s="23"/>
      <c r="S19" s="23"/>
      <c r="T19" s="23"/>
      <c r="V19" s="19" t="s">
        <v>682</v>
      </c>
      <c r="W19" s="23">
        <v>6.45</v>
      </c>
      <c r="X19" s="23">
        <v>12.9</v>
      </c>
      <c r="Y19" s="23">
        <v>0.24</v>
      </c>
      <c r="AA19" t="s">
        <v>409</v>
      </c>
      <c r="AB19" s="15">
        <f>W13</f>
        <v>2.7</v>
      </c>
      <c r="AC19" s="52">
        <v>0.5</v>
      </c>
    </row>
    <row r="20" spans="1:29" x14ac:dyDescent="0.3">
      <c r="A20" s="12"/>
      <c r="B20" s="11" t="s">
        <v>410</v>
      </c>
      <c r="C20" s="21">
        <f t="shared" si="0"/>
        <v>0.5</v>
      </c>
      <c r="D20" s="21">
        <f t="shared" si="1"/>
        <v>0.5</v>
      </c>
      <c r="E20" s="15">
        <v>3</v>
      </c>
      <c r="F20" s="15">
        <v>9</v>
      </c>
      <c r="G20" s="15">
        <v>9</v>
      </c>
      <c r="I20" s="11" t="s">
        <v>347</v>
      </c>
      <c r="J20" s="15">
        <v>0.8</v>
      </c>
      <c r="K20" s="15">
        <v>1.2</v>
      </c>
      <c r="Q20" s="23"/>
      <c r="R20" s="23"/>
      <c r="S20" s="23"/>
      <c r="T20" s="23"/>
      <c r="V20" s="19" t="s">
        <v>605</v>
      </c>
      <c r="W20" s="23">
        <v>2.5</v>
      </c>
      <c r="X20" s="23">
        <v>5</v>
      </c>
      <c r="Y20" s="23">
        <v>0.2</v>
      </c>
      <c r="AA20" t="s">
        <v>344</v>
      </c>
      <c r="AB20" s="15">
        <f>W15</f>
        <v>3.25</v>
      </c>
      <c r="AC20" s="52">
        <v>0.5</v>
      </c>
    </row>
    <row r="21" spans="1:29" x14ac:dyDescent="0.3">
      <c r="A21" s="12"/>
      <c r="B21" s="11" t="s">
        <v>343</v>
      </c>
      <c r="C21" s="21">
        <f t="shared" si="0"/>
        <v>1.85</v>
      </c>
      <c r="D21" s="21">
        <f t="shared" si="1"/>
        <v>1.85</v>
      </c>
      <c r="E21" s="15">
        <v>3</v>
      </c>
      <c r="F21" s="15">
        <v>9</v>
      </c>
      <c r="G21" s="15">
        <v>9</v>
      </c>
      <c r="I21" s="11" t="s">
        <v>373</v>
      </c>
      <c r="J21" s="15">
        <v>0.8</v>
      </c>
      <c r="K21" s="15">
        <v>1.2</v>
      </c>
      <c r="Q21" s="23"/>
      <c r="R21" s="23"/>
      <c r="S21" s="23"/>
      <c r="T21" s="23"/>
      <c r="V21" s="19" t="s">
        <v>607</v>
      </c>
      <c r="W21" s="23">
        <v>1.25</v>
      </c>
      <c r="X21" s="23">
        <v>2.5</v>
      </c>
      <c r="Y21" s="23">
        <v>0.2</v>
      </c>
      <c r="AA21" t="s">
        <v>410</v>
      </c>
      <c r="AB21" s="15">
        <f>W14</f>
        <v>2.5</v>
      </c>
      <c r="AC21" s="52">
        <v>0.5</v>
      </c>
    </row>
    <row r="22" spans="1:29" x14ac:dyDescent="0.3">
      <c r="A22" s="12"/>
      <c r="B22" s="11" t="s">
        <v>411</v>
      </c>
      <c r="C22" s="21">
        <f t="shared" si="0"/>
        <v>3.25</v>
      </c>
      <c r="D22" s="21">
        <f t="shared" si="1"/>
        <v>3.25</v>
      </c>
      <c r="E22" s="15">
        <v>3</v>
      </c>
      <c r="F22" s="15">
        <v>9</v>
      </c>
      <c r="G22" s="15">
        <v>9</v>
      </c>
      <c r="I22" s="11" t="s">
        <v>374</v>
      </c>
      <c r="J22" s="15">
        <v>0.8</v>
      </c>
      <c r="K22" s="15">
        <v>1.2</v>
      </c>
      <c r="Q22" s="23"/>
      <c r="R22" s="23"/>
      <c r="S22" s="23"/>
      <c r="T22" s="23"/>
      <c r="V22" s="19" t="s">
        <v>683</v>
      </c>
      <c r="W22" s="23">
        <v>3.05</v>
      </c>
      <c r="X22" s="23">
        <v>6.1</v>
      </c>
      <c r="Y22" s="23">
        <v>0.2</v>
      </c>
      <c r="AA22" t="s">
        <v>343</v>
      </c>
      <c r="AB22" s="15">
        <f>W11</f>
        <v>1.85</v>
      </c>
      <c r="AC22" s="15">
        <f t="shared" si="2"/>
        <v>1.85</v>
      </c>
    </row>
    <row r="23" spans="1:29" x14ac:dyDescent="0.3">
      <c r="A23" s="12"/>
      <c r="B23" s="11" t="s">
        <v>412</v>
      </c>
      <c r="C23" s="21">
        <f t="shared" si="0"/>
        <v>0.5</v>
      </c>
      <c r="D23" s="21">
        <f t="shared" si="1"/>
        <v>0.5</v>
      </c>
      <c r="E23" s="15">
        <v>3</v>
      </c>
      <c r="F23" s="15">
        <v>9</v>
      </c>
      <c r="G23" s="15">
        <v>9</v>
      </c>
      <c r="I23" s="11" t="s">
        <v>375</v>
      </c>
      <c r="J23" s="15">
        <v>0.8</v>
      </c>
      <c r="K23" s="15">
        <v>1.2</v>
      </c>
      <c r="Q23" s="23"/>
      <c r="R23" s="23"/>
      <c r="S23" s="23"/>
      <c r="T23" s="33"/>
      <c r="V23" s="19" t="s">
        <v>684</v>
      </c>
      <c r="W23" s="23">
        <v>5.2</v>
      </c>
      <c r="X23" s="23">
        <v>10.4</v>
      </c>
      <c r="Y23" s="23">
        <v>0.2</v>
      </c>
      <c r="AA23" t="s">
        <v>411</v>
      </c>
      <c r="AB23" s="15">
        <f>W15</f>
        <v>3.25</v>
      </c>
      <c r="AC23" s="15">
        <f t="shared" si="2"/>
        <v>3.25</v>
      </c>
    </row>
    <row r="24" spans="1:29" x14ac:dyDescent="0.3">
      <c r="A24" s="12"/>
      <c r="B24" s="11" t="s">
        <v>413</v>
      </c>
      <c r="C24" s="21">
        <f t="shared" si="0"/>
        <v>0.5</v>
      </c>
      <c r="D24" s="21">
        <f t="shared" si="1"/>
        <v>0.5</v>
      </c>
      <c r="E24" s="15">
        <v>3</v>
      </c>
      <c r="F24" s="15">
        <v>9</v>
      </c>
      <c r="G24" s="15">
        <v>9</v>
      </c>
      <c r="I24" s="11" t="s">
        <v>376</v>
      </c>
      <c r="J24" s="15">
        <v>0.8</v>
      </c>
      <c r="K24" s="15">
        <v>1.2</v>
      </c>
      <c r="Q24" s="23"/>
      <c r="R24" s="23"/>
      <c r="S24" s="23"/>
      <c r="T24" s="23"/>
      <c r="V24" s="19" t="s">
        <v>685</v>
      </c>
      <c r="W24" s="23">
        <v>17.2</v>
      </c>
      <c r="X24" s="23">
        <v>34.4</v>
      </c>
      <c r="Y24" s="23">
        <v>0.2</v>
      </c>
      <c r="AA24" t="s">
        <v>412</v>
      </c>
      <c r="AB24" s="15">
        <f>W15</f>
        <v>3.25</v>
      </c>
      <c r="AC24" s="52">
        <v>0.5</v>
      </c>
    </row>
    <row r="25" spans="1:29" x14ac:dyDescent="0.3">
      <c r="A25" s="12"/>
      <c r="B25" s="11" t="s">
        <v>414</v>
      </c>
      <c r="C25" s="21">
        <f t="shared" si="0"/>
        <v>3.85</v>
      </c>
      <c r="D25" s="21">
        <f t="shared" si="1"/>
        <v>3.85</v>
      </c>
      <c r="E25" s="15">
        <v>3</v>
      </c>
      <c r="F25" s="15">
        <v>9</v>
      </c>
      <c r="G25" s="15">
        <v>9</v>
      </c>
      <c r="I25" s="11" t="s">
        <v>377</v>
      </c>
      <c r="J25" s="15">
        <v>0.8</v>
      </c>
      <c r="K25" s="15">
        <v>1.2</v>
      </c>
      <c r="Q25" s="23"/>
      <c r="R25" s="23"/>
      <c r="S25" s="23"/>
      <c r="T25" s="23"/>
      <c r="V25" s="19" t="s">
        <v>686</v>
      </c>
      <c r="W25" s="23">
        <v>0.9</v>
      </c>
      <c r="X25" s="23">
        <v>1.8</v>
      </c>
      <c r="Y25" s="23">
        <v>0.2</v>
      </c>
      <c r="AA25" t="s">
        <v>656</v>
      </c>
      <c r="AB25" s="15">
        <f>W15</f>
        <v>3.25</v>
      </c>
      <c r="AC25" s="52">
        <v>0.5</v>
      </c>
    </row>
    <row r="26" spans="1:29" x14ac:dyDescent="0.3">
      <c r="A26" s="12"/>
      <c r="B26" s="11" t="s">
        <v>415</v>
      </c>
      <c r="C26" s="21">
        <f t="shared" si="0"/>
        <v>4.4000000000000004</v>
      </c>
      <c r="D26" s="21">
        <f t="shared" si="1"/>
        <v>4.4000000000000004</v>
      </c>
      <c r="E26" s="15">
        <v>3</v>
      </c>
      <c r="F26" s="15">
        <v>9</v>
      </c>
      <c r="G26" s="15">
        <v>9</v>
      </c>
      <c r="I26" s="11" t="s">
        <v>378</v>
      </c>
      <c r="J26" s="15">
        <v>0.8</v>
      </c>
      <c r="K26" s="15">
        <v>1.2</v>
      </c>
      <c r="Q26" s="23"/>
      <c r="R26" s="23"/>
      <c r="S26" s="23"/>
      <c r="T26" s="23"/>
      <c r="V26" s="19" t="s">
        <v>687</v>
      </c>
      <c r="W26" s="23">
        <v>3.85</v>
      </c>
      <c r="X26" s="23">
        <v>7.7</v>
      </c>
      <c r="Y26" s="23">
        <v>1.1200000000000001</v>
      </c>
      <c r="AA26" t="s">
        <v>657</v>
      </c>
      <c r="AB26" s="15">
        <f>W15</f>
        <v>3.25</v>
      </c>
      <c r="AC26" s="52">
        <v>0.5</v>
      </c>
    </row>
    <row r="27" spans="1:29" x14ac:dyDescent="0.3">
      <c r="A27" s="12"/>
      <c r="B27" s="11" t="s">
        <v>416</v>
      </c>
      <c r="C27" s="21">
        <f t="shared" si="0"/>
        <v>4.4000000000000004</v>
      </c>
      <c r="D27" s="21">
        <f t="shared" si="1"/>
        <v>4.4000000000000004</v>
      </c>
      <c r="E27" s="15">
        <v>3</v>
      </c>
      <c r="F27" s="15">
        <v>9</v>
      </c>
      <c r="G27" s="15">
        <v>9</v>
      </c>
      <c r="I27" s="11" t="s">
        <v>6</v>
      </c>
      <c r="J27" s="15">
        <v>0.8</v>
      </c>
      <c r="K27" s="15">
        <v>1.2</v>
      </c>
      <c r="Q27" s="23"/>
      <c r="R27" s="23"/>
      <c r="S27" s="23"/>
      <c r="T27" s="23"/>
      <c r="V27" s="19" t="s">
        <v>688</v>
      </c>
      <c r="W27" s="23">
        <v>4.4000000000000004</v>
      </c>
      <c r="X27" s="23">
        <v>8.8000000000000007</v>
      </c>
      <c r="Y27" s="23">
        <v>1.1200000000000001</v>
      </c>
      <c r="AA27" t="s">
        <v>413</v>
      </c>
      <c r="AB27" s="15">
        <f>W15</f>
        <v>3.25</v>
      </c>
      <c r="AC27" s="52">
        <v>0.5</v>
      </c>
    </row>
    <row r="28" spans="1:29" x14ac:dyDescent="0.3">
      <c r="A28" s="12"/>
      <c r="B28" s="11" t="s">
        <v>7</v>
      </c>
      <c r="C28" s="21">
        <f t="shared" si="0"/>
        <v>2.5</v>
      </c>
      <c r="D28" s="21">
        <f t="shared" si="1"/>
        <v>2.5</v>
      </c>
      <c r="E28" s="15">
        <v>3</v>
      </c>
      <c r="F28" s="15">
        <v>9</v>
      </c>
      <c r="G28" s="15">
        <v>9</v>
      </c>
      <c r="I28" s="11" t="s">
        <v>10</v>
      </c>
      <c r="J28" s="15">
        <v>0.8</v>
      </c>
      <c r="K28" s="15">
        <v>1.2</v>
      </c>
      <c r="Q28" s="23"/>
      <c r="R28" s="23"/>
      <c r="S28" s="23"/>
      <c r="T28" s="23"/>
      <c r="V28" s="19" t="s">
        <v>689</v>
      </c>
      <c r="W28" s="23">
        <v>3.3</v>
      </c>
      <c r="X28" s="23">
        <v>6.6</v>
      </c>
      <c r="Y28" s="23">
        <v>1.1200000000000001</v>
      </c>
      <c r="AA28" t="s">
        <v>414</v>
      </c>
      <c r="AB28" s="15">
        <f>W26</f>
        <v>3.85</v>
      </c>
      <c r="AC28" s="15">
        <f t="shared" si="2"/>
        <v>3.85</v>
      </c>
    </row>
    <row r="29" spans="1:29" x14ac:dyDescent="0.3">
      <c r="A29" s="12"/>
      <c r="B29" s="11" t="s">
        <v>11</v>
      </c>
      <c r="C29" s="21">
        <f t="shared" si="0"/>
        <v>1.25</v>
      </c>
      <c r="D29" s="21">
        <f t="shared" si="1"/>
        <v>1.25</v>
      </c>
      <c r="E29" s="15">
        <v>3</v>
      </c>
      <c r="F29" s="15">
        <v>9</v>
      </c>
      <c r="G29" s="15">
        <v>9</v>
      </c>
      <c r="I29" s="11" t="s">
        <v>379</v>
      </c>
      <c r="J29" s="15">
        <v>0.8</v>
      </c>
      <c r="K29" s="15">
        <v>1.2</v>
      </c>
      <c r="Q29" s="23"/>
      <c r="R29" s="23"/>
      <c r="S29" s="23"/>
      <c r="T29" s="23"/>
      <c r="V29" s="19" t="s">
        <v>345</v>
      </c>
      <c r="W29" s="23">
        <v>3.65</v>
      </c>
      <c r="X29" s="23">
        <v>7.3</v>
      </c>
      <c r="Y29" s="23">
        <v>1.1200000000000001</v>
      </c>
      <c r="AA29" t="s">
        <v>658</v>
      </c>
      <c r="AB29" s="15">
        <f>W29</f>
        <v>3.65</v>
      </c>
      <c r="AC29" s="15">
        <f t="shared" si="2"/>
        <v>3.65</v>
      </c>
    </row>
    <row r="30" spans="1:29" x14ac:dyDescent="0.3">
      <c r="A30" s="12"/>
      <c r="B30" s="11" t="s">
        <v>417</v>
      </c>
      <c r="C30" s="21">
        <f t="shared" si="0"/>
        <v>5.2</v>
      </c>
      <c r="D30" s="21">
        <f t="shared" si="1"/>
        <v>5.2</v>
      </c>
      <c r="E30" s="15">
        <v>3</v>
      </c>
      <c r="F30" s="15">
        <v>9</v>
      </c>
      <c r="G30" s="15">
        <v>9</v>
      </c>
      <c r="I30" s="11" t="s">
        <v>21</v>
      </c>
      <c r="J30" s="15">
        <v>0.8</v>
      </c>
      <c r="K30" s="15">
        <v>1.2</v>
      </c>
      <c r="Q30" s="23"/>
      <c r="R30" s="23"/>
      <c r="S30" s="23"/>
      <c r="T30" s="23"/>
      <c r="V30" s="19" t="s">
        <v>690</v>
      </c>
      <c r="W30" s="23">
        <v>2.6</v>
      </c>
      <c r="X30" s="23">
        <v>5.2</v>
      </c>
      <c r="Y30" s="23">
        <v>1.1200000000000001</v>
      </c>
      <c r="AA30" t="s">
        <v>659</v>
      </c>
      <c r="AB30" s="15">
        <f>W27</f>
        <v>4.4000000000000004</v>
      </c>
      <c r="AC30" s="15">
        <f t="shared" si="2"/>
        <v>4.4000000000000004</v>
      </c>
    </row>
    <row r="31" spans="1:29" x14ac:dyDescent="0.3">
      <c r="A31" s="12"/>
      <c r="B31" s="11" t="s">
        <v>660</v>
      </c>
      <c r="C31" s="21">
        <f t="shared" si="0"/>
        <v>17.2</v>
      </c>
      <c r="D31" s="21">
        <f t="shared" si="1"/>
        <v>17.2</v>
      </c>
      <c r="E31" s="15">
        <v>3</v>
      </c>
      <c r="F31" s="15">
        <v>9</v>
      </c>
      <c r="G31" s="15">
        <v>9</v>
      </c>
      <c r="I31" s="11" t="s">
        <v>880</v>
      </c>
      <c r="J31" s="15">
        <f>J30</f>
        <v>0.8</v>
      </c>
      <c r="K31" s="15">
        <f>K30</f>
        <v>1.2</v>
      </c>
      <c r="Q31" s="23"/>
      <c r="R31" s="23"/>
      <c r="S31" s="23"/>
      <c r="T31" s="23"/>
      <c r="V31" s="19" t="s">
        <v>209</v>
      </c>
      <c r="W31" s="23">
        <v>2.7</v>
      </c>
      <c r="X31" s="23">
        <v>5.4</v>
      </c>
      <c r="Y31" s="23">
        <v>1.1200000000000001</v>
      </c>
      <c r="AA31" t="s">
        <v>415</v>
      </c>
      <c r="AB31" s="15">
        <f>W27</f>
        <v>4.4000000000000004</v>
      </c>
      <c r="AC31" s="15">
        <f t="shared" si="2"/>
        <v>4.4000000000000004</v>
      </c>
    </row>
    <row r="32" spans="1:29" x14ac:dyDescent="0.3">
      <c r="A32" s="12"/>
      <c r="B32" s="11" t="s">
        <v>22</v>
      </c>
      <c r="C32" s="21">
        <f t="shared" ref="C32:C64" si="4">VLOOKUP($B32,$AA$8:$AC$77,3,)</f>
        <v>0.9</v>
      </c>
      <c r="D32" s="21">
        <f t="shared" ref="D32:D64" si="5">C32</f>
        <v>0.9</v>
      </c>
      <c r="E32" s="15">
        <v>3</v>
      </c>
      <c r="F32" s="15">
        <v>9</v>
      </c>
      <c r="G32" s="15">
        <v>9</v>
      </c>
      <c r="I32" s="11" t="s">
        <v>208</v>
      </c>
      <c r="J32" s="15">
        <v>0.8</v>
      </c>
      <c r="K32" s="15">
        <v>1.2</v>
      </c>
      <c r="Q32" s="23"/>
      <c r="R32" s="23"/>
      <c r="S32" s="23"/>
      <c r="T32" s="23"/>
      <c r="V32" s="19" t="s">
        <v>691</v>
      </c>
      <c r="W32" s="23">
        <v>2</v>
      </c>
      <c r="X32" s="23">
        <v>4</v>
      </c>
      <c r="Y32" s="23">
        <v>1.1200000000000001</v>
      </c>
      <c r="AA32" t="s">
        <v>416</v>
      </c>
      <c r="AB32" s="15">
        <f>W27</f>
        <v>4.4000000000000004</v>
      </c>
      <c r="AC32" s="15">
        <f t="shared" si="2"/>
        <v>4.4000000000000004</v>
      </c>
    </row>
    <row r="33" spans="1:29" x14ac:dyDescent="0.3">
      <c r="A33" s="12"/>
      <c r="B33" s="11" t="s">
        <v>202</v>
      </c>
      <c r="C33" s="21">
        <f t="shared" si="4"/>
        <v>4.4000000000000004</v>
      </c>
      <c r="D33" s="21">
        <f t="shared" si="5"/>
        <v>4.4000000000000004</v>
      </c>
      <c r="E33" s="15">
        <v>3</v>
      </c>
      <c r="F33" s="15">
        <v>9</v>
      </c>
      <c r="G33" s="15">
        <v>9</v>
      </c>
      <c r="I33" s="11" t="s">
        <v>380</v>
      </c>
      <c r="J33" s="15">
        <v>0.8</v>
      </c>
      <c r="K33" s="15">
        <v>1.2</v>
      </c>
      <c r="Q33" s="23"/>
      <c r="R33" s="23"/>
      <c r="S33" s="23"/>
      <c r="T33" s="23"/>
      <c r="V33" s="19" t="s">
        <v>692</v>
      </c>
      <c r="W33" s="23">
        <v>1.1499999999999999</v>
      </c>
      <c r="X33" s="23">
        <v>2.2999999999999998</v>
      </c>
      <c r="Y33" s="23">
        <v>1.1200000000000001</v>
      </c>
      <c r="AA33" t="s">
        <v>7</v>
      </c>
      <c r="AB33" s="15">
        <f t="shared" ref="AB33:AB38" si="6">W20</f>
        <v>2.5</v>
      </c>
      <c r="AC33" s="15">
        <f t="shared" si="2"/>
        <v>2.5</v>
      </c>
    </row>
    <row r="34" spans="1:29" x14ac:dyDescent="0.3">
      <c r="A34" s="12"/>
      <c r="B34" s="11" t="s">
        <v>418</v>
      </c>
      <c r="C34" s="21">
        <f t="shared" si="4"/>
        <v>0.5</v>
      </c>
      <c r="D34" s="21">
        <f t="shared" si="5"/>
        <v>0.5</v>
      </c>
      <c r="E34" s="15">
        <v>3</v>
      </c>
      <c r="F34" s="15">
        <v>9</v>
      </c>
      <c r="G34" s="15">
        <v>9</v>
      </c>
      <c r="I34" s="11" t="s">
        <v>381</v>
      </c>
      <c r="J34" s="15">
        <v>0.8</v>
      </c>
      <c r="K34" s="15">
        <v>1.2</v>
      </c>
      <c r="Q34" s="23"/>
      <c r="R34" s="23"/>
      <c r="S34" s="23"/>
      <c r="T34" s="23"/>
      <c r="V34" s="19" t="s">
        <v>625</v>
      </c>
      <c r="W34" s="23">
        <v>3.75</v>
      </c>
      <c r="X34" s="23">
        <v>7.5</v>
      </c>
      <c r="Y34" s="23">
        <v>1.26</v>
      </c>
      <c r="AA34" t="s">
        <v>11</v>
      </c>
      <c r="AB34" s="15">
        <f t="shared" si="6"/>
        <v>1.25</v>
      </c>
      <c r="AC34" s="15">
        <f t="shared" si="2"/>
        <v>1.25</v>
      </c>
    </row>
    <row r="35" spans="1:29" x14ac:dyDescent="0.3">
      <c r="A35" s="12"/>
      <c r="B35" s="11" t="s">
        <v>419</v>
      </c>
      <c r="C35" s="21">
        <f t="shared" si="4"/>
        <v>2</v>
      </c>
      <c r="D35" s="21">
        <f t="shared" si="5"/>
        <v>2</v>
      </c>
      <c r="E35" s="15">
        <v>3</v>
      </c>
      <c r="F35" s="15">
        <v>9</v>
      </c>
      <c r="G35" s="15">
        <v>9</v>
      </c>
      <c r="I35" s="11" t="s">
        <v>382</v>
      </c>
      <c r="J35" s="15">
        <v>0.8</v>
      </c>
      <c r="K35" s="15">
        <v>1.2</v>
      </c>
      <c r="Q35" s="23"/>
      <c r="R35" s="23"/>
      <c r="S35" s="23"/>
      <c r="T35" s="23"/>
      <c r="V35" s="19" t="s">
        <v>210</v>
      </c>
      <c r="W35" s="23">
        <v>3.7</v>
      </c>
      <c r="X35" s="23">
        <v>7.4</v>
      </c>
      <c r="Y35" s="23">
        <v>1.26</v>
      </c>
      <c r="AA35" t="s">
        <v>15</v>
      </c>
      <c r="AB35" s="15">
        <f t="shared" si="6"/>
        <v>3.05</v>
      </c>
      <c r="AC35" s="15">
        <f t="shared" si="2"/>
        <v>3.05</v>
      </c>
    </row>
    <row r="36" spans="1:29" x14ac:dyDescent="0.3">
      <c r="A36" s="12"/>
      <c r="B36" s="11" t="s">
        <v>420</v>
      </c>
      <c r="C36" s="21">
        <f t="shared" si="4"/>
        <v>2.6</v>
      </c>
      <c r="D36" s="21">
        <f t="shared" si="5"/>
        <v>2.6</v>
      </c>
      <c r="E36" s="15">
        <v>3</v>
      </c>
      <c r="F36" s="15">
        <v>9</v>
      </c>
      <c r="G36" s="15">
        <v>9</v>
      </c>
      <c r="I36" s="11" t="s">
        <v>383</v>
      </c>
      <c r="J36" s="15">
        <v>0.8</v>
      </c>
      <c r="K36" s="15">
        <v>1.2</v>
      </c>
      <c r="Q36" s="23"/>
      <c r="R36" s="23"/>
      <c r="S36" s="23"/>
      <c r="T36" s="23"/>
      <c r="V36" s="19" t="s">
        <v>34</v>
      </c>
      <c r="W36" s="23">
        <v>4.05</v>
      </c>
      <c r="X36" s="23">
        <v>8.1</v>
      </c>
      <c r="Y36" s="23">
        <v>1.26</v>
      </c>
      <c r="AA36" t="s">
        <v>417</v>
      </c>
      <c r="AB36" s="15">
        <f t="shared" si="6"/>
        <v>5.2</v>
      </c>
      <c r="AC36" s="15">
        <f t="shared" si="2"/>
        <v>5.2</v>
      </c>
    </row>
    <row r="37" spans="1:29" x14ac:dyDescent="0.3">
      <c r="A37" s="12"/>
      <c r="B37" s="11" t="s">
        <v>421</v>
      </c>
      <c r="C37" s="21">
        <f t="shared" si="4"/>
        <v>2.7</v>
      </c>
      <c r="D37" s="21">
        <f t="shared" si="5"/>
        <v>2.7</v>
      </c>
      <c r="E37" s="15">
        <v>3</v>
      </c>
      <c r="F37" s="15">
        <v>9</v>
      </c>
      <c r="G37" s="15">
        <v>9</v>
      </c>
      <c r="I37" s="11" t="s">
        <v>25</v>
      </c>
      <c r="J37" s="15">
        <v>0.8</v>
      </c>
      <c r="K37" s="15">
        <v>1.2</v>
      </c>
      <c r="Q37" s="23"/>
      <c r="R37" s="23"/>
      <c r="S37" s="23"/>
      <c r="T37" s="23"/>
      <c r="V37" s="19" t="s">
        <v>37</v>
      </c>
      <c r="W37" s="23">
        <v>3.4</v>
      </c>
      <c r="X37" s="23">
        <v>6.8</v>
      </c>
      <c r="Y37" s="23">
        <v>1.26</v>
      </c>
      <c r="AA37" t="s">
        <v>660</v>
      </c>
      <c r="AB37" s="15">
        <f t="shared" si="6"/>
        <v>17.2</v>
      </c>
      <c r="AC37" s="15">
        <f t="shared" si="2"/>
        <v>17.2</v>
      </c>
    </row>
    <row r="38" spans="1:29" x14ac:dyDescent="0.3">
      <c r="A38" s="12"/>
      <c r="B38" s="11" t="s">
        <v>422</v>
      </c>
      <c r="C38" s="21">
        <f t="shared" si="4"/>
        <v>2</v>
      </c>
      <c r="D38" s="21">
        <f t="shared" si="5"/>
        <v>2</v>
      </c>
      <c r="E38" s="15">
        <v>3</v>
      </c>
      <c r="F38" s="15">
        <v>9</v>
      </c>
      <c r="G38" s="15">
        <v>9</v>
      </c>
      <c r="I38" s="11" t="s">
        <v>384</v>
      </c>
      <c r="J38" s="15">
        <v>0.8</v>
      </c>
      <c r="K38" s="15">
        <v>1.2</v>
      </c>
      <c r="Q38" s="23"/>
      <c r="R38" s="23"/>
      <c r="S38" s="23"/>
      <c r="T38" s="23"/>
      <c r="V38" s="19" t="s">
        <v>693</v>
      </c>
      <c r="W38" s="23">
        <v>2.95</v>
      </c>
      <c r="X38" s="23">
        <v>5.9</v>
      </c>
      <c r="Y38" s="23">
        <v>1.26</v>
      </c>
      <c r="AA38" t="s">
        <v>22</v>
      </c>
      <c r="AB38" s="15">
        <f t="shared" si="6"/>
        <v>0.9</v>
      </c>
      <c r="AC38" s="15">
        <f t="shared" si="2"/>
        <v>0.9</v>
      </c>
    </row>
    <row r="39" spans="1:29" x14ac:dyDescent="0.3">
      <c r="A39" s="12"/>
      <c r="B39" s="11" t="s">
        <v>423</v>
      </c>
      <c r="C39" s="21">
        <f t="shared" si="4"/>
        <v>1.1499999999999999</v>
      </c>
      <c r="D39" s="21">
        <f t="shared" si="5"/>
        <v>1.1499999999999999</v>
      </c>
      <c r="E39" s="15">
        <v>3</v>
      </c>
      <c r="F39" s="15">
        <v>9</v>
      </c>
      <c r="G39" s="15">
        <v>9</v>
      </c>
      <c r="I39" s="11" t="s">
        <v>385</v>
      </c>
      <c r="J39" s="15">
        <v>0.8</v>
      </c>
      <c r="K39" s="15">
        <v>1.2</v>
      </c>
      <c r="Q39" s="23"/>
      <c r="R39" s="23"/>
      <c r="S39" s="23"/>
      <c r="T39" s="23"/>
      <c r="V39" s="19" t="s">
        <v>694</v>
      </c>
      <c r="W39" s="23">
        <v>2.1</v>
      </c>
      <c r="X39" s="23">
        <v>4.2</v>
      </c>
      <c r="Y39" s="23">
        <v>1.26</v>
      </c>
      <c r="AA39" t="s">
        <v>202</v>
      </c>
      <c r="AB39" s="15">
        <f>W27</f>
        <v>4.4000000000000004</v>
      </c>
      <c r="AC39" s="15">
        <f t="shared" si="2"/>
        <v>4.4000000000000004</v>
      </c>
    </row>
    <row r="40" spans="1:29" x14ac:dyDescent="0.3">
      <c r="A40" s="12"/>
      <c r="B40" s="11" t="s">
        <v>424</v>
      </c>
      <c r="C40" s="21">
        <f t="shared" si="4"/>
        <v>0.5</v>
      </c>
      <c r="D40" s="21">
        <f t="shared" si="5"/>
        <v>0.5</v>
      </c>
      <c r="E40" s="15">
        <v>3</v>
      </c>
      <c r="F40" s="15">
        <v>9</v>
      </c>
      <c r="G40" s="15">
        <v>9</v>
      </c>
      <c r="I40" s="11" t="s">
        <v>386</v>
      </c>
      <c r="J40" s="15">
        <v>0.8</v>
      </c>
      <c r="K40" s="15">
        <v>1.2</v>
      </c>
      <c r="Q40" s="23"/>
      <c r="R40" s="23"/>
      <c r="S40" s="23"/>
      <c r="T40" s="23"/>
      <c r="V40" s="19" t="s">
        <v>695</v>
      </c>
      <c r="W40" s="23">
        <v>3.3</v>
      </c>
      <c r="X40" s="23">
        <v>6.6</v>
      </c>
      <c r="Y40" s="23">
        <v>1.26</v>
      </c>
      <c r="AA40" t="s">
        <v>661</v>
      </c>
      <c r="AB40" s="15">
        <f>W27</f>
        <v>4.4000000000000004</v>
      </c>
      <c r="AC40" s="15">
        <f t="shared" si="2"/>
        <v>4.4000000000000004</v>
      </c>
    </row>
    <row r="41" spans="1:29" x14ac:dyDescent="0.3">
      <c r="A41" s="12"/>
      <c r="B41" s="11" t="s">
        <v>425</v>
      </c>
      <c r="C41" s="21">
        <f t="shared" si="4"/>
        <v>0.5</v>
      </c>
      <c r="D41" s="21">
        <f t="shared" si="5"/>
        <v>0.5</v>
      </c>
      <c r="E41" s="15">
        <v>3</v>
      </c>
      <c r="F41" s="15">
        <v>9</v>
      </c>
      <c r="G41" s="15">
        <v>9</v>
      </c>
      <c r="I41" s="11" t="s">
        <v>387</v>
      </c>
      <c r="J41" s="15">
        <v>0.8</v>
      </c>
      <c r="K41" s="15">
        <v>1.2</v>
      </c>
      <c r="Q41" s="23"/>
      <c r="R41" s="23"/>
      <c r="S41" s="23"/>
      <c r="T41" s="23"/>
      <c r="V41" s="19" t="s">
        <v>696</v>
      </c>
      <c r="W41" s="23">
        <v>2.9</v>
      </c>
      <c r="X41" s="23">
        <v>5.8</v>
      </c>
      <c r="Y41" s="23">
        <v>1.26</v>
      </c>
      <c r="AA41" t="s">
        <v>418</v>
      </c>
      <c r="AB41" s="15">
        <f>W29</f>
        <v>3.65</v>
      </c>
      <c r="AC41" s="52">
        <v>0.5</v>
      </c>
    </row>
    <row r="42" spans="1:29" x14ac:dyDescent="0.3">
      <c r="A42" s="12"/>
      <c r="B42" s="11" t="s">
        <v>426</v>
      </c>
      <c r="C42" s="21">
        <f t="shared" si="4"/>
        <v>0.5</v>
      </c>
      <c r="D42" s="21">
        <f t="shared" si="5"/>
        <v>0.5</v>
      </c>
      <c r="E42" s="15">
        <v>3</v>
      </c>
      <c r="F42" s="15">
        <v>9</v>
      </c>
      <c r="G42" s="15">
        <v>9</v>
      </c>
      <c r="I42" s="11" t="s">
        <v>32</v>
      </c>
      <c r="J42" s="15">
        <v>0.8</v>
      </c>
      <c r="K42" s="15">
        <v>1.2</v>
      </c>
      <c r="Q42" s="23"/>
      <c r="R42" s="23"/>
      <c r="S42" s="23"/>
      <c r="T42" s="23"/>
      <c r="V42" s="19" t="s">
        <v>697</v>
      </c>
      <c r="W42" s="23">
        <v>2.95</v>
      </c>
      <c r="X42" s="23">
        <v>5.9</v>
      </c>
      <c r="Y42" s="23">
        <v>1.26</v>
      </c>
      <c r="AA42" t="s">
        <v>419</v>
      </c>
      <c r="AB42" s="15">
        <f>W32</f>
        <v>2</v>
      </c>
      <c r="AC42" s="15">
        <f t="shared" si="2"/>
        <v>2</v>
      </c>
    </row>
    <row r="43" spans="1:29" x14ac:dyDescent="0.3">
      <c r="A43" s="12"/>
      <c r="B43" s="11" t="s">
        <v>33</v>
      </c>
      <c r="C43" s="21">
        <f t="shared" si="4"/>
        <v>0.5</v>
      </c>
      <c r="D43" s="21">
        <f t="shared" si="5"/>
        <v>0.5</v>
      </c>
      <c r="E43" s="15">
        <v>3</v>
      </c>
      <c r="F43" s="15">
        <v>9</v>
      </c>
      <c r="G43" s="15">
        <v>9</v>
      </c>
      <c r="I43" s="11" t="s">
        <v>35</v>
      </c>
      <c r="J43" s="15">
        <v>0.8</v>
      </c>
      <c r="K43" s="15">
        <v>1.2</v>
      </c>
      <c r="Q43" s="23"/>
      <c r="R43" s="23"/>
      <c r="S43" s="23"/>
      <c r="T43" s="23"/>
      <c r="V43" s="19" t="s">
        <v>698</v>
      </c>
      <c r="W43" s="23">
        <v>4.2</v>
      </c>
      <c r="X43" s="23">
        <v>8.4</v>
      </c>
      <c r="Y43" s="23">
        <v>1.26</v>
      </c>
      <c r="AA43" t="s">
        <v>203</v>
      </c>
      <c r="AB43" s="15">
        <f>W28</f>
        <v>3.3</v>
      </c>
      <c r="AC43" s="15">
        <f t="shared" si="2"/>
        <v>3.3</v>
      </c>
    </row>
    <row r="44" spans="1:29" x14ac:dyDescent="0.3">
      <c r="A44" s="12"/>
      <c r="B44" s="11" t="s">
        <v>36</v>
      </c>
      <c r="C44" s="21">
        <f t="shared" si="4"/>
        <v>3.4</v>
      </c>
      <c r="D44" s="21">
        <f t="shared" si="5"/>
        <v>3.4</v>
      </c>
      <c r="E44" s="15">
        <v>3</v>
      </c>
      <c r="F44" s="15">
        <v>9</v>
      </c>
      <c r="G44" s="15">
        <v>9</v>
      </c>
      <c r="I44" s="11" t="s">
        <v>41</v>
      </c>
      <c r="J44" s="15">
        <v>0.8</v>
      </c>
      <c r="K44" s="15">
        <v>1.2</v>
      </c>
      <c r="Q44" s="23"/>
      <c r="R44" s="23"/>
      <c r="S44" s="23"/>
      <c r="T44" s="23"/>
      <c r="V44" s="19" t="s">
        <v>699</v>
      </c>
      <c r="W44" s="23">
        <v>3.75</v>
      </c>
      <c r="X44" s="23">
        <v>7.5</v>
      </c>
      <c r="Y44" s="23">
        <v>1.26</v>
      </c>
      <c r="AA44" t="s">
        <v>420</v>
      </c>
      <c r="AB44" s="15">
        <f>W30</f>
        <v>2.6</v>
      </c>
      <c r="AC44" s="15">
        <f t="shared" si="2"/>
        <v>2.6</v>
      </c>
    </row>
    <row r="45" spans="1:29" x14ac:dyDescent="0.3">
      <c r="A45" s="12"/>
      <c r="B45" s="11" t="s">
        <v>42</v>
      </c>
      <c r="C45" s="21">
        <f t="shared" si="4"/>
        <v>3.3</v>
      </c>
      <c r="D45" s="21">
        <f t="shared" si="5"/>
        <v>3.3</v>
      </c>
      <c r="E45" s="15">
        <v>3</v>
      </c>
      <c r="F45" s="15">
        <v>9</v>
      </c>
      <c r="G45" s="15">
        <v>9</v>
      </c>
      <c r="I45" s="11" t="s">
        <v>388</v>
      </c>
      <c r="J45" s="15">
        <v>0.8</v>
      </c>
      <c r="K45" s="15">
        <v>1.2</v>
      </c>
      <c r="Q45" s="23"/>
      <c r="R45" s="23"/>
      <c r="S45" s="23"/>
      <c r="T45" s="23"/>
      <c r="V45" s="19" t="s">
        <v>700</v>
      </c>
      <c r="W45" s="23">
        <v>2.8</v>
      </c>
      <c r="X45" s="23">
        <v>5.6</v>
      </c>
      <c r="Y45" s="23">
        <v>1.26</v>
      </c>
      <c r="AA45" t="s">
        <v>421</v>
      </c>
      <c r="AB45" s="15">
        <f>W31</f>
        <v>2.7</v>
      </c>
      <c r="AC45" s="15">
        <f t="shared" si="2"/>
        <v>2.7</v>
      </c>
    </row>
    <row r="46" spans="1:29" x14ac:dyDescent="0.3">
      <c r="A46" s="12"/>
      <c r="B46" s="11" t="s">
        <v>427</v>
      </c>
      <c r="C46" s="21">
        <f t="shared" si="4"/>
        <v>0.5</v>
      </c>
      <c r="D46" s="21">
        <f t="shared" si="5"/>
        <v>0.5</v>
      </c>
      <c r="E46" s="15">
        <v>3</v>
      </c>
      <c r="F46" s="15">
        <v>9</v>
      </c>
      <c r="G46" s="15">
        <v>9</v>
      </c>
      <c r="I46" s="11" t="s">
        <v>389</v>
      </c>
      <c r="J46" s="15">
        <v>0.8</v>
      </c>
      <c r="K46" s="15">
        <v>1.2</v>
      </c>
      <c r="Q46" s="23"/>
      <c r="R46" s="23"/>
      <c r="S46" s="23"/>
      <c r="T46" s="23"/>
      <c r="V46" s="19" t="s">
        <v>701</v>
      </c>
      <c r="W46" s="23">
        <v>4.3</v>
      </c>
      <c r="X46" s="23">
        <v>8.6</v>
      </c>
      <c r="Y46" s="23">
        <v>1.26</v>
      </c>
      <c r="AA46" t="s">
        <v>422</v>
      </c>
      <c r="AB46" s="15">
        <f>W32</f>
        <v>2</v>
      </c>
      <c r="AC46" s="15">
        <f t="shared" si="2"/>
        <v>2</v>
      </c>
    </row>
    <row r="47" spans="1:29" x14ac:dyDescent="0.3">
      <c r="A47" s="12"/>
      <c r="B47" s="11" t="s">
        <v>428</v>
      </c>
      <c r="C47" s="21">
        <f t="shared" si="4"/>
        <v>0.5</v>
      </c>
      <c r="D47" s="21">
        <f t="shared" si="5"/>
        <v>0.5</v>
      </c>
      <c r="E47" s="15">
        <v>3</v>
      </c>
      <c r="F47" s="15">
        <v>9</v>
      </c>
      <c r="G47" s="15">
        <v>9</v>
      </c>
      <c r="I47" s="11" t="s">
        <v>390</v>
      </c>
      <c r="J47" s="15">
        <v>0.8</v>
      </c>
      <c r="K47" s="15">
        <v>1.2</v>
      </c>
      <c r="Q47" s="23"/>
      <c r="R47" s="23"/>
      <c r="S47" s="23"/>
      <c r="V47" s="19" t="s">
        <v>702</v>
      </c>
      <c r="W47" s="23">
        <v>4.4000000000000004</v>
      </c>
      <c r="X47" s="23">
        <v>8.8000000000000007</v>
      </c>
      <c r="Y47" s="23">
        <v>1.26</v>
      </c>
      <c r="AA47" t="s">
        <v>662</v>
      </c>
      <c r="AB47" s="15">
        <f>W32</f>
        <v>2</v>
      </c>
      <c r="AC47" s="15">
        <f t="shared" si="2"/>
        <v>2</v>
      </c>
    </row>
    <row r="48" spans="1:29" x14ac:dyDescent="0.3">
      <c r="A48" s="12"/>
      <c r="B48" s="11" t="s">
        <v>429</v>
      </c>
      <c r="C48" s="21">
        <f t="shared" si="4"/>
        <v>0.5</v>
      </c>
      <c r="D48" s="21">
        <f t="shared" si="5"/>
        <v>0.5</v>
      </c>
      <c r="E48" s="15">
        <v>3</v>
      </c>
      <c r="F48" s="15">
        <v>9</v>
      </c>
      <c r="G48" s="15">
        <v>9</v>
      </c>
      <c r="I48" s="11" t="s">
        <v>341</v>
      </c>
      <c r="J48" s="15">
        <v>0.8</v>
      </c>
      <c r="K48" s="15">
        <v>1.2</v>
      </c>
      <c r="Q48" s="23"/>
      <c r="R48" s="23"/>
      <c r="S48" s="23"/>
      <c r="V48" s="19" t="s">
        <v>703</v>
      </c>
      <c r="W48" s="23">
        <v>4.05</v>
      </c>
      <c r="X48" s="23">
        <v>8.1</v>
      </c>
      <c r="Y48" s="23">
        <v>1.26</v>
      </c>
      <c r="AA48" t="s">
        <v>423</v>
      </c>
      <c r="AB48" s="15">
        <f>W33</f>
        <v>1.1499999999999999</v>
      </c>
      <c r="AC48" s="15">
        <f t="shared" si="2"/>
        <v>1.1499999999999999</v>
      </c>
    </row>
    <row r="49" spans="1:29" x14ac:dyDescent="0.3">
      <c r="A49" s="12"/>
      <c r="B49" s="11" t="s">
        <v>430</v>
      </c>
      <c r="C49" s="21">
        <f t="shared" si="4"/>
        <v>0.5</v>
      </c>
      <c r="D49" s="21">
        <f t="shared" si="5"/>
        <v>0.5</v>
      </c>
      <c r="E49" s="15">
        <v>3</v>
      </c>
      <c r="F49" s="15">
        <v>9</v>
      </c>
      <c r="G49" s="15">
        <v>9</v>
      </c>
      <c r="I49" s="11" t="s">
        <v>391</v>
      </c>
      <c r="J49" s="15">
        <v>0.8</v>
      </c>
      <c r="K49" s="15">
        <v>1.2</v>
      </c>
      <c r="V49" s="19" t="s">
        <v>704</v>
      </c>
      <c r="W49" s="23">
        <v>3.75</v>
      </c>
      <c r="X49" s="23">
        <v>7.5</v>
      </c>
      <c r="Y49" s="23">
        <v>1.26</v>
      </c>
      <c r="AA49" t="s">
        <v>424</v>
      </c>
      <c r="AB49" s="15">
        <f>W33</f>
        <v>1.1499999999999999</v>
      </c>
      <c r="AC49" s="52">
        <v>0.5</v>
      </c>
    </row>
    <row r="50" spans="1:29" x14ac:dyDescent="0.3">
      <c r="A50" s="12"/>
      <c r="B50" s="11" t="s">
        <v>431</v>
      </c>
      <c r="C50" s="21">
        <f t="shared" si="4"/>
        <v>0.5</v>
      </c>
      <c r="D50" s="21">
        <f t="shared" si="5"/>
        <v>0.5</v>
      </c>
      <c r="E50" s="15">
        <v>3</v>
      </c>
      <c r="F50" s="15">
        <v>9</v>
      </c>
      <c r="G50" s="15">
        <v>9</v>
      </c>
      <c r="I50" s="11" t="s">
        <v>392</v>
      </c>
      <c r="J50" s="15">
        <v>0.8</v>
      </c>
      <c r="K50" s="15">
        <v>1.2</v>
      </c>
      <c r="V50" s="19" t="s">
        <v>705</v>
      </c>
      <c r="W50" s="23">
        <v>2.8</v>
      </c>
      <c r="X50" s="23">
        <v>5.6</v>
      </c>
      <c r="Y50" s="23">
        <v>1.26</v>
      </c>
      <c r="AA50" t="s">
        <v>425</v>
      </c>
      <c r="AB50" s="15">
        <f>W34</f>
        <v>3.75</v>
      </c>
      <c r="AC50" s="52">
        <v>0.5</v>
      </c>
    </row>
    <row r="51" spans="1:29" x14ac:dyDescent="0.3">
      <c r="A51" s="12"/>
      <c r="B51" s="11" t="s">
        <v>432</v>
      </c>
      <c r="C51" s="21">
        <f t="shared" si="4"/>
        <v>2.8</v>
      </c>
      <c r="D51" s="21">
        <f t="shared" si="5"/>
        <v>2.8</v>
      </c>
      <c r="E51" s="15">
        <v>3</v>
      </c>
      <c r="F51" s="15">
        <v>9</v>
      </c>
      <c r="G51" s="15">
        <v>9</v>
      </c>
      <c r="I51" s="11" t="s">
        <v>43</v>
      </c>
      <c r="J51" s="15">
        <v>0.8</v>
      </c>
      <c r="K51" s="15">
        <v>1.2</v>
      </c>
      <c r="V51" s="19" t="s">
        <v>706</v>
      </c>
      <c r="W51" s="23">
        <v>2.8</v>
      </c>
      <c r="X51" s="23">
        <v>5.6</v>
      </c>
      <c r="Y51" s="23">
        <v>1.26</v>
      </c>
      <c r="AA51" t="s">
        <v>426</v>
      </c>
      <c r="AB51" s="15">
        <f>W35</f>
        <v>3.7</v>
      </c>
      <c r="AC51" s="52">
        <v>0.5</v>
      </c>
    </row>
    <row r="52" spans="1:29" x14ac:dyDescent="0.3">
      <c r="A52" s="12"/>
      <c r="B52" s="11" t="s">
        <v>44</v>
      </c>
      <c r="C52" s="21">
        <f t="shared" si="4"/>
        <v>2.8</v>
      </c>
      <c r="D52" s="21">
        <f t="shared" si="5"/>
        <v>2.8</v>
      </c>
      <c r="E52" s="15">
        <v>3</v>
      </c>
      <c r="F52" s="15">
        <v>9</v>
      </c>
      <c r="G52" s="15">
        <v>9</v>
      </c>
      <c r="I52" s="11" t="s">
        <v>393</v>
      </c>
      <c r="J52" s="15">
        <v>0.8</v>
      </c>
      <c r="K52" s="15">
        <v>1.2</v>
      </c>
      <c r="V52" s="19" t="s">
        <v>707</v>
      </c>
      <c r="W52" s="23">
        <v>2.8</v>
      </c>
      <c r="X52" s="23">
        <v>5.6</v>
      </c>
      <c r="Y52" s="23">
        <v>1.26</v>
      </c>
      <c r="AA52" t="s">
        <v>33</v>
      </c>
      <c r="AB52" s="15">
        <f>W36</f>
        <v>4.05</v>
      </c>
      <c r="AC52" s="52">
        <v>0.5</v>
      </c>
    </row>
    <row r="53" spans="1:29" x14ac:dyDescent="0.3">
      <c r="A53" s="12"/>
      <c r="B53" s="11" t="s">
        <v>433</v>
      </c>
      <c r="C53" s="21">
        <f t="shared" si="4"/>
        <v>0.5</v>
      </c>
      <c r="D53" s="21">
        <f t="shared" si="5"/>
        <v>0.5</v>
      </c>
      <c r="E53" s="15">
        <v>3</v>
      </c>
      <c r="F53" s="15">
        <v>9</v>
      </c>
      <c r="G53" s="15">
        <v>9</v>
      </c>
      <c r="I53" s="11" t="s">
        <v>46</v>
      </c>
      <c r="J53" s="15">
        <v>0.8</v>
      </c>
      <c r="K53" s="15">
        <v>1.2</v>
      </c>
      <c r="V53" s="19" t="s">
        <v>45</v>
      </c>
      <c r="W53" s="23">
        <v>1.9</v>
      </c>
      <c r="X53" s="23">
        <v>3.8</v>
      </c>
      <c r="Y53" s="23">
        <v>1.68</v>
      </c>
      <c r="AA53" t="s">
        <v>36</v>
      </c>
      <c r="AB53" s="15">
        <f>W37</f>
        <v>3.4</v>
      </c>
      <c r="AC53" s="15">
        <f t="shared" si="2"/>
        <v>3.4</v>
      </c>
    </row>
    <row r="54" spans="1:29" x14ac:dyDescent="0.3">
      <c r="A54" s="12"/>
      <c r="B54" s="11" t="s">
        <v>47</v>
      </c>
      <c r="C54" s="21">
        <f t="shared" si="4"/>
        <v>0.5</v>
      </c>
      <c r="D54" s="21">
        <f t="shared" si="5"/>
        <v>0.5</v>
      </c>
      <c r="E54" s="15">
        <v>3</v>
      </c>
      <c r="F54" s="15">
        <v>9</v>
      </c>
      <c r="G54" s="15">
        <v>9</v>
      </c>
      <c r="I54" s="11" t="s">
        <v>394</v>
      </c>
      <c r="J54" s="15">
        <v>0.8</v>
      </c>
      <c r="K54" s="15">
        <v>1.2</v>
      </c>
      <c r="V54" s="19" t="s">
        <v>708</v>
      </c>
      <c r="W54" s="23">
        <v>1.9</v>
      </c>
      <c r="X54" s="23">
        <v>3.8</v>
      </c>
      <c r="Y54" s="23">
        <v>1.68</v>
      </c>
      <c r="AA54" t="s">
        <v>663</v>
      </c>
      <c r="AB54" s="15">
        <f>W39</f>
        <v>2.1</v>
      </c>
      <c r="AC54" s="15">
        <f t="shared" si="2"/>
        <v>2.1</v>
      </c>
    </row>
    <row r="55" spans="1:29" x14ac:dyDescent="0.3">
      <c r="A55" s="12"/>
      <c r="B55" s="11" t="s">
        <v>434</v>
      </c>
      <c r="C55" s="21">
        <f t="shared" si="4"/>
        <v>0.5</v>
      </c>
      <c r="D55" s="21">
        <f t="shared" si="5"/>
        <v>0.5</v>
      </c>
      <c r="E55" s="15">
        <v>3</v>
      </c>
      <c r="F55" s="15">
        <v>9</v>
      </c>
      <c r="G55" s="15">
        <v>9</v>
      </c>
      <c r="I55" s="11" t="s">
        <v>395</v>
      </c>
      <c r="J55" s="15">
        <v>0.8</v>
      </c>
      <c r="K55" s="15">
        <v>1.2</v>
      </c>
      <c r="V55" s="19" t="s">
        <v>709</v>
      </c>
      <c r="W55" s="23">
        <v>1.9</v>
      </c>
      <c r="X55" s="23">
        <v>3.8</v>
      </c>
      <c r="Y55" s="23">
        <v>1.68</v>
      </c>
      <c r="AA55" t="s">
        <v>42</v>
      </c>
      <c r="AB55" s="15">
        <f>W40</f>
        <v>3.3</v>
      </c>
      <c r="AC55" s="15">
        <f t="shared" si="2"/>
        <v>3.3</v>
      </c>
    </row>
    <row r="56" spans="1:29" x14ac:dyDescent="0.3">
      <c r="A56" s="12"/>
      <c r="B56" s="11" t="s">
        <v>435</v>
      </c>
      <c r="C56" s="21">
        <f t="shared" si="4"/>
        <v>0.5</v>
      </c>
      <c r="D56" s="21">
        <f t="shared" si="5"/>
        <v>0.5</v>
      </c>
      <c r="E56" s="15">
        <v>3</v>
      </c>
      <c r="F56" s="15">
        <v>9</v>
      </c>
      <c r="G56" s="15">
        <v>9</v>
      </c>
      <c r="I56" s="11" t="s">
        <v>396</v>
      </c>
      <c r="J56" s="15">
        <v>0.8</v>
      </c>
      <c r="K56" s="15">
        <v>1.2</v>
      </c>
      <c r="V56" s="19" t="s">
        <v>710</v>
      </c>
      <c r="W56" s="23">
        <v>1.9</v>
      </c>
      <c r="X56" s="23">
        <v>3.8</v>
      </c>
      <c r="Y56" s="23">
        <v>1.68</v>
      </c>
      <c r="AA56" t="s">
        <v>204</v>
      </c>
      <c r="AB56" s="15">
        <f>W40</f>
        <v>3.3</v>
      </c>
      <c r="AC56" s="52">
        <v>0.5</v>
      </c>
    </row>
    <row r="57" spans="1:29" x14ac:dyDescent="0.3">
      <c r="A57" s="12"/>
      <c r="B57" s="11" t="s">
        <v>436</v>
      </c>
      <c r="C57" s="21">
        <f t="shared" si="4"/>
        <v>0.5</v>
      </c>
      <c r="D57" s="21">
        <f t="shared" si="5"/>
        <v>0.5</v>
      </c>
      <c r="E57" s="15">
        <v>3</v>
      </c>
      <c r="F57" s="15">
        <v>9</v>
      </c>
      <c r="G57" s="15">
        <v>9</v>
      </c>
      <c r="I57" s="11" t="s">
        <v>397</v>
      </c>
      <c r="J57" s="15">
        <v>0.8</v>
      </c>
      <c r="K57" s="15">
        <v>1.2</v>
      </c>
      <c r="V57" s="19" t="s">
        <v>711</v>
      </c>
      <c r="W57" s="23">
        <v>1.9</v>
      </c>
      <c r="X57" s="23">
        <v>3.8</v>
      </c>
      <c r="Y57" s="23">
        <v>1.68</v>
      </c>
      <c r="AA57" t="s">
        <v>427</v>
      </c>
      <c r="AB57" s="15">
        <f>W40</f>
        <v>3.3</v>
      </c>
      <c r="AC57" s="52">
        <v>0.5</v>
      </c>
    </row>
    <row r="58" spans="1:29" x14ac:dyDescent="0.3">
      <c r="A58" s="12"/>
      <c r="B58" s="11" t="s">
        <v>437</v>
      </c>
      <c r="C58" s="21">
        <f t="shared" si="4"/>
        <v>0.5</v>
      </c>
      <c r="D58" s="21">
        <f t="shared" si="5"/>
        <v>0.5</v>
      </c>
      <c r="E58" s="15">
        <v>3</v>
      </c>
      <c r="F58" s="15">
        <v>9</v>
      </c>
      <c r="G58" s="15">
        <v>9</v>
      </c>
      <c r="I58" s="11" t="s">
        <v>199</v>
      </c>
      <c r="J58" s="15">
        <v>0.8</v>
      </c>
      <c r="K58" s="15">
        <v>1.2</v>
      </c>
      <c r="V58" s="19" t="s">
        <v>712</v>
      </c>
      <c r="W58" s="23">
        <v>1.9</v>
      </c>
      <c r="X58" s="23">
        <v>3.8</v>
      </c>
      <c r="Y58" s="23">
        <v>1.26</v>
      </c>
      <c r="AA58" t="s">
        <v>428</v>
      </c>
      <c r="AB58" s="15">
        <f>W41</f>
        <v>2.9</v>
      </c>
      <c r="AC58" s="52">
        <v>0.5</v>
      </c>
    </row>
    <row r="59" spans="1:29" x14ac:dyDescent="0.3">
      <c r="A59" s="12"/>
      <c r="B59" s="11" t="s">
        <v>205</v>
      </c>
      <c r="C59" s="21">
        <f t="shared" si="4"/>
        <v>0.5</v>
      </c>
      <c r="D59" s="21">
        <f t="shared" si="5"/>
        <v>0.5</v>
      </c>
      <c r="E59" s="15">
        <v>3</v>
      </c>
      <c r="F59" s="15">
        <v>9</v>
      </c>
      <c r="G59" s="15">
        <v>9</v>
      </c>
      <c r="I59" s="11" t="s">
        <v>398</v>
      </c>
      <c r="J59" s="15">
        <v>0.8</v>
      </c>
      <c r="K59" s="15">
        <v>1.2</v>
      </c>
      <c r="V59" s="19" t="s">
        <v>713</v>
      </c>
      <c r="W59" s="23">
        <v>1.9</v>
      </c>
      <c r="X59" s="23">
        <v>3.8</v>
      </c>
      <c r="Y59" s="23">
        <v>1.26</v>
      </c>
      <c r="AA59" t="s">
        <v>429</v>
      </c>
      <c r="AB59" s="15">
        <f>W42</f>
        <v>2.95</v>
      </c>
      <c r="AC59" s="52">
        <v>0.5</v>
      </c>
    </row>
    <row r="60" spans="1:29" x14ac:dyDescent="0.3">
      <c r="A60" s="12"/>
      <c r="B60" s="11" t="s">
        <v>438</v>
      </c>
      <c r="C60" s="21">
        <f t="shared" si="4"/>
        <v>0.5</v>
      </c>
      <c r="D60" s="21">
        <f t="shared" si="5"/>
        <v>0.5</v>
      </c>
      <c r="E60" s="15">
        <v>3</v>
      </c>
      <c r="F60" s="15">
        <v>9</v>
      </c>
      <c r="G60" s="15">
        <v>9</v>
      </c>
      <c r="I60" s="11" t="s">
        <v>399</v>
      </c>
      <c r="J60" s="15">
        <v>0.8</v>
      </c>
      <c r="K60" s="15">
        <v>1.2</v>
      </c>
      <c r="V60" s="19" t="s">
        <v>714</v>
      </c>
      <c r="W60" s="23">
        <v>1.9</v>
      </c>
      <c r="X60" s="23">
        <v>3.8</v>
      </c>
      <c r="Y60" s="23">
        <v>1.26</v>
      </c>
      <c r="AA60" t="s">
        <v>664</v>
      </c>
      <c r="AB60" s="15">
        <f>W47</f>
        <v>4.4000000000000004</v>
      </c>
      <c r="AC60" s="52">
        <v>0.5</v>
      </c>
    </row>
    <row r="61" spans="1:29" x14ac:dyDescent="0.3">
      <c r="A61" s="12"/>
      <c r="B61" s="11" t="s">
        <v>439</v>
      </c>
      <c r="C61" s="21">
        <f t="shared" si="4"/>
        <v>0.5</v>
      </c>
      <c r="D61" s="21">
        <f t="shared" si="5"/>
        <v>0.5</v>
      </c>
      <c r="E61" s="15">
        <v>3</v>
      </c>
      <c r="F61" s="15">
        <v>9</v>
      </c>
      <c r="G61" s="15">
        <v>9</v>
      </c>
      <c r="I61" s="11" t="s">
        <v>200</v>
      </c>
      <c r="J61" s="15">
        <v>0.8</v>
      </c>
      <c r="K61" s="15">
        <v>1.2</v>
      </c>
      <c r="V61" s="19" t="s">
        <v>715</v>
      </c>
      <c r="W61" s="23">
        <v>1.9</v>
      </c>
      <c r="X61" s="23">
        <v>3.8</v>
      </c>
      <c r="Y61" s="23">
        <v>1.26</v>
      </c>
      <c r="AA61" t="s">
        <v>430</v>
      </c>
      <c r="AB61" s="15">
        <f>W48</f>
        <v>4.05</v>
      </c>
      <c r="AC61" s="52">
        <v>0.5</v>
      </c>
    </row>
    <row r="62" spans="1:29" x14ac:dyDescent="0.3">
      <c r="A62" s="12"/>
      <c r="B62" s="11" t="s">
        <v>206</v>
      </c>
      <c r="C62" s="21">
        <f t="shared" si="4"/>
        <v>0.5</v>
      </c>
      <c r="D62" s="21">
        <f t="shared" si="5"/>
        <v>0.5</v>
      </c>
      <c r="E62" s="15">
        <v>3</v>
      </c>
      <c r="F62" s="15">
        <v>9</v>
      </c>
      <c r="G62" s="15">
        <v>9</v>
      </c>
      <c r="I62" s="11" t="s">
        <v>201</v>
      </c>
      <c r="J62" s="15">
        <v>0.8</v>
      </c>
      <c r="K62" s="15">
        <v>1.2</v>
      </c>
      <c r="V62" s="19" t="s">
        <v>716</v>
      </c>
      <c r="W62" s="23">
        <v>1.9</v>
      </c>
      <c r="X62" s="23">
        <v>3.8</v>
      </c>
      <c r="Y62" s="23">
        <v>1.26</v>
      </c>
      <c r="AA62" t="s">
        <v>665</v>
      </c>
      <c r="AB62" s="15">
        <f>W45</f>
        <v>2.8</v>
      </c>
      <c r="AC62" s="52">
        <v>0.5</v>
      </c>
    </row>
    <row r="63" spans="1:29" x14ac:dyDescent="0.3">
      <c r="A63" s="12"/>
      <c r="B63" s="11" t="s">
        <v>207</v>
      </c>
      <c r="C63" s="21">
        <f t="shared" si="4"/>
        <v>0.5</v>
      </c>
      <c r="D63" s="21">
        <f t="shared" si="5"/>
        <v>0.5</v>
      </c>
      <c r="E63" s="15">
        <v>3</v>
      </c>
      <c r="F63" s="15">
        <v>9</v>
      </c>
      <c r="G63" s="15">
        <v>9</v>
      </c>
      <c r="I63" s="11" t="s">
        <v>48</v>
      </c>
      <c r="J63" s="15">
        <v>0.8</v>
      </c>
      <c r="K63" s="15">
        <v>1.2</v>
      </c>
      <c r="V63" s="19" t="s">
        <v>717</v>
      </c>
      <c r="W63" s="23">
        <v>1.9</v>
      </c>
      <c r="X63" s="23">
        <v>3.8</v>
      </c>
      <c r="Y63" s="23">
        <v>1.26</v>
      </c>
      <c r="AA63" t="s">
        <v>431</v>
      </c>
      <c r="AB63" s="15">
        <f>W49</f>
        <v>3.75</v>
      </c>
      <c r="AC63" s="52">
        <v>0.5</v>
      </c>
    </row>
    <row r="64" spans="1:29" x14ac:dyDescent="0.3">
      <c r="A64" s="12"/>
      <c r="B64" s="11" t="s">
        <v>49</v>
      </c>
      <c r="C64" s="21">
        <f t="shared" si="4"/>
        <v>0.5</v>
      </c>
      <c r="D64" s="21">
        <f t="shared" si="5"/>
        <v>0.5</v>
      </c>
      <c r="E64" s="15">
        <v>3</v>
      </c>
      <c r="F64" s="15">
        <v>9</v>
      </c>
      <c r="G64" s="15">
        <v>9</v>
      </c>
      <c r="J64" s="15"/>
      <c r="K64" s="15"/>
      <c r="V64" s="19" t="s">
        <v>718</v>
      </c>
      <c r="W64" s="23">
        <v>1.9</v>
      </c>
      <c r="X64" s="23">
        <v>3.8</v>
      </c>
      <c r="Y64" s="23">
        <v>1.26</v>
      </c>
      <c r="AA64" t="s">
        <v>432</v>
      </c>
      <c r="AB64" s="15">
        <f>W50</f>
        <v>2.8</v>
      </c>
      <c r="AC64" s="15">
        <f t="shared" si="2"/>
        <v>2.8</v>
      </c>
    </row>
    <row r="65" spans="1:29" x14ac:dyDescent="0.3">
      <c r="A65" s="12"/>
      <c r="C65" s="21"/>
      <c r="D65" s="21"/>
      <c r="E65" s="15"/>
      <c r="F65" s="15"/>
      <c r="G65" s="15"/>
      <c r="J65" s="15"/>
      <c r="K65" s="15"/>
      <c r="AA65" t="s">
        <v>44</v>
      </c>
      <c r="AB65" s="15">
        <f>W52</f>
        <v>2.8</v>
      </c>
      <c r="AC65" s="15">
        <f t="shared" si="2"/>
        <v>2.8</v>
      </c>
    </row>
    <row r="66" spans="1:29" x14ac:dyDescent="0.3">
      <c r="A66" s="12"/>
      <c r="C66" s="21"/>
      <c r="D66" s="21"/>
      <c r="E66" s="15"/>
      <c r="F66" s="15"/>
      <c r="G66" s="15"/>
      <c r="J66" s="15"/>
      <c r="K66" s="15"/>
      <c r="AA66" t="s">
        <v>433</v>
      </c>
      <c r="AB66" s="15">
        <f>W53</f>
        <v>1.9</v>
      </c>
      <c r="AC66" s="52">
        <v>0.5</v>
      </c>
    </row>
    <row r="67" spans="1:29" x14ac:dyDescent="0.3">
      <c r="A67" s="12"/>
      <c r="C67" s="21"/>
      <c r="D67" s="21"/>
      <c r="E67" s="15"/>
      <c r="F67" s="15"/>
      <c r="G67" s="15"/>
      <c r="J67" s="15"/>
      <c r="K67" s="15"/>
      <c r="AA67" t="s">
        <v>47</v>
      </c>
      <c r="AB67" s="15">
        <f>W54</f>
        <v>1.9</v>
      </c>
      <c r="AC67" s="52">
        <v>0.5</v>
      </c>
    </row>
    <row r="68" spans="1:29" x14ac:dyDescent="0.3">
      <c r="A68" s="12"/>
      <c r="C68" s="21"/>
      <c r="D68" s="21"/>
      <c r="E68" s="15"/>
      <c r="F68" s="15"/>
      <c r="G68" s="15"/>
      <c r="J68" s="15"/>
      <c r="K68" s="15"/>
      <c r="AA68" t="s">
        <v>434</v>
      </c>
      <c r="AB68" s="15">
        <f>W55</f>
        <v>1.9</v>
      </c>
      <c r="AC68" s="52">
        <v>0.5</v>
      </c>
    </row>
    <row r="69" spans="1:29" x14ac:dyDescent="0.3">
      <c r="A69" s="12"/>
      <c r="C69" s="21"/>
      <c r="D69" s="21"/>
      <c r="E69" s="15"/>
      <c r="F69" s="15"/>
      <c r="G69" s="15"/>
      <c r="J69" s="15"/>
      <c r="K69" s="15"/>
      <c r="AA69" t="s">
        <v>435</v>
      </c>
      <c r="AB69" s="15">
        <f>W54</f>
        <v>1.9</v>
      </c>
      <c r="AC69" s="52">
        <v>0.5</v>
      </c>
    </row>
    <row r="70" spans="1:29" x14ac:dyDescent="0.3">
      <c r="A70" s="12"/>
      <c r="C70" s="21"/>
      <c r="D70" s="21"/>
      <c r="E70" s="15"/>
      <c r="F70" s="15"/>
      <c r="G70" s="15"/>
      <c r="AA70" t="s">
        <v>436</v>
      </c>
      <c r="AB70" s="15">
        <f>W58</f>
        <v>1.9</v>
      </c>
      <c r="AC70" s="52">
        <v>0.5</v>
      </c>
    </row>
    <row r="71" spans="1:29" x14ac:dyDescent="0.3">
      <c r="A71" s="12"/>
      <c r="C71" s="21"/>
      <c r="D71" s="21"/>
      <c r="E71" s="15"/>
      <c r="F71" s="15"/>
      <c r="G71" s="15"/>
      <c r="T71" s="23"/>
      <c r="AA71" t="s">
        <v>437</v>
      </c>
      <c r="AB71" s="15">
        <f>W59</f>
        <v>1.9</v>
      </c>
      <c r="AC71" s="52">
        <v>0.5</v>
      </c>
    </row>
    <row r="72" spans="1:29" x14ac:dyDescent="0.3">
      <c r="A72" s="12"/>
      <c r="C72" s="21"/>
      <c r="D72" s="21"/>
      <c r="E72" s="15"/>
      <c r="F72" s="15"/>
      <c r="G72" s="15"/>
      <c r="AA72" t="s">
        <v>205</v>
      </c>
      <c r="AB72" s="15">
        <f>W64</f>
        <v>1.9</v>
      </c>
      <c r="AC72" s="52">
        <v>0.5</v>
      </c>
    </row>
    <row r="73" spans="1:29" x14ac:dyDescent="0.3">
      <c r="A73" s="12"/>
      <c r="C73" s="21"/>
      <c r="D73" s="21"/>
      <c r="E73" s="15"/>
      <c r="F73" s="15"/>
      <c r="G73" s="15"/>
      <c r="AA73" t="s">
        <v>438</v>
      </c>
      <c r="AB73" s="15">
        <f>W61</f>
        <v>1.9</v>
      </c>
      <c r="AC73" s="52">
        <v>0.5</v>
      </c>
    </row>
    <row r="74" spans="1:29" x14ac:dyDescent="0.3">
      <c r="A74" s="12"/>
      <c r="C74" s="21"/>
      <c r="D74" s="21"/>
      <c r="E74" s="15"/>
      <c r="F74" s="15"/>
      <c r="G74" s="15"/>
      <c r="AA74" t="s">
        <v>439</v>
      </c>
      <c r="AB74" s="15">
        <f>W63</f>
        <v>1.9</v>
      </c>
      <c r="AC74" s="52">
        <v>0.5</v>
      </c>
    </row>
    <row r="75" spans="1:29" x14ac:dyDescent="0.3">
      <c r="A75" s="12"/>
      <c r="C75" s="21"/>
      <c r="D75" s="21"/>
      <c r="E75" s="15"/>
      <c r="F75" s="15"/>
      <c r="G75" s="15"/>
      <c r="J75" s="15"/>
      <c r="K75" s="15"/>
      <c r="AA75" t="s">
        <v>206</v>
      </c>
      <c r="AB75" s="15">
        <f>W63</f>
        <v>1.9</v>
      </c>
      <c r="AC75" s="52">
        <v>0.5</v>
      </c>
    </row>
    <row r="76" spans="1:29" x14ac:dyDescent="0.3">
      <c r="A76" s="12"/>
      <c r="C76" s="21"/>
      <c r="D76" s="21"/>
      <c r="E76" s="15"/>
      <c r="F76" s="15"/>
      <c r="G76" s="15"/>
      <c r="J76" s="15"/>
      <c r="K76" s="15"/>
      <c r="AA76" t="s">
        <v>207</v>
      </c>
      <c r="AB76" s="15">
        <f>W63</f>
        <v>1.9</v>
      </c>
      <c r="AC76" s="52">
        <v>0.5</v>
      </c>
    </row>
    <row r="77" spans="1:29" x14ac:dyDescent="0.3">
      <c r="A77" s="12"/>
      <c r="C77" s="21"/>
      <c r="D77" s="21"/>
      <c r="E77" s="15"/>
      <c r="F77" s="15"/>
      <c r="G77" s="15"/>
      <c r="J77" s="15"/>
      <c r="K77" s="15"/>
      <c r="AA77" t="s">
        <v>49</v>
      </c>
      <c r="AB77" s="15">
        <f>W62</f>
        <v>1.9</v>
      </c>
      <c r="AC77" s="52">
        <v>0.5</v>
      </c>
    </row>
    <row r="78" spans="1:29" x14ac:dyDescent="0.3">
      <c r="A78" s="12"/>
      <c r="C78" s="21"/>
      <c r="D78" s="21"/>
      <c r="E78" s="15"/>
      <c r="F78" s="15"/>
      <c r="G78" s="15"/>
      <c r="J78" s="15"/>
      <c r="K78" s="15"/>
    </row>
    <row r="79" spans="1:29" x14ac:dyDescent="0.3">
      <c r="A79" s="12"/>
      <c r="C79" s="21"/>
      <c r="D79" s="21"/>
      <c r="E79" s="15"/>
      <c r="F79" s="15"/>
      <c r="G79" s="15"/>
      <c r="J79" s="15"/>
      <c r="K79" s="15"/>
    </row>
    <row r="80" spans="1:29" x14ac:dyDescent="0.3">
      <c r="A80" s="12"/>
      <c r="C80" s="21"/>
      <c r="D80" s="21"/>
      <c r="E80" s="15"/>
      <c r="F80" s="15"/>
      <c r="G80" s="15"/>
      <c r="J80" s="15"/>
      <c r="K80" s="15"/>
    </row>
    <row r="81" spans="1:11" x14ac:dyDescent="0.3">
      <c r="A81" s="12"/>
      <c r="C81" s="21"/>
      <c r="D81" s="21"/>
      <c r="E81" s="15"/>
      <c r="F81" s="15"/>
      <c r="G81" s="15"/>
      <c r="J81" s="15"/>
      <c r="K81" s="15"/>
    </row>
    <row r="82" spans="1:11" x14ac:dyDescent="0.3">
      <c r="A82" s="12"/>
      <c r="C82" s="21"/>
      <c r="D82" s="21"/>
      <c r="E82" s="15"/>
      <c r="F82" s="15"/>
      <c r="G82" s="15"/>
      <c r="J82" s="15"/>
      <c r="K82" s="15"/>
    </row>
    <row r="83" spans="1:11" x14ac:dyDescent="0.3">
      <c r="A83" s="12"/>
      <c r="C83" s="21"/>
      <c r="D83" s="21"/>
      <c r="E83" s="15"/>
      <c r="F83" s="15"/>
      <c r="G83" s="15"/>
      <c r="J83" s="15"/>
      <c r="K83" s="15"/>
    </row>
    <row r="84" spans="1:11" x14ac:dyDescent="0.3">
      <c r="A84" s="12"/>
      <c r="C84" s="21"/>
      <c r="D84" s="21"/>
      <c r="E84" s="15"/>
      <c r="F84" s="15"/>
      <c r="G84" s="15"/>
      <c r="J84" s="15"/>
      <c r="K84" s="15"/>
    </row>
    <row r="85" spans="1:11" x14ac:dyDescent="0.3">
      <c r="A85" s="12"/>
      <c r="C85" s="21"/>
      <c r="D85" s="21"/>
      <c r="E85" s="15"/>
      <c r="F85" s="15"/>
      <c r="G85" s="15"/>
      <c r="J85" s="15"/>
      <c r="K85" s="15"/>
    </row>
    <row r="86" spans="1:11" x14ac:dyDescent="0.3">
      <c r="A86" s="12"/>
      <c r="C86" s="21"/>
      <c r="D86" s="21"/>
      <c r="E86" s="15"/>
      <c r="F86" s="15"/>
      <c r="G86" s="15"/>
      <c r="J86" s="15"/>
      <c r="K86" s="15"/>
    </row>
    <row r="87" spans="1:11" x14ac:dyDescent="0.3">
      <c r="A87" s="12"/>
      <c r="C87" s="21"/>
      <c r="D87" s="21"/>
      <c r="E87" s="15"/>
      <c r="F87" s="15"/>
      <c r="G87" s="15"/>
      <c r="J87" s="15"/>
      <c r="K87" s="15"/>
    </row>
    <row r="88" spans="1:11" x14ac:dyDescent="0.3">
      <c r="A88" s="12"/>
      <c r="C88" s="21"/>
      <c r="D88" s="21"/>
      <c r="E88" s="15"/>
      <c r="F88" s="15"/>
      <c r="G88" s="15"/>
      <c r="J88" s="15"/>
      <c r="K88" s="15"/>
    </row>
    <row r="89" spans="1:11" x14ac:dyDescent="0.3">
      <c r="A89" s="12"/>
      <c r="C89" s="21"/>
      <c r="D89" s="21"/>
      <c r="E89" s="15"/>
      <c r="F89" s="15"/>
      <c r="G89" s="15"/>
      <c r="J89" s="15"/>
      <c r="K89" s="15"/>
    </row>
    <row r="90" spans="1:11" x14ac:dyDescent="0.3">
      <c r="A90" s="12"/>
      <c r="C90" s="21"/>
      <c r="D90" s="21"/>
      <c r="E90" s="15"/>
      <c r="F90" s="15"/>
      <c r="G90" s="15"/>
      <c r="J90" s="15"/>
      <c r="K90" s="15"/>
    </row>
    <row r="91" spans="1:11" x14ac:dyDescent="0.3">
      <c r="A91" s="12"/>
      <c r="C91" s="21"/>
      <c r="D91" s="21"/>
      <c r="E91" s="15"/>
      <c r="F91" s="15"/>
      <c r="G91" s="15"/>
      <c r="J91" s="15"/>
      <c r="K91" s="15"/>
    </row>
    <row r="92" spans="1:11" x14ac:dyDescent="0.3">
      <c r="A92" s="12"/>
      <c r="C92" s="21"/>
      <c r="D92" s="21"/>
      <c r="E92" s="15"/>
      <c r="F92" s="15"/>
      <c r="G92" s="15"/>
    </row>
    <row r="93" spans="1:11" x14ac:dyDescent="0.3">
      <c r="A93" s="12"/>
      <c r="C93" s="21"/>
      <c r="D93" s="21"/>
      <c r="E93" s="15"/>
      <c r="F93" s="15"/>
      <c r="G93" s="15"/>
    </row>
    <row r="94" spans="1:11" x14ac:dyDescent="0.3">
      <c r="A94" s="12"/>
      <c r="C94" s="21"/>
      <c r="D94" s="21"/>
      <c r="E94" s="15"/>
      <c r="F94" s="15"/>
      <c r="G94" s="15"/>
    </row>
    <row r="95" spans="1:11" x14ac:dyDescent="0.3">
      <c r="A95" s="12"/>
      <c r="C95" s="21"/>
      <c r="D95" s="21"/>
      <c r="E95" s="15"/>
      <c r="F95" s="15"/>
      <c r="G95" s="15"/>
    </row>
    <row r="96" spans="1:11" x14ac:dyDescent="0.3">
      <c r="A96" s="12"/>
      <c r="C96" s="21"/>
      <c r="D96" s="21"/>
      <c r="E96" s="15"/>
      <c r="F96" s="15"/>
      <c r="G96" s="15"/>
    </row>
    <row r="97" spans="1:7" x14ac:dyDescent="0.3">
      <c r="A97" s="12"/>
      <c r="C97" s="21"/>
      <c r="D97" s="21"/>
      <c r="E97" s="15"/>
      <c r="F97" s="15"/>
      <c r="G97" s="15"/>
    </row>
    <row r="98" spans="1:7" x14ac:dyDescent="0.3">
      <c r="A98" s="12"/>
      <c r="C98" s="21"/>
      <c r="D98" s="21"/>
      <c r="E98" s="15"/>
      <c r="F98" s="15"/>
      <c r="G98" s="15"/>
    </row>
    <row r="99" spans="1:7" x14ac:dyDescent="0.3">
      <c r="A99" s="12"/>
      <c r="C99" s="21"/>
      <c r="D99" s="21"/>
      <c r="E99" s="15"/>
      <c r="F99" s="15"/>
      <c r="G99" s="15"/>
    </row>
    <row r="100" spans="1:7" x14ac:dyDescent="0.3">
      <c r="A100" s="12"/>
      <c r="C100" s="21"/>
      <c r="D100" s="21"/>
      <c r="E100" s="15"/>
      <c r="F100" s="15"/>
      <c r="G100" s="15"/>
    </row>
    <row r="101" spans="1:7" x14ac:dyDescent="0.3">
      <c r="A101" s="12"/>
      <c r="C101" s="21"/>
      <c r="D101" s="21"/>
      <c r="E101" s="15"/>
      <c r="F101" s="15"/>
      <c r="G101" s="15"/>
    </row>
    <row r="102" spans="1:7" x14ac:dyDescent="0.3">
      <c r="A102" s="12"/>
      <c r="C102" s="21"/>
      <c r="D102" s="21"/>
      <c r="E102" s="15"/>
      <c r="F102" s="15"/>
      <c r="G102" s="15"/>
    </row>
    <row r="103" spans="1:7" x14ac:dyDescent="0.3">
      <c r="A103" s="12"/>
      <c r="C103" s="21"/>
      <c r="D103" s="21"/>
      <c r="E103" s="15"/>
      <c r="F103" s="15"/>
      <c r="G103" s="15"/>
    </row>
    <row r="104" spans="1:7" x14ac:dyDescent="0.3">
      <c r="A104" s="12"/>
      <c r="C104" s="21"/>
      <c r="D104" s="21"/>
      <c r="E104" s="15"/>
      <c r="F104" s="15"/>
      <c r="G104" s="15"/>
    </row>
    <row r="105" spans="1:7" x14ac:dyDescent="0.3">
      <c r="A105" s="12"/>
      <c r="C105" s="21"/>
      <c r="D105" s="21"/>
      <c r="E105" s="15"/>
      <c r="F105" s="15"/>
      <c r="G105" s="15"/>
    </row>
    <row r="106" spans="1:7" x14ac:dyDescent="0.3">
      <c r="A106" s="12"/>
      <c r="C106" s="21"/>
      <c r="D106" s="21"/>
      <c r="E106" s="15"/>
      <c r="F106" s="15"/>
      <c r="G106" s="15"/>
    </row>
    <row r="107" spans="1:7" x14ac:dyDescent="0.3">
      <c r="A107" s="12"/>
      <c r="C107" s="21"/>
      <c r="D107" s="21"/>
      <c r="E107" s="15"/>
      <c r="F107" s="15"/>
      <c r="G107" s="15"/>
    </row>
    <row r="108" spans="1:7" x14ac:dyDescent="0.3">
      <c r="A108" s="12"/>
      <c r="C108" s="21"/>
      <c r="D108" s="21"/>
      <c r="E108" s="15"/>
      <c r="F108" s="15"/>
      <c r="G108" s="15"/>
    </row>
    <row r="109" spans="1:7" x14ac:dyDescent="0.3">
      <c r="A109" s="12"/>
      <c r="C109" s="21"/>
      <c r="D109" s="21"/>
      <c r="E109" s="15"/>
      <c r="F109" s="15"/>
      <c r="G109" s="15"/>
    </row>
    <row r="110" spans="1:7" x14ac:dyDescent="0.3">
      <c r="A110" s="12"/>
      <c r="C110" s="21"/>
      <c r="D110" s="21"/>
      <c r="E110" s="15"/>
      <c r="F110" s="15"/>
      <c r="G110" s="15"/>
    </row>
    <row r="111" spans="1:7" x14ac:dyDescent="0.3">
      <c r="A111" s="12"/>
      <c r="C111" s="21"/>
      <c r="D111" s="21"/>
      <c r="E111" s="15"/>
      <c r="F111" s="15"/>
      <c r="G111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11"/>
  <sheetViews>
    <sheetView workbookViewId="0"/>
  </sheetViews>
  <sheetFormatPr defaultRowHeight="14.4" x14ac:dyDescent="0.3"/>
  <sheetData>
    <row r="1" spans="1:29" ht="18" x14ac:dyDescent="0.35">
      <c r="A1" s="5" t="s">
        <v>313</v>
      </c>
    </row>
    <row r="2" spans="1:29" x14ac:dyDescent="0.3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7" t="s">
        <v>67</v>
      </c>
      <c r="R2" s="7" t="s">
        <v>68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0</v>
      </c>
      <c r="Y2" s="6" t="s">
        <v>74</v>
      </c>
      <c r="Z2" s="6" t="s">
        <v>75</v>
      </c>
    </row>
    <row r="3" spans="1:29" x14ac:dyDescent="0.3">
      <c r="A3" s="27" t="s">
        <v>314</v>
      </c>
    </row>
    <row r="5" spans="1:29" x14ac:dyDescent="0.3">
      <c r="A5" s="2" t="s">
        <v>315</v>
      </c>
      <c r="I5" s="2" t="s">
        <v>316</v>
      </c>
      <c r="J5" s="2"/>
      <c r="K5" s="2"/>
      <c r="L5" s="2"/>
      <c r="M5" s="2"/>
      <c r="N5" s="2"/>
      <c r="O5" s="2"/>
      <c r="P5" s="2"/>
      <c r="Q5" s="2" t="s">
        <v>317</v>
      </c>
      <c r="R5" s="2"/>
      <c r="S5" s="2"/>
      <c r="T5" s="2"/>
      <c r="U5" s="2"/>
      <c r="V5" s="2"/>
      <c r="W5" s="2"/>
      <c r="X5" s="2"/>
      <c r="Y5" s="2" t="s">
        <v>318</v>
      </c>
    </row>
    <row r="6" spans="1:29" x14ac:dyDescent="0.3">
      <c r="A6" s="9" t="s">
        <v>266</v>
      </c>
      <c r="B6" s="9"/>
      <c r="C6" s="9"/>
      <c r="D6" s="9"/>
      <c r="E6" s="9"/>
      <c r="F6" s="9"/>
      <c r="G6" s="9"/>
      <c r="H6" s="9"/>
      <c r="I6" s="9" t="s">
        <v>268</v>
      </c>
      <c r="J6" s="9"/>
      <c r="K6" s="9"/>
      <c r="L6" s="9"/>
      <c r="M6" s="9"/>
      <c r="N6" s="9"/>
      <c r="O6" s="9"/>
      <c r="P6" s="9"/>
      <c r="Q6" s="9" t="s">
        <v>270</v>
      </c>
      <c r="R6" s="9"/>
      <c r="S6" s="9"/>
      <c r="T6" s="9"/>
      <c r="U6" s="9"/>
      <c r="V6" s="9"/>
      <c r="W6" s="9"/>
      <c r="X6" s="9"/>
      <c r="Y6" s="9" t="s">
        <v>272</v>
      </c>
    </row>
    <row r="7" spans="1:29" x14ac:dyDescent="0.3">
      <c r="A7" s="11"/>
      <c r="B7" s="25" t="s">
        <v>212</v>
      </c>
      <c r="C7" s="25" t="s">
        <v>39</v>
      </c>
      <c r="D7" s="25" t="s">
        <v>38</v>
      </c>
      <c r="E7" s="4" t="s">
        <v>40</v>
      </c>
      <c r="F7" s="4"/>
      <c r="G7" s="4"/>
      <c r="H7" s="4"/>
      <c r="I7" s="11"/>
      <c r="J7" s="25" t="s">
        <v>212</v>
      </c>
      <c r="K7" s="25" t="s">
        <v>39</v>
      </c>
      <c r="L7" s="25" t="s">
        <v>38</v>
      </c>
      <c r="M7" s="4" t="s">
        <v>40</v>
      </c>
      <c r="N7" s="4"/>
      <c r="O7" s="4"/>
      <c r="P7" s="4"/>
      <c r="Q7" s="11"/>
      <c r="R7" s="25" t="s">
        <v>212</v>
      </c>
      <c r="S7" s="25" t="s">
        <v>39</v>
      </c>
      <c r="T7" s="25" t="s">
        <v>38</v>
      </c>
      <c r="U7" s="4" t="s">
        <v>40</v>
      </c>
      <c r="V7" s="4"/>
      <c r="W7" s="4"/>
      <c r="X7" s="4"/>
      <c r="Y7" s="11"/>
      <c r="Z7" s="25" t="s">
        <v>212</v>
      </c>
      <c r="AA7" s="25" t="s">
        <v>39</v>
      </c>
      <c r="AB7" s="25" t="s">
        <v>38</v>
      </c>
      <c r="AC7" s="4" t="s">
        <v>40</v>
      </c>
    </row>
    <row r="8" spans="1:29" x14ac:dyDescent="0.3">
      <c r="A8" s="11" t="s">
        <v>400</v>
      </c>
      <c r="B8" s="11"/>
      <c r="C8" s="11"/>
      <c r="E8" s="11">
        <v>1</v>
      </c>
      <c r="I8" s="11" t="s">
        <v>400</v>
      </c>
      <c r="J8" s="11"/>
      <c r="K8" s="11"/>
      <c r="M8" s="11">
        <v>1</v>
      </c>
      <c r="Q8" s="11" t="s">
        <v>400</v>
      </c>
      <c r="R8" s="11"/>
      <c r="S8" s="11"/>
      <c r="U8" s="11">
        <v>1</v>
      </c>
      <c r="Y8" s="11" t="s">
        <v>400</v>
      </c>
      <c r="Z8" s="11"/>
      <c r="AA8" s="11"/>
      <c r="AC8" s="11">
        <v>1</v>
      </c>
    </row>
    <row r="9" spans="1:29" x14ac:dyDescent="0.3">
      <c r="A9" s="11" t="s">
        <v>401</v>
      </c>
      <c r="B9" s="26"/>
      <c r="C9" s="26"/>
      <c r="E9" s="11">
        <v>1</v>
      </c>
      <c r="F9" s="24"/>
      <c r="G9" s="24"/>
      <c r="H9" s="24"/>
      <c r="I9" s="11" t="s">
        <v>401</v>
      </c>
      <c r="J9" s="26"/>
      <c r="K9" s="26"/>
      <c r="M9" s="11">
        <v>1</v>
      </c>
      <c r="N9" s="24"/>
      <c r="O9" s="24"/>
      <c r="P9" s="24"/>
      <c r="Q9" s="11" t="s">
        <v>401</v>
      </c>
      <c r="R9" s="26"/>
      <c r="S9" s="26"/>
      <c r="U9" s="11">
        <v>1</v>
      </c>
      <c r="V9" s="24"/>
      <c r="W9" s="24"/>
      <c r="X9" s="24"/>
      <c r="Y9" s="11" t="s">
        <v>401</v>
      </c>
      <c r="Z9" s="26"/>
      <c r="AA9" s="26"/>
      <c r="AC9" s="11">
        <v>1</v>
      </c>
    </row>
    <row r="10" spans="1:29" x14ac:dyDescent="0.3">
      <c r="A10" s="11" t="s">
        <v>402</v>
      </c>
      <c r="B10" s="11"/>
      <c r="C10" s="11"/>
      <c r="E10" s="11">
        <v>1</v>
      </c>
      <c r="I10" s="11" t="s">
        <v>402</v>
      </c>
      <c r="J10" s="11"/>
      <c r="K10" s="11"/>
      <c r="M10" s="11">
        <v>1</v>
      </c>
      <c r="Q10" s="11" t="s">
        <v>402</v>
      </c>
      <c r="R10" s="11"/>
      <c r="S10" s="11"/>
      <c r="U10" s="11">
        <v>1</v>
      </c>
      <c r="Y10" s="11" t="s">
        <v>402</v>
      </c>
      <c r="Z10" s="11"/>
      <c r="AA10" s="11"/>
      <c r="AC10" s="11">
        <v>1</v>
      </c>
    </row>
    <row r="11" spans="1:29" x14ac:dyDescent="0.3">
      <c r="A11" s="11" t="s">
        <v>403</v>
      </c>
      <c r="B11" s="11"/>
      <c r="C11" s="11"/>
      <c r="E11" s="11">
        <v>1</v>
      </c>
      <c r="I11" s="11" t="s">
        <v>403</v>
      </c>
      <c r="J11" s="11"/>
      <c r="K11" s="11"/>
      <c r="M11" s="11">
        <v>1</v>
      </c>
      <c r="Q11" s="11" t="s">
        <v>403</v>
      </c>
      <c r="R11" s="11"/>
      <c r="S11" s="11"/>
      <c r="U11" s="11">
        <v>1</v>
      </c>
      <c r="Y11" s="11" t="s">
        <v>403</v>
      </c>
      <c r="Z11" s="11"/>
      <c r="AA11" s="11"/>
      <c r="AC11" s="11">
        <v>1</v>
      </c>
    </row>
    <row r="12" spans="1:29" x14ac:dyDescent="0.3">
      <c r="A12" s="11" t="s">
        <v>404</v>
      </c>
      <c r="B12" s="11"/>
      <c r="C12" s="11"/>
      <c r="E12" s="11">
        <v>1</v>
      </c>
      <c r="I12" s="11" t="s">
        <v>404</v>
      </c>
      <c r="J12" s="11"/>
      <c r="K12" s="11"/>
      <c r="M12" s="11">
        <v>1</v>
      </c>
      <c r="Q12" s="11" t="s">
        <v>404</v>
      </c>
      <c r="R12" s="11"/>
      <c r="S12" s="11"/>
      <c r="U12" s="11">
        <v>1</v>
      </c>
      <c r="Y12" s="11" t="s">
        <v>404</v>
      </c>
      <c r="Z12" s="11"/>
      <c r="AA12" s="11"/>
      <c r="AC12" s="11">
        <v>1</v>
      </c>
    </row>
    <row r="13" spans="1:29" x14ac:dyDescent="0.3">
      <c r="A13" s="11" t="s">
        <v>405</v>
      </c>
      <c r="B13" s="11"/>
      <c r="C13" s="11"/>
      <c r="E13" s="11">
        <v>1</v>
      </c>
      <c r="I13" s="11" t="s">
        <v>405</v>
      </c>
      <c r="J13" s="11"/>
      <c r="K13" s="11"/>
      <c r="M13" s="11">
        <v>1</v>
      </c>
      <c r="Q13" s="11" t="s">
        <v>405</v>
      </c>
      <c r="R13" s="11"/>
      <c r="S13" s="11"/>
      <c r="U13" s="11">
        <v>1</v>
      </c>
      <c r="Y13" s="11" t="s">
        <v>405</v>
      </c>
      <c r="Z13" s="11"/>
      <c r="AA13" s="11"/>
      <c r="AC13" s="11">
        <v>1</v>
      </c>
    </row>
    <row r="14" spans="1:29" x14ac:dyDescent="0.3">
      <c r="A14" s="11" t="s">
        <v>406</v>
      </c>
      <c r="B14" s="11"/>
      <c r="C14" s="11"/>
      <c r="E14" s="11">
        <v>1</v>
      </c>
      <c r="I14" s="11" t="s">
        <v>406</v>
      </c>
      <c r="J14" s="11"/>
      <c r="K14" s="11"/>
      <c r="M14" s="11">
        <v>1</v>
      </c>
      <c r="Q14" s="11" t="s">
        <v>406</v>
      </c>
      <c r="R14" s="11"/>
      <c r="S14" s="11"/>
      <c r="U14" s="11">
        <v>1</v>
      </c>
      <c r="Y14" s="11" t="s">
        <v>406</v>
      </c>
      <c r="Z14" s="11"/>
      <c r="AA14" s="11"/>
      <c r="AC14" s="11">
        <v>1</v>
      </c>
    </row>
    <row r="15" spans="1:29" x14ac:dyDescent="0.3">
      <c r="A15" s="11" t="s">
        <v>407</v>
      </c>
      <c r="B15" s="11"/>
      <c r="C15" s="11"/>
      <c r="E15" s="11">
        <v>1</v>
      </c>
      <c r="I15" s="11" t="s">
        <v>407</v>
      </c>
      <c r="J15" s="11"/>
      <c r="K15" s="11"/>
      <c r="M15" s="11">
        <v>1</v>
      </c>
      <c r="Q15" s="11" t="s">
        <v>407</v>
      </c>
      <c r="R15" s="11"/>
      <c r="S15" s="11"/>
      <c r="U15" s="11">
        <v>1</v>
      </c>
      <c r="Y15" s="11" t="s">
        <v>407</v>
      </c>
      <c r="Z15" s="11"/>
      <c r="AA15" s="11"/>
      <c r="AC15" s="11">
        <v>1</v>
      </c>
    </row>
    <row r="16" spans="1:29" x14ac:dyDescent="0.3">
      <c r="A16" s="11" t="s">
        <v>408</v>
      </c>
      <c r="B16" s="11"/>
      <c r="C16" s="11"/>
      <c r="E16" s="11">
        <v>1</v>
      </c>
      <c r="I16" s="11" t="s">
        <v>408</v>
      </c>
      <c r="J16" s="11"/>
      <c r="K16" s="11"/>
      <c r="M16" s="11">
        <v>1</v>
      </c>
      <c r="Q16" s="11" t="s">
        <v>408</v>
      </c>
      <c r="R16" s="11"/>
      <c r="S16" s="11"/>
      <c r="U16" s="11">
        <v>1</v>
      </c>
      <c r="Y16" s="11" t="s">
        <v>408</v>
      </c>
      <c r="Z16" s="11"/>
      <c r="AA16" s="11"/>
      <c r="AC16" s="11">
        <v>1</v>
      </c>
    </row>
    <row r="17" spans="1:29" x14ac:dyDescent="0.3">
      <c r="A17" s="11" t="s">
        <v>342</v>
      </c>
      <c r="B17" s="11"/>
      <c r="C17" s="11"/>
      <c r="E17" s="11">
        <v>1</v>
      </c>
      <c r="I17" s="11" t="s">
        <v>342</v>
      </c>
      <c r="J17" s="11"/>
      <c r="K17" s="11"/>
      <c r="M17" s="11">
        <v>1</v>
      </c>
      <c r="Q17" s="11" t="s">
        <v>342</v>
      </c>
      <c r="R17" s="11"/>
      <c r="S17" s="11"/>
      <c r="U17" s="11">
        <v>1</v>
      </c>
      <c r="Y17" s="11" t="s">
        <v>342</v>
      </c>
      <c r="Z17" s="11"/>
      <c r="AA17" s="11"/>
      <c r="AC17" s="11">
        <v>1</v>
      </c>
    </row>
    <row r="18" spans="1:29" x14ac:dyDescent="0.3">
      <c r="A18" s="11" t="s">
        <v>409</v>
      </c>
      <c r="B18" s="11"/>
      <c r="C18" s="11"/>
      <c r="E18" s="11">
        <v>1</v>
      </c>
      <c r="I18" s="11" t="s">
        <v>409</v>
      </c>
      <c r="J18" s="11"/>
      <c r="K18" s="11"/>
      <c r="M18" s="11">
        <v>1</v>
      </c>
      <c r="Q18" s="11" t="s">
        <v>409</v>
      </c>
      <c r="R18" s="11"/>
      <c r="S18" s="11"/>
      <c r="U18" s="11">
        <v>1</v>
      </c>
      <c r="Y18" s="11" t="s">
        <v>409</v>
      </c>
      <c r="Z18" s="11"/>
      <c r="AA18" s="11"/>
      <c r="AC18" s="11">
        <v>1</v>
      </c>
    </row>
    <row r="19" spans="1:29" x14ac:dyDescent="0.3">
      <c r="A19" s="11" t="s">
        <v>344</v>
      </c>
      <c r="B19" s="11"/>
      <c r="C19" s="11"/>
      <c r="E19" s="11">
        <v>1</v>
      </c>
      <c r="I19" s="11" t="s">
        <v>344</v>
      </c>
      <c r="J19" s="11"/>
      <c r="K19" s="11"/>
      <c r="M19" s="11">
        <v>1</v>
      </c>
      <c r="Q19" s="11" t="s">
        <v>344</v>
      </c>
      <c r="R19" s="11"/>
      <c r="S19" s="11"/>
      <c r="U19" s="11">
        <v>1</v>
      </c>
      <c r="Y19" s="11" t="s">
        <v>344</v>
      </c>
      <c r="Z19" s="11"/>
      <c r="AA19" s="11"/>
      <c r="AC19" s="11">
        <v>1</v>
      </c>
    </row>
    <row r="20" spans="1:29" x14ac:dyDescent="0.3">
      <c r="A20" s="11" t="s">
        <v>410</v>
      </c>
      <c r="B20" s="11"/>
      <c r="C20" s="11"/>
      <c r="E20" s="11">
        <v>1</v>
      </c>
      <c r="I20" s="11" t="s">
        <v>410</v>
      </c>
      <c r="J20" s="11"/>
      <c r="K20" s="11"/>
      <c r="M20" s="11">
        <v>1</v>
      </c>
      <c r="Q20" s="11" t="s">
        <v>410</v>
      </c>
      <c r="R20" s="11"/>
      <c r="S20" s="11"/>
      <c r="U20" s="11">
        <v>1</v>
      </c>
      <c r="Y20" s="11" t="s">
        <v>410</v>
      </c>
      <c r="Z20" s="11"/>
      <c r="AA20" s="11"/>
      <c r="AC20" s="11">
        <v>1</v>
      </c>
    </row>
    <row r="21" spans="1:29" x14ac:dyDescent="0.3">
      <c r="A21" s="11" t="s">
        <v>343</v>
      </c>
      <c r="B21" s="11"/>
      <c r="C21" s="11"/>
      <c r="E21" s="11">
        <v>1</v>
      </c>
      <c r="I21" s="11" t="s">
        <v>343</v>
      </c>
      <c r="J21" s="11"/>
      <c r="K21" s="11"/>
      <c r="M21" s="11">
        <v>1</v>
      </c>
      <c r="Q21" s="11" t="s">
        <v>343</v>
      </c>
      <c r="R21" s="11"/>
      <c r="S21" s="11"/>
      <c r="U21" s="11">
        <v>1</v>
      </c>
      <c r="Y21" s="11" t="s">
        <v>343</v>
      </c>
      <c r="Z21" s="11"/>
      <c r="AA21" s="11"/>
      <c r="AC21" s="11">
        <v>1</v>
      </c>
    </row>
    <row r="22" spans="1:29" x14ac:dyDescent="0.3">
      <c r="A22" s="11" t="s">
        <v>411</v>
      </c>
      <c r="B22" s="11"/>
      <c r="C22" s="11"/>
      <c r="E22" s="11">
        <v>1</v>
      </c>
      <c r="I22" s="11" t="s">
        <v>411</v>
      </c>
      <c r="J22" s="11"/>
      <c r="K22" s="11"/>
      <c r="M22" s="11">
        <v>1</v>
      </c>
      <c r="Q22" s="11" t="s">
        <v>411</v>
      </c>
      <c r="R22" s="11"/>
      <c r="S22" s="11"/>
      <c r="U22" s="11">
        <v>1</v>
      </c>
      <c r="Y22" s="11" t="s">
        <v>411</v>
      </c>
      <c r="Z22" s="11"/>
      <c r="AA22" s="11"/>
      <c r="AC22" s="11">
        <v>1</v>
      </c>
    </row>
    <row r="23" spans="1:29" x14ac:dyDescent="0.3">
      <c r="A23" s="11" t="s">
        <v>412</v>
      </c>
      <c r="B23" s="11"/>
      <c r="C23" s="11"/>
      <c r="E23" s="11">
        <v>1</v>
      </c>
      <c r="I23" s="11" t="s">
        <v>412</v>
      </c>
      <c r="J23" s="11"/>
      <c r="K23" s="11"/>
      <c r="M23" s="11">
        <v>1</v>
      </c>
      <c r="Q23" s="11" t="s">
        <v>412</v>
      </c>
      <c r="R23" s="11"/>
      <c r="S23" s="11"/>
      <c r="U23" s="11">
        <v>1</v>
      </c>
      <c r="Y23" s="11" t="s">
        <v>412</v>
      </c>
      <c r="Z23" s="11"/>
      <c r="AA23" s="11"/>
      <c r="AC23" s="11">
        <v>1</v>
      </c>
    </row>
    <row r="24" spans="1:29" x14ac:dyDescent="0.3">
      <c r="A24" s="11" t="s">
        <v>413</v>
      </c>
      <c r="B24" s="11"/>
      <c r="C24" s="11"/>
      <c r="E24" s="11">
        <v>1</v>
      </c>
      <c r="I24" s="11" t="s">
        <v>413</v>
      </c>
      <c r="J24" s="11"/>
      <c r="K24" s="11"/>
      <c r="M24" s="11">
        <v>1</v>
      </c>
      <c r="Q24" s="11" t="s">
        <v>413</v>
      </c>
      <c r="R24" s="11"/>
      <c r="S24" s="11"/>
      <c r="U24" s="11">
        <v>1</v>
      </c>
      <c r="Y24" s="11" t="s">
        <v>413</v>
      </c>
      <c r="Z24" s="11"/>
      <c r="AA24" s="11"/>
      <c r="AC24" s="11">
        <v>1</v>
      </c>
    </row>
    <row r="25" spans="1:29" x14ac:dyDescent="0.3">
      <c r="A25" s="11" t="s">
        <v>414</v>
      </c>
      <c r="B25" s="11"/>
      <c r="C25" s="11"/>
      <c r="E25" s="11">
        <v>1</v>
      </c>
      <c r="I25" s="11" t="s">
        <v>414</v>
      </c>
      <c r="J25" s="11"/>
      <c r="K25" s="11"/>
      <c r="M25" s="11">
        <v>1</v>
      </c>
      <c r="Q25" s="11" t="s">
        <v>414</v>
      </c>
      <c r="R25" s="11"/>
      <c r="S25" s="11"/>
      <c r="U25" s="11">
        <v>1</v>
      </c>
      <c r="Y25" s="11" t="s">
        <v>414</v>
      </c>
      <c r="Z25" s="11"/>
      <c r="AA25" s="11"/>
      <c r="AC25" s="11">
        <v>1</v>
      </c>
    </row>
    <row r="26" spans="1:29" x14ac:dyDescent="0.3">
      <c r="A26" s="11" t="s">
        <v>415</v>
      </c>
      <c r="B26" s="11"/>
      <c r="C26" s="11"/>
      <c r="E26" s="11">
        <v>1</v>
      </c>
      <c r="I26" s="11" t="s">
        <v>415</v>
      </c>
      <c r="J26" s="11"/>
      <c r="K26" s="11"/>
      <c r="M26" s="11">
        <v>1</v>
      </c>
      <c r="Q26" s="11" t="s">
        <v>415</v>
      </c>
      <c r="R26" s="11"/>
      <c r="S26" s="11"/>
      <c r="U26" s="11">
        <v>1</v>
      </c>
      <c r="Y26" s="11" t="s">
        <v>415</v>
      </c>
      <c r="Z26" s="11"/>
      <c r="AA26" s="11"/>
      <c r="AC26" s="11">
        <v>1</v>
      </c>
    </row>
    <row r="27" spans="1:29" x14ac:dyDescent="0.3">
      <c r="A27" s="11" t="s">
        <v>416</v>
      </c>
      <c r="B27" s="11"/>
      <c r="C27" s="11"/>
      <c r="E27" s="11">
        <v>1</v>
      </c>
      <c r="I27" s="11" t="s">
        <v>416</v>
      </c>
      <c r="J27" s="11"/>
      <c r="K27" s="11"/>
      <c r="M27" s="11">
        <v>1</v>
      </c>
      <c r="Q27" s="11" t="s">
        <v>416</v>
      </c>
      <c r="R27" s="11"/>
      <c r="S27" s="11"/>
      <c r="U27" s="11">
        <v>1</v>
      </c>
      <c r="Y27" s="11" t="s">
        <v>416</v>
      </c>
      <c r="Z27" s="11"/>
      <c r="AA27" s="11"/>
      <c r="AC27" s="11">
        <v>1</v>
      </c>
    </row>
    <row r="28" spans="1:29" x14ac:dyDescent="0.3">
      <c r="A28" s="11" t="s">
        <v>7</v>
      </c>
      <c r="B28" s="11"/>
      <c r="C28" s="11"/>
      <c r="E28" s="11">
        <v>1</v>
      </c>
      <c r="I28" s="11" t="s">
        <v>7</v>
      </c>
      <c r="J28" s="11"/>
      <c r="K28" s="11"/>
      <c r="M28" s="11">
        <v>1</v>
      </c>
      <c r="Q28" s="11" t="s">
        <v>7</v>
      </c>
      <c r="R28" s="11"/>
      <c r="S28" s="11"/>
      <c r="U28" s="11">
        <v>1</v>
      </c>
      <c r="Y28" s="11" t="s">
        <v>7</v>
      </c>
      <c r="Z28" s="11"/>
      <c r="AA28" s="11"/>
      <c r="AC28" s="11">
        <v>1</v>
      </c>
    </row>
    <row r="29" spans="1:29" x14ac:dyDescent="0.3">
      <c r="A29" s="11" t="s">
        <v>11</v>
      </c>
      <c r="E29" s="11">
        <v>1</v>
      </c>
      <c r="I29" s="11" t="s">
        <v>11</v>
      </c>
      <c r="M29" s="11">
        <v>1</v>
      </c>
      <c r="Q29" s="11" t="s">
        <v>11</v>
      </c>
      <c r="U29" s="11">
        <v>1</v>
      </c>
      <c r="Y29" s="11" t="s">
        <v>11</v>
      </c>
      <c r="AC29" s="11">
        <v>1</v>
      </c>
    </row>
    <row r="30" spans="1:29" x14ac:dyDescent="0.3">
      <c r="A30" s="11" t="s">
        <v>417</v>
      </c>
      <c r="E30" s="11">
        <v>1</v>
      </c>
      <c r="I30" s="11" t="s">
        <v>417</v>
      </c>
      <c r="M30" s="11">
        <v>1</v>
      </c>
      <c r="Q30" s="11" t="s">
        <v>417</v>
      </c>
      <c r="U30" s="11">
        <v>1</v>
      </c>
      <c r="Y30" s="11" t="s">
        <v>417</v>
      </c>
      <c r="AC30" s="11">
        <v>1</v>
      </c>
    </row>
    <row r="31" spans="1:29" x14ac:dyDescent="0.3">
      <c r="A31" s="11" t="s">
        <v>660</v>
      </c>
      <c r="E31" s="11">
        <v>1</v>
      </c>
      <c r="I31" s="11" t="s">
        <v>660</v>
      </c>
      <c r="M31" s="11">
        <v>1</v>
      </c>
      <c r="Q31" s="11" t="s">
        <v>660</v>
      </c>
      <c r="U31" s="11">
        <v>1</v>
      </c>
      <c r="Y31" s="11" t="s">
        <v>660</v>
      </c>
      <c r="AC31" s="11">
        <v>1</v>
      </c>
    </row>
    <row r="32" spans="1:29" x14ac:dyDescent="0.3">
      <c r="A32" s="11" t="s">
        <v>22</v>
      </c>
      <c r="E32" s="11">
        <v>1</v>
      </c>
      <c r="I32" s="11" t="s">
        <v>22</v>
      </c>
      <c r="M32" s="11">
        <v>1</v>
      </c>
      <c r="Q32" s="11" t="s">
        <v>22</v>
      </c>
      <c r="U32" s="11">
        <v>1</v>
      </c>
      <c r="Y32" s="11" t="s">
        <v>22</v>
      </c>
      <c r="AC32" s="11">
        <v>1</v>
      </c>
    </row>
    <row r="33" spans="1:29" x14ac:dyDescent="0.3">
      <c r="A33" s="11" t="s">
        <v>202</v>
      </c>
      <c r="E33" s="11">
        <v>1</v>
      </c>
      <c r="I33" s="11" t="s">
        <v>202</v>
      </c>
      <c r="M33" s="11">
        <v>1</v>
      </c>
      <c r="Q33" s="11" t="s">
        <v>202</v>
      </c>
      <c r="U33" s="11">
        <v>1</v>
      </c>
      <c r="Y33" s="11" t="s">
        <v>202</v>
      </c>
      <c r="AC33" s="11">
        <v>1</v>
      </c>
    </row>
    <row r="34" spans="1:29" x14ac:dyDescent="0.3">
      <c r="A34" s="11" t="s">
        <v>418</v>
      </c>
      <c r="E34" s="11">
        <v>1</v>
      </c>
      <c r="I34" s="11" t="s">
        <v>418</v>
      </c>
      <c r="M34" s="11">
        <v>1</v>
      </c>
      <c r="Q34" s="11" t="s">
        <v>418</v>
      </c>
      <c r="U34" s="11">
        <v>1</v>
      </c>
      <c r="Y34" s="11" t="s">
        <v>418</v>
      </c>
      <c r="AC34" s="11">
        <v>1</v>
      </c>
    </row>
    <row r="35" spans="1:29" x14ac:dyDescent="0.3">
      <c r="A35" s="11" t="s">
        <v>419</v>
      </c>
      <c r="E35" s="11">
        <v>1</v>
      </c>
      <c r="I35" s="11" t="s">
        <v>419</v>
      </c>
      <c r="M35" s="11">
        <v>1</v>
      </c>
      <c r="Q35" s="11" t="s">
        <v>419</v>
      </c>
      <c r="U35" s="11">
        <v>1</v>
      </c>
      <c r="Y35" s="11" t="s">
        <v>419</v>
      </c>
      <c r="AC35" s="11">
        <v>1</v>
      </c>
    </row>
    <row r="36" spans="1:29" x14ac:dyDescent="0.3">
      <c r="A36" s="11" t="s">
        <v>420</v>
      </c>
      <c r="E36" s="11">
        <v>1</v>
      </c>
      <c r="I36" s="11" t="s">
        <v>420</v>
      </c>
      <c r="M36" s="11">
        <v>1</v>
      </c>
      <c r="Q36" s="11" t="s">
        <v>420</v>
      </c>
      <c r="U36" s="11">
        <v>1</v>
      </c>
      <c r="Y36" s="11" t="s">
        <v>420</v>
      </c>
      <c r="AC36" s="11">
        <v>1</v>
      </c>
    </row>
    <row r="37" spans="1:29" x14ac:dyDescent="0.3">
      <c r="A37" s="11" t="s">
        <v>421</v>
      </c>
      <c r="E37" s="11">
        <v>1</v>
      </c>
      <c r="I37" s="11" t="s">
        <v>421</v>
      </c>
      <c r="M37" s="11">
        <v>1</v>
      </c>
      <c r="Q37" s="11" t="s">
        <v>421</v>
      </c>
      <c r="U37" s="11">
        <v>1</v>
      </c>
      <c r="Y37" s="11" t="s">
        <v>421</v>
      </c>
      <c r="AC37" s="11">
        <v>1</v>
      </c>
    </row>
    <row r="38" spans="1:29" x14ac:dyDescent="0.3">
      <c r="A38" s="11" t="s">
        <v>422</v>
      </c>
      <c r="E38" s="11">
        <v>1</v>
      </c>
      <c r="I38" s="11" t="s">
        <v>422</v>
      </c>
      <c r="M38" s="11">
        <v>1</v>
      </c>
      <c r="Q38" s="11" t="s">
        <v>422</v>
      </c>
      <c r="U38" s="11">
        <v>1</v>
      </c>
      <c r="Y38" s="11" t="s">
        <v>422</v>
      </c>
      <c r="AC38" s="11">
        <v>1</v>
      </c>
    </row>
    <row r="39" spans="1:29" x14ac:dyDescent="0.3">
      <c r="A39" s="11" t="s">
        <v>423</v>
      </c>
      <c r="E39" s="11">
        <v>1</v>
      </c>
      <c r="I39" s="11" t="s">
        <v>423</v>
      </c>
      <c r="M39" s="11">
        <v>1</v>
      </c>
      <c r="Q39" s="11" t="s">
        <v>423</v>
      </c>
      <c r="U39" s="11">
        <v>1</v>
      </c>
      <c r="Y39" s="11" t="s">
        <v>423</v>
      </c>
      <c r="AC39" s="11">
        <v>1</v>
      </c>
    </row>
    <row r="40" spans="1:29" x14ac:dyDescent="0.3">
      <c r="A40" s="11" t="s">
        <v>424</v>
      </c>
      <c r="E40" s="11">
        <v>1</v>
      </c>
      <c r="I40" s="11" t="s">
        <v>424</v>
      </c>
      <c r="M40" s="11">
        <v>1</v>
      </c>
      <c r="Q40" s="11" t="s">
        <v>424</v>
      </c>
      <c r="U40" s="11">
        <v>1</v>
      </c>
      <c r="Y40" s="11" t="s">
        <v>424</v>
      </c>
      <c r="AC40" s="11">
        <v>1</v>
      </c>
    </row>
    <row r="41" spans="1:29" x14ac:dyDescent="0.3">
      <c r="A41" s="11" t="s">
        <v>425</v>
      </c>
      <c r="E41" s="11">
        <v>1</v>
      </c>
      <c r="I41" s="11" t="s">
        <v>425</v>
      </c>
      <c r="M41" s="11">
        <v>1</v>
      </c>
      <c r="Q41" s="11" t="s">
        <v>425</v>
      </c>
      <c r="U41" s="11">
        <v>1</v>
      </c>
      <c r="Y41" s="11" t="s">
        <v>425</v>
      </c>
      <c r="AC41" s="11">
        <v>1</v>
      </c>
    </row>
    <row r="42" spans="1:29" x14ac:dyDescent="0.3">
      <c r="A42" s="11" t="s">
        <v>426</v>
      </c>
      <c r="E42" s="11">
        <v>1</v>
      </c>
      <c r="I42" s="11" t="s">
        <v>426</v>
      </c>
      <c r="M42" s="11">
        <v>1</v>
      </c>
      <c r="Q42" s="11" t="s">
        <v>426</v>
      </c>
      <c r="U42" s="11">
        <v>1</v>
      </c>
      <c r="Y42" s="11" t="s">
        <v>426</v>
      </c>
      <c r="AC42" s="11">
        <v>1</v>
      </c>
    </row>
    <row r="43" spans="1:29" x14ac:dyDescent="0.3">
      <c r="A43" s="11" t="s">
        <v>33</v>
      </c>
      <c r="E43" s="11">
        <v>1</v>
      </c>
      <c r="I43" s="11" t="s">
        <v>33</v>
      </c>
      <c r="M43" s="11">
        <v>1</v>
      </c>
      <c r="Q43" s="11" t="s">
        <v>33</v>
      </c>
      <c r="U43" s="11">
        <v>1</v>
      </c>
      <c r="Y43" s="11" t="s">
        <v>33</v>
      </c>
      <c r="AC43" s="11">
        <v>1</v>
      </c>
    </row>
    <row r="44" spans="1:29" x14ac:dyDescent="0.3">
      <c r="A44" s="11" t="s">
        <v>36</v>
      </c>
      <c r="E44" s="11">
        <v>1</v>
      </c>
      <c r="I44" s="11" t="s">
        <v>36</v>
      </c>
      <c r="M44" s="11">
        <v>1</v>
      </c>
      <c r="Q44" s="11" t="s">
        <v>36</v>
      </c>
      <c r="U44" s="11">
        <v>1</v>
      </c>
      <c r="Y44" s="11" t="s">
        <v>36</v>
      </c>
      <c r="AC44" s="11">
        <v>1</v>
      </c>
    </row>
    <row r="45" spans="1:29" x14ac:dyDescent="0.3">
      <c r="A45" s="11" t="s">
        <v>42</v>
      </c>
      <c r="E45" s="11">
        <v>1</v>
      </c>
      <c r="I45" s="11" t="s">
        <v>42</v>
      </c>
      <c r="M45" s="11">
        <v>1</v>
      </c>
      <c r="Q45" s="11" t="s">
        <v>42</v>
      </c>
      <c r="U45" s="11">
        <v>1</v>
      </c>
      <c r="Y45" s="11" t="s">
        <v>42</v>
      </c>
      <c r="AC45" s="11">
        <v>1</v>
      </c>
    </row>
    <row r="46" spans="1:29" x14ac:dyDescent="0.3">
      <c r="A46" s="11" t="s">
        <v>427</v>
      </c>
      <c r="E46" s="11">
        <v>1</v>
      </c>
      <c r="I46" s="11" t="s">
        <v>427</v>
      </c>
      <c r="M46" s="11">
        <v>1</v>
      </c>
      <c r="Q46" s="11" t="s">
        <v>427</v>
      </c>
      <c r="U46" s="11">
        <v>1</v>
      </c>
      <c r="Y46" s="11" t="s">
        <v>427</v>
      </c>
      <c r="AC46" s="11">
        <v>1</v>
      </c>
    </row>
    <row r="47" spans="1:29" x14ac:dyDescent="0.3">
      <c r="A47" s="11" t="s">
        <v>428</v>
      </c>
      <c r="E47" s="11">
        <v>1</v>
      </c>
      <c r="I47" s="11" t="s">
        <v>428</v>
      </c>
      <c r="M47" s="11">
        <v>1</v>
      </c>
      <c r="Q47" s="11" t="s">
        <v>428</v>
      </c>
      <c r="U47" s="11">
        <v>1</v>
      </c>
      <c r="Y47" s="11" t="s">
        <v>428</v>
      </c>
      <c r="AC47" s="11">
        <v>1</v>
      </c>
    </row>
    <row r="48" spans="1:29" x14ac:dyDescent="0.3">
      <c r="A48" s="11" t="s">
        <v>429</v>
      </c>
      <c r="E48" s="11">
        <v>1</v>
      </c>
      <c r="I48" s="11" t="s">
        <v>429</v>
      </c>
      <c r="M48" s="11">
        <v>1</v>
      </c>
      <c r="Q48" s="11" t="s">
        <v>429</v>
      </c>
      <c r="U48" s="11">
        <v>1</v>
      </c>
      <c r="Y48" s="11" t="s">
        <v>429</v>
      </c>
      <c r="AC48" s="11">
        <v>1</v>
      </c>
    </row>
    <row r="49" spans="1:29" x14ac:dyDescent="0.3">
      <c r="A49" s="11" t="s">
        <v>430</v>
      </c>
      <c r="E49" s="11">
        <v>1</v>
      </c>
      <c r="I49" s="11" t="s">
        <v>430</v>
      </c>
      <c r="M49" s="11">
        <v>1</v>
      </c>
      <c r="Q49" s="11" t="s">
        <v>430</v>
      </c>
      <c r="U49" s="11">
        <v>1</v>
      </c>
      <c r="Y49" s="11" t="s">
        <v>430</v>
      </c>
      <c r="AC49" s="11">
        <v>1</v>
      </c>
    </row>
    <row r="50" spans="1:29" x14ac:dyDescent="0.3">
      <c r="A50" s="11" t="s">
        <v>431</v>
      </c>
      <c r="E50" s="11">
        <v>1</v>
      </c>
      <c r="I50" s="11" t="s">
        <v>431</v>
      </c>
      <c r="M50" s="11">
        <v>1</v>
      </c>
      <c r="Q50" s="11" t="s">
        <v>431</v>
      </c>
      <c r="U50" s="11">
        <v>1</v>
      </c>
      <c r="Y50" s="11" t="s">
        <v>431</v>
      </c>
      <c r="AC50" s="11">
        <v>1</v>
      </c>
    </row>
    <row r="51" spans="1:29" x14ac:dyDescent="0.3">
      <c r="A51" s="11" t="s">
        <v>432</v>
      </c>
      <c r="E51" s="11">
        <v>1</v>
      </c>
      <c r="I51" s="11" t="s">
        <v>432</v>
      </c>
      <c r="M51" s="11">
        <v>1</v>
      </c>
      <c r="Q51" s="11" t="s">
        <v>432</v>
      </c>
      <c r="U51" s="11">
        <v>1</v>
      </c>
      <c r="Y51" s="11" t="s">
        <v>432</v>
      </c>
      <c r="AC51" s="11">
        <v>1</v>
      </c>
    </row>
    <row r="52" spans="1:29" x14ac:dyDescent="0.3">
      <c r="A52" s="11" t="s">
        <v>44</v>
      </c>
      <c r="E52" s="11">
        <v>1</v>
      </c>
      <c r="I52" s="11" t="s">
        <v>44</v>
      </c>
      <c r="M52" s="11">
        <v>1</v>
      </c>
      <c r="Q52" s="11" t="s">
        <v>44</v>
      </c>
      <c r="U52" s="11">
        <v>1</v>
      </c>
      <c r="Y52" s="11" t="s">
        <v>44</v>
      </c>
      <c r="AC52" s="11">
        <v>1</v>
      </c>
    </row>
    <row r="53" spans="1:29" x14ac:dyDescent="0.3">
      <c r="A53" s="11" t="s">
        <v>433</v>
      </c>
      <c r="E53" s="11">
        <v>1</v>
      </c>
      <c r="I53" s="11" t="s">
        <v>433</v>
      </c>
      <c r="M53" s="11">
        <v>1</v>
      </c>
      <c r="Q53" s="11" t="s">
        <v>433</v>
      </c>
      <c r="U53" s="11">
        <v>1</v>
      </c>
      <c r="Y53" s="11" t="s">
        <v>433</v>
      </c>
      <c r="AC53" s="11">
        <v>1</v>
      </c>
    </row>
    <row r="54" spans="1:29" x14ac:dyDescent="0.3">
      <c r="A54" s="11" t="s">
        <v>47</v>
      </c>
      <c r="E54" s="11">
        <v>1</v>
      </c>
      <c r="I54" s="11" t="s">
        <v>47</v>
      </c>
      <c r="M54" s="11">
        <v>1</v>
      </c>
      <c r="Q54" s="11" t="s">
        <v>47</v>
      </c>
      <c r="U54" s="11">
        <v>1</v>
      </c>
      <c r="Y54" s="11" t="s">
        <v>47</v>
      </c>
      <c r="AC54" s="11">
        <v>1</v>
      </c>
    </row>
    <row r="55" spans="1:29" x14ac:dyDescent="0.3">
      <c r="A55" s="11" t="s">
        <v>434</v>
      </c>
      <c r="E55" s="11">
        <v>1</v>
      </c>
      <c r="I55" s="11" t="s">
        <v>434</v>
      </c>
      <c r="M55" s="11">
        <v>1</v>
      </c>
      <c r="Q55" s="11" t="s">
        <v>434</v>
      </c>
      <c r="U55" s="11">
        <v>1</v>
      </c>
      <c r="Y55" s="11" t="s">
        <v>434</v>
      </c>
      <c r="AC55" s="11">
        <v>1</v>
      </c>
    </row>
    <row r="56" spans="1:29" x14ac:dyDescent="0.3">
      <c r="A56" s="11" t="s">
        <v>435</v>
      </c>
      <c r="E56" s="11">
        <v>1</v>
      </c>
      <c r="I56" s="11" t="s">
        <v>435</v>
      </c>
      <c r="M56" s="11">
        <v>1</v>
      </c>
      <c r="Q56" s="11" t="s">
        <v>435</v>
      </c>
      <c r="U56" s="11">
        <v>1</v>
      </c>
      <c r="Y56" s="11" t="s">
        <v>435</v>
      </c>
      <c r="AC56" s="11">
        <v>1</v>
      </c>
    </row>
    <row r="57" spans="1:29" x14ac:dyDescent="0.3">
      <c r="A57" s="11" t="s">
        <v>436</v>
      </c>
      <c r="E57" s="11">
        <v>1</v>
      </c>
      <c r="I57" s="11" t="s">
        <v>436</v>
      </c>
      <c r="M57" s="11">
        <v>1</v>
      </c>
      <c r="Q57" s="11" t="s">
        <v>436</v>
      </c>
      <c r="U57" s="11">
        <v>1</v>
      </c>
      <c r="Y57" s="11" t="s">
        <v>436</v>
      </c>
      <c r="AC57" s="11">
        <v>1</v>
      </c>
    </row>
    <row r="58" spans="1:29" x14ac:dyDescent="0.3">
      <c r="A58" s="11" t="s">
        <v>437</v>
      </c>
      <c r="E58" s="11">
        <v>1</v>
      </c>
      <c r="I58" s="11" t="s">
        <v>437</v>
      </c>
      <c r="M58" s="11">
        <v>1</v>
      </c>
      <c r="Q58" s="11" t="s">
        <v>437</v>
      </c>
      <c r="U58" s="11">
        <v>1</v>
      </c>
      <c r="Y58" s="11" t="s">
        <v>437</v>
      </c>
      <c r="AC58" s="11">
        <v>1</v>
      </c>
    </row>
    <row r="59" spans="1:29" x14ac:dyDescent="0.3">
      <c r="A59" s="11" t="s">
        <v>205</v>
      </c>
      <c r="E59" s="11">
        <v>1</v>
      </c>
      <c r="I59" s="11" t="s">
        <v>205</v>
      </c>
      <c r="M59" s="11">
        <v>1</v>
      </c>
      <c r="Q59" s="11" t="s">
        <v>205</v>
      </c>
      <c r="U59" s="11">
        <v>1</v>
      </c>
      <c r="Y59" s="11" t="s">
        <v>205</v>
      </c>
      <c r="AC59" s="11">
        <v>1</v>
      </c>
    </row>
    <row r="60" spans="1:29" x14ac:dyDescent="0.3">
      <c r="A60" s="11" t="s">
        <v>438</v>
      </c>
      <c r="E60" s="11">
        <v>1</v>
      </c>
      <c r="I60" s="11" t="s">
        <v>438</v>
      </c>
      <c r="M60" s="11">
        <v>1</v>
      </c>
      <c r="Q60" s="11" t="s">
        <v>438</v>
      </c>
      <c r="U60" s="11">
        <v>1</v>
      </c>
      <c r="Y60" s="11" t="s">
        <v>438</v>
      </c>
      <c r="AC60" s="11">
        <v>1</v>
      </c>
    </row>
    <row r="61" spans="1:29" x14ac:dyDescent="0.3">
      <c r="A61" s="11" t="s">
        <v>439</v>
      </c>
      <c r="E61" s="11">
        <v>1</v>
      </c>
      <c r="I61" s="11" t="s">
        <v>439</v>
      </c>
      <c r="M61" s="11">
        <v>1</v>
      </c>
      <c r="Q61" s="11" t="s">
        <v>439</v>
      </c>
      <c r="U61" s="11">
        <v>1</v>
      </c>
      <c r="Y61" s="11" t="s">
        <v>439</v>
      </c>
      <c r="AC61" s="11">
        <v>1</v>
      </c>
    </row>
    <row r="62" spans="1:29" x14ac:dyDescent="0.3">
      <c r="A62" s="11" t="s">
        <v>206</v>
      </c>
      <c r="E62" s="11">
        <v>1</v>
      </c>
      <c r="I62" s="11" t="s">
        <v>206</v>
      </c>
      <c r="M62" s="11">
        <v>1</v>
      </c>
      <c r="Q62" s="11" t="s">
        <v>206</v>
      </c>
      <c r="U62" s="11">
        <v>1</v>
      </c>
      <c r="Y62" s="11" t="s">
        <v>206</v>
      </c>
      <c r="AC62" s="11">
        <v>1</v>
      </c>
    </row>
    <row r="63" spans="1:29" x14ac:dyDescent="0.3">
      <c r="A63" s="11" t="s">
        <v>207</v>
      </c>
      <c r="E63" s="11">
        <v>1</v>
      </c>
      <c r="I63" s="11" t="s">
        <v>207</v>
      </c>
      <c r="M63" s="11">
        <v>1</v>
      </c>
      <c r="Q63" s="11" t="s">
        <v>207</v>
      </c>
      <c r="U63" s="11">
        <v>1</v>
      </c>
      <c r="Y63" s="11" t="s">
        <v>207</v>
      </c>
      <c r="AC63" s="11">
        <v>1</v>
      </c>
    </row>
    <row r="64" spans="1:29" x14ac:dyDescent="0.3">
      <c r="A64" s="11" t="s">
        <v>49</v>
      </c>
      <c r="E64" s="11">
        <v>1</v>
      </c>
      <c r="I64" s="11" t="s">
        <v>49</v>
      </c>
      <c r="M64" s="11">
        <v>1</v>
      </c>
      <c r="Q64" s="11" t="s">
        <v>49</v>
      </c>
      <c r="U64" s="11">
        <v>1</v>
      </c>
      <c r="Y64" s="11" t="s">
        <v>49</v>
      </c>
      <c r="AC64" s="11">
        <v>1</v>
      </c>
    </row>
    <row r="65" spans="1:29" x14ac:dyDescent="0.3">
      <c r="A65" s="11"/>
      <c r="E65" s="11"/>
      <c r="I65" s="11"/>
      <c r="M65" s="11"/>
      <c r="Q65" s="11"/>
      <c r="U65" s="11"/>
      <c r="Y65" s="11"/>
      <c r="AC65" s="11"/>
    </row>
    <row r="66" spans="1:29" x14ac:dyDescent="0.3">
      <c r="A66" s="11"/>
      <c r="E66" s="11"/>
      <c r="I66" s="11"/>
      <c r="M66" s="11"/>
      <c r="Q66" s="11"/>
      <c r="U66" s="11"/>
      <c r="Y66" s="11"/>
      <c r="AC66" s="11"/>
    </row>
    <row r="67" spans="1:29" x14ac:dyDescent="0.3">
      <c r="A67" s="11"/>
      <c r="E67" s="11"/>
      <c r="I67" s="11"/>
      <c r="M67" s="11"/>
      <c r="Q67" s="11"/>
      <c r="U67" s="11"/>
      <c r="Y67" s="11"/>
      <c r="AC67" s="11"/>
    </row>
    <row r="68" spans="1:29" x14ac:dyDescent="0.3">
      <c r="A68" s="11"/>
      <c r="E68" s="11"/>
      <c r="I68" s="11"/>
      <c r="M68" s="11"/>
      <c r="Q68" s="11"/>
      <c r="U68" s="11"/>
      <c r="Y68" s="11"/>
      <c r="AC68" s="11"/>
    </row>
    <row r="69" spans="1:29" x14ac:dyDescent="0.3">
      <c r="A69" s="11"/>
      <c r="E69" s="11"/>
      <c r="I69" s="11"/>
      <c r="M69" s="11"/>
      <c r="Q69" s="11"/>
      <c r="U69" s="11"/>
      <c r="Y69" s="11"/>
      <c r="AC69" s="11"/>
    </row>
    <row r="70" spans="1:29" x14ac:dyDescent="0.3">
      <c r="A70" s="11"/>
      <c r="E70" s="11"/>
      <c r="I70" s="11"/>
      <c r="M70" s="11"/>
      <c r="Q70" s="11"/>
      <c r="U70" s="11"/>
      <c r="Y70" s="11"/>
      <c r="AC70" s="11"/>
    </row>
    <row r="71" spans="1:29" x14ac:dyDescent="0.3">
      <c r="A71" s="11"/>
      <c r="E71" s="11"/>
      <c r="I71" s="11"/>
      <c r="M71" s="11"/>
      <c r="Q71" s="11"/>
      <c r="U71" s="11"/>
      <c r="Y71" s="11"/>
      <c r="AC71" s="11"/>
    </row>
    <row r="72" spans="1:29" x14ac:dyDescent="0.3">
      <c r="A72" s="11"/>
      <c r="E72" s="11"/>
      <c r="I72" s="11"/>
      <c r="M72" s="11"/>
      <c r="Q72" s="11"/>
      <c r="U72" s="11"/>
      <c r="Y72" s="11"/>
      <c r="AC72" s="11"/>
    </row>
    <row r="73" spans="1:29" x14ac:dyDescent="0.3">
      <c r="A73" s="11"/>
      <c r="E73" s="11"/>
      <c r="I73" s="11"/>
      <c r="M73" s="11"/>
      <c r="Q73" s="11"/>
      <c r="U73" s="11"/>
      <c r="Y73" s="11"/>
      <c r="AC73" s="11"/>
    </row>
    <row r="74" spans="1:29" x14ac:dyDescent="0.3">
      <c r="A74" s="11"/>
      <c r="E74" s="11"/>
      <c r="I74" s="11"/>
      <c r="M74" s="11"/>
      <c r="Q74" s="11"/>
      <c r="U74" s="11"/>
      <c r="Y74" s="11"/>
      <c r="AC74" s="11"/>
    </row>
    <row r="75" spans="1:29" x14ac:dyDescent="0.3">
      <c r="A75" s="11"/>
      <c r="E75" s="11"/>
      <c r="I75" s="11"/>
      <c r="M75" s="11"/>
      <c r="Q75" s="11"/>
      <c r="U75" s="11"/>
      <c r="Y75" s="11"/>
      <c r="AC75" s="11"/>
    </row>
    <row r="76" spans="1:29" x14ac:dyDescent="0.3">
      <c r="A76" s="11"/>
      <c r="E76" s="11"/>
      <c r="I76" s="11"/>
      <c r="M76" s="11"/>
      <c r="Q76" s="11"/>
      <c r="U76" s="11"/>
      <c r="Y76" s="11"/>
      <c r="AC76" s="11"/>
    </row>
    <row r="77" spans="1:29" x14ac:dyDescent="0.3">
      <c r="A77" s="11"/>
      <c r="E77" s="11"/>
      <c r="I77" s="11"/>
      <c r="M77" s="11"/>
      <c r="Q77" s="11"/>
      <c r="U77" s="11"/>
      <c r="Y77" s="11"/>
      <c r="AC77" s="11"/>
    </row>
    <row r="78" spans="1:29" x14ac:dyDescent="0.3">
      <c r="A78" s="11"/>
      <c r="E78" s="11"/>
      <c r="I78" s="11"/>
      <c r="M78" s="11"/>
      <c r="Q78" s="11"/>
      <c r="U78" s="11"/>
      <c r="Y78" s="11"/>
      <c r="AC78" s="11"/>
    </row>
    <row r="79" spans="1:29" x14ac:dyDescent="0.3">
      <c r="A79" s="11"/>
      <c r="E79" s="11"/>
      <c r="I79" s="11"/>
      <c r="M79" s="11"/>
      <c r="Q79" s="11"/>
      <c r="U79" s="11"/>
      <c r="Y79" s="11"/>
      <c r="AC79" s="11"/>
    </row>
    <row r="80" spans="1:29" x14ac:dyDescent="0.3">
      <c r="A80" s="11"/>
      <c r="E80" s="11"/>
      <c r="I80" s="11"/>
      <c r="M80" s="11"/>
      <c r="Q80" s="11"/>
      <c r="U80" s="11"/>
      <c r="Y80" s="11"/>
      <c r="AC80" s="11"/>
    </row>
    <row r="81" spans="1:29" x14ac:dyDescent="0.3">
      <c r="A81" s="11"/>
      <c r="E81" s="11"/>
      <c r="I81" s="11"/>
      <c r="M81" s="11"/>
      <c r="Q81" s="11"/>
      <c r="U81" s="11"/>
      <c r="Y81" s="11"/>
      <c r="AC81" s="11"/>
    </row>
    <row r="82" spans="1:29" x14ac:dyDescent="0.3">
      <c r="A82" s="11"/>
      <c r="E82" s="11"/>
      <c r="I82" s="11"/>
      <c r="M82" s="11"/>
      <c r="Q82" s="11"/>
      <c r="U82" s="11"/>
      <c r="Y82" s="11"/>
      <c r="AC82" s="11"/>
    </row>
    <row r="83" spans="1:29" x14ac:dyDescent="0.3">
      <c r="A83" s="11"/>
      <c r="E83" s="11"/>
      <c r="I83" s="11"/>
      <c r="M83" s="11"/>
      <c r="Q83" s="11"/>
      <c r="U83" s="11"/>
      <c r="Y83" s="11"/>
      <c r="AC83" s="11"/>
    </row>
    <row r="84" spans="1:29" x14ac:dyDescent="0.3">
      <c r="A84" s="11"/>
      <c r="E84" s="11"/>
      <c r="I84" s="11"/>
      <c r="M84" s="11"/>
      <c r="Q84" s="11"/>
      <c r="U84" s="11"/>
      <c r="Y84" s="11"/>
      <c r="AC84" s="11"/>
    </row>
    <row r="85" spans="1:29" x14ac:dyDescent="0.3">
      <c r="A85" s="11"/>
      <c r="E85" s="11"/>
      <c r="I85" s="11"/>
      <c r="M85" s="11"/>
      <c r="Q85" s="11"/>
      <c r="U85" s="11"/>
      <c r="Y85" s="11"/>
      <c r="AC85" s="11"/>
    </row>
    <row r="86" spans="1:29" x14ac:dyDescent="0.3">
      <c r="A86" s="11"/>
      <c r="E86" s="11"/>
      <c r="I86" s="11"/>
      <c r="M86" s="11"/>
      <c r="Q86" s="11"/>
      <c r="U86" s="11"/>
      <c r="Y86" s="11"/>
      <c r="AC86" s="11"/>
    </row>
    <row r="87" spans="1:29" x14ac:dyDescent="0.3">
      <c r="A87" s="11"/>
      <c r="E87" s="11"/>
      <c r="I87" s="11"/>
      <c r="M87" s="11"/>
      <c r="Q87" s="11"/>
      <c r="U87" s="11"/>
      <c r="Y87" s="11"/>
      <c r="AC87" s="11"/>
    </row>
    <row r="88" spans="1:29" x14ac:dyDescent="0.3">
      <c r="A88" s="11"/>
      <c r="E88" s="11"/>
      <c r="I88" s="11"/>
      <c r="M88" s="11"/>
      <c r="Q88" s="11"/>
      <c r="U88" s="11"/>
      <c r="Y88" s="11"/>
      <c r="AC88" s="11"/>
    </row>
    <row r="89" spans="1:29" x14ac:dyDescent="0.3">
      <c r="A89" s="11"/>
      <c r="E89" s="11"/>
      <c r="I89" s="11"/>
      <c r="M89" s="11"/>
      <c r="Q89" s="11"/>
      <c r="U89" s="11"/>
      <c r="Y89" s="11"/>
      <c r="AC89" s="11"/>
    </row>
    <row r="90" spans="1:29" x14ac:dyDescent="0.3">
      <c r="A90" s="11"/>
      <c r="E90" s="11"/>
      <c r="I90" s="11"/>
      <c r="M90" s="11"/>
      <c r="Q90" s="11"/>
      <c r="U90" s="11"/>
      <c r="Y90" s="11"/>
      <c r="AC90" s="11"/>
    </row>
    <row r="91" spans="1:29" x14ac:dyDescent="0.3">
      <c r="A91" s="11"/>
      <c r="E91" s="11"/>
      <c r="I91" s="11"/>
      <c r="M91" s="11"/>
      <c r="Q91" s="11"/>
      <c r="U91" s="11"/>
      <c r="Y91" s="11"/>
      <c r="AC91" s="11"/>
    </row>
    <row r="92" spans="1:29" x14ac:dyDescent="0.3">
      <c r="A92" s="11"/>
      <c r="E92" s="11"/>
      <c r="I92" s="11"/>
      <c r="M92" s="11"/>
      <c r="Q92" s="11"/>
      <c r="U92" s="11"/>
      <c r="Y92" s="11"/>
      <c r="AC92" s="11"/>
    </row>
    <row r="93" spans="1:29" x14ac:dyDescent="0.3">
      <c r="A93" s="11"/>
      <c r="E93" s="11"/>
      <c r="I93" s="11"/>
      <c r="M93" s="11"/>
      <c r="Q93" s="11"/>
      <c r="U93" s="11"/>
      <c r="Y93" s="11"/>
      <c r="AC93" s="11"/>
    </row>
    <row r="94" spans="1:29" x14ac:dyDescent="0.3">
      <c r="A94" s="11"/>
      <c r="E94" s="11"/>
      <c r="I94" s="11"/>
      <c r="M94" s="11"/>
      <c r="Q94" s="11"/>
      <c r="U94" s="11"/>
      <c r="Y94" s="11"/>
      <c r="AC94" s="11"/>
    </row>
    <row r="95" spans="1:29" x14ac:dyDescent="0.3">
      <c r="A95" s="11"/>
      <c r="E95" s="11"/>
      <c r="I95" s="11"/>
      <c r="M95" s="11"/>
      <c r="Q95" s="11"/>
      <c r="U95" s="11"/>
      <c r="Y95" s="11"/>
      <c r="AC95" s="11"/>
    </row>
    <row r="96" spans="1:29" x14ac:dyDescent="0.3">
      <c r="A96" s="11"/>
      <c r="E96" s="11"/>
      <c r="I96" s="11"/>
      <c r="M96" s="11"/>
      <c r="Q96" s="11"/>
      <c r="U96" s="11"/>
      <c r="Y96" s="11"/>
      <c r="AC96" s="11"/>
    </row>
    <row r="97" spans="1:29" x14ac:dyDescent="0.3">
      <c r="A97" s="11"/>
      <c r="E97" s="11"/>
      <c r="I97" s="11"/>
      <c r="M97" s="11"/>
      <c r="Q97" s="11"/>
      <c r="U97" s="11"/>
      <c r="Y97" s="11"/>
      <c r="AC97" s="11"/>
    </row>
    <row r="98" spans="1:29" x14ac:dyDescent="0.3">
      <c r="A98" s="11"/>
      <c r="E98" s="11"/>
      <c r="I98" s="11"/>
      <c r="M98" s="11"/>
      <c r="Q98" s="11"/>
      <c r="U98" s="11"/>
      <c r="Y98" s="11"/>
      <c r="AC98" s="11"/>
    </row>
    <row r="99" spans="1:29" x14ac:dyDescent="0.3">
      <c r="A99" s="11"/>
      <c r="E99" s="11"/>
      <c r="I99" s="11"/>
      <c r="M99" s="11"/>
      <c r="Q99" s="11"/>
      <c r="U99" s="11"/>
      <c r="Y99" s="11"/>
      <c r="AC99" s="11"/>
    </row>
    <row r="100" spans="1:29" x14ac:dyDescent="0.3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3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3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3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3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3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3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3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3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3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3">
      <c r="E110" s="11"/>
      <c r="M110" s="11"/>
      <c r="U110" s="11"/>
      <c r="AC110" s="11"/>
    </row>
    <row r="111" spans="1:29" x14ac:dyDescent="0.3">
      <c r="E111" s="11"/>
      <c r="M111" s="11"/>
      <c r="U111" s="11"/>
      <c r="AC1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Jobs</vt:lpstr>
      <vt:lpstr>FacNest</vt:lpstr>
      <vt:lpstr>Population</vt:lpstr>
      <vt:lpstr>CropProd</vt:lpstr>
      <vt:lpstr>Energy calc</vt:lpstr>
      <vt:lpstr>Natgas</vt:lpstr>
      <vt:lpstr>Crude oil</vt:lpstr>
      <vt:lpstr>Petroleum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2022-10-15T09:01:27Z</dcterms:modified>
</cp:coreProperties>
</file>