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8EE3A30C-749A-4551-918A-BA9D2B9832C1}" xr6:coauthVersionLast="47" xr6:coauthVersionMax="47" xr10:uidLastSave="{00000000-0000-0000-0000-000000000000}"/>
  <bookViews>
    <workbookView xWindow="384" yWindow="0" windowWidth="21864" windowHeight="12960" tabRatio="871" firstSheet="4" activeTab="18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calc'!$M$9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calc'!$R$16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4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7" l="1"/>
  <c r="J57" i="7"/>
  <c r="J54" i="7"/>
  <c r="J50" i="7"/>
  <c r="J32" i="7"/>
  <c r="J29" i="7"/>
  <c r="J8" i="7"/>
  <c r="Q26" i="7"/>
  <c r="Q25" i="7"/>
  <c r="Q24" i="7"/>
  <c r="Q23" i="7"/>
  <c r="Q22" i="7"/>
  <c r="Q21" i="7"/>
  <c r="Q20" i="7"/>
  <c r="Q19" i="7"/>
  <c r="C31" i="7" l="1"/>
  <c r="D31" i="7" l="1"/>
  <c r="D32" i="7" l="1"/>
  <c r="A32" i="7"/>
  <c r="W8" i="17"/>
  <c r="R5" i="18"/>
  <c r="P5" i="18"/>
  <c r="L5" i="18"/>
  <c r="O5" i="18" s="1"/>
  <c r="N5" i="18"/>
  <c r="K5" i="18"/>
  <c r="J30" i="7"/>
  <c r="J31" i="7" s="1"/>
  <c r="Q11" i="7"/>
  <c r="Q10" i="7"/>
  <c r="Q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C63" i="7"/>
  <c r="D63" i="7" s="1"/>
  <c r="AH62" i="7"/>
  <c r="AB62" i="7"/>
  <c r="C62" i="7"/>
  <c r="D62" i="7" s="1"/>
  <c r="AH61" i="7"/>
  <c r="AB61" i="7"/>
  <c r="D61" i="7"/>
  <c r="C61" i="7"/>
  <c r="AH60" i="7"/>
  <c r="AB60" i="7"/>
  <c r="C60" i="7"/>
  <c r="D60" i="7" s="1"/>
  <c r="AH59" i="7"/>
  <c r="AB59" i="7"/>
  <c r="D59" i="7"/>
  <c r="C59" i="7"/>
  <c r="AH58" i="7"/>
  <c r="AB58" i="7"/>
  <c r="C58" i="7"/>
  <c r="D58" i="7" s="1"/>
  <c r="AH57" i="7"/>
  <c r="AB57" i="7"/>
  <c r="D57" i="7"/>
  <c r="C57" i="7"/>
  <c r="AH56" i="7"/>
  <c r="AB56" i="7"/>
  <c r="C56" i="7"/>
  <c r="D56" i="7" s="1"/>
  <c r="AH55" i="7"/>
  <c r="AC55" i="7"/>
  <c r="AB55" i="7"/>
  <c r="C55" i="7"/>
  <c r="D55" i="7" s="1"/>
  <c r="AH54" i="7"/>
  <c r="AC54" i="7"/>
  <c r="AB54" i="7"/>
  <c r="C54" i="7"/>
  <c r="D54" i="7" s="1"/>
  <c r="AH53" i="7"/>
  <c r="AC53" i="7"/>
  <c r="C44" i="7" s="1"/>
  <c r="D44" i="7" s="1"/>
  <c r="AB53" i="7"/>
  <c r="C53" i="7"/>
  <c r="D53" i="7" s="1"/>
  <c r="AH52" i="7"/>
  <c r="AB52" i="7"/>
  <c r="AH51" i="7"/>
  <c r="AB51" i="7"/>
  <c r="AH50" i="7"/>
  <c r="AB50" i="7"/>
  <c r="C50" i="7"/>
  <c r="D50" i="7" s="1"/>
  <c r="AH49" i="7"/>
  <c r="AB49" i="7"/>
  <c r="C49" i="7"/>
  <c r="D49" i="7" s="1"/>
  <c r="AH48" i="7"/>
  <c r="AC48" i="7"/>
  <c r="AB48" i="7"/>
  <c r="C48" i="7"/>
  <c r="D48" i="7" s="1"/>
  <c r="AH47" i="7"/>
  <c r="AC47" i="7"/>
  <c r="AB47" i="7"/>
  <c r="C47" i="7"/>
  <c r="D47" i="7" s="1"/>
  <c r="AH46" i="7"/>
  <c r="AC46" i="7"/>
  <c r="C38" i="7" s="1"/>
  <c r="D38" i="7" s="1"/>
  <c r="AB46" i="7"/>
  <c r="C46" i="7"/>
  <c r="D46" i="7" s="1"/>
  <c r="AH45" i="7"/>
  <c r="AC45" i="7"/>
  <c r="AB45" i="7"/>
  <c r="C45" i="7"/>
  <c r="D45" i="7" s="1"/>
  <c r="AH44" i="7"/>
  <c r="AC44" i="7"/>
  <c r="C36" i="7" s="1"/>
  <c r="D36" i="7" s="1"/>
  <c r="AB44" i="7"/>
  <c r="AH43" i="7"/>
  <c r="AC43" i="7"/>
  <c r="AB43" i="7"/>
  <c r="C43" i="7"/>
  <c r="D43" i="7" s="1"/>
  <c r="AH42" i="7"/>
  <c r="AC42" i="7"/>
  <c r="C35" i="7" s="1"/>
  <c r="D35" i="7" s="1"/>
  <c r="AB42" i="7"/>
  <c r="C42" i="7"/>
  <c r="D42" i="7" s="1"/>
  <c r="AH41" i="7"/>
  <c r="AB41" i="7"/>
  <c r="D41" i="7"/>
  <c r="C41" i="7"/>
  <c r="AH40" i="7"/>
  <c r="AB40" i="7"/>
  <c r="AC40" i="7" s="1"/>
  <c r="D40" i="7"/>
  <c r="C40" i="7"/>
  <c r="AH39" i="7"/>
  <c r="AB39" i="7"/>
  <c r="AC39" i="7" s="1"/>
  <c r="C33" i="7" s="1"/>
  <c r="D33" i="7" s="1"/>
  <c r="D39" i="7"/>
  <c r="C39" i="7"/>
  <c r="AH38" i="7"/>
  <c r="AB38" i="7"/>
  <c r="AC38" i="7" s="1"/>
  <c r="AH37" i="7"/>
  <c r="AB37" i="7"/>
  <c r="AC37" i="7" s="1"/>
  <c r="D37" i="7"/>
  <c r="C37" i="7"/>
  <c r="AH36" i="7"/>
  <c r="AB36" i="7"/>
  <c r="AC36" i="7" s="1"/>
  <c r="D30" i="7" s="1"/>
  <c r="AH35" i="7"/>
  <c r="AB35" i="7"/>
  <c r="AC35" i="7" s="1"/>
  <c r="AH34" i="7"/>
  <c r="AB34" i="7"/>
  <c r="AC34" i="7" s="1"/>
  <c r="C29" i="7" s="1"/>
  <c r="D29" i="7" s="1"/>
  <c r="D34" i="7"/>
  <c r="C34" i="7"/>
  <c r="AH33" i="7"/>
  <c r="AB33" i="7"/>
  <c r="AC33" i="7" s="1"/>
  <c r="C28" i="7" s="1"/>
  <c r="D28" i="7" s="1"/>
  <c r="AH32" i="7"/>
  <c r="AC32" i="7"/>
  <c r="AB32" i="7"/>
  <c r="AH31" i="7"/>
  <c r="AB31" i="7"/>
  <c r="AC31" i="7" s="1"/>
  <c r="C26" i="7" s="1"/>
  <c r="D26" i="7" s="1"/>
  <c r="AH30" i="7"/>
  <c r="AB30" i="7"/>
  <c r="AC30" i="7" s="1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9" i="7"/>
  <c r="F5" i="18"/>
  <c r="F4" i="18"/>
  <c r="F3" i="18"/>
  <c r="C2" i="18"/>
  <c r="M14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7" i="18"/>
  <c r="K6" i="18"/>
  <c r="K7" i="18"/>
  <c r="K8" i="18"/>
  <c r="K9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30" i="7" l="1"/>
  <c r="K31" i="7"/>
  <c r="J33" i="7"/>
  <c r="J34" i="7" s="1"/>
  <c r="P8" i="10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10" i="18"/>
  <c r="K11" i="18" s="1"/>
  <c r="K14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9" i="18"/>
  <c r="P19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K33" i="7" l="1"/>
  <c r="K32" i="7"/>
  <c r="K34" i="7"/>
  <c r="J35" i="7"/>
  <c r="J11" i="7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K35" i="7" l="1"/>
  <c r="J36" i="7"/>
  <c r="J12" i="7"/>
  <c r="K11" i="7"/>
  <c r="M10" i="22"/>
  <c r="N12" i="22"/>
  <c r="L12" i="22"/>
  <c r="W16" i="22"/>
  <c r="B10" i="21"/>
  <c r="C10" i="21"/>
  <c r="L22" i="20"/>
  <c r="C27" i="20"/>
  <c r="J37" i="7" l="1"/>
  <c r="K36" i="7"/>
  <c r="J13" i="7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38" i="7" l="1"/>
  <c r="K37" i="7"/>
  <c r="J14" i="7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39" i="7" l="1"/>
  <c r="K38" i="7"/>
  <c r="J15" i="7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K39" i="7" l="1"/>
  <c r="J40" i="7"/>
  <c r="J16" i="7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41" i="7" l="1"/>
  <c r="K40" i="7"/>
  <c r="J17" i="7"/>
  <c r="K16" i="7"/>
  <c r="P37" i="17"/>
  <c r="P36" i="17"/>
  <c r="P35" i="17"/>
  <c r="K19" i="18"/>
  <c r="K41" i="7" l="1"/>
  <c r="J42" i="7"/>
  <c r="K17" i="7"/>
  <c r="J18" i="7"/>
  <c r="L19" i="18"/>
  <c r="K16" i="18"/>
  <c r="L8" i="18"/>
  <c r="F2" i="18"/>
  <c r="L6" i="18"/>
  <c r="L7" i="18"/>
  <c r="L4" i="18"/>
  <c r="N7" i="18"/>
  <c r="W10" i="17" s="1"/>
  <c r="N8" i="18"/>
  <c r="W11" i="17" s="1"/>
  <c r="K42" i="7" l="1"/>
  <c r="J43" i="7"/>
  <c r="K18" i="7"/>
  <c r="J19" i="7"/>
  <c r="O8" i="18"/>
  <c r="P8" i="18"/>
  <c r="P7" i="18"/>
  <c r="J44" i="7" l="1"/>
  <c r="K43" i="7"/>
  <c r="K19" i="7"/>
  <c r="J20" i="7"/>
  <c r="L14" i="18"/>
  <c r="K44" i="7" l="1"/>
  <c r="J45" i="7"/>
  <c r="J21" i="7"/>
  <c r="K20" i="7"/>
  <c r="O7" i="18"/>
  <c r="J46" i="7" l="1"/>
  <c r="K45" i="7"/>
  <c r="J22" i="7"/>
  <c r="K21" i="7"/>
  <c r="J47" i="7" l="1"/>
  <c r="K46" i="7"/>
  <c r="K22" i="7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47" i="7" l="1"/>
  <c r="J48" i="7"/>
  <c r="K23" i="7"/>
  <c r="J24" i="7"/>
  <c r="A1" i="15"/>
  <c r="A3" i="13"/>
  <c r="K48" i="7" l="1"/>
  <c r="J49" i="7"/>
  <c r="K24" i="7"/>
  <c r="J25" i="7"/>
  <c r="A3" i="4"/>
  <c r="K49" i="7" l="1"/>
  <c r="J26" i="7"/>
  <c r="K25" i="7"/>
  <c r="F7" i="17"/>
  <c r="K50" i="7" l="1"/>
  <c r="J51" i="7"/>
  <c r="J27" i="7"/>
  <c r="K26" i="7"/>
  <c r="D39" i="20"/>
  <c r="K51" i="7" l="1"/>
  <c r="J52" i="7"/>
  <c r="K27" i="7"/>
  <c r="J28" i="7"/>
  <c r="K28" i="7" s="1"/>
  <c r="C10" i="17"/>
  <c r="G10" i="17" s="1"/>
  <c r="F43" i="20"/>
  <c r="J53" i="7" l="1"/>
  <c r="J55" i="7" s="1"/>
  <c r="K52" i="7"/>
  <c r="M16" i="18"/>
  <c r="N16" i="18" s="1"/>
  <c r="O16" i="18" s="1"/>
  <c r="P14" i="18"/>
  <c r="N14" i="18"/>
  <c r="O14" i="18" s="1"/>
  <c r="K53" i="7" l="1"/>
  <c r="S11" i="18"/>
  <c r="R7" i="18"/>
  <c r="R8" i="18"/>
  <c r="T7" i="17"/>
  <c r="O1" i="18"/>
  <c r="O9" i="18"/>
  <c r="R16" i="18"/>
  <c r="K54" i="7" l="1"/>
  <c r="M9" i="18"/>
  <c r="O10" i="18"/>
  <c r="M10" i="18" s="1"/>
  <c r="J56" i="7" l="1"/>
  <c r="K55" i="7"/>
  <c r="M20" i="18"/>
  <c r="N20" i="18" s="1"/>
  <c r="M11" i="18"/>
  <c r="N10" i="18"/>
  <c r="M21" i="18"/>
  <c r="N9" i="18"/>
  <c r="K56" i="7" l="1"/>
  <c r="N11" i="18"/>
  <c r="D7" i="17" s="1"/>
  <c r="M19" i="18"/>
  <c r="N19" i="18" s="1"/>
  <c r="O19" i="18" s="1"/>
  <c r="W13" i="17"/>
  <c r="K20" i="18"/>
  <c r="W12" i="17"/>
  <c r="K21" i="18"/>
  <c r="N21" i="18"/>
  <c r="N23" i="18" s="1"/>
  <c r="K57" i="7" l="1"/>
  <c r="J58" i="7"/>
  <c r="Q36" i="17"/>
  <c r="Q37" i="17" s="1"/>
  <c r="O11" i="18"/>
  <c r="L21" i="18"/>
  <c r="L9" i="18"/>
  <c r="L10" i="18"/>
  <c r="L20" i="18"/>
  <c r="O20" i="18" s="1"/>
  <c r="K58" i="7" l="1"/>
  <c r="J59" i="7"/>
  <c r="L23" i="18"/>
  <c r="O23" i="18" s="1"/>
  <c r="O21" i="18"/>
  <c r="L11" i="18"/>
  <c r="L16" i="18" s="1"/>
  <c r="P10" i="18"/>
  <c r="K59" i="7" l="1"/>
  <c r="P11" i="18"/>
  <c r="P16" i="18"/>
  <c r="M4" i="18" s="1"/>
  <c r="M6" i="18" s="1"/>
  <c r="K60" i="7" l="1"/>
  <c r="J61" i="7"/>
  <c r="P4" i="18"/>
  <c r="N4" i="18"/>
  <c r="R4" i="18" s="1"/>
  <c r="J62" i="7" l="1"/>
  <c r="K61" i="7"/>
  <c r="W7" i="17"/>
  <c r="P6" i="18"/>
  <c r="N6" i="18"/>
  <c r="R6" i="18" s="1"/>
  <c r="J63" i="7" l="1"/>
  <c r="K63" i="7" s="1"/>
  <c r="K62" i="7"/>
  <c r="R11" i="18"/>
  <c r="W9" i="17"/>
  <c r="Q34" i="17" s="1"/>
  <c r="Q33" i="17" s="1"/>
  <c r="C7" i="17" s="1"/>
  <c r="G7" i="17" s="1"/>
  <c r="O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<sst xmlns="http://schemas.openxmlformats.org/spreadsheetml/2006/main" count="4731" uniqueCount="1099">
  <si>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</si>
  <si>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</si>
  <si>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</si>
  <si>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</si>
  <si>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</si>
  <si>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</si>
  <si>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</si>
  <si>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</si>
  <si>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</si>
  <si>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</si>
  <si>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</si>
  <si>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</si>
  <si>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</si>
  <si>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</si>
  <si>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</si>
  <si>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</si>
  <si>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</si>
  <si>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</si>
  <si>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</si>
  <si>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</si>
  <si>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</si>
  <si>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</si>
  <si>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</si>
  <si>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</si>
  <si>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</si>
  <si>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</si>
  <si>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</si>
  <si>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</si>
  <si>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</si>
  <si>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</si>
  <si>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</si>
  <si>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</si>
  <si>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</si>
  <si>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</si>
  <si>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</si>
  <si>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</si>
  <si>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</si>
  <si>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</si>
  <si>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</si>
  <si>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</si>
  <si>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</si>
  <si>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</si>
  <si>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</si>
  <si>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</si>
  <si>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</si>
  <si>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</si>
  <si>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</si>
  <si>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</si>
  <si>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</si>
  <si>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</si>
  <si>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</si>
  <si>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</si>
  <si>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</si>
  <si>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</si>
  <si>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</si>
  <si>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</si>
  <si>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</si>
  <si>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</si>
  <si>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</si>
  <si>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</si>
  <si>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</si>
  <si>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</si>
  <si>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</si>
  <si>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</si>
  <si>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</si>
  <si>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</si>
  <si>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</si>
  <si>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</si>
  <si>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</si>
  <si>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</si>
  <si>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</si>
  <si>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</si>
  <si>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</si>
  <si>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</si>
  <si>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</si>
  <si>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</si>
  <si>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</si>
  <si>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</si>
  <si>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</si>
  <si>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</si>
  <si>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</si>
  <si>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</si>
  <si>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</si>
  <si>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</si>
  <si>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</si>
  <si>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</si>
  <si>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</si>
  <si>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</si>
  <si>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</si>
  <si>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</si>
  <si>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</si>
  <si>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</si>
  <si>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</si>
  <si>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</si>
  <si>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</si>
  <si>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</si>
  <si>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</si>
  <si>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</si>
  <si>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</si>
  <si>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</si>
  <si>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</si>
  <si>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</si>
  <si>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</si>
  <si>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</si>
  <si>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</si>
  <si>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</si>
  <si>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</si>
  <si>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</si>
  <si>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</si>
  <si>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</si>
  <si>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</si>
  <si>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</si>
  <si>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</si>
  <si>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</si>
  <si>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</si>
  <si>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</si>
  <si>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</si>
  <si>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</si>
  <si>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</si>
  <si>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</si>
  <si>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</si>
  <si>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</si>
  <si>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</si>
  <si>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</si>
  <si>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</si>
  <si>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</si>
  <si>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</si>
  <si>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</si>
  <si>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</si>
  <si>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</si>
  <si>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</si>
  <si>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</si>
  <si>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</si>
  <si>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</si>
  <si>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</si>
  <si>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</si>
  <si>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</si>
  <si>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</si>
  <si>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</si>
  <si>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</si>
  <si>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</si>
  <si>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</si>
  <si>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</si>
  <si>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</si>
  <si>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</si>
  <si>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</si>
  <si>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</si>
  <si>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</si>
  <si>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</si>
  <si>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</si>
  <si>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</si>
  <si>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</si>
  <si>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</si>
  <si>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</si>
  <si>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</si>
  <si>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</si>
  <si>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</si>
  <si>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</si>
  <si>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</si>
  <si>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</si>
  <si>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</si>
  <si>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</si>
  <si>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</si>
  <si>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</si>
  <si>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</si>
  <si>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</si>
  <si>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</si>
  <si>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</si>
  <si>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</si>
  <si>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</si>
  <si>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</si>
  <si>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</si>
  <si>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</si>
  <si>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</si>
  <si>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</si>
  <si>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</si>
  <si>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</si>
  <si>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</si>
  <si>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</si>
  <si>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</si>
  <si>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</si>
  <si>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</si>
  <si>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</si>
  <si>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</si>
  <si>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</si>
  <si>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</si>
  <si>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</si>
  <si>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</si>
  <si>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</si>
  <si>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</si>
  <si>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</si>
  <si>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</si>
  <si>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</si>
  <si>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</si>
  <si>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</si>
  <si>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</si>
  <si>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</si>
  <si>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</si>
  <si>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</si>
  <si>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</si>
  <si>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</si>
  <si>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</si>
  <si>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</si>
  <si>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</si>
  <si>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</si>
  <si>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</si>
  <si>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</si>
  <si>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</si>
  <si>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</si>
  <si>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</si>
  <si>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</si>
  <si>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</si>
  <si>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</si>
  <si>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</si>
  <si>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</si>
  <si>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</si>
  <si>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</si>
  <si>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</si>
  <si>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</si>
  <si>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</si>
  <si>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</si>
  <si>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</si>
  <si>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</si>
  <si>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</si>
  <si>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</si>
  <si>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</si>
  <si>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</si>
  <si>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</si>
  <si>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</si>
  <si>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</si>
  <si>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</si>
  <si>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</si>
  <si>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</si>
  <si>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</si>
  <si>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</si>
  <si>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</si>
  <si>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</si>
  <si>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</si>
  <si>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</si>
  <si>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</si>
  <si>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</si>
  <si>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</si>
  <si>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</si>
  <si>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</si>
  <si>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</si>
  <si>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</si>
  <si>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</si>
  <si>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</si>
  <si>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</si>
  <si>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</si>
  <si>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</si>
  <si>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</si>
  <si>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</si>
  <si>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</si>
  <si>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</si>
  <si>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</si>
  <si>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</si>
  <si>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</si>
  <si>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</si>
  <si>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</si>
  <si>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</si>
  <si>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</si>
  <si>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</si>
  <si>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</si>
  <si>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</si>
  <si>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</si>
  <si>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</si>
  <si>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</si>
  <si>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</si>
  <si>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</si>
  <si>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</si>
  <si>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</si>
  <si>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</si>
  <si>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</si>
  <si>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</si>
  <si>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</si>
  <si>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</si>
  <si>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</si>
  <si>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</si>
  <si>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</si>
  <si>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</si>
  <si>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</si>
  <si>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</si>
  <si>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</si>
  <si>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</si>
  <si>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</si>
  <si>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</si>
  <si>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</si>
  <si>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</si>
  <si>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</si>
  <si>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</si>
  <si>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</si>
  <si>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</si>
  <si>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</si>
  <si>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</si>
  <si>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</si>
  <si>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</si>
  <si>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</si>
  <si>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</si>
  <si>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</si>
  <si>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</si>
  <si>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</si>
  <si>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</si>
  <si>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</si>
  <si>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</si>
  <si>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</si>
  <si>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</si>
  <si>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</si>
  <si>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</si>
  <si>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</si>
  <si>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</si>
  <si>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</si>
  <si>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</si>
  <si>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</si>
  <si>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</si>
  <si>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</si>
  <si>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</si>
  <si>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</si>
  <si>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</si>
  <si>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</si>
  <si>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</si>
  <si>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</si>
  <si>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</si>
  <si>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</si>
  <si>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</si>
  <si>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</si>
  <si>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</si>
  <si>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</si>
  <si>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</si>
  <si>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</si>
  <si>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</si>
  <si>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</si>
  <si>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</si>
  <si>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</si>
  <si>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</si>
  <si>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</si>
  <si>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</si>
  <si>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</si>
  <si>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</si>
  <si>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</si>
  <si>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</si>
  <si>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</si>
  <si>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</si>
  <si>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</si>
  <si>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</si>
  <si>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</si>
  <si>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</si>
  <si>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</si>
  <si>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</si>
  <si>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</si>
  <si>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</si>
  <si>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</si>
  <si>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</si>
  <si>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</si>
  <si>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</si>
  <si>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</si>
  <si>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</si>
  <si>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</si>
  <si>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</si>
  <si>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</si>
  <si>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</si>
  <si>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</si>
  <si>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</si>
  <si>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</si>
  <si>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</si>
  <si>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</si>
  <si>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</si>
  <si>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</si>
  <si>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</si>
  <si>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</si>
  <si>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</si>
  <si>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</si>
  <si>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</si>
  <si>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</si>
  <si>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</si>
  <si>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</si>
  <si>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</si>
  <si>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</si>
  <si>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</si>
  <si>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</si>
  <si>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</si>
  <si>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</si>
  <si>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</si>
  <si>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</si>
  <si>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</si>
  <si>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</si>
  <si>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</si>
  <si>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</si>
  <si>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</si>
  <si>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</si>
  <si>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</si>
  <si>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</si>
  <si>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</si>
  <si>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</si>
  <si>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</si>
  <si>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</si>
  <si>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</si>
  <si>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</si>
  <si>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</si>
  <si>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</si>
  <si>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</si>
  <si>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</si>
  <si>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</si>
  <si>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</si>
  <si>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</si>
  <si>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</si>
  <si>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</si>
  <si>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</si>
  <si>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</si>
  <si>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</si>
  <si>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</si>
  <si>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</si>
  <si>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</si>
  <si>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</si>
  <si>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</si>
  <si>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</si>
  <si>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</si>
  <si>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</si>
  <si>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</si>
  <si>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</si>
  <si>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</si>
  <si>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</si>
  <si>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</si>
  <si>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</si>
  <si>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</si>
  <si>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</si>
  <si>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</si>
  <si>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</si>
  <si>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</si>
  <si>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</si>
  <si>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</si>
  <si>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</si>
  <si>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</si>
  <si>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</si>
  <si>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</si>
  <si>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</si>
  <si>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</si>
  <si>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</si>
  <si>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</si>
  <si>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</si>
  <si>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</si>
  <si>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</si>
  <si>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</si>
  <si>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</si>
  <si>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</si>
  <si>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</si>
  <si>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</si>
  <si>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</si>
  <si>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</si>
  <si>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</si>
  <si>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</si>
  <si>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</si>
  <si>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</si>
  <si>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</si>
  <si>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</si>
  <si>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</si>
  <si>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</si>
  <si>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</si>
  <si>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</si>
  <si>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</si>
  <si>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</si>
  <si>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</si>
  <si>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</si>
  <si>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</si>
  <si>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</si>
  <si>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</si>
  <si>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</si>
  <si>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</si>
  <si>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</si>
  <si>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</si>
  <si>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</si>
  <si>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</si>
  <si>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</si>
  <si>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</si>
  <si>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</si>
  <si>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</si>
  <si>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</si>
  <si>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</si>
  <si>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</si>
  <si>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</si>
  <si>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</si>
  <si>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</si>
  <si>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</si>
  <si>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</si>
  <si>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</si>
  <si>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</si>
  <si>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</si>
  <si>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</si>
  <si>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</si>
  <si>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</si>
  <si>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</si>
  <si>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</si>
  <si>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</si>
  <si>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</si>
  <si>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</si>
  <si>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</si>
  <si>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</si>
  <si>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</si>
  <si>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</si>
  <si>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</si>
  <si>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</si>
  <si>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</si>
  <si>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</si>
  <si>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</si>
  <si>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</si>
  <si>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</si>
  <si>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</si>
  <si>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</si>
  <si>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</si>
  <si>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</si>
  <si>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</si>
  <si>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</si>
  <si>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</si>
  <si>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</si>
  <si>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</si>
  <si>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</si>
  <si>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</si>
  <si>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</si>
  <si>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</si>
  <si>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</si>
  <si>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</si>
  <si>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</si>
  <si>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</si>
  <si>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</si>
  <si>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</si>
  <si>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</si>
  <si>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</si>
  <si>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</si>
  <si>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</si>
  <si>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</si>
  <si>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</si>
  <si>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</si>
  <si>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</si>
  <si>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</si>
  <si>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</si>
  <si>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</si>
  <si>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</si>
  <si>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</si>
  <si>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</si>
  <si>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</si>
  <si>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</si>
  <si>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</si>
  <si>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</si>
  <si>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</si>
  <si>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</si>
  <si>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</si>
  <si>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</si>
  <si>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</si>
  <si>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</si>
  <si>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</si>
  <si>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</si>
  <si>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</si>
  <si>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</si>
  <si>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</si>
  <si>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</si>
  <si>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</si>
  <si>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</si>
  <si>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</si>
  <si>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</si>
  <si>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</si>
  <si>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</si>
  <si>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</si>
  <si>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</si>
  <si>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</si>
  <si>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</si>
  <si>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</si>
  <si>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</si>
  <si>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</si>
  <si>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</si>
  <si>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</si>
  <si>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</si>
  <si>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</si>
  <si>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</si>
  <si>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</si>
  <si>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</si>
  <si>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</si>
  <si>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</si>
  <si>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</si>
  <si>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</si>
  <si>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</si>
  <si>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</si>
  <si>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</si>
  <si>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</si>
  <si>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</si>
  <si>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</si>
  <si>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</si>
  <si>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</si>
  <si>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</si>
  <si>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</si>
  <si>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</si>
  <si>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</si>
  <si>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</si>
  <si>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</si>
  <si>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</si>
  <si>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</si>
  <si>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</si>
  <si>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</si>
  <si>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</si>
  <si>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</si>
  <si>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</si>
  <si>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</si>
  <si>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</si>
  <si>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</si>
  <si>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</si>
  <si>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</si>
  <si>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</si>
  <si>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</si>
  <si>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</si>
  <si>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</si>
  <si>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</si>
  <si>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</si>
  <si>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</si>
  <si>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</si>
  <si>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</si>
  <si>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</si>
  <si>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</si>
  <si>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</si>
  <si>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</si>
  <si>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</si>
  <si>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</si>
  <si>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</si>
  <si>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</si>
  <si>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</si>
  <si>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</si>
  <si>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</si>
  <si>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</si>
  <si>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</si>
  <si>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</si>
  <si>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</si>
  <si>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</si>
  <si>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</si>
  <si>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</si>
  <si>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</si>
  <si>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</si>
  <si>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</si>
  <si>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</si>
  <si>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</si>
  <si>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</si>
  <si>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</si>
  <si>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</si>
  <si>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</si>
  <si>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</si>
  <si>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</si>
  <si>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</si>
  <si>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</si>
  <si>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</si>
  <si>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</si>
  <si>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</si>
  <si>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</si>
  <si>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</si>
  <si>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</si>
  <si>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</si>
  <si>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</si>
  <si>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</si>
  <si>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</si>
  <si>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</si>
  <si>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</si>
  <si>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</si>
  <si>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</si>
  <si>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</si>
  <si>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</si>
  <si>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</si>
  <si>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</si>
  <si>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</si>
  <si>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</si>
  <si>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</si>
  <si>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</si>
  <si>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</si>
  <si>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</si>
  <si>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</si>
  <si>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</si>
  <si>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</si>
  <si>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</si>
  <si>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</si>
  <si>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</si>
  <si>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</si>
  <si>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</si>
  <si>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</si>
  <si>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</si>
  <si>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</si>
  <si>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</si>
  <si>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</si>
  <si>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</si>
  <si>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</si>
  <si>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</si>
  <si>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</si>
  <si>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</si>
  <si>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</si>
  <si>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</si>
  <si>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</si>
  <si>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</si>
  <si>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</si>
  <si>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</si>
  <si>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</si>
  <si>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</si>
  <si>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</si>
  <si>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</si>
  <si>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</si>
  <si>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</si>
  <si>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</si>
  <si>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</si>
  <si>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</si>
  <si>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</si>
  <si>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</si>
  <si>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</si>
  <si>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</si>
  <si>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</si>
  <si>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</si>
  <si>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</si>
  <si>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</si>
  <si>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</si>
  <si>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</si>
  <si>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</si>
  <si>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</si>
  <si>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</si>
  <si>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</si>
  <si>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</si>
  <si>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</si>
  <si>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</si>
  <si>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</si>
  <si>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</si>
  <si>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</si>
  <si>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</si>
  <si>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</si>
  <si>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</si>
  <si>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</si>
  <si>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</si>
  <si>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</si>
  <si>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</si>
  <si>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</si>
  <si>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</si>
  <si>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</si>
  <si>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</si>
  <si>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</si>
  <si>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</si>
  <si>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</si>
  <si>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</si>
  <si>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</si>
  <si>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</si>
  <si>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</si>
  <si>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</si>
  <si>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</si>
  <si>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</si>
  <si>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</si>
  <si>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</si>
  <si>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</si>
  <si>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</si>
  <si>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</si>
  <si>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</si>
  <si>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</si>
  <si>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</si>
  <si>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</si>
  <si>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</si>
  <si>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</si>
  <si>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</si>
  <si>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</si>
  <si>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</si>
  <si>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</si>
  <si>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</si>
  <si>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</si>
  <si>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</si>
  <si>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</si>
  <si>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</si>
  <si>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</si>
  <si>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</si>
  <si>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</si>
  <si>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</si>
  <si>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</si>
  <si>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</si>
  <si>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</si>
  <si>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</si>
  <si>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</si>
  <si>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</si>
  <si>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</si>
  <si>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</si>
  <si>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</si>
  <si>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</si>
  <si>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</si>
  <si>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</si>
  <si>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</si>
  <si>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</si>
  <si>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</si>
  <si>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</si>
  <si>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</si>
  <si>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</si>
  <si>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</si>
  <si>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</si>
  <si>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</si>
  <si>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</si>
  <si>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</si>
  <si>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</si>
  <si>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</si>
  <si>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</si>
  <si>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</si>
  <si>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</si>
  <si>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</si>
  <si>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</si>
  <si>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</si>
  <si>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</si>
  <si>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</si>
  <si>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</si>
  <si>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</si>
  <si>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</si>
  <si>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</si>
  <si>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</si>
  <si>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</si>
  <si>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</si>
  <si>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</si>
  <si>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</si>
  <si>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</si>
  <si>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</si>
  <si>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</si>
  <si>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</si>
  <si>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</si>
  <si>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</si>
  <si>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</si>
  <si>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</si>
  <si>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</si>
  <si>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</si>
  <si>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</si>
  <si>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</si>
  <si>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</si>
  <si>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</si>
  <si>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</si>
  <si>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</si>
  <si>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</si>
  <si>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</si>
  <si>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</si>
  <si>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</si>
  <si>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</si>
  <si>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</si>
  <si>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</si>
  <si>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</si>
  <si>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</si>
  <si>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</si>
  <si>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</si>
  <si>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</si>
  <si>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</si>
  <si>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</si>
  <si>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</si>
  <si>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</si>
  <si>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</si>
  <si>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</si>
  <si>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</si>
  <si>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</si>
  <si>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</si>
  <si>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</si>
  <si>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</si>
  <si>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</si>
  <si>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</si>
  <si>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</si>
  <si>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</si>
  <si>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</si>
  <si>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</si>
  <si>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</si>
  <si>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</si>
  <si>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</si>
  <si>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</si>
  <si>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</si>
  <si>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</si>
  <si>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</si>
  <si>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</si>
  <si>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</si>
  <si>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</si>
  <si>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</si>
  <si>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</si>
  <si>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</si>
  <si>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</si>
  <si>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</si>
  <si>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</si>
  <si>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</si>
  <si>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</si>
  <si>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</si>
  <si>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</si>
  <si>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</si>
  <si>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</si>
  <si>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</si>
  <si>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</si>
  <si>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</si>
  <si>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</si>
  <si>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</si>
  <si>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</si>
  <si>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</si>
  <si>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</si>
  <si>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</si>
  <si>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</si>
  <si>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</si>
  <si>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</si>
  <si>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</si>
  <si>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</si>
  <si>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</si>
  <si>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</si>
  <si>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</si>
  <si>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</si>
  <si>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</si>
  <si>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</si>
  <si>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</si>
  <si>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</si>
  <si>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</si>
  <si>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</si>
  <si>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</si>
  <si>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</si>
  <si>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</si>
  <si>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</si>
  <si>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</si>
  <si>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</si>
  <si>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</si>
  <si>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</si>
  <si>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</si>
  <si>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</si>
  <si>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</si>
  <si>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</si>
  <si>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</si>
  <si>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</si>
  <si>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</si>
  <si>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</si>
  <si>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</si>
  <si>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</si>
  <si>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</si>
  <si>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</si>
  <si>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</si>
  <si>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</si>
  <si>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</si>
  <si>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</si>
  <si>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</si>
  <si>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</si>
  <si>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</si>
  <si>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</si>
  <si>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</si>
  <si>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</si>
  <si>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</si>
  <si>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</si>
  <si>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</si>
  <si>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</si>
  <si>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</si>
  <si>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</si>
  <si>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</si>
  <si>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</si>
  <si>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</si>
  <si>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</si>
  <si>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</si>
  <si>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</si>
  <si>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</si>
  <si>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</si>
  <si>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</si>
  <si>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</si>
  <si>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</si>
  <si>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</si>
  <si>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</si>
  <si>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</si>
  <si>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</si>
  <si>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</si>
  <si>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</si>
  <si>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</si>
  <si>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</si>
  <si>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</si>
  <si>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</si>
  <si>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</si>
  <si>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</si>
  <si>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</si>
  <si>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</si>
  <si>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</si>
  <si>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</si>
  <si>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</si>
  <si>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</si>
  <si>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</si>
  <si>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</si>
  <si>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</si>
  <si>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</si>
  <si>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</si>
  <si>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</si>
  <si>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</si>
  <si>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</si>
  <si>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</si>
  <si>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</si>
  <si>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</si>
  <si>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</si>
  <si>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</si>
  <si>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</si>
  <si>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</si>
  <si>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</si>
  <si>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</si>
  <si>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</si>
  <si>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</si>
  <si>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</si>
  <si>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</si>
  <si>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</si>
  <si>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</si>
  <si>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</si>
  <si>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</si>
  <si>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</si>
  <si>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</si>
  <si>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</si>
  <si>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</si>
  <si>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</si>
  <si>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</si>
  <si>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</si>
  <si>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</si>
  <si>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</si>
  <si>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</si>
  <si>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</si>
  <si>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</si>
  <si>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</si>
  <si>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</si>
  <si>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</si>
  <si>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</si>
  <si>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</si>
  <si>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</si>
  <si>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</si>
  <si>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</si>
  <si>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</si>
  <si>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</si>
  <si>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</si>
  <si>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</si>
  <si>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</si>
  <si>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</si>
  <si>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</si>
  <si>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</si>
  <si>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</si>
  <si>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</si>
  <si>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</si>
  <si>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</si>
  <si>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</si>
  <si>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</si>
  <si>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</si>
  <si>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</si>
  <si>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</si>
  <si>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</si>
  <si>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</si>
  <si>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</si>
  <si>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</si>
  <si>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</si>
  <si>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</si>
  <si>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</si>
  <si>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</si>
  <si>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</si>
  <si>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</si>
  <si>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</si>
  <si>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</si>
  <si>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</si>
  <si>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</si>
  <si>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</si>
  <si>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</si>
  <si>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</si>
  <si>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</si>
  <si>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</si>
  <si>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</si>
  <si>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</si>
  <si>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</si>
  <si>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</si>
  <si>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</si>
  <si>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</si>
  <si>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</si>
  <si>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</si>
  <si>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</si>
  <si>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</si>
  <si>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</si>
  <si>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</si>
  <si>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</si>
  <si>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</si>
  <si>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</si>
  <si>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</si>
  <si>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</si>
  <si>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</si>
  <si>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</si>
  <si>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</si>
  <si>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</si>
  <si>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</si>
  <si>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</si>
  <si>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</si>
  <si>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</si>
  <si>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</si>
  <si>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</si>
  <si>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</si>
  <si>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</si>
  <si>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</si>
  <si>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</si>
  <si>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</si>
  <si>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</si>
  <si>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</si>
  <si>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</si>
  <si>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</si>
  <si>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</si>
  <si>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</si>
  <si>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</si>
  <si>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</si>
  <si>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</si>
  <si>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</si>
  <si>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</si>
  <si>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</si>
  <si>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</si>
  <si>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</si>
  <si>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</si>
  <si>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</si>
  <si>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</si>
  <si>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</si>
  <si>
    <t>amin</t>
  </si>
  <si>
    <t>altrp-p</t>
  </si>
  <si>
    <t>aawhe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</si>
</sst>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165" fontId="26" fillId="2" borderId="0" xfId="1" applyNumberFormat="1" applyFont="1" applyFill="1"/>
    <xf numFmtId="2" fontId="5" fillId="2" borderId="0" xfId="0" applyNumberFormat="1" applyFont="1" applyFill="1"/>
    <xf numFmtId="2" fontId="6" fillId="0" borderId="0" xfId="0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6" t="s">
        <v>480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8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workbookViewId="0">
      <selection activeCell="M13" sqref="M13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3" x14ac:dyDescent="0.3">
      <c r="A17" t="s">
        <v>462</v>
      </c>
      <c r="B17" s="11">
        <v>665.30899365149094</v>
      </c>
    </row>
    <row r="18" spans="1:3" x14ac:dyDescent="0.3">
      <c r="A18" t="s">
        <v>463</v>
      </c>
      <c r="B18" s="11">
        <v>479.38711459720474</v>
      </c>
      <c r="C18" s="11"/>
    </row>
    <row r="19" spans="1:3" x14ac:dyDescent="0.3">
      <c r="A19" t="s">
        <v>464</v>
      </c>
      <c r="B19" s="11">
        <v>1632.2846348139833</v>
      </c>
      <c r="C19" s="11"/>
    </row>
    <row r="20" spans="1:3" x14ac:dyDescent="0.3">
      <c r="A20" t="s">
        <v>465</v>
      </c>
      <c r="B20" s="11">
        <v>2589.4011760211711</v>
      </c>
    </row>
    <row r="21" spans="1:3" x14ac:dyDescent="0.3">
      <c r="A21" t="s">
        <v>466</v>
      </c>
      <c r="B21" s="11">
        <v>3613.5911678996085</v>
      </c>
    </row>
    <row r="22" spans="1:3" x14ac:dyDescent="0.3">
      <c r="A22" t="s">
        <v>467</v>
      </c>
      <c r="B22" s="11">
        <v>5422.0391825334091</v>
      </c>
    </row>
    <row r="23" spans="1:3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topLeftCell="A4" workbookViewId="0">
      <selection activeCell="I38" sqref="H38:I39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60" t="s">
        <v>783</v>
      </c>
      <c r="B1" s="160"/>
      <c r="C1" s="160"/>
      <c r="D1" s="160"/>
      <c r="E1" s="160"/>
      <c r="F1" s="160"/>
      <c r="J1" s="81"/>
      <c r="K1" s="86"/>
      <c r="L1" s="87" t="s">
        <v>793</v>
      </c>
      <c r="M1" s="87">
        <v>6</v>
      </c>
      <c r="O1" s="86">
        <f>O14*1000/Natgas!F1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 t="shared" ref="K4:K9" si="0">SUMIF($A$4:$A$73,$J4,$C$4:$C$73)</f>
        <v>228.70971682760401</v>
      </c>
      <c r="L4" s="88">
        <f>K4</f>
        <v>228.70971682760401</v>
      </c>
      <c r="M4" s="82">
        <f>L4/(P16/100)</f>
        <v>294.61819251041237</v>
      </c>
      <c r="N4" s="82">
        <f t="shared" ref="N4" si="1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(N4*$O$16)-L4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811</v>
      </c>
      <c r="K5" s="81">
        <f t="shared" si="0"/>
        <v>1403.349460418666</v>
      </c>
      <c r="L5" s="98">
        <f>K5</f>
        <v>1403.349460418666</v>
      </c>
      <c r="M5" s="153">
        <v>1698.5664831506854</v>
      </c>
      <c r="N5" s="82">
        <f t="shared" ref="N5:N10" si="2">M5*$N$3</f>
        <v>6114.8393393424676</v>
      </c>
      <c r="O5" s="91">
        <f t="shared" ref="O5:O6" si="3">L5/N5</f>
        <v>0.22949899131275769</v>
      </c>
      <c r="P5" s="81">
        <f t="shared" ref="P5:P6" si="4">(K5/M5)*100</f>
        <v>82.619636872592778</v>
      </c>
      <c r="R5" s="81">
        <f>(N5*$O$16)-L5</f>
        <v>-84.777080664835694</v>
      </c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762</v>
      </c>
      <c r="K6" s="81">
        <f t="shared" si="0"/>
        <v>395.09967350137146</v>
      </c>
      <c r="L6" s="88">
        <f t="shared" ref="L6:L8" si="5">K6</f>
        <v>395.09967350137146</v>
      </c>
      <c r="M6" s="82">
        <f>4185-(M4-M1)-M5</f>
        <v>2197.8153243389024</v>
      </c>
      <c r="N6" s="82">
        <f t="shared" si="2"/>
        <v>7912.1351676200493</v>
      </c>
      <c r="O6" s="91">
        <f t="shared" si="3"/>
        <v>4.9935910488270445E-2</v>
      </c>
      <c r="P6" s="81">
        <f t="shared" si="4"/>
        <v>17.976927775777362</v>
      </c>
      <c r="Q6" s="99" t="s">
        <v>790</v>
      </c>
      <c r="R6" s="81">
        <f>(N6*$O$16)-L6</f>
        <v>1311.032297911074</v>
      </c>
      <c r="S6" s="81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770</v>
      </c>
      <c r="K7" s="81">
        <f t="shared" si="0"/>
        <v>2793.3639076371865</v>
      </c>
      <c r="L7" s="88">
        <f t="shared" si="5"/>
        <v>2793.3639076371865</v>
      </c>
      <c r="M7" s="82">
        <f>1381+5</f>
        <v>1386</v>
      </c>
      <c r="N7" s="82">
        <f t="shared" si="2"/>
        <v>4989.6000000000004</v>
      </c>
      <c r="O7" s="91">
        <f>L7/N7</f>
        <v>0.55983724299286242</v>
      </c>
      <c r="P7" s="81">
        <f>(K7/M7)*100</f>
        <v>201.54140747743048</v>
      </c>
      <c r="Q7" s="99" t="s">
        <v>791</v>
      </c>
      <c r="R7" s="81">
        <f>(N7*$O$16)-L7</f>
        <v>-1717.4323285865466</v>
      </c>
      <c r="S7" s="92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772</v>
      </c>
      <c r="K8" s="81">
        <f t="shared" si="0"/>
        <v>3427.5097289261503</v>
      </c>
      <c r="L8" s="88">
        <f t="shared" si="5"/>
        <v>3427.5097289261503</v>
      </c>
      <c r="M8" s="82">
        <v>5048</v>
      </c>
      <c r="N8" s="82">
        <f t="shared" si="2"/>
        <v>18172.8</v>
      </c>
      <c r="O8" s="91">
        <f>L8/N8</f>
        <v>0.18860658395658073</v>
      </c>
      <c r="P8" s="81">
        <f>(K8/M8)*100</f>
        <v>67.89837022436906</v>
      </c>
      <c r="Q8" s="99" t="s">
        <v>792</v>
      </c>
      <c r="R8" s="81">
        <f>(N8*$O$16)-L8</f>
        <v>491.17902363346639</v>
      </c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115</v>
      </c>
      <c r="K9" s="81">
        <f t="shared" si="0"/>
        <v>0</v>
      </c>
      <c r="L9" s="88">
        <f>K21</f>
        <v>0</v>
      </c>
      <c r="M9" s="81">
        <f>K9/O9</f>
        <v>0</v>
      </c>
      <c r="N9" s="81">
        <f t="shared" si="2"/>
        <v>0</v>
      </c>
      <c r="O9" s="91">
        <f>O14</f>
        <v>0.21563483626956806</v>
      </c>
      <c r="P9" s="81"/>
      <c r="Q9" s="99" t="s">
        <v>788</v>
      </c>
      <c r="R9" s="108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116</v>
      </c>
      <c r="K10" s="81">
        <f>F4+F5</f>
        <v>2.6524700940861703E-2</v>
      </c>
      <c r="L10" s="88">
        <f>K20</f>
        <v>9.5488923387102145E-2</v>
      </c>
      <c r="M10" s="81">
        <f>K10/O10</f>
        <v>0.12300749452051807</v>
      </c>
      <c r="N10" s="81">
        <f t="shared" si="2"/>
        <v>0.44282698027386508</v>
      </c>
      <c r="O10" s="91">
        <f>O9</f>
        <v>0.21563483626956806</v>
      </c>
      <c r="P10" s="81">
        <f>(L10/M10)*100</f>
        <v>77.628541057044515</v>
      </c>
      <c r="Q10" s="99" t="s">
        <v>788</v>
      </c>
      <c r="R10" s="81"/>
      <c r="S10" s="81"/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J11" s="80" t="s">
        <v>1057</v>
      </c>
      <c r="K11" s="81">
        <f>K10-K9</f>
        <v>2.6524700940861703E-2</v>
      </c>
      <c r="L11" s="88">
        <f>L10-L9</f>
        <v>9.5488923387102145E-2</v>
      </c>
      <c r="M11" s="88">
        <f>M10-M9</f>
        <v>0.12300749452051807</v>
      </c>
      <c r="N11" s="81">
        <f t="shared" ref="N11" si="6">M11*$N$3</f>
        <v>0.44282698027386508</v>
      </c>
      <c r="O11" s="91">
        <f>K11/N11</f>
        <v>5.9898565630435566E-2</v>
      </c>
      <c r="P11" s="81">
        <f>(L11/M11)*100</f>
        <v>77.628541057044515</v>
      </c>
      <c r="R11" s="139">
        <f>SUM(R4:R8)</f>
        <v>2.2509993868879974E-11</v>
      </c>
      <c r="S11" s="130">
        <f>K11/O16</f>
        <v>0.12300749452051774</v>
      </c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S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K13" s="81"/>
      <c r="L13" s="81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J14" s="80" t="s">
        <v>777</v>
      </c>
      <c r="K14" s="89">
        <f>SUM(K4:K8)</f>
        <v>8248.0324873109785</v>
      </c>
      <c r="L14" s="89">
        <f>SUM(L4:L8)</f>
        <v>8248.0324873109785</v>
      </c>
      <c r="M14" s="83">
        <f>SUM(AC5:AC9)</f>
        <v>10625</v>
      </c>
      <c r="N14" s="82">
        <f>M14*$N$3</f>
        <v>38250</v>
      </c>
      <c r="O14" s="91">
        <f>L14/N14</f>
        <v>0.21563483626956806</v>
      </c>
      <c r="P14" s="81">
        <f>(L14/M14)*100</f>
        <v>77.628541057044501</v>
      </c>
      <c r="Q14" s="84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K15" s="81"/>
      <c r="L15" s="88"/>
      <c r="O15" s="107"/>
      <c r="Q15" s="85"/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J16" s="80" t="s">
        <v>753</v>
      </c>
      <c r="K16" s="90">
        <f>K19+K11</f>
        <v>8248.0324873110003</v>
      </c>
      <c r="L16" s="90">
        <f>L19+L11</f>
        <v>8248.1014515334464</v>
      </c>
      <c r="M16" s="82">
        <f>M14</f>
        <v>10625</v>
      </c>
      <c r="N16" s="82">
        <f>M16*$N$3</f>
        <v>38250</v>
      </c>
      <c r="O16" s="91">
        <f>K16/N16</f>
        <v>0.21563483626956864</v>
      </c>
      <c r="P16" s="81">
        <f>(L16/M16)*100</f>
        <v>77.629190132079501</v>
      </c>
      <c r="Q16" s="84"/>
      <c r="R16" s="86">
        <f>O14-O16</f>
        <v>-5.8286708792820718E-16</v>
      </c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K18" s="81"/>
      <c r="L18" s="88"/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J19" s="80" t="s">
        <v>780</v>
      </c>
      <c r="K19" s="81">
        <f>F3</f>
        <v>8248.0059626100592</v>
      </c>
      <c r="L19" s="88">
        <f>K19</f>
        <v>8248.0059626100592</v>
      </c>
      <c r="M19" s="83">
        <f>M16-M11</f>
        <v>10624.87699250548</v>
      </c>
      <c r="N19" s="82">
        <f>M19*$N$3</f>
        <v>38249.557173019733</v>
      </c>
      <c r="O19" s="91">
        <f>K19/N19</f>
        <v>0.21563663927665006</v>
      </c>
      <c r="P19" s="85">
        <f>40*3.8</f>
        <v>152</v>
      </c>
      <c r="Q19" s="84">
        <f>P19/1000</f>
        <v>0.152</v>
      </c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N10*$O$14</f>
        <v>9.5488923387102145E-2</v>
      </c>
      <c r="L20" s="88">
        <f>K20</f>
        <v>9.5488923387102145E-2</v>
      </c>
      <c r="M20" s="83">
        <f>M10</f>
        <v>0.12300749452051807</v>
      </c>
      <c r="N20" s="82">
        <f>M20*$N$3</f>
        <v>0.44282698027386508</v>
      </c>
      <c r="O20" s="91">
        <f>L20/N20</f>
        <v>0.21563483626956806</v>
      </c>
      <c r="P20" s="84"/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  <c r="K21" s="81">
        <f>N9*$O$14</f>
        <v>0</v>
      </c>
      <c r="L21" s="88">
        <f>K21</f>
        <v>0</v>
      </c>
      <c r="M21" s="83">
        <f>M9</f>
        <v>0</v>
      </c>
      <c r="N21" s="82">
        <f>M21*$N$3</f>
        <v>0</v>
      </c>
      <c r="O21" s="91" t="e">
        <f>L21/N21</f>
        <v>#DIV/0!</v>
      </c>
      <c r="Q21" s="84"/>
    </row>
    <row r="22" spans="1:29" x14ac:dyDescent="0.25">
      <c r="A22" s="80" t="s">
        <v>764</v>
      </c>
      <c r="B22" s="80" t="s">
        <v>6</v>
      </c>
      <c r="C22" s="81">
        <v>138.85645589950499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K23" s="86"/>
      <c r="L23" s="86">
        <f>L21-L20</f>
        <v>-9.5488923387102145E-2</v>
      </c>
      <c r="N23" s="83">
        <f>N21-N20</f>
        <v>-0.44282698027386508</v>
      </c>
      <c r="O23" s="80">
        <f>L23/N23</f>
        <v>0.21563483626956806</v>
      </c>
      <c r="AA23" s="80" t="s">
        <v>782</v>
      </c>
      <c r="AC23" s="80">
        <v>11146</v>
      </c>
    </row>
    <row r="24" spans="1:29" x14ac:dyDescent="0.25">
      <c r="A24" s="80" t="s">
        <v>811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811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C1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60" t="s">
        <v>783</v>
      </c>
      <c r="B1" s="160"/>
      <c r="C1" s="160"/>
      <c r="D1" s="160"/>
      <c r="E1" s="160"/>
      <c r="F1" s="160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tabSelected="1" zoomScale="68" workbookViewId="0">
      <selection activeCell="G18" sqref="G1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calc'!N11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calc'!O14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1096</v>
      </c>
      <c r="W8" s="78">
        <f>'Energy calc'!N5</f>
        <v>6114.8393393424676</v>
      </c>
      <c r="Y8" s="74" t="s">
        <v>1096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738</v>
      </c>
      <c r="W9" s="78">
        <f>'Energy calc'!N6</f>
        <v>7912.1351676200493</v>
      </c>
      <c r="Y9" s="74" t="s">
        <v>738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356</v>
      </c>
      <c r="W10" s="78">
        <f>'Energy calc'!N7</f>
        <v>4989.6000000000004</v>
      </c>
      <c r="Y10" s="74" t="s">
        <v>356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739</v>
      </c>
      <c r="W11" s="78">
        <f>'Energy calc'!N8</f>
        <v>18172.8</v>
      </c>
      <c r="Y11" s="74" t="s">
        <v>739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786</v>
      </c>
      <c r="W12" s="78">
        <f>'Energy calc'!N9</f>
        <v>0</v>
      </c>
      <c r="Y12" s="74" t="s">
        <v>786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V13" s="74" t="s">
        <v>787</v>
      </c>
      <c r="W13" s="78">
        <f>'Energy calc'!N10</f>
        <v>0.44282698027386508</v>
      </c>
      <c r="Y13" s="74" t="s">
        <v>787</v>
      </c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1096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1096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1096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8248.0326473952573</v>
      </c>
      <c r="Q34" s="30">
        <f>SUM(W7:W11)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W12-W13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B54" sqref="B54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Y1" workbookViewId="0">
      <selection activeCell="AE18" sqref="AE1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 t="s">
        <v>392</v>
      </c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zoomScale="81" workbookViewId="0">
      <pane xSplit="1" ySplit="7" topLeftCell="AW110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ER78" activePane="bottomRight" state="frozen"/>
      <selection pane="topRight" activeCell="B1" sqref="B1"/>
      <selection pane="bottomLeft" activeCell="A8" sqref="A8"/>
      <selection pane="bottomRight" activeCell="ES105" sqref="ES105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181.83082451792458</v>
      </c>
      <c r="W105" s="11">
        <v>15.944880320532365</v>
      </c>
      <c r="X105" s="11">
        <v>1120.7966749153697</v>
      </c>
      <c r="Y105" s="11">
        <v>4.6661542486715417</v>
      </c>
      <c r="Z105" s="11">
        <v>6.5117406857370028</v>
      </c>
      <c r="AA105" s="11">
        <v>15.149329066576982</v>
      </c>
      <c r="AB105" s="11">
        <v>165.13444852323539</v>
      </c>
      <c r="AC105" s="11">
        <v>2.3400496455964936</v>
      </c>
      <c r="AD105" s="11">
        <v>44.540770147875861</v>
      </c>
      <c r="AE105" s="11">
        <v>33.395640786792683</v>
      </c>
      <c r="AF105" s="11">
        <v>0.13790076575565163</v>
      </c>
      <c r="AG105" s="11">
        <v>95.567681602225278</v>
      </c>
      <c r="AH105" s="11">
        <v>218.5780138666191</v>
      </c>
      <c r="AI105" s="11">
        <v>1.740531674176121</v>
      </c>
      <c r="AJ105" s="11">
        <v>320.40477818782472</v>
      </c>
      <c r="AK105" s="11">
        <v>71.627569585213791</v>
      </c>
      <c r="AL105" s="11">
        <v>198.25679408865619</v>
      </c>
      <c r="AM105" s="11">
        <v>214.92856381230052</v>
      </c>
      <c r="AN105" s="11">
        <v>288.47070070097374</v>
      </c>
      <c r="AO105" s="11">
        <v>7.3820762244351892</v>
      </c>
      <c r="AP105" s="11">
        <v>17.299227799774439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8248.0326473952573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2.5124791136477143E-11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11.690739707736185</v>
      </c>
      <c r="W152" s="11">
        <v>1.025169665223471</v>
      </c>
      <c r="X152" s="11">
        <v>72.061171291890105</v>
      </c>
      <c r="Y152" s="11">
        <v>-3.5855836650074164</v>
      </c>
      <c r="Z152" s="11">
        <v>-5.0037760839539533</v>
      </c>
      <c r="AA152" s="11">
        <v>-11.641103988880179</v>
      </c>
      <c r="AB152" s="11">
        <v>-126.89322932766169</v>
      </c>
      <c r="AC152" s="11">
        <v>-1.7981496833170376</v>
      </c>
      <c r="AD152" s="11">
        <v>-34.226184853306492</v>
      </c>
      <c r="AE152" s="11">
        <v>-25.662002948503076</v>
      </c>
      <c r="AF152" s="11">
        <v>-0.10596622116087361</v>
      </c>
      <c r="AG152" s="11">
        <v>-73.436474619999132</v>
      </c>
      <c r="AH152" s="11">
        <v>-167.96053329635268</v>
      </c>
      <c r="AI152" s="11">
        <v>-1.3374658459116902</v>
      </c>
      <c r="AJ152" s="11">
        <v>-246.2066356224002</v>
      </c>
      <c r="AK152" s="11">
        <v>-55.040324383199163</v>
      </c>
      <c r="AL152" s="11">
        <v>-152.34522574203561</v>
      </c>
      <c r="AM152" s="11">
        <v>-165.15620926339759</v>
      </c>
      <c r="AN152" s="11">
        <v>-221.66773260038099</v>
      </c>
      <c r="AO152" s="11">
        <v>-5.6725625672812248</v>
      </c>
      <c r="AP152" s="11">
        <v>-13.293137198319751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2.5124791136477143E-11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72820.379864130708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9204.7418918339408</v>
      </c>
      <c r="W157" s="11">
        <v>807.17066666666665</v>
      </c>
      <c r="X157" s="11">
        <v>20791.016073592975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89.12512315374363</v>
      </c>
      <c r="AD157" s="11">
        <v>892.26909707531252</v>
      </c>
      <c r="AE157" s="11">
        <v>1085.4690140378179</v>
      </c>
      <c r="AF157" s="11">
        <v>27.838938199051338</v>
      </c>
      <c r="AG157" s="11">
        <v>747.51130135302969</v>
      </c>
      <c r="AH157" s="11">
        <v>382.98927761363331</v>
      </c>
      <c r="AI157" s="11">
        <v>24.893500610996949</v>
      </c>
      <c r="AJ157" s="11">
        <v>3516.1021622996004</v>
      </c>
      <c r="AK157" s="11">
        <v>7627.3360181492571</v>
      </c>
      <c r="AL157" s="11">
        <v>2723.7664503195429</v>
      </c>
      <c r="AM157" s="11">
        <v>1204.9287069723828</v>
      </c>
      <c r="AN157" s="11">
        <v>1264.5347696524386</v>
      </c>
      <c r="AO157" s="11">
        <v>106.41797893293348</v>
      </c>
      <c r="AP157" s="11">
        <v>355.14416723406288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8248.0326473952828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2.5124791136477143E-11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72820.379864130562</v>
      </c>
      <c r="EU157" s="11">
        <v>1104559.8249783479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zoomScale="85" workbookViewId="0">
      <selection activeCell="S18" sqref="S18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  <c r="J1">
        <v>1.8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59" t="s">
        <v>1086</v>
      </c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VLOOKUP($I8,$Q$18:$S$26,3,)*$S$17</f>
        <v>1.4562000000000002</v>
      </c>
      <c r="K8" s="15">
        <f>J8</f>
        <v>1.4562000000000002</v>
      </c>
      <c r="M8" s="11" t="s">
        <v>440</v>
      </c>
      <c r="N8" s="22">
        <v>0.05</v>
      </c>
      <c r="Q8" s="22">
        <v>0.5</v>
      </c>
      <c r="R8" s="23"/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1.4562000000000002</v>
      </c>
      <c r="K9" s="15">
        <f t="shared" ref="K9:K63" si="3">J9</f>
        <v>1.4562000000000002</v>
      </c>
      <c r="M9" s="11" t="s">
        <v>441</v>
      </c>
      <c r="N9" s="22">
        <v>0.05</v>
      </c>
      <c r="Q9" s="22">
        <f>Q13</f>
        <v>0.3</v>
      </c>
      <c r="R9" s="23"/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1.4562000000000002</v>
      </c>
      <c r="K10" s="15">
        <f t="shared" si="3"/>
        <v>1.4562000000000002</v>
      </c>
      <c r="M10" s="11" t="s">
        <v>442</v>
      </c>
      <c r="N10" s="22">
        <v>0.05</v>
      </c>
      <c r="Q10" s="22">
        <f t="shared" ref="Q10:Q11" si="6">Q14</f>
        <v>0.2</v>
      </c>
      <c r="R10" s="23"/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1.4562000000000002</v>
      </c>
      <c r="K11" s="15">
        <f t="shared" si="3"/>
        <v>1.4562000000000002</v>
      </c>
      <c r="M11" s="11" t="s">
        <v>443</v>
      </c>
      <c r="N11" s="22">
        <v>0.05</v>
      </c>
      <c r="Q11" s="22">
        <f t="shared" si="6"/>
        <v>0.2</v>
      </c>
      <c r="R11" s="23"/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1.4562000000000002</v>
      </c>
      <c r="K12" s="15">
        <f t="shared" si="3"/>
        <v>1.4562000000000002</v>
      </c>
      <c r="M12" s="11" t="s">
        <v>444</v>
      </c>
      <c r="N12" s="22">
        <v>0.05</v>
      </c>
      <c r="Q12" s="22">
        <v>0.5</v>
      </c>
      <c r="R12" s="23"/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1.4562000000000002</v>
      </c>
      <c r="K13" s="15">
        <f t="shared" si="3"/>
        <v>1.4562000000000002</v>
      </c>
      <c r="M13" s="11" t="s">
        <v>445</v>
      </c>
      <c r="N13" s="22">
        <v>0.05</v>
      </c>
      <c r="Q13" s="22">
        <v>0.3</v>
      </c>
      <c r="R13" s="23"/>
      <c r="S13" s="23"/>
      <c r="T13" s="23"/>
      <c r="U13" s="22">
        <f t="shared" ref="U13:U15" si="7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1.4562000000000002</v>
      </c>
      <c r="K14" s="15">
        <f t="shared" si="3"/>
        <v>1.4562000000000002</v>
      </c>
      <c r="M14" s="11" t="s">
        <v>446</v>
      </c>
      <c r="N14" s="22">
        <v>0.05</v>
      </c>
      <c r="Q14" s="22">
        <v>0.2</v>
      </c>
      <c r="R14" s="23"/>
      <c r="S14" s="23"/>
      <c r="T14" s="23"/>
      <c r="U14" s="22">
        <f t="shared" si="7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1.4562000000000002</v>
      </c>
      <c r="K15" s="15">
        <f t="shared" si="3"/>
        <v>1.4562000000000002</v>
      </c>
      <c r="M15" s="11" t="s">
        <v>447</v>
      </c>
      <c r="N15" s="22">
        <v>0.05</v>
      </c>
      <c r="Q15" s="22">
        <v>0.2</v>
      </c>
      <c r="R15" s="23"/>
      <c r="S15" s="23"/>
      <c r="T15" s="23"/>
      <c r="U15" s="22">
        <f t="shared" si="7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1.4562000000000002</v>
      </c>
      <c r="K16" s="15">
        <f t="shared" si="3"/>
        <v>1.4562000000000002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1.4562000000000002</v>
      </c>
      <c r="K17" s="15">
        <f t="shared" si="3"/>
        <v>1.4562000000000002</v>
      </c>
      <c r="Q17" s="23"/>
      <c r="R17" s="23"/>
      <c r="S17" s="23">
        <v>1.8</v>
      </c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1.4562000000000002</v>
      </c>
      <c r="K18" s="15">
        <f t="shared" si="3"/>
        <v>1.4562000000000002</v>
      </c>
      <c r="Q18" s="11" t="s">
        <v>363</v>
      </c>
      <c r="R18" t="s">
        <v>1098</v>
      </c>
      <c r="S18" s="15">
        <v>0.80900000000000005</v>
      </c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1.4562000000000002</v>
      </c>
      <c r="K19" s="15">
        <f t="shared" si="3"/>
        <v>1.4562000000000002</v>
      </c>
      <c r="Q19" s="11" t="str">
        <f>I29</f>
        <v>acoil</v>
      </c>
      <c r="R19" t="s">
        <v>879</v>
      </c>
      <c r="S19" s="15">
        <v>0.77100000000000002</v>
      </c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1.4562000000000002</v>
      </c>
      <c r="K20" s="15">
        <f t="shared" si="3"/>
        <v>1.4562000000000002</v>
      </c>
      <c r="Q20" s="11" t="str">
        <f>I32</f>
        <v>ameat</v>
      </c>
      <c r="R20" t="s">
        <v>208</v>
      </c>
      <c r="S20" s="15">
        <v>0.78400000000000003</v>
      </c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1.4562000000000002</v>
      </c>
      <c r="K21" s="15">
        <f t="shared" si="3"/>
        <v>1.4562000000000002</v>
      </c>
      <c r="Q21" s="11" t="str">
        <f>I50</f>
        <v>aelec</v>
      </c>
      <c r="R21" t="s">
        <v>392</v>
      </c>
      <c r="S21" s="15">
        <v>0.72099999999999997</v>
      </c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1.4562000000000002</v>
      </c>
      <c r="K22" s="15">
        <f t="shared" si="3"/>
        <v>1.4562000000000002</v>
      </c>
      <c r="Q22" s="11" t="str">
        <f>I52</f>
        <v>acons</v>
      </c>
      <c r="R22" t="s">
        <v>393</v>
      </c>
      <c r="S22" s="21">
        <v>0.71499999999999997</v>
      </c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1.4562000000000002</v>
      </c>
      <c r="K23" s="15">
        <f t="shared" si="3"/>
        <v>1.4562000000000002</v>
      </c>
      <c r="Q23" s="11" t="str">
        <f>I53</f>
        <v>atrad</v>
      </c>
      <c r="R23" t="s">
        <v>46</v>
      </c>
      <c r="S23" s="15">
        <v>0.71699999999999997</v>
      </c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1.4562000000000002</v>
      </c>
      <c r="K24" s="15">
        <f t="shared" si="3"/>
        <v>1.4562000000000002</v>
      </c>
      <c r="Q24" s="11" t="str">
        <f>I54</f>
        <v>atran</v>
      </c>
      <c r="R24" t="s">
        <v>1097</v>
      </c>
      <c r="S24" s="155">
        <v>0.754</v>
      </c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1.4562000000000002</v>
      </c>
      <c r="K25" s="15">
        <f t="shared" si="3"/>
        <v>1.4562000000000002</v>
      </c>
      <c r="Q25" s="11" t="str">
        <f>I57</f>
        <v>afsrv</v>
      </c>
      <c r="R25" t="s">
        <v>397</v>
      </c>
      <c r="S25" s="15">
        <v>0.90400000000000003</v>
      </c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1.4562000000000002</v>
      </c>
      <c r="K26" s="15">
        <f t="shared" si="3"/>
        <v>1.4562000000000002</v>
      </c>
      <c r="Q26" s="11" t="str">
        <f>I60</f>
        <v>apadm</v>
      </c>
      <c r="R26" t="s">
        <v>824</v>
      </c>
      <c r="S26" s="15">
        <v>0.69699999999999995</v>
      </c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1.4562000000000002</v>
      </c>
      <c r="K27" s="15">
        <f t="shared" si="3"/>
        <v>1.4562000000000002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1.4562000000000002</v>
      </c>
      <c r="K28" s="15">
        <f t="shared" si="3"/>
        <v>1.4562000000000002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f>VLOOKUP($I29,$Q$18:$S$26,3,)*$S$17</f>
        <v>1.3878000000000001</v>
      </c>
      <c r="K29" s="15">
        <f t="shared" si="3"/>
        <v>1.3878000000000001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v>0.3</v>
      </c>
      <c r="D30" s="21">
        <f t="shared" si="2"/>
        <v>0.3</v>
      </c>
      <c r="E30" s="15">
        <v>3</v>
      </c>
      <c r="F30" s="15">
        <v>9</v>
      </c>
      <c r="G30" s="15">
        <v>9</v>
      </c>
      <c r="I30" s="11" t="s">
        <v>21</v>
      </c>
      <c r="J30" s="15">
        <f>J29</f>
        <v>1.3878000000000001</v>
      </c>
      <c r="K30" s="15">
        <f t="shared" si="3"/>
        <v>1.3878000000000001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15">
        <f>W24</f>
        <v>17.2</v>
      </c>
      <c r="D31" s="21">
        <f>C31</f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 t="shared" ref="J31:J63" si="8">J30</f>
        <v>1.3878000000000001</v>
      </c>
      <c r="K31" s="15">
        <f t="shared" si="3"/>
        <v>1.3878000000000001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>
        <f>VLOOKUP($B32,$AA$8:$AC$77,3,)</f>
        <v>0.9</v>
      </c>
      <c r="B32" s="11" t="s">
        <v>22</v>
      </c>
      <c r="C32" s="154">
        <v>0.1</v>
      </c>
      <c r="D32" s="154">
        <f t="shared" si="2"/>
        <v>0.1</v>
      </c>
      <c r="E32" s="15">
        <v>3</v>
      </c>
      <c r="F32" s="15">
        <v>9</v>
      </c>
      <c r="G32" s="15">
        <v>9</v>
      </c>
      <c r="I32" s="11" t="s">
        <v>208</v>
      </c>
      <c r="J32" s="15">
        <f>VLOOKUP($I32,$Q$18:$S$26,3,)*$S$17</f>
        <v>1.4112</v>
      </c>
      <c r="K32" s="15">
        <f t="shared" si="3"/>
        <v>1.4112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f t="shared" si="8"/>
        <v>1.4112</v>
      </c>
      <c r="K33" s="15">
        <f t="shared" si="3"/>
        <v>1.4112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9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f t="shared" si="8"/>
        <v>1.4112</v>
      </c>
      <c r="K34" s="15">
        <f t="shared" si="3"/>
        <v>1.4112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9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f t="shared" si="8"/>
        <v>1.4112</v>
      </c>
      <c r="K35" s="15">
        <f t="shared" si="3"/>
        <v>1.4112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9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f t="shared" si="8"/>
        <v>1.4112</v>
      </c>
      <c r="K36" s="15">
        <f t="shared" si="3"/>
        <v>1.4112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9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f t="shared" si="8"/>
        <v>1.4112</v>
      </c>
      <c r="K37" s="15">
        <f t="shared" si="3"/>
        <v>1.4112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9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f t="shared" si="8"/>
        <v>1.4112</v>
      </c>
      <c r="K38" s="15">
        <f t="shared" si="3"/>
        <v>1.4112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9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f t="shared" si="8"/>
        <v>1.4112</v>
      </c>
      <c r="K39" s="15">
        <f t="shared" si="3"/>
        <v>1.4112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f t="shared" si="8"/>
        <v>1.4112</v>
      </c>
      <c r="K40" s="15">
        <f t="shared" si="3"/>
        <v>1.4112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f t="shared" si="8"/>
        <v>1.4112</v>
      </c>
      <c r="K41" s="15">
        <f t="shared" si="3"/>
        <v>1.4112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f t="shared" si="8"/>
        <v>1.4112</v>
      </c>
      <c r="K42" s="15">
        <f t="shared" si="3"/>
        <v>1.4112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f t="shared" si="8"/>
        <v>1.4112</v>
      </c>
      <c r="K43" s="15">
        <f t="shared" si="3"/>
        <v>1.4112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f t="shared" si="8"/>
        <v>1.4112</v>
      </c>
      <c r="K44" s="15">
        <f t="shared" si="3"/>
        <v>1.4112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f t="shared" si="8"/>
        <v>1.4112</v>
      </c>
      <c r="K45" s="15">
        <f t="shared" si="3"/>
        <v>1.4112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f t="shared" si="8"/>
        <v>1.4112</v>
      </c>
      <c r="K46" s="15">
        <f t="shared" si="3"/>
        <v>1.4112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f t="shared" si="8"/>
        <v>1.4112</v>
      </c>
      <c r="K47" s="15">
        <f t="shared" si="3"/>
        <v>1.4112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f t="shared" si="8"/>
        <v>1.4112</v>
      </c>
      <c r="K48" s="15">
        <f t="shared" si="3"/>
        <v>1.4112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f t="shared" si="8"/>
        <v>1.4112</v>
      </c>
      <c r="K49" s="15">
        <f t="shared" si="3"/>
        <v>1.4112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f>VLOOKUP($I50,$Q$18:$S$26,3,)*$S$17</f>
        <v>1.2978000000000001</v>
      </c>
      <c r="K50" s="15">
        <f t="shared" si="3"/>
        <v>1.2978000000000001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f t="shared" si="8"/>
        <v>1.2978000000000001</v>
      </c>
      <c r="K51" s="15">
        <f t="shared" si="3"/>
        <v>1.2978000000000001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f t="shared" si="8"/>
        <v>1.2978000000000001</v>
      </c>
      <c r="K52" s="15">
        <f t="shared" si="3"/>
        <v>1.2978000000000001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f t="shared" si="8"/>
        <v>1.2978000000000001</v>
      </c>
      <c r="K53" s="15">
        <f t="shared" si="3"/>
        <v>1.2978000000000001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f>VLOOKUP($I54,$Q$18:$S$26,3,)*$S$17</f>
        <v>1.3572</v>
      </c>
      <c r="K54" s="15">
        <f t="shared" si="3"/>
        <v>1.3572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f>J53</f>
        <v>1.2978000000000001</v>
      </c>
      <c r="K55" s="15">
        <f t="shared" si="3"/>
        <v>1.2978000000000001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f t="shared" si="8"/>
        <v>1.2978000000000001</v>
      </c>
      <c r="K56" s="15">
        <f t="shared" si="3"/>
        <v>1.2978000000000001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f>VLOOKUP($I57,$Q$18:$S$26,3,)*$S$17</f>
        <v>1.6272</v>
      </c>
      <c r="K57" s="15">
        <f t="shared" si="3"/>
        <v>1.6272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f t="shared" si="8"/>
        <v>1.6272</v>
      </c>
      <c r="K58" s="15">
        <f t="shared" si="3"/>
        <v>1.6272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f t="shared" si="8"/>
        <v>1.6272</v>
      </c>
      <c r="K59" s="15">
        <f t="shared" si="3"/>
        <v>1.6272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f>VLOOKUP($I60,$Q$18:$S$26,3,)*$S$17</f>
        <v>1.2545999999999999</v>
      </c>
      <c r="K60" s="15">
        <f t="shared" si="3"/>
        <v>1.2545999999999999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f t="shared" si="8"/>
        <v>1.2545999999999999</v>
      </c>
      <c r="K61" s="15">
        <f t="shared" si="3"/>
        <v>1.2545999999999999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f t="shared" si="8"/>
        <v>1.2545999999999999</v>
      </c>
      <c r="K62" s="15">
        <f t="shared" si="3"/>
        <v>1.2545999999999999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f t="shared" si="8"/>
        <v>1.2545999999999999</v>
      </c>
      <c r="K63" s="15">
        <f t="shared" si="3"/>
        <v>1.2545999999999999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2023-02-14T12:23:52Z</dcterms:modified>
</cp:coreProperties>
</file>