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Models\GHATIMGE\CGE\"/>
    </mc:Choice>
  </mc:AlternateContent>
  <xr:revisionPtr revIDLastSave="0" documentId="13_ncr:1_{51494C7E-2360-48E2-9B4E-F52591F73B75}" xr6:coauthVersionLast="47" xr6:coauthVersionMax="47" xr10:uidLastSave="{00000000-0000-0000-0000-000000000000}"/>
  <bookViews>
    <workbookView xWindow="-108" yWindow="-108" windowWidth="22080" windowHeight="13176" tabRatio="872" firstSheet="2" activeTab="16" xr2:uid="{B46F3C7B-9ACC-4001-B599-2F71ECA5CA58}"/>
  </bookViews>
  <sheets>
    <sheet name="Notes (2)" sheetId="15" r:id="rId1"/>
    <sheet name="Index" sheetId="2" r:id="rId2"/>
    <sheet name="Index2" sheetId="14" r:id="rId3"/>
    <sheet name="Sets" sheetId="5" r:id="rId4"/>
    <sheet name="SAM" sheetId="4" r:id="rId5"/>
    <sheet name="SAMB" sheetId="13" r:id="rId6"/>
    <sheet name="Demand" sheetId="6" r:id="rId7"/>
    <sheet name="Elasticities" sheetId="7" r:id="rId8"/>
    <sheet name="Trade" sheetId="8" r:id="rId9"/>
    <sheet name="Employment" sheetId="10" r:id="rId10"/>
    <sheet name="Jobs" sheetId="19" r:id="rId11"/>
    <sheet name="FacNest" sheetId="11" r:id="rId12"/>
    <sheet name="Population" sheetId="12" r:id="rId13"/>
    <sheet name="CropProd" sheetId="16" r:id="rId14"/>
    <sheet name="Energy calc" sheetId="18" r:id="rId15"/>
    <sheet name="Energy" sheetId="17" r:id="rId16"/>
    <sheet name="Natgas" sheetId="20" r:id="rId17"/>
  </sheets>
  <externalReferences>
    <externalReference r:id="rId18"/>
    <externalReference r:id="rId19"/>
    <externalReference r:id="rId20"/>
    <externalReference r:id="rId21"/>
    <externalReference r:id="rId22"/>
  </externalReferences>
  <definedNames>
    <definedName name="_AMO_ContentDefinition_104386094" hidden="1">"'Partitions:9'"</definedName>
    <definedName name="_AMO_ContentDefinition_104386094.0" hidden="1">"'&lt;ContentDefinition name=""Summary Tables"" rsid=""104386094"" type=""Task"" format=""ReportXml"" imgfmt=""ActiveX"" created=""10/17/2013 08:49:12"" modifed=""02/28/2014 13:17:15"" user=""ndivhuwog"" apply=""False"" css=""C:\Program Files\SASHome\SASAd'"</definedName>
    <definedName name="_AMO_ContentDefinition_104386094.1" hidden="1">"'dinforMicrosoftOffice\5.1\Styles\AMODefault.css"" range=""Summary_Tables_51"" auto=""False"" xTime=""00:00:00.3870000"" rTime=""00:00:00.6690000"" bgnew=""False"" nFmt=""False"" grphSet=""False"" imgY=""0"" imgX=""0""&gt;_x000D_
  &lt;files&gt;C:\Users\ndivhuwog\Doc'"</definedName>
    <definedName name="_AMO_ContentDefinition_104386094.2" hidden="1">"'uments\My SAS Files\Add-In for Microsoft Office\_SOA_Summary_Tables_142718989\main.srx&lt;/files&gt;_x000D_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0438609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0438609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04386094.5" hidden="1">"'&amp;amp;quot;1.0&amp;amp;quot; encoding=&amp;amp;quot;utf-16&amp;amp;quot;?&amp;amp;gt;&amp;amp;lt;FilterTree&amp;amp;gt;&amp;amp;lt;TreeRoot /&amp;amp;gt;&amp;amp;lt;/FilterTree&amp;amp;gt;&amp;quot; ColSelFlg=&amp;quot;0&amp;quot; Name=&amp;quot;TABLE2_5&amp;quot; /&amp;gt;"" /&gt;_x000D_
  &lt;param n=""CredKey"" v=""TABLE2_5'"</definedName>
    <definedName name="_AMO_ContentDefinition_10438609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0438609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04386094.8" hidden="1">"'
&lt;/ContentDefinition&gt;'"</definedName>
    <definedName name="_AMO_ContentDefinition_112461039" hidden="1">"'Partitions:9'"</definedName>
    <definedName name="_AMO_ContentDefinition_112461039.0" hidden="1">"'&lt;ContentDefinition name=""Summary Tables"" rsid=""112461039"" type=""Task"" format=""ReportXml"" imgfmt=""ActiveX"" created=""02/14/2014 14:59:53"" modifed=""02/28/2014 13:11:57"" user=""ndivhuwog"" apply=""False"" css=""C:\Program Files\SASHome\SASAd'"</definedName>
    <definedName name="_AMO_ContentDefinition_112461039.1" hidden="1">"'dinforMicrosoftOffice\5.1\Styles\AMODefault.css"" range=""Summary_Tables_58"" auto=""False"" xTime=""00:00:00.4430000"" rTime=""00:00:00.6030000"" bgnew=""False"" nFmt=""False"" grphSet=""False"" imgY=""0"" imgX=""0""&gt;_x000D_
  &lt;files&gt;C:\Users\ndivhuwog\Doc'"</definedName>
    <definedName name="_AMO_ContentDefinition_112461039.2" hidden="1">"'uments\My SAS Files\Add-In for Microsoft Office\_SOA_Summary_Tables_224128394\main.srx&lt;/files&gt;_x000D_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1246103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1246103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12461039.5" hidden="1">"'&amp;amp;quot;1.0&amp;amp;quot; encoding=&amp;amp;quot;utf-16&amp;amp;quot;?&amp;amp;gt;&amp;amp;lt;FilterTree&amp;amp;gt;&amp;amp;lt;TreeRoot /&amp;amp;gt;&amp;amp;lt;/FilterTree&amp;amp;gt;&amp;quot; ColSelFlg=&amp;quot;0&amp;quot; Name=&amp;quot;TABLE2_1&amp;quot; /&amp;gt;"" /&gt;_x000D_
  &lt;param n=""CredKey"" v=""TABLE2_1'"</definedName>
    <definedName name="_AMO_ContentDefinition_112461039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12461039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12461039.8" hidden="1">"'
&lt;/ContentDefinition&gt;'"</definedName>
    <definedName name="_AMO_ContentDefinition_15410102" hidden="1">"'Partitions:9'"</definedName>
    <definedName name="_AMO_ContentDefinition_15410102.0" hidden="1">"'&lt;ContentDefinition name=""Summary Tables"" rsid=""15410102"" type=""Task"" format=""ReportXml"" imgfmt=""ACTXIMG"" created=""04/30/2009 09:29:34"" modifed=""01/24/2014 16:09:26"" user=""ndivhuwog"" apply=""False"" css=""C:\Documents and Settings\ndivh'"</definedName>
    <definedName name="_AMO_ContentDefinition_15410102.1" hidden="1">"'uwog.000\Application Data\SAS\BI Clients\Styles\Copy  of cpi (Ndivhu).css"" range=""Summary_Tables_23"" auto=""False"" xTime=""00:00:00.4200000"" rTime=""00:00:00.4890000"" bgnew=""False"" nFmt=""False"" grphSet=""False"" imgY=""0"" imgX=""0""&gt;_x000D_
  &lt;fi'"</definedName>
    <definedName name="_AMO_ContentDefinition_15410102.2" hidden="1">"'les&gt;C:\Users\ndivhuwog\Documents\My SAS Files\Add-In for Microsoft Office\_SOA_Summary_Tables_415479318\main.srx&lt;/files&gt;_x000D_
  &lt;parents /&gt;_x000D_
  &lt;children /&gt;_x000D_
  &lt;param n=""TaskID"" v=""D3932E3A-4FEE-43DF-956C-A605AC9AF3E7"" /&gt;_x000D_
  &lt;param n=""DisplayName"" v'"</definedName>
    <definedName name="_AMO_ContentDefinition_154101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154101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154101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Name=&amp;quot;TABLE7A&amp;'"</definedName>
    <definedName name="_AMO_ContentDefinition_15410102.6" hidden="1">"'quot; /&amp;gt;"" /&gt;_x000D_
  &lt;param n=""CredKey"" v=""TABLE7A&amp;#x1;SASApp&amp;#x1;LFSR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15410102.7" hidden="1">"'ROM_Version_"" v=""1.2"" /&gt;_x000D_
  &lt;param n=""_ROM_Application_"" v=""ODS"" /&gt;_x000D_
  &lt;param n=""_ROM_AppVersion_"" v=""9.2"" /&gt;_x000D_
  &lt;param n=""maxReportCols"" v=""10"" /&gt;_x000D_
  &lt;fids n=""main.srx"" v=""0"" /&gt;_x000D_
  &lt;ExcelXMLOptions AdjColWidths=""True"" RowOpt=""'"</definedName>
    <definedName name="_AMO_ContentDefinition_15410102.8" hidden="1">"'InsertEntire"" ColOpt=""InsertCells"" /&gt;_x000D_
&lt;/ContentDefinition&gt;'"</definedName>
    <definedName name="_AMO_ContentDefinition_205779628" hidden="1">"'Partitions:9'"</definedName>
    <definedName name="_AMO_ContentDefinition_205779628.0" hidden="1">"'&lt;ContentDefinition name=""Summary Tables"" rsid=""205779628"" type=""Task"" format=""ReportXml"" imgfmt=""ACTIVEX"" created=""04/19/2012 11:07:06"" modifed=""02/28/2014 13:42:20"" user=""ndivhuwog"" apply=""False"" css=""C:\Program Files\SAS\Shared Fi'"</definedName>
    <definedName name="_AMO_ContentDefinition_205779628.1" hidden="1">"'les\BIClientStyles\AMODefault.css"" range=""Summary_Tables_43"" auto=""False"" xTime=""00:00:00.4330000"" rTime=""00:00:00.8980000"" bgnew=""False"" nFmt=""False"" grphSet=""False"" imgY=""0"" imgX=""0""&gt;_x000D_
  &lt;files&gt;C:\Users\ndivhuwog\Documents\My SAS '"</definedName>
    <definedName name="_AMO_ContentDefinition_205779628.2" hidden="1">"'Files\Add-In for Microsoft Office\_SOA_Summary_Tables_137374932\main.srx&lt;/files&gt;_x000D_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05779628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05779628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05779628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Name=&amp;quot;TABLE3_8B&amp;quot; /&amp;gt;"" /&gt;_x000D_
  &lt;param n=""CredKey'"</definedName>
    <definedName name="_AMO_ContentDefinition_205779628.6" hidden="1">"'"" v=""TABLE3_8B&amp;#x1;SASApp&amp;#x1;LFSR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205779628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205779628.8" hidden="1">"'&gt;_x000D_
&lt;/ContentDefinition&gt;'"</definedName>
    <definedName name="_AMO_ContentDefinition_222545728" hidden="1">"'Partitions:9'"</definedName>
    <definedName name="_AMO_ContentDefinition_222545728.0" hidden="1">"'&lt;ContentDefinition name=""Summary Tables"" rsid=""222545728"" type=""Task"" format=""ReportXml"" imgfmt=""ActiveX"" created=""02/14/2014 15:20:38"" modifed=""02/28/2014 13:12:35"" user=""ndivhuwog"" apply=""False"" css=""C:\Program Files\SASHome\SASAd'"</definedName>
    <definedName name="_AMO_ContentDefinition_222545728.1" hidden="1">"'dinforMicrosoftOffice\5.1\Styles\AMODefault.css"" range=""Summary_Tables_60"" auto=""False"" xTime=""00:00:00.4180000"" rTime=""00:00:00.6970000"" bgnew=""False"" nFmt=""False"" grphSet=""False"" imgY=""0"" imgX=""0""&gt;_x000D_
  &lt;files&gt;C:\Users\ndivhuwog\Doc'"</definedName>
    <definedName name="_AMO_ContentDefinition_222545728.2" hidden="1">"'uments\My SAS Files\Add-In for Microsoft Office\_SOA_Summary_Tables_887691185\main.srx&lt;/files&gt;_x000D_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2254572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2254572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22545728.5" hidden="1">"'&amp;amp;quot;1.0&amp;amp;quot; encoding=&amp;amp;quot;utf-16&amp;amp;quot;?&amp;amp;gt;&amp;amp;lt;FilterTree&amp;amp;gt;&amp;amp;lt;TreeRoot /&amp;amp;gt;&amp;amp;lt;/FilterTree&amp;amp;gt;&amp;quot; ColSelFlg=&amp;quot;0&amp;quot; Name=&amp;quot;TABLE2_3B&amp;quot; /&amp;gt;"" /&gt;_x000D_
  &lt;param n=""CredKey"" v=""TABLE2_'"</definedName>
    <definedName name="_AMO_ContentDefinition_222545728.6" hidden="1">"'3B&amp;#x1;SASApp&amp;#x1;LFSR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222545728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22545728.8" hidden="1">"'
&lt;/ContentDefinition&gt;'"</definedName>
    <definedName name="_AMO_ContentDefinition_225272241" hidden="1">"'Partitions:9'"</definedName>
    <definedName name="_AMO_ContentDefinition_225272241.0" hidden="1">"'&lt;ContentDefinition name=""Summary Tables"" rsid=""225272241"" type=""Task"" format=""ReportXml"" imgfmt=""ACTXIMG"" created=""04/29/2009 15:30:49"" modifed=""02/28/2014 13:38:21"" user=""ndivhuwog"" apply=""False"" css=""C:\Documents and Settings\ndiv'"</definedName>
    <definedName name="_AMO_ContentDefinition_225272241.1" hidden="1">"'huwog.000\Application Data\SAS\BI Clients\Styles\Copy  of cpi (Ndivhu).css"" range=""Summary_Tables_13"" auto=""False"" xTime=""00:00:00.4090000"" rTime=""00:00:00.5530000"" bgnew=""False"" nFmt=""False"" grphSet=""False"" imgY=""0"" imgX=""0""&gt;_x000D_
  &lt;f'"</definedName>
    <definedName name="_AMO_ContentDefinition_225272241.2" hidden="1">"'iles&gt;C:\Users\ndivhuwog\Documents\My SAS Files\Add-In for Microsoft Office\_SOA_Summary_Tables_974195893\main.srx&lt;/files&gt;_x000D_
  &lt;parents /&gt;_x000D_
  &lt;children /&gt;_x000D_
  &lt;param n=""TaskID"" v=""D3932E3A-4FEE-43DF-956C-A605AC9AF3E7"" /&gt;_x000D_
  &lt;param n=""DisplayName"" '"</definedName>
    <definedName name="_AMO_ContentDefinition_225272241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225272241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225272241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225272241.6" hidden="1">"'5&amp;quot; /&amp;gt;"" /&gt;_x000D_
  &lt;param n=""CredKey"" v=""TABLE3_5&amp;#x1;SASApp&amp;#x1;LFSR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225272241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225272241.8" hidden="1">"'t=""InsertEntire"" ColOpt=""InsertCells"" /&gt;_x000D_
&lt;/ContentDefinition&gt;'"</definedName>
    <definedName name="_AMO_ContentDefinition_242095788" hidden="1">"'Partitions:9'"</definedName>
    <definedName name="_AMO_ContentDefinition_242095788.0" hidden="1">"'&lt;ContentDefinition name=""Summary Tables"" rsid=""242095788"" type=""Task"" format=""ReportXml"" imgfmt=""ActiveX"" created=""10/24/2012 16:11:53"" modifed=""03/04/2014 10:18:13"" user=""ndivhuwog"" apply=""False"" css=""C:\Program Files\SASHome\SASAd'"</definedName>
    <definedName name="_AMO_ContentDefinition_242095788.1" hidden="1">"'dinforMicrosoftOffice\5.1\Styles\AMODefault.css"" range=""Summary_Tables_49"" auto=""False"" xTime=""00:00:00.3710000"" rTime=""00:00:00.5560000"" bgnew=""False"" nFmt=""False"" grphSet=""False"" imgY=""0"" imgX=""0""&gt;_x000D_
  &lt;files&gt;C:\Users\ndivhuwog\Doc'"</definedName>
    <definedName name="_AMO_ContentDefinition_242095788.2" hidden="1">"'uments\My SAS Files\Add-In for Microsoft Office\_SOA_Summary_Tables_934375492\main.srx&lt;/files&gt;_x000D_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4209578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4209578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42095788.5" hidden="1">"'&amp;amp;quot;1.0&amp;amp;quot; encoding=&amp;amp;quot;utf-16&amp;amp;quot;?&amp;amp;gt;&amp;amp;lt;FilterTree&amp;amp;gt;&amp;amp;lt;TreeRoot /&amp;amp;gt;&amp;amp;lt;/FilterTree&amp;amp;gt;&amp;quot; ColSelFlg=&amp;quot;0&amp;quot; Name=&amp;quot;TABLE7&amp;quot; /&amp;gt;"" /&gt;_x000D_
  &lt;param n=""CredKey"" v=""TABLE7&amp;#x1'"</definedName>
    <definedName name="_AMO_ContentDefinition_242095788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242095788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2095788.8" hidden="1">"'
&lt;/ContentDefinition&gt;'"</definedName>
    <definedName name="_AMO_ContentDefinition_247862661" hidden="1">"'Partitions:9'"</definedName>
    <definedName name="_AMO_ContentDefinition_247862661.0" hidden="1">"'&lt;ContentDefinition name=""Summary Tables"" rsid=""247862661"" type=""Task"" format=""ReportXml"" imgfmt=""ACTXIMG"" created=""01/27/2011 15:40:18"" modifed=""02/28/2014 13:44:08"" user=""ndivhuwog"" apply=""False"" css=""C:\Program Files\SAS\Shared Fi'"</definedName>
    <definedName name="_AMO_ContentDefinition_247862661.1" hidden="1">"'les\BIClientStyles\AMODefault.css"" range=""Summary_Tables_33"" auto=""False"" xTime=""00:00:00.4570000"" rTime=""00:00:00.5300000"" bgnew=""False"" nFmt=""False"" grphSet=""False"" imgY=""0"" imgX=""0""&gt;_x000D_
  &lt;files&gt;C:\Users\ndivhuwog\Documents\My SAS '"</definedName>
    <definedName name="_AMO_ContentDefinition_247862661.2" hidden="1">"'Files\Add-In for Microsoft Office\_SOA_Summary_Tables_172771311\main.srx&lt;/files&gt;_x000D_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47862661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47862661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47862661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Name=&amp;quot;TABLE4&amp;quot; /&amp;gt;"" /&gt;_x000D_
  &lt;param n=""CredKey"" '"</definedName>
    <definedName name="_AMO_ContentDefinition_247862661.6" hidden="1">"'v=""TABLE4&amp;#x1;SASApp&amp;#x1;LFSR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n=""_'"</definedName>
    <definedName name="_AMO_ContentDefinition_247862661.7" hidden="1">"'ROM_Application_""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7862661.8" hidden="1">"'
&lt;/ContentDefinition&gt;'"</definedName>
    <definedName name="_AMO_ContentDefinition_30194841" hidden="1">"'Partitions:9'"</definedName>
    <definedName name="_AMO_ContentDefinition_30194841.0" hidden="1">"'&lt;ContentDefinition name=""Summary Tables"" rsid=""30194841"" type=""Task"" format=""ReportXml"" imgfmt=""ActiveX"" created=""02/14/2014 12:33:27"" modifed=""03/04/2014 10:23:30"" user=""ndivhuwog"" apply=""False"" css=""C:\Program Files\SASHome\SASAdd'"</definedName>
    <definedName name="_AMO_ContentDefinition_30194841.1" hidden="1">"'inforMicrosoftOffice\5.1\Styles\AMODefault.css"" range=""Summary_Tables_57"" auto=""False"" xTime=""00:00:00.3600000"" rTime=""00:00:00.6640000"" bgnew=""False"" nFmt=""False"" grphSet=""False"" imgY=""0"" imgX=""0""&gt;_x000D_
  &lt;files&gt;C:\Users\ndivhuwog\Docu'"</definedName>
    <definedName name="_AMO_ContentDefinition_30194841.2" hidden="1">"'ments\My SAS Files\Add-In for Microsoft Office\_SOA_Summary_Tables_409067076\main.srx&lt;/files&gt;_x000D_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0194841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0194841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0194841.5" hidden="1">"'&amp;amp;quot;1.0&amp;amp;quot; encoding=&amp;amp;quot;utf-16&amp;amp;quot;?&amp;amp;gt;&amp;amp;lt;FilterTree&amp;amp;gt;&amp;amp;lt;TreeRoot /&amp;amp;gt;&amp;amp;lt;/FilterTree&amp;amp;gt;&amp;quot; ColSelFlg=&amp;quot;0&amp;quot; Name=&amp;quot;TABLE6B&amp;quot; /&amp;gt;"" /&gt;_x000D_
  &lt;param n=""CredKey"" v=""TABLE6B&amp;#'"</definedName>
    <definedName name="_AMO_ContentDefinition_30194841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30194841.7" hidden="1">"'ation_""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30194841.8" hidden="1">"'
&lt;/ContentDefinition&gt;'"</definedName>
    <definedName name="_AMO_ContentDefinition_37461558" hidden="1">"'Partitions:9'"</definedName>
    <definedName name="_AMO_ContentDefinition_37461558.0" hidden="1">"'&lt;ContentDefinition name=""Summary Tables"" rsid=""37461558"" type=""Task"" format=""ReportXml"" imgfmt=""ActiveX"" created=""02/14/2014 15:25:47"" modifed=""02/28/2014 14:17:01"" user=""ndivhuwog"" apply=""False"" css=""C:\Program Files\SASHome\SASAdd'"</definedName>
    <definedName name="_AMO_ContentDefinition_37461558.1" hidden="1">"'inforMicrosoftOffice\5.1\Styles\AMODefault.css"" range=""Summary_Tables_61"" auto=""False"" xTime=""00:00:00.4010000"" rTime=""00:00:00.6050000"" bgnew=""False"" nFmt=""False"" grphSet=""False"" imgY=""0"" imgX=""0""&gt;_x000D_
  &lt;files&gt;C:\Users\ndivhuwog\Docu'"</definedName>
    <definedName name="_AMO_ContentDefinition_37461558.2" hidden="1">"'ments\My SAS Files\Add-In for Microsoft Office\_SOA_Summary_Tables_207425595\main.srx&lt;/files&gt;_x000D_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746155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746155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7461558.5" hidden="1">"'&amp;amp;quot;1.0&amp;amp;quot; encoding=&amp;amp;quot;utf-16&amp;amp;quot;?&amp;amp;gt;&amp;amp;lt;FilterTree&amp;amp;gt;&amp;amp;lt;TreeRoot /&amp;amp;gt;&amp;amp;lt;/FilterTree&amp;amp;gt;&amp;quot; ColSelFlg=&amp;quot;0&amp;quot; Name=&amp;quot;TABLE2_4&amp;quot; /&amp;gt;"" /&gt;_x000D_
  &lt;param n=""CredKey"" v=""TABLE2_4'"</definedName>
    <definedName name="_AMO_ContentDefinition_37461558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37461558.7" hidden="1">"'ication_""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37461558.8" hidden="1">"'
&lt;/ContentDefinition&gt;'"</definedName>
    <definedName name="_AMO_ContentDefinition_390982613" hidden="1">"'Partitions:9'"</definedName>
    <definedName name="_AMO_ContentDefinition_390982613.0" hidden="1">"'&lt;ContentDefinition name=""Summary Tables"" rsid=""390982613"" type=""Task"" format=""ReportXml"" imgfmt=""ACTXIMG"" created=""04/30/2009 09:25:26"" modifed=""02/28/2014 13:45:22"" user=""ndivhuwog"" apply=""False"" css=""C:\Documents and Settings\ndiv'"</definedName>
    <definedName name="_AMO_ContentDefinition_390982613.1" hidden="1">"'huwog.000\Application Data\SAS\BI Clients\Styles\Copy  of cpi (Ndivhu).css"" range=""Summary_Tables_22"" auto=""False"" xTime=""00:00:00.4100000"" rTime=""00:00:00.5250000"" bgnew=""False"" nFmt=""False"" grphSet=""False"" imgY=""0"" imgX=""0""&gt;_x000D_
  &lt;f'"</definedName>
    <definedName name="_AMO_ContentDefinition_390982613.2" hidden="1">"'iles&gt;C:\Users\ndivhuwog\Documents\My SAS Files\Add-In for Microsoft Office\_SOA_Summary_Tables_209047778\main.srx&lt;/files&gt;_x000D_
  &lt;parents /&gt;_x000D_
  &lt;children /&gt;_x000D_
  &lt;param n=""TaskID"" v=""D3932E3A-4FEE-43DF-956C-A605AC9AF3E7"" /&gt;_x000D_
  &lt;param n=""DisplayName"" '"</definedName>
    <definedName name="_AMO_ContentDefinition_390982613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390982613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390982613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Name=&amp;quot;TABLE6&amp;'"</definedName>
    <definedName name="_AMO_ContentDefinition_390982613.6" hidden="1">"'quot; /&amp;gt;"" /&gt;_x000D_
  &lt;param n=""CredKey"" v=""TABLE6&amp;#x1;SASApp&amp;#x1;LFSR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390982613.7" hidden="1">"'ROM_Version_""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RowOpt=""'"</definedName>
    <definedName name="_AMO_ContentDefinition_390982613.8" hidden="1">"'InsertEntire"" ColOpt=""InsertCells"" /&gt;_x000D_
&lt;/ContentDefinition&gt;'"</definedName>
    <definedName name="_AMO_ContentDefinition_398675413" hidden="1">"'Partitions:9'"</definedName>
    <definedName name="_AMO_ContentDefinition_398675413.0" hidden="1">"'&lt;ContentDefinition name=""Summary Tables"" rsid=""398675413"" type=""Task"" format=""ReportXml"" imgfmt=""ACTIVEX"" created=""04/19/2012 10:34:46"" modifed=""02/28/2014 13:39:04"" user=""ndivhuwog"" apply=""False"" css=""C:\Program Files\SAS\Shared Fi'"</definedName>
    <definedName name="_AMO_ContentDefinition_398675413.1" hidden="1">"'les\BIClientStyles\AMODefault.css"" range=""Summary_Tables_39"" auto=""False"" xTime=""00:00:00.3840000"" rTime=""00:00:00.4760000"" bgnew=""False"" nFmt=""False"" grphSet=""False"" imgY=""0"" imgX=""0""&gt;_x000D_
  &lt;files&gt;C:\Users\ndivhuwog\Documents\My SAS '"</definedName>
    <definedName name="_AMO_ContentDefinition_398675413.2" hidden="1">"'Files\Add-In for Microsoft Office\_SOA_Summary_Tables_722109671\main.srx&lt;/files&gt;_x000D_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398675413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398675413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398675413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Name=&amp;quot;TABLE3_6&amp;quot; /&amp;gt;"" /&gt;_x000D_
  &lt;param n=""CredKey""'"</definedName>
    <definedName name="_AMO_ContentDefinition_398675413.6" hidden="1">"' v=""TABLE3_6&amp;#x1;SASApp&amp;#x1;LFSR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398675413.7" hidden="1">"'=""_ROM_Application_""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/&gt;'"</definedName>
    <definedName name="_AMO_ContentDefinition_398675413.8" hidden="1">"'_x000D_
&lt;/ContentDefinition&gt;'"</definedName>
    <definedName name="_AMO_ContentDefinition_416626384" hidden="1">"'Partitions:9'"</definedName>
    <definedName name="_AMO_ContentDefinition_416626384.0" hidden="1">"'&lt;ContentDefinition name=""Summary Tables"" rsid=""416626384"" type=""Task"" format=""ReportXml"" imgfmt=""ActiveX"" created=""10/17/2013 08:57:04"" modifed=""03/03/2014 15:46:53"" user=""ndivhuwog"" apply=""False"" css=""C:\Program Files\SASHome\SASAd'"</definedName>
    <definedName name="_AMO_ContentDefinition_416626384.1" hidden="1">"'dinforMicrosoftOffice\5.1\Styles\AMODefault.css"" range=""Summary_Tables_53"" auto=""False"" xTime=""00:00:00.4300430"" rTime=""00:00:00.6620662"" bgnew=""False"" nFmt=""False"" grphSet=""False"" imgY=""0"" imgX=""0""&gt;_x000D_
  &lt;files&gt;C:\Users\ndivhuwog\Doc'"</definedName>
    <definedName name="_AMO_ContentDefinition_416626384.2" hidden="1">"'uments\My SAS Files\Add-In for Microsoft Office\_SOA_Summary_Tables_558012043\main.srx&lt;/files&gt;_x000D_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41662638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41662638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416626384.5" hidden="1">"'&amp;amp;quot;1.0&amp;amp;quot; encoding=&amp;amp;quot;utf-16&amp;amp;quot;?&amp;amp;gt;&amp;amp;lt;FilterTree&amp;amp;gt;&amp;amp;lt;TreeRoot /&amp;amp;gt;&amp;amp;lt;/FilterTree&amp;amp;gt;&amp;quot; ColSelFlg=&amp;quot;0&amp;quot; Name=&amp;quot;TABLE2_7A&amp;quot; /&amp;gt;"" /&gt;_x000D_
  &lt;param n=""CredKey"" v=""TABLE2_'"</definedName>
    <definedName name="_AMO_ContentDefinition_416626384.6" hidden="1">"'7A&amp;#x1;SASApp&amp;#x1;LFSR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416626384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416626384.8" hidden="1">"'
&lt;/ContentDefinition&gt;'"</definedName>
    <definedName name="_AMO_ContentDefinition_472893794" hidden="1">"'Partitions:9'"</definedName>
    <definedName name="_AMO_ContentDefinition_472893794.0" hidden="1">"'&lt;ContentDefinition name=""Summary Tables"" rsid=""472893794"" type=""Task"" format=""ReportXml"" imgfmt=""ACTIVEX"" created=""04/19/2012 10:39:40"" modifed=""02/28/2014 13:39:58"" user=""ndivhuwog"" apply=""False"" css=""C:\Program Files\SAS\Shared Fi'"</definedName>
    <definedName name="_AMO_ContentDefinition_472893794.1" hidden="1">"'les\BIClientStyles\AMODefault.css"" range=""Summary_Tables_40"" auto=""False"" xTime=""00:00:00.3630000"" rTime=""00:00:00.4310000"" bgnew=""False"" nFmt=""False"" grphSet=""False"" imgY=""0"" imgX=""0""&gt;_x000D_
  &lt;files&gt;C:\Users\ndivhuwog\Documents\My SAS '"</definedName>
    <definedName name="_AMO_ContentDefinition_472893794.2" hidden="1">"'Files\Add-In for Microsoft Office\_SOA_Summary_Tables_319318931\main.srx&lt;/files&gt;_x000D_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472893794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472893794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472893794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Name=&amp;quot;TABLE3_7&amp;quot; /&amp;gt;"" /&gt;_x000D_
  &lt;param n=""CredKey""'"</definedName>
    <definedName name="_AMO_ContentDefinition_472893794.6" hidden="1">"' v=""TABLE3_7&amp;#x1;SASApp&amp;#x1;LFSR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472893794.7" hidden="1">"'=""_ROM_Application_""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/&gt;'"</definedName>
    <definedName name="_AMO_ContentDefinition_472893794.8" hidden="1">"'_x000D_
&lt;/ContentDefinition&gt;'"</definedName>
    <definedName name="_AMO_ContentDefinition_539372770" hidden="1">"'Partitions:9'"</definedName>
    <definedName name="_AMO_ContentDefinition_539372770.0" hidden="1">"'&lt;ContentDefinition name=""Summary Tables"" rsid=""539372770"" type=""Task"" format=""ReportXml"" imgfmt=""ActiveX"" created=""02/14/2014 15:08:13"" modifed=""02/28/2014 13:12:16"" user=""ndivhuwog"" apply=""False"" css=""C:\Program Files\SASHome\SASAd'"</definedName>
    <definedName name="_AMO_ContentDefinition_539372770.1" hidden="1">"'dinforMicrosoftOffice\5.1\Styles\AMODefault.css"" range=""Summary_Tables_48"" auto=""False"" xTime=""00:00:00.4450000"" rTime=""00:00:00.6550000"" bgnew=""False"" nFmt=""False"" grphSet=""False"" imgY=""0"" imgX=""0""&gt;_x000D_
  &lt;files&gt;C:\Users\ndivhuwog\Doc'"</definedName>
    <definedName name="_AMO_ContentDefinition_539372770.2" hidden="1">"'uments\My SAS Files\Add-In for Microsoft Office\_SOA_Summary_Tables_14096437\main.srx&lt;/files&gt;_x000D_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393727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393727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39372770.5" hidden="1">"'&amp;amp;quot;1.0&amp;amp;quot; encoding=&amp;amp;quot;utf-16&amp;amp;quot;?&amp;amp;gt;&amp;amp;lt;FilterTree&amp;amp;gt;&amp;amp;lt;TreeRoot /&amp;amp;gt;&amp;amp;lt;/FilterTree&amp;amp;gt;&amp;quot; ColSelFlg=&amp;quot;0&amp;quot; Name=&amp;quot;TABLE2_3A&amp;quot; /&amp;gt;"" /&gt;_x000D_
  &lt;param n=""CredKey"" v=""TABLE2_'"</definedName>
    <definedName name="_AMO_ContentDefinition_539372770.6" hidden="1">"'3A&amp;#x1;SASApp&amp;#x1;LFSR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539372770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39372770.8" hidden="1">"'
&lt;/ContentDefinition&gt;'"</definedName>
    <definedName name="_AMO_ContentDefinition_572615156" hidden="1">"'Partitions:9'"</definedName>
    <definedName name="_AMO_ContentDefinition_572615156.0" hidden="1">"'&lt;ContentDefinition name=""Summary Tables"" rsid=""572615156"" type=""Task"" format=""ReportXml"" imgfmt=""ActiveX"" created=""02/14/2014 09:41:50"" modifed=""02/28/2014 13:11:22"" user=""ndivhuwog"" apply=""False"" css=""C:\Program Files\SASHome\SASAd'"</definedName>
    <definedName name="_AMO_ContentDefinition_572615156.1" hidden="1">"'dinforMicrosoftOffice\5.1\Styles\AMODefault.css"" range=""Summary_Tables_55"" auto=""False"" xTime=""00:00:00.5750000"" rTime=""00:00:01.6700000"" bgnew=""False"" nFmt=""False"" grphSet=""False"" imgY=""0"" imgX=""0""&gt;_x000D_
  &lt;files&gt;C:\Users\ndivhuwog\Doc'"</definedName>
    <definedName name="_AMO_ContentDefinition_572615156.2" hidden="1">"'uments\My SAS Files\Add-In for Microsoft Office\_SOA_Summary_Tables_630743990\main.srx&lt;/files&gt;_x000D_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261515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261515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2615156.5" hidden="1">"'&amp;amp;quot;1.0&amp;amp;quot; encoding=&amp;amp;quot;utf-16&amp;amp;quot;?&amp;amp;gt;&amp;amp;lt;FilterTree&amp;amp;gt;&amp;amp;lt;TreeRoot /&amp;amp;gt;&amp;amp;lt;/FilterTree&amp;amp;gt;&amp;quot; ColSelFlg=&amp;quot;0&amp;quot; Name=&amp;quot;TABLE1&amp;quot; /&amp;gt;"" /&gt;_x000D_
  &lt;param n=""CredKey"" v=""TABLE1&amp;#x1'"</definedName>
    <definedName name="_AMO_ContentDefinition_572615156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572615156.7" hidden="1">"'ion_""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572615156.8" hidden="1">"'
&lt;/ContentDefinition&gt;'"</definedName>
    <definedName name="_AMO_ContentDefinition_576762798" hidden="1">"'Partitions:9'"</definedName>
    <definedName name="_AMO_ContentDefinition_576762798.0" hidden="1">"'&lt;ContentDefinition name=""Summary Tables"" rsid=""576762798"" type=""Task"" format=""ReportXml"" imgfmt=""ACTXIMG"" created=""04/28/2009 15:48:21"" modifed=""02/28/2014 13:36:30"" user=""ndivhuwog"" apply=""False"" css=""C:\Documents and Settings\ndiv'"</definedName>
    <definedName name="_AMO_ContentDefinition_576762798.1" hidden="1">"'huwog.000\Application Data\SAS\BI Clients\Styles\Copy  of cpi (Ndivhu).css"" range=""Summary_Tables_7"" auto=""False"" xTime=""00:00:00.3550000"" rTime=""00:00:00.5090000"" bgnew=""False"" nFmt=""False"" grphSet=""False"" imgY=""0"" imgX=""0""&gt;_x000D_
  &lt;fi'"</definedName>
    <definedName name="_AMO_ContentDefinition_576762798.2" hidden="1">"'les&gt;C:\Users\ndivhuwog\Documents\My SAS Files\Add-In for Microsoft Office\_SOA_Summary_Tables_201144259\main.srx&lt;/files&gt;_x000D_
  &lt;parents /&gt;_x000D_
  &lt;children /&gt;_x000D_
  &lt;param n=""TaskID"" v=""D3932E3A-4FEE-43DF-956C-A605AC9AF3E7"" /&gt;_x000D_
  &lt;param n=""DisplayName"" v'"</definedName>
    <definedName name="_AMO_ContentDefinition_576762798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76762798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76762798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Name=&amp;quot;TABLE3_3'"</definedName>
    <definedName name="_AMO_ContentDefinition_576762798.6" hidden="1">"'&amp;quot; /&amp;gt;"" /&gt;_x000D_
  &lt;param n=""CredKey"" v=""TABLE3_3&amp;#x1;SASApp&amp;#x1;LFSR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576762798.7" hidden="1">"'""_ROM_Version_""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76762798.8" hidden="1">"'t=""InsertEntire"" ColOpt=""InsertCells"" /&gt;_x000D_
&lt;/ContentDefinition&gt;'"</definedName>
    <definedName name="_AMO_ContentDefinition_576788546" hidden="1">"'Partitions:9'"</definedName>
    <definedName name="_AMO_ContentDefinition_576788546.0" hidden="1">"'&lt;ContentDefinition name=""Summary Tables"" rsid=""576788546"" type=""Task"" format=""ReportXml"" imgfmt=""ActiveX"" created=""02/14/2014 15:04:16"" modifed=""02/28/2014 13:12:09"" user=""ndivhuwog"" apply=""False"" css=""C:\Program Files\SASHome\SASAd'"</definedName>
    <definedName name="_AMO_ContentDefinition_576788546.1" hidden="1">"'dinforMicrosoftOffice\5.1\Styles\AMODefault.css"" range=""Summary_Tables_59"" auto=""False"" xTime=""00:00:00.4400000"" rTime=""00:00:00.6800000"" bgnew=""False"" nFmt=""False"" grphSet=""False"" imgY=""0"" imgX=""0""&gt;_x000D_
  &lt;files&gt;C:\Users\ndivhuwog\Doc'"</definedName>
    <definedName name="_AMO_ContentDefinition_576788546.2" hidden="1">"'uments\My SAS Files\Add-In for Microsoft Office\_SOA_Summary_Tables_997907463\main.srx&lt;/files&gt;_x000D_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678854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678854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6788546.5" hidden="1">"'&amp;amp;quot;1.0&amp;amp;quot; encoding=&amp;amp;quot;utf-16&amp;amp;quot;?&amp;amp;gt;&amp;amp;lt;FilterTree&amp;amp;gt;&amp;amp;lt;TreeRoot /&amp;amp;gt;&amp;amp;lt;/FilterTree&amp;amp;gt;&amp;quot; ColSelFlg=&amp;quot;0&amp;quot; Name=&amp;quot;TABLE2_2&amp;quot; /&amp;gt;"" /&gt;_x000D_
  &lt;param n=""CredKey"" v=""TABLE2_2'"</definedName>
    <definedName name="_AMO_ContentDefinition_576788546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576788546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76788546.8" hidden="1">"'
&lt;/ContentDefinition&gt;'"</definedName>
    <definedName name="_AMO_ContentDefinition_587946619" hidden="1">"'Partitions:9'"</definedName>
    <definedName name="_AMO_ContentDefinition_587946619.0" hidden="1">"'&lt;ContentDefinition name=""Summary Tables"" rsid=""587946619"" type=""Task"" format=""ReportXml"" imgfmt=""ACTXIMG"" created=""04/28/2009 15:59:01"" modifed=""02/28/2014 13:35:14"" user=""ndivhuwog"" apply=""False"" css=""C:\Documents and Settings\ndiv'"</definedName>
    <definedName name="_AMO_ContentDefinition_587946619.1" hidden="1">"'huwog.000\Application Data\SAS\BI Clients\Styles\Copy  of cpi (Ndivhu).css"" range=""Summary_Tables_9"" auto=""False"" xTime=""00:00:00.4370000"" rTime=""00:00:00.5820000"" bgnew=""False"" nFmt=""False"" grphSet=""False"" imgY=""0"" imgX=""0""&gt;_x000D_
  &lt;fi'"</definedName>
    <definedName name="_AMO_ContentDefinition_587946619.2" hidden="1">"'les&gt;C:\Users\ndivhuwog\Documents\My SAS Files\Add-In for Microsoft Office\_SOA_Summary_Tables_168906058\main.srx&lt;/files&gt;_x000D_
  &lt;parents /&gt;_x000D_
  &lt;children /&gt;_x000D_
  &lt;param n=""TaskID"" v=""D3932E3A-4FEE-43DF-956C-A605AC9AF3E7"" /&gt;_x000D_
  &lt;param n=""DisplayName"" v'"</definedName>
    <definedName name="_AMO_ContentDefinition_587946619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87946619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87946619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587946619.6" hidden="1">"'B&amp;quot; /&amp;gt;"" /&gt;_x000D_
  &lt;param n=""CredKey"" v=""TABLE3_2B&amp;#x1;SASApp&amp;#x1;LFSR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587946619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87946619.8" hidden="1">"'t=""InsertEntire"" ColOpt=""InsertCells"" /&gt;_x000D_
&lt;/ContentDefinition&gt;'"</definedName>
    <definedName name="_AMO_ContentDefinition_617623402" hidden="1">"'Partitions:9'"</definedName>
    <definedName name="_AMO_ContentDefinition_617623402.0" hidden="1">"'&lt;ContentDefinition name=""Summary Tables"" rsid=""617623402"" type=""Task"" format=""ReportXml"" imgfmt=""ACTXIMG"" created=""04/28/2009 15:54:13"" modifed=""02/28/2014 13:34:14"" user=""ndivhuwog"" apply=""False"" css=""C:\Documents and Settings\ndiv'"</definedName>
    <definedName name="_AMO_ContentDefinition_617623402.1" hidden="1">"'huwog.000\Application Data\SAS\BI Clients\Styles\Copy  of cpi (Ndivhu).css"" range=""Summary_Tables_8"" auto=""False"" xTime=""00:00:00.4540000"" rTime=""00:00:00.7870000"" bgnew=""False"" nFmt=""False"" grphSet=""False"" imgY=""0"" imgX=""0""&gt;_x000D_
  &lt;fi'"</definedName>
    <definedName name="_AMO_ContentDefinition_617623402.2" hidden="1">"'les&gt;C:\Users\ndivhuwog\Documents\My SAS Files\Add-In for Microsoft Office\_SOA_Summary_Tables_675370892\main.srx&lt;/files&gt;_x000D_
  &lt;parents /&gt;_x000D_
  &lt;children /&gt;_x000D_
  &lt;param n=""TaskID"" v=""D3932E3A-4FEE-43DF-956C-A605AC9AF3E7"" /&gt;_x000D_
  &lt;param n=""DisplayName"" v'"</definedName>
    <definedName name="_AMO_ContentDefinition_6176234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6176234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6176234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617623402.6" hidden="1">"'A&amp;quot; /&amp;gt;"" /&gt;_x000D_
  &lt;param n=""CredKey"" v=""TABLE3_2A&amp;#x1;SASApp&amp;#x1;LFSR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17623402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617623402.8" hidden="1">"'t=""InsertEntire"" ColOpt=""InsertCells"" /&gt;_x000D_
&lt;/ContentDefinition&gt;'"</definedName>
    <definedName name="_AMO_ContentDefinition_621796666" hidden="1">"'Partitions:9'"</definedName>
    <definedName name="_AMO_ContentDefinition_621796666.0" hidden="1">"'&lt;ContentDefinition name=""Summary Tables"" rsid=""621796666"" type=""Task"" format=""ReportXml"" imgfmt=""ACTIVEX"" created=""04/19/2012 10:44:15"" modifed=""02/28/2014 13:41:25"" user=""ndivhuwog"" apply=""False"" css=""C:\Program Files\SAS\Shared Fi'"</definedName>
    <definedName name="_AMO_ContentDefinition_621796666.1" hidden="1">"'les\BIClientStyles\AMODefault.css"" range=""Summary_Tables_41"" auto=""False"" xTime=""00:00:00.4240000"" rTime=""00:00:00.7220000"" bgnew=""False"" nFmt=""False"" grphSet=""False"" imgY=""0"" imgX=""0""&gt;_x000D_
  &lt;files&gt;C:\Users\ndivhuwog\Documents\My SAS '"</definedName>
    <definedName name="_AMO_ContentDefinition_621796666.2" hidden="1">"'Files\Add-In for Microsoft Office\_SOA_Summary_Tables_533389665\main.srx&lt;/files&gt;_x000D_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621796666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621796666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621796666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Name=&amp;quot;TABLE3_8A&amp;quot; /&amp;gt;"" /&gt;_x000D_
  &lt;param n=""CredKey'"</definedName>
    <definedName name="_AMO_ContentDefinition_621796666.6" hidden="1">"'"" v=""TABLE3_8A&amp;#x1;SASApp&amp;#x1;LFSR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621796666.7" hidden="1">"' n=""_ROM_Application_""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/'"</definedName>
    <definedName name="_AMO_ContentDefinition_621796666.8" hidden="1">"'&gt;_x000D_
&lt;/ContentDefinition&gt;'"</definedName>
    <definedName name="_AMO_ContentDefinition_65748969" hidden="1">"'Partitions:9'"</definedName>
    <definedName name="_AMO_ContentDefinition_65748969.0" hidden="1">"'&lt;ContentDefinition name=""Summary Tables"" rsid=""65748969"" type=""Task"" format=""ReportXml"" imgfmt=""ActiveX"" created=""10/17/2013 09:00:29"" modifed=""03/03/2014 15:47:01"" user=""ndivhuwog"" apply=""False"" css=""C:\Program Files\SASHome\SASAdd'"</definedName>
    <definedName name="_AMO_ContentDefinition_65748969.1" hidden="1">"'inforMicrosoftOffice\5.1\Styles\AMODefault.css"" range=""Summary_Tables_54"" auto=""False"" xTime=""00:00:00.4260426"" rTime=""00:00:00.6190619"" bgnew=""False"" nFmt=""False"" grphSet=""False"" imgY=""0"" imgX=""0""&gt;_x000D_
  &lt;files&gt;C:\Users\ndivhuwog\Docu'"</definedName>
    <definedName name="_AMO_ContentDefinition_65748969.2" hidden="1">"'ments\My SAS Files\Add-In for Microsoft Office\_SOA_Summary_Tables_869296011\main.srx&lt;/files&gt;_x000D_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574896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574896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5748969.5" hidden="1">"'&amp;amp;quot;1.0&amp;amp;quot; encoding=&amp;amp;quot;utf-16&amp;amp;quot;?&amp;amp;gt;&amp;amp;lt;FilterTree&amp;amp;gt;&amp;amp;lt;TreeRoot /&amp;amp;gt;&amp;amp;lt;/FilterTree&amp;amp;gt;&amp;quot; ColSelFlg=&amp;quot;0&amp;quot; Name=&amp;quot;TABLE2_7B&amp;quot; /&amp;gt;"" /&gt;_x000D_
  &lt;param n=""CredKey"" v=""TABLE2_'"</definedName>
    <definedName name="_AMO_ContentDefinition_65748969.6" hidden="1">"'7B&amp;#x1;SASApp&amp;#x1;LFSR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65748969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65748969.8" hidden="1">"'
&lt;/ContentDefinition&gt;'"</definedName>
    <definedName name="_AMO_ContentDefinition_662231970" hidden="1">"'Partitions:9'"</definedName>
    <definedName name="_AMO_ContentDefinition_662231970.0" hidden="1">"'&lt;ContentDefinition name=""Summary Tables"" rsid=""662231970"" type=""Task"" format=""ReportXml"" imgfmt=""ActiveX"" created=""01/24/2014 16:15:59"" modifed=""01/24/2014 16:15:59"" user=""ndivhuwog"" apply=""False"" css=""C:\Program Files\SASHome\SASAd'"</definedName>
    <definedName name="_AMO_ContentDefinition_662231970.1" hidden="1">"'dinforMicrosoftOffice\5.1\Styles\AMODefault.css"" range=""Summary_Tables_56"" auto=""False"" xTime=""00:00:00.3860000"" rTime=""00:00:00.6420000"" bgnew=""False"" nFmt=""False"" grphSet=""False"" imgY=""0"" imgX=""0""&gt;_x000D_
  &lt;files&gt;C:\Users\ndivhuwog\Doc'"</definedName>
    <definedName name="_AMO_ContentDefinition_662231970.2" hidden="1">"'uments\My SAS Files\Add-In for Microsoft Office\_SOA_Summary_Tables_364271206\main.srx&lt;/files&gt;_x000D_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622319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622319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62231970.5" hidden="1">"'&amp;amp;quot;1.0&amp;amp;quot; encoding=&amp;amp;quot;utf-16&amp;amp;quot;?&amp;amp;gt;&amp;amp;lt;FilterTree&amp;amp;gt;&amp;amp;lt;TreeRoot /&amp;amp;gt;&amp;amp;lt;/FilterTree&amp;amp;gt;&amp;quot; ColSelFlg=&amp;quot;0&amp;quot; Name=&amp;quot;TABLE7B&amp;quot; /&amp;gt;"" /&gt;_x000D_
  &lt;param n=""CredKey"" v=""TABLE7B&amp;#'"</definedName>
    <definedName name="_AMO_ContentDefinition_662231970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662231970.7" hidden="1">"'ation_"" v=""ODS"" /&gt;_x000D_
  &lt;param n=""_ROM_AppVersion_"" v=""9.2"" /&gt;_x000D_
  &lt;param n=""maxReportCols"" v=""10"" /&gt;_x000D_
  &lt;fids n=""main.srx"" v=""0"" /&gt;_x000D_
  &lt;ExcelXMLOptions AdjColWidths=""True"" RowOpt=""InsertEntire"" ColOpt=""InsertCells"" /&gt;_x000D_'"</definedName>
    <definedName name="_AMO_ContentDefinition_662231970.8" hidden="1">"'
&lt;/ContentDefinition&gt;'"</definedName>
    <definedName name="_AMO_ContentDefinition_671486722" hidden="1">"'Partitions:9'"</definedName>
    <definedName name="_AMO_ContentDefinition_671486722.0" hidden="1">"'&lt;ContentDefinition name=""Summary Tables"" rsid=""671486722"" type=""Task"" format=""ReportXml"" imgfmt=""ACTXIMG"" created=""04/30/2009 08:57:37"" modifed=""02/28/2014 13:43:59"" user=""ndivhuwog"" apply=""False"" css=""C:\Documents and Settings\ndiv'"</definedName>
    <definedName name="_AMO_ContentDefinition_671486722.1" hidden="1">"'huwog.000\Application Data\SAS\BI Clients\Styles\Copy  of cpi (Ndivhu).css"" range=""Summary_Tables_16"" auto=""False"" xTime=""00:00:00.5500000"" rTime=""00:00:00.9000000"" bgnew=""False"" nFmt=""False"" grphSet=""False"" imgY=""0"" imgX=""0""&gt;_x000D_
  &lt;f'"</definedName>
    <definedName name="_AMO_ContentDefinition_671486722.2" hidden="1">"'iles&gt;C:\Users\ndivhuwog\Documents\My SAS Files\Add-In for Microsoft Office\_SOA_Summary_Tables_114147470\main.srx&lt;/files&gt;_x000D_
  &lt;parents /&gt;_x000D_
  &lt;children /&gt;_x000D_
  &lt;param n=""TaskID"" v=""D3932E3A-4FEE-43DF-956C-A605AC9AF3E7"" /&gt;_x000D_
  &lt;param n=""DisplayName"" '"</definedName>
    <definedName name="_AMO_ContentDefinition_671486722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671486722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671486722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671486722.6" hidden="1">"'9&amp;quot; /&amp;gt;"" /&gt;_x000D_
  &lt;param n=""CredKey"" v=""TABLE3_9&amp;#x1;SASApp&amp;#x1;LFSR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71486722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671486722.8" hidden="1">"'t=""InsertEntire"" ColOpt=""InsertCells"" /&gt;_x000D_
&lt;/ContentDefinition&gt;'"</definedName>
    <definedName name="_AMO_ContentDefinition_732119577" hidden="1">"'Partitions:9'"</definedName>
    <definedName name="_AMO_ContentDefinition_732119577.0" hidden="1">"'&lt;ContentDefinition name=""Summary Tables"" rsid=""732119577"" type=""Task"" format=""ReportXml"" imgfmt=""ACTIVEX"" created=""04/19/2012 10:59:29"" modifed=""02/28/2014 13:43:12"" user=""ndivhuwog"" apply=""False"" css=""C:\Program Files\SAS\Shared Fi'"</definedName>
    <definedName name="_AMO_ContentDefinition_732119577.1" hidden="1">"'les\BIClientStyles\AMODefault.css"" range=""Summary_Tables_42"" auto=""False"" xTime=""00:00:00.4110000"" rTime=""00:00:00.7960000"" bgnew=""False"" nFmt=""False"" grphSet=""False"" imgY=""0"" imgX=""0""&gt;_x000D_
  &lt;files&gt;C:\Users\ndivhuwog\Documents\My SAS '"</definedName>
    <definedName name="_AMO_ContentDefinition_732119577.2" hidden="1">"'Files\Add-In for Microsoft Office\_SOA_Summary_Tables_13138569\main.srx&lt;/files&gt;_x000D_
  &lt;parents /&gt;_x000D_
  &lt;children /&gt;_x000D_
  &lt;param n=""TaskID"" v=""D3932E3A-4FEE-43DF-956C-A605AC9AF3E7"" /&gt;_x000D_
  &lt;param n=""DisplayName"" v=""Summary Tables"" /&gt;_x000D_
  &lt;param n=""Disp'"</definedName>
    <definedName name="_AMO_ContentDefinition_732119577.3" hidden="1">"'layType""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732119577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732119577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Name=&amp;quot;TABLE3_8C&amp;quot; /&amp;gt;"" /&gt;_x000D_
  &lt;param n=""CredKey'"</definedName>
    <definedName name="_AMO_ContentDefinition_732119577.6" hidden="1">"'"" v=""TABLE3_8C&amp;#x1;SASApp&amp;#x1;LFSR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732119577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732119577.8" hidden="1">"'&gt;_x000D_
&lt;/ContentDefinition&gt;'"</definedName>
    <definedName name="_AMO_ContentDefinition_779436236" hidden="1">"'Partitions:9'"</definedName>
    <definedName name="_AMO_ContentDefinition_779436236.0" hidden="1">"'&lt;ContentDefinition name=""Summary Tables"" rsid=""779436236"" type=""Task"" format=""ReportXml"" imgfmt=""ACTXIMG"" created=""04/30/2009 09:21:42"" modifed=""02/28/2014 13:45:08"" user=""ndivhuwog"" apply=""False"" css=""C:\Documents and Settings\ndiv'"</definedName>
    <definedName name="_AMO_ContentDefinition_779436236.1" hidden="1">"'huwog.000\Application Data\SAS\BI Clients\Styles\Copy  of cpi (Ndivhu).css"" range=""Summary_Tables_21"" auto=""False"" xTime=""00:00:00.3680000"" rTime=""00:00:00.4130000"" bgnew=""False"" nFmt=""False"" grphSet=""False"" imgY=""0"" imgX=""0""&gt;_x000D_
  &lt;f'"</definedName>
    <definedName name="_AMO_ContentDefinition_779436236.2" hidden="1">"'iles&gt;C:\Users\ndivhuwog\Documents\My SAS Files\Add-In for Microsoft Office\_SOA_Summary_Tables_934371315\main.srx&lt;/files&gt;_x000D_
  &lt;parents /&gt;_x000D_
  &lt;children /&gt;_x000D_
  &lt;param n=""TaskID"" v=""D3932E3A-4FEE-43DF-956C-A605AC9AF3E7"" /&gt;_x000D_
  &lt;param n=""DisplayName"" '"</definedName>
    <definedName name="_AMO_ContentDefinition_779436236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779436236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779436236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Name=&amp;quot;TABLE5&amp;'"</definedName>
    <definedName name="_AMO_ContentDefinition_779436236.6" hidden="1">"'quot; /&amp;gt;"" /&gt;_x000D_
  &lt;param n=""CredKey"" v=""TABLE5&amp;#x1;SASApp&amp;#x1;LFSR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779436236.7" hidden="1">"'ROM_Version_""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RowOpt=""'"</definedName>
    <definedName name="_AMO_ContentDefinition_779436236.8" hidden="1">"'InsertEntire"" ColOpt=""InsertCells"" /&gt;_x000D_
&lt;/ContentDefinition&gt;'"</definedName>
    <definedName name="_AMO_ContentDefinition_805804074" hidden="1">"'Partitions:9'"</definedName>
    <definedName name="_AMO_ContentDefinition_805804074.0" hidden="1">"'&lt;ContentDefinition name=""Summary Tables"" rsid=""805804074"" type=""Task"" format=""ReportXml"" imgfmt=""ActiveX"" created=""10/17/2013 08:52:56"" modifed=""02/28/2014 13:20:24"" user=""ndivhuwog"" apply=""False"" css=""C:\Program Files\SASHome\SASAd'"</definedName>
    <definedName name="_AMO_ContentDefinition_805804074.1" hidden="1">"'dinforMicrosoftOffice\5.1\Styles\AMODefault.css"" range=""Summary_Tables_52"" auto=""False"" xTime=""00:00:00.4480000"" rTime=""00:00:01.4090000"" bgnew=""False"" nFmt=""False"" grphSet=""False"" imgY=""0"" imgX=""0""&gt;_x000D_
  &lt;files&gt;C:\Users\ndivhuwog\Doc'"</definedName>
    <definedName name="_AMO_ContentDefinition_805804074.2" hidden="1">"'uments\My SAS Files\Add-In for Microsoft Office\_SOA_Summary_Tables_843963519\main.srx&lt;/files&gt;_x000D_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80580407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80580407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805804074.5" hidden="1">"'&amp;amp;quot;1.0&amp;amp;quot; encoding=&amp;amp;quot;utf-16&amp;amp;quot;?&amp;amp;gt;&amp;amp;lt;FilterTree&amp;amp;gt;&amp;amp;lt;TreeRoot /&amp;amp;gt;&amp;amp;lt;/FilterTree&amp;amp;gt;&amp;quot; ColSelFlg=&amp;quot;0&amp;quot; Name=&amp;quot;TABLE2_6&amp;quot; /&amp;gt;"" /&gt;_x000D_
  &lt;param n=""CredKey"" v=""TABLE2_6'"</definedName>
    <definedName name="_AMO_ContentDefinition_80580407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80580407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805804074.8" hidden="1">"'
&lt;/ContentDefinition&gt;'"</definedName>
    <definedName name="_AMO_ContentDefinition_825207699" hidden="1">"'Partitions:9'"</definedName>
    <definedName name="_AMO_ContentDefinition_825207699.0" hidden="1">"'&lt;ContentDefinition name=""Summary Tables"" rsid=""825207699"" type=""Task"" format=""ReportXml"" imgfmt=""ACTXIMG"" created=""04/29/2009 15:23:57"" modifed=""02/28/2014 13:37:21"" user=""ndivhuwog"" apply=""False"" css=""C:\Documents and Settings\ndiv'"</definedName>
    <definedName name="_AMO_ContentDefinition_825207699.1" hidden="1">"'huwog.000\Application Data\SAS\BI Clients\Styles\Copy  of cpi (Ndivhu).css"" range=""Summary_Tables_12"" auto=""False"" xTime=""00:00:00.4200000"" rTime=""00:00:00.6900000"" bgnew=""False"" nFmt=""False"" grphSet=""False"" imgY=""0"" imgX=""0""&gt;_x000D_
  &lt;f'"</definedName>
    <definedName name="_AMO_ContentDefinition_825207699.2" hidden="1">"'iles&gt;C:\Users\ndivhuwog\Documents\My SAS Files\Add-In for Microsoft Office\_SOA_Summary_Tables_630968452\main.srx&lt;/files&gt;_x000D_
  &lt;parents /&gt;_x000D_
  &lt;children /&gt;_x000D_
  &lt;param n=""TaskID"" v=""D3932E3A-4FEE-43DF-956C-A605AC9AF3E7"" /&gt;_x000D_
  &lt;param n=""DisplayName"" '"</definedName>
    <definedName name="_AMO_ContentDefinition_825207699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825207699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825207699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825207699.6" hidden="1">"'4&amp;quot; /&amp;gt;"" /&gt;_x000D_
  &lt;param n=""CredKey"" v=""TABLE3_4&amp;#x1;SASApp&amp;#x1;LFSR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825207699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825207699.8" hidden="1">"'t=""InsertEntire"" ColOpt=""InsertCells"" /&gt;_x000D_
&lt;/ContentDefinition&gt;'"</definedName>
    <definedName name="_AMO_ContentDefinition_921006515" hidden="1">"'Partitions:9'"</definedName>
    <definedName name="_AMO_ContentDefinition_921006515.0" hidden="1">"'&lt;ContentDefinition name=""Summary Tables"" rsid=""921006515"" type=""Task"" format=""ReportXml"" imgfmt=""ActiveX"" created=""02/14/2014 14:55:42"" modifed=""02/28/2014 13:11:34"" user=""ndivhuwog"" apply=""False"" css=""C:\Program Files\SASHome\SASAd'"</definedName>
    <definedName name="_AMO_ContentDefinition_921006515.1" hidden="1">"'dinforMicrosoftOffice\5.1\Styles\AMODefault.css"" range=""Summary_Tables_47"" auto=""False"" xTime=""00:00:00.3940000"" rTime=""00:00:00.5840000"" bgnew=""False"" nFmt=""False"" grphSet=""False"" imgY=""0"" imgX=""0""&gt;_x000D_
  &lt;files&gt;C:\Users\ndivhuwog\Doc'"</definedName>
    <definedName name="_AMO_ContentDefinition_921006515.2" hidden="1">"'uments\My SAS Files\Add-In for Microsoft Office\_SOA_Summary_Tables_531212199\main.srx&lt;/files&gt;_x000D_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921006515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921006515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921006515.5" hidden="1">"'&amp;amp;quot;1.0&amp;amp;quot; encoding=&amp;amp;quot;utf-16&amp;amp;quot;?&amp;amp;gt;&amp;amp;lt;FilterTree&amp;amp;gt;&amp;amp;lt;TreeRoot /&amp;amp;gt;&amp;amp;lt;/FilterTree&amp;amp;gt;&amp;quot; ColSelFlg=&amp;quot;0&amp;quot; Name=&amp;quot;TABLE2&amp;quot; /&amp;gt;"" /&gt;_x000D_
  &lt;param n=""CredKey"" v=""TABLE2&amp;#x1'"</definedName>
    <definedName name="_AMO_ContentDefinition_921006515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921006515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921006515.8" hidden="1">"'
&lt;/ContentDefinition&gt;'"</definedName>
    <definedName name="_AMO_ContentDefinition_991905274" hidden="1">"'Partitions:9'"</definedName>
    <definedName name="_AMO_ContentDefinition_991905274.0" hidden="1">"'&lt;ContentDefinition name=""Summary Tables"" rsid=""991905274"" type=""Task"" format=""ReportXml"" imgfmt=""ACTXIMG"" created=""04/28/2009 15:42:39"" modifed=""02/28/2014 13:30:39"" user=""ndivhuwog"" apply=""False"" css=""C:\Documents and Settings\ndiv'"</definedName>
    <definedName name="_AMO_ContentDefinition_991905274.1" hidden="1">"'huwog.000\Application Data\SAS\BI Clients\Styles\Copy  of cpi (Ndivhu).css"" range=""Summary_Tables_6"" auto=""False"" xTime=""00:00:00.4380000"" rTime=""00:00:00.7030000"" bgnew=""False"" nFmt=""False"" grphSet=""False"" imgY=""0"" imgX=""0""&gt;_x000D_
  &lt;fi'"</definedName>
    <definedName name="_AMO_ContentDefinition_991905274.2" hidden="1">"'les&gt;C:\Users\ndivhuwog\Documents\My SAS Files\Add-In for Microsoft Office\_SOA_Summary_Tables_851031770\main.srx&lt;/files&gt;_x000D_
  &lt;parents /&gt;_x000D_
  &lt;children /&gt;_x000D_
  &lt;param n=""TaskID"" v=""D3932E3A-4FEE-43DF-956C-A605AC9AF3E7"" /&gt;_x000D_
  &lt;param n=""DisplayName"" v'"</definedName>
    <definedName name="_AMO_ContentDefinition_991905274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991905274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991905274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Name=&amp;quot;TABLE3_1'"</definedName>
    <definedName name="_AMO_ContentDefinition_991905274.6" hidden="1">"'&amp;quot; /&amp;gt;"" /&gt;_x000D_
  &lt;param n=""CredKey"" v=""TABLE3_1&amp;#x1;SASApp&amp;#x1;LFSR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991905274.7" hidden="1">"'""_ROM_Version_""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991905274.8" hidden="1">"'t=""InsertEntire"" ColOpt=""InsertCells"" /&gt;_x000D_
&lt;/ContentDefinition&gt;'"</definedName>
    <definedName name="_AMO_ContentLocation_104386094_ROM_F0.SEC2.Tabulate_1.SEC1.BDY.Cross_tabular_summary_report_Table_1" hidden="1">"'Partitions:2'"</definedName>
    <definedName name="_AMO_ContentLocation_104386094_ROM_F0.SEC2.Tabulate_1.SEC1.BDY.Cross_tabular_summary_report_Table_1.0" hidden="1">"'&lt;ContentLocation path=""F0.SEC2.Tabulate_1.SEC1.BDY.Cross_tabular_summary_report_Table_1"" rsid=""104386094"" tag=""ROM"" fid=""0""&gt;_x000D_
  &lt;param n=""_NumRows"" v=""53"" /&gt;_x000D_
  &lt;param n=""_NumCols"" v=""13"" /&gt;_x000D_
  &lt;param n=""tableSig"" v=""R:R=53:C=13:FCR'"</definedName>
    <definedName name="_AMO_ContentLocation_104386094_ROM_F0.SEC2.Tabulate_1.SEC1.BDY.Cross_tabular_summary_report_Table_1.1" hidden="1">"'=4:FCC=2:RSP.1=1,H,13:RSP.2=1,V,2"" /&gt;_x000D_
  &lt;param n=""leftMargin"" v=""0"" /&gt;_x000D_
&lt;/ContentLocation&gt;'"</definedName>
    <definedName name="_AMO_ContentLocation_112461039_ROM_F0.SEC2.Tabulate_1.SEC1.BDY.Cross_tabular_summary_report_Table_1" hidden="1">"'Partitions:2'"</definedName>
    <definedName name="_AMO_ContentLocation_112461039_ROM_F0.SEC2.Tabulate_1.SEC1.BDY.Cross_tabular_summary_report_Table_1.0" hidden="1">"'&lt;ContentLocation path=""F0.SEC2.Tabulate_1.SEC1.BDY.Cross_tabular_summary_report_Table_1"" rsid=""112461039"" tag=""ROM"" fid=""0""&gt;_x000D_
  &lt;param n=""_NumRows"" v=""53"" /&gt;_x000D_
  &lt;param n=""_NumCols"" v=""13"" /&gt;_x000D_
  &lt;param n=""tableSig"" v=""R:R=53:C=13:FCR'"</definedName>
    <definedName name="_AMO_ContentLocation_112461039_ROM_F0.SEC2.Tabulate_1.SEC1.BDY.Cross_tabular_summary_report_Table_1.1" hidden="1">"'=4:FCC=2:RSP.1=1,H,13:RSP.2=1,V,2"" /&gt;_x000D_
  &lt;param n=""leftMargin"" v=""0"" /&gt;_x000D_
&lt;/ContentLocation&gt;'"</definedName>
    <definedName name="_AMO_ContentLocation_15410102_ROM_F0.SEC2.Tabulate_1.SEC1.BDY.Cross_tabular_summary_report_Table_1" hidden="1">"'Partitions:2'"</definedName>
    <definedName name="_AMO_ContentLocation_15410102_ROM_F0.SEC2.Tabulate_1.SEC1.BDY.Cross_tabular_summary_report_Table_1.0" hidden="1">"'&lt;ContentLocation path=""F0.SEC2.Tabulate_1.SEC1.BDY.Cross_tabular_summary_report_Table_1"" rsid=""15410102"" tag=""ROM"" fid=""0""&gt;_x000D_
  &lt;param n=""_NumRows"" v=""48"" /&gt;_x000D_
  &lt;param n=""_NumCols"" v=""10"" /&gt;_x000D_
  &lt;param n=""tableSig"" v=""R:R=48:C=10:FCR='"</definedName>
    <definedName name="_AMO_ContentLocation_15410102_ROM_F0.SEC2.Tabulate_1.SEC1.BDY.Cross_tabular_summary_report_Table_1.1" hidden="1">"'4:FCC=3:RSP.1=1,H,10:RSP.2=1,H,2;1,V,2"" /&gt;_x000D_
  &lt;param n=""leftMargin"" v=""0"" /&gt;_x000D_
&lt;/ContentLocation&gt;'"</definedName>
    <definedName name="_AMO_ContentLocation_205779628_ROM_F0.SEC2.Tabulate_1.SEC1.BDY.Cross_tabular_summary_report_Table_1" hidden="1">"'Partitions:2'"</definedName>
    <definedName name="_AMO_ContentLocation_205779628_ROM_F0.SEC2.Tabulate_1.SEC1.BDY.Cross_tabular_summary_report_Table_1.0" hidden="1">"'&lt;ContentLocation path=""F0.SEC2.Tabulate_1.SEC1.BDY.Cross_tabular_summary_report_Table_1"" rsid=""205779628"" tag=""ROM"" fid=""0""&gt;_x000D_
  &lt;param n=""_NumRows"" v=""52"" /&gt;_x000D_
  &lt;param n=""_NumCols"" v=""14"" /&gt;_x000D_
  &lt;param n=""tableSig"" v=""R:R=52:C=14:FCR'"</definedName>
    <definedName name="_AMO_ContentLocation_205779628_ROM_F0.SEC2.Tabulate_1.SEC1.BDY.Cross_tabular_summary_report_Table_1.1" hidden="1">"'=4:FCC=2:RSP.1=1,H,14:RSP.2=1,V,2;14,V,2"" /&gt;_x000D_
  &lt;param n=""leftMargin"" v=""0"" /&gt;_x000D_
&lt;/ContentLocation&gt;'"</definedName>
    <definedName name="_AMO_ContentLocation_222545728_ROM_F0.SEC2.Tabulate_1.SEC1.BDY.Cross_tabular_summary_report_Table_1" hidden="1">"'Partitions:2'"</definedName>
    <definedName name="_AMO_ContentLocation_222545728_ROM_F0.SEC2.Tabulate_1.SEC1.BDY.Cross_tabular_summary_report_Table_1.0" hidden="1">"'&lt;ContentLocation path=""F0.SEC2.Tabulate_1.SEC1.BDY.Cross_tabular_summary_report_Table_1"" rsid=""222545728"" tag=""ROM"" fid=""0""&gt;_x000D_
  &lt;param n=""_NumRows"" v=""63"" /&gt;_x000D_
  &lt;param n=""_NumCols"" v=""13"" /&gt;_x000D_
  &lt;param n=""tableSig"" v=""R:R=63:C=13:FCR'"</definedName>
    <definedName name="_AMO_ContentLocation_222545728_ROM_F0.SEC2.Tabulate_1.SEC1.BDY.Cross_tabular_summary_report_Table_1.1" hidden="1">"'=4:FCC=2:RSP.1=1,H,13:RSP.2=1,V,2"" /&gt;_x000D_
  &lt;param n=""leftMargin"" v=""0"" /&gt;_x000D_
&lt;/ContentLocation&gt;'"</definedName>
    <definedName name="_AMO_ContentLocation_225272241_ROM_F0.SEC2.Tabulate_1.SEC1.BDY.Cross_tabular_summary_report_Table_1" hidden="1">"'Partitions:2'"</definedName>
    <definedName name="_AMO_ContentLocation_225272241_ROM_F0.SEC2.Tabulate_1.SEC1.BDY.Cross_tabular_summary_report_Table_1.0" hidden="1">"'&lt;ContentLocation path=""F0.SEC2.Tabulate_1.SEC1.BDY.Cross_tabular_summary_report_Table_1"" rsid=""225272241"" tag=""ROM"" fid=""0""&gt;_x000D_
  &lt;param n=""_NumRows"" v=""39"" /&gt;_x000D_
  &lt;param n=""_NumCols"" v=""13"" /&gt;_x000D_
  &lt;param n=""tableSig"" v=""R:R=39:C=13:FCR'"</definedName>
    <definedName name="_AMO_ContentLocation_225272241_ROM_F0.SEC2.Tabulate_1.SEC1.BDY.Cross_tabular_summary_report_Table_1.1" hidden="1">"'=4:FCC=2:RSP.1=1,H,13:RSP.2=1,V,2"" /&gt;_x000D_
  &lt;param n=""leftMargin"" v=""0"" /&gt;_x000D_
&lt;/ContentLocation&gt;'"</definedName>
    <definedName name="_AMO_ContentLocation_242095788_ROM_F0.SEC2.Tabulate_1.SEC1.BDY.Cross_tabular_summary_report_Table_1" hidden="1">"'Partitions:2'"</definedName>
    <definedName name="_AMO_ContentLocation_242095788_ROM_F0.SEC2.Tabulate_1.SEC1.BDY.Cross_tabular_summary_report_Table_1.0" hidden="1">"'&lt;ContentLocation path=""F0.SEC2.Tabulate_1.SEC1.BDY.Cross_tabular_summary_report_Table_1"" rsid=""242095788"" tag=""ROM"" fid=""0""&gt;_x000D_
  &lt;param n=""_NumRows"" v=""26"" /&gt;_x000D_
  &lt;param n=""_NumCols"" v=""13"" /&gt;_x000D_
  &lt;param n=""tableSig"" v=""R:R=26:C=13:FCR'"</definedName>
    <definedName name="_AMO_ContentLocation_242095788_ROM_F0.SEC2.Tabulate_1.SEC1.BDY.Cross_tabular_summary_report_Table_1.1" hidden="1">"'=3:FCC=2:RSP.1=1,H,13"" /&gt;_x000D_
  &lt;param n=""leftMargin"" v=""0"" /&gt;_x000D_
&lt;/ContentLocation&gt;'"</definedName>
    <definedName name="_AMO_ContentLocation_247862661_ROM_F0.SEC2.Tabulate_1.SEC1.BDY.Cross_tabular_summary_report_Table_1" hidden="1">"'Partitions:2'"</definedName>
    <definedName name="_AMO_ContentLocation_247862661_ROM_F0.SEC2.Tabulate_1.SEC1.BDY.Cross_tabular_summary_report_Table_1.0" hidden="1">"'&lt;ContentLocation path=""F0.SEC2.Tabulate_1.SEC1.BDY.Cross_tabular_summary_report_Table_1"" rsid=""247862661"" tag=""ROM"" fid=""0""&gt;_x000D_
  &lt;param n=""_NumRows"" v=""40"" /&gt;_x000D_
  &lt;param n=""_NumCols"" v=""13"" /&gt;_x000D_
  &lt;param n=""tableSig"" v=""R:R=40:C=13:FCR'"</definedName>
    <definedName name="_AMO_ContentLocation_247862661_ROM_F0.SEC2.Tabulate_1.SEC1.BDY.Cross_tabular_summary_report_Table_1.1" hidden="1">"'=4:FCC=2:RSP.1=1,H,13:RSP.2=1,V,2"" /&gt;_x000D_
  &lt;param n=""leftMargin"" v=""0"" /&gt;_x000D_
&lt;/ContentLocation&gt;'"</definedName>
    <definedName name="_AMO_ContentLocation_30194841_ROM_F0.SEC2.Tabulate_1.SEC1.BDY.Cross_tabular_summary_report_Table_1" hidden="1">"'Partitions:2'"</definedName>
    <definedName name="_AMO_ContentLocation_30194841_ROM_F0.SEC2.Tabulate_1.SEC1.BDY.Cross_tabular_summary_report_Table_1.0" hidden="1">"'&lt;ContentLocation path=""F0.SEC2.Tabulate_1.SEC1.BDY.Cross_tabular_summary_report_Table_1"" rsid=""30194841"" tag=""ROM"" fid=""0""&gt;_x000D_
  &lt;param n=""_NumRows"" v=""55"" /&gt;_x000D_
  &lt;param n=""_NumCols"" v=""13"" /&gt;_x000D_
  &lt;param n=""tableSig"" v=""R:R=55:C=13:FCR='"</definedName>
    <definedName name="_AMO_ContentLocation_30194841_ROM_F0.SEC2.Tabulate_1.SEC1.BDY.Cross_tabular_summary_report_Table_1.1" hidden="1">"'4:FCC=2:RSP.1=1,H,13:RSP.2=1,V,2"" /&gt;_x000D_
  &lt;param n=""leftMargin"" v=""0"" /&gt;_x000D_
&lt;/ContentLocation&gt;'"</definedName>
    <definedName name="_AMO_ContentLocation_37461558_ROM_F0.SEC2.Tabulate_1.SEC1.BDY.Cross_tabular_summary_report_Table_1" hidden="1">"'Partitions:2'"</definedName>
    <definedName name="_AMO_ContentLocation_37461558_ROM_F0.SEC2.Tabulate_1.SEC1.BDY.Cross_tabular_summary_report_Table_1.0" hidden="1">"'&lt;ContentLocation path=""F0.SEC2.Tabulate_1.SEC1.BDY.Cross_tabular_summary_report_Table_1"" rsid=""37461558"" tag=""ROM"" fid=""0""&gt;_x000D_
  &lt;param n=""_NumRows"" v=""45"" /&gt;_x000D_
  &lt;param n=""_NumCols"" v=""13"" /&gt;_x000D_
  &lt;param n=""tableSig"" v=""R:R=45:C=13:FCR='"</definedName>
    <definedName name="_AMO_ContentLocation_37461558_ROM_F0.SEC2.Tabulate_1.SEC1.BDY.Cross_tabular_summary_report_Table_1.1" hidden="1">"'4:FCC=2:RSP.1=1,H,13:RSP.2=1,V,2"" /&gt;_x000D_
  &lt;param n=""leftMargin"" v=""0"" /&gt;_x000D_
&lt;/ContentLocation&gt;'"</definedName>
    <definedName name="_AMO_ContentLocation_390982613_ROM_F0.SEC2.Tabulate_1.SEC1.BDY.Cross_tabular_summary_report_Table_1" hidden="1">"'Partitions:2'"</definedName>
    <definedName name="_AMO_ContentLocation_390982613_ROM_F0.SEC2.Tabulate_1.SEC1.BDY.Cross_tabular_summary_report_Table_1.0" hidden="1">"'&lt;ContentLocation path=""F0.SEC2.Tabulate_1.SEC1.BDY.Cross_tabular_summary_report_Table_1"" rsid=""390982613"" tag=""ROM"" fid=""0""&gt;_x000D_
  &lt;param n=""_NumRows"" v=""45"" /&gt;_x000D_
  &lt;param n=""_NumCols"" v=""13"" /&gt;_x000D_
  &lt;param n=""tableSig"" v=""R:R=45:C=13:FCR'"</definedName>
    <definedName name="_AMO_ContentLocation_390982613_ROM_F0.SEC2.Tabulate_1.SEC1.BDY.Cross_tabular_summary_report_Table_1.1" hidden="1">"'=4:FCC=2:RSP.1=1,H,13:RSP.2=1,V,2"" /&gt;_x000D_
  &lt;param n=""leftMargin"" v=""0"" /&gt;_x000D_
&lt;/ContentLocation&gt;'"</definedName>
    <definedName name="_AMO_ContentLocation_398675413_ROM_F0.SEC2.Tabulate_1.SEC1.BDY.Cross_tabular_summary_report_Table_1" hidden="1">"'Partitions:2'"</definedName>
    <definedName name="_AMO_ContentLocation_398675413_ROM_F0.SEC2.Tabulate_1.SEC1.BDY.Cross_tabular_summary_report_Table_1.0" hidden="1">"'&lt;ContentLocation path=""F0.SEC2.Tabulate_1.SEC1.BDY.Cross_tabular_summary_report_Table_1"" rsid=""398675413"" tag=""ROM"" fid=""0""&gt;_x000D_
  &lt;param n=""_NumRows"" v=""18"" /&gt;_x000D_
  &lt;param n=""_NumCols"" v=""13"" /&gt;_x000D_
  &lt;param n=""tableSig"" v=""R:R=18:C=13:FCR'"</definedName>
    <definedName name="_AMO_ContentLocation_398675413_ROM_F0.SEC2.Tabulate_1.SEC1.BDY.Cross_tabular_summary_report_Table_1.1" hidden="1">"'=4:FCC=2:RSP.1=1,H,13:RSP.2=1,V,2"" /&gt;_x000D_
  &lt;param n=""leftMargin"" v=""0"" /&gt;_x000D_
&lt;/ContentLocation&gt;'"</definedName>
    <definedName name="_AMO_ContentLocation_416626384_ROM_F0.SEC2.Tabulate_1.SEC1.BDY.Cross_tabular_summary_report_Table_1" hidden="1">"'Partitions:2'"</definedName>
    <definedName name="_AMO_ContentLocation_416626384_ROM_F0.SEC2.Tabulate_1.SEC1.BDY.Cross_tabular_summary_report_Table_1.0" hidden="1">"'&lt;ContentLocation path=""F0.SEC2.Tabulate_1.SEC1.BDY.Cross_tabular_summary_report_Table_1"" rsid=""416626384"" tag=""ROM"" fid=""0""&gt;_x000D_
  &lt;param n=""_NumRows"" v=""53"" /&gt;_x000D_
  &lt;param n=""_NumCols"" v=""13"" /&gt;_x000D_
  &lt;param n=""tableSig"" v=""R:R=53:C=13:FCR'"</definedName>
    <definedName name="_AMO_ContentLocation_416626384_ROM_F0.SEC2.Tabulate_1.SEC1.BDY.Cross_tabular_summary_report_Table_1.1" hidden="1">"'=4:FCC=2:RSP.1=1,H,13:RSP.2=1,V,2"" /&gt;_x000D_
  &lt;param n=""leftMargin"" v=""0"" /&gt;_x000D_
&lt;/ContentLocation&gt;'"</definedName>
    <definedName name="_AMO_ContentLocation_472893794_ROM_F0.SEC2.Tabulate_1.SEC1.BDY.Cross_tabular_summary_report_Table_1" hidden="1">"'Partitions:2'"</definedName>
    <definedName name="_AMO_ContentLocation_472893794_ROM_F0.SEC2.Tabulate_1.SEC1.BDY.Cross_tabular_summary_report_Table_1.0" hidden="1">"'&lt;ContentLocation path=""F0.SEC2.Tabulate_1.SEC1.BDY.Cross_tabular_summary_report_Table_1"" rsid=""472893794"" tag=""ROM"" fid=""0""&gt;_x000D_
  &lt;param n=""_NumRows"" v=""21"" /&gt;_x000D_
  &lt;param n=""_NumCols"" v=""13"" /&gt;_x000D_
  &lt;param n=""tableSig"" v=""R:R=21:C=13:FCR'"</definedName>
    <definedName name="_AMO_ContentLocation_472893794_ROM_F0.SEC2.Tabulate_1.SEC1.BDY.Cross_tabular_summary_report_Table_1.1" hidden="1">"'=4:FCC=2:RSP.1=1,H,13:RSP.2=1,V,2"" /&gt;_x000D_
  &lt;param n=""leftMargin"" v=""0"" /&gt;_x000D_
&lt;/ContentLocation&gt;'"</definedName>
    <definedName name="_AMO_ContentLocation_539372770_ROM_F0.SEC2.Tabulate_1.SEC1.BDY.Cross_tabular_summary_report_Table_1" hidden="1">"'Partitions:2'"</definedName>
    <definedName name="_AMO_ContentLocation_539372770_ROM_F0.SEC2.Tabulate_1.SEC1.BDY.Cross_tabular_summary_report_Table_1.0" hidden="1">"'&lt;ContentLocation path=""F0.SEC2.Tabulate_1.SEC1.BDY.Cross_tabular_summary_report_Table_1"" rsid=""539372770"" tag=""ROM"" fid=""0""&gt;_x000D_
  &lt;param n=""_NumRows"" v=""63"" /&gt;_x000D_
  &lt;param n=""_NumCols"" v=""13"" /&gt;_x000D_
  &lt;param n=""tableSig"" v=""R:R=63:C=13:FCR'"</definedName>
    <definedName name="_AMO_ContentLocation_539372770_ROM_F0.SEC2.Tabulate_1.SEC1.BDY.Cross_tabular_summary_report_Table_1.1" hidden="1">"'=4:FCC=2:RSP.1=1,H,13:RSP.2=1,V,2"" /&gt;_x000D_
  &lt;param n=""leftMargin"" v=""0"" /&gt;_x000D_
&lt;/ContentLocation&gt;'"</definedName>
    <definedName name="_AMO_ContentLocation_572615156_ROM_F0.SEC2.Tabulate_1.SEC1.BDY.Cross_tabular_summary_report_Table_1" hidden="1">"'Partitions:2'"</definedName>
    <definedName name="_AMO_ContentLocation_572615156_ROM_F0.SEC2.Tabulate_1.SEC1.BDY.Cross_tabular_summary_report_Table_1.0" hidden="1">"'&lt;ContentLocation path=""F0.SEC2.Tabulate_1.SEC1.BDY.Cross_tabular_summary_report_Table_1"" rsid=""572615156"" tag=""ROM"" fid=""0""&gt;_x000D_
  &lt;param n=""_NumRows"" v=""21"" /&gt;_x000D_
  &lt;param n=""_NumCols"" v=""13"" /&gt;_x000D_
  &lt;param n=""tableSig"" v=""R:R=21:C=13:FCR'"</definedName>
    <definedName name="_AMO_ContentLocation_572615156_ROM_F0.SEC2.Tabulate_1.SEC1.BDY.Cross_tabular_summary_report_Table_1.1" hidden="1">"'=4:FCC=2:RSP.1=1,H,13:RSP.2=1,V,2"" /&gt;_x000D_
  &lt;param n=""leftMargin"" v=""0"" /&gt;_x000D_
&lt;/ContentLocation&gt;'"</definedName>
    <definedName name="_AMO_ContentLocation_576762798_ROM_F0.SEC2.Tabulate_1.SEC1.BDY.Cross_tabular_summary_report_Table_1" hidden="1">"'Partitions:2'"</definedName>
    <definedName name="_AMO_ContentLocation_576762798_ROM_F0.SEC2.Tabulate_1.SEC1.BDY.Cross_tabular_summary_report_Table_1.0" hidden="1">"'&lt;ContentLocation path=""F0.SEC2.Tabulate_1.SEC1.BDY.Cross_tabular_summary_report_Table_1"" rsid=""576762798"" tag=""ROM"" fid=""0""&gt;_x000D_
  &lt;param n=""_NumRows"" v=""36"" /&gt;_x000D_
  &lt;param n=""_NumCols"" v=""13"" /&gt;_x000D_
  &lt;param n=""tableSig"" v=""R:R=36:C=13:FCR'"</definedName>
    <definedName name="_AMO_ContentLocation_576762798_ROM_F0.SEC2.Tabulate_1.SEC1.BDY.Cross_tabular_summary_report_Table_1.1" hidden="1">"'=4:FCC=2:RSP.1=1,H,13:RSP.2=1,V,2"" /&gt;_x000D_
  &lt;param n=""leftMargin"" v=""0"" /&gt;_x000D_
&lt;/ContentLocation&gt;'"</definedName>
    <definedName name="_AMO_ContentLocation_576788546_ROM_F0.SEC2.Tabulate_1.SEC1.BDY.Cross_tabular_summary_report_Table_1" hidden="1">"'Partitions:2'"</definedName>
    <definedName name="_AMO_ContentLocation_576788546_ROM_F0.SEC2.Tabulate_1.SEC1.BDY.Cross_tabular_summary_report_Table_1.0" hidden="1">"'&lt;ContentLocation path=""F0.SEC2.Tabulate_1.SEC1.BDY.Cross_tabular_summary_report_Table_1"" rsid=""576788546"" tag=""ROM"" fid=""0""&gt;_x000D_
  &lt;param n=""_NumRows"" v=""63"" /&gt;_x000D_
  &lt;param n=""_NumCols"" v=""13"" /&gt;_x000D_
  &lt;param n=""tableSig"" v=""R:R=63:C=13:FCR'"</definedName>
    <definedName name="_AMO_ContentLocation_576788546_ROM_F0.SEC2.Tabulate_1.SEC1.BDY.Cross_tabular_summary_report_Table_1.1" hidden="1">"'=4:FCC=2:RSP.1=1,H,13:RSP.2=1,V,2"" /&gt;_x000D_
  &lt;param n=""leftMargin"" v=""0"" /&gt;_x000D_
&lt;/ContentLocation&gt;'"</definedName>
    <definedName name="_AMO_ContentLocation_587946619_ROM_F0.SEC2.Tabulate_1.SEC1.BDY.Cross_tabular_summary_report_Table_1" hidden="1">"'Partitions:2'"</definedName>
    <definedName name="_AMO_ContentLocation_587946619_ROM_F0.SEC2.Tabulate_1.SEC1.BDY.Cross_tabular_summary_report_Table_1.0" hidden="1">"'&lt;ContentLocation path=""F0.SEC2.Tabulate_1.SEC1.BDY.Cross_tabular_summary_report_Table_1"" rsid=""587946619"" tag=""ROM"" fid=""0""&gt;_x000D_
  &lt;param n=""_NumRows"" v=""53"" /&gt;_x000D_
  &lt;param n=""_NumCols"" v=""13"" /&gt;_x000D_
  &lt;param n=""tableSig"" v=""R:R=53:C=13:FCR'"</definedName>
    <definedName name="_AMO_ContentLocation_587946619_ROM_F0.SEC2.Tabulate_1.SEC1.BDY.Cross_tabular_summary_report_Table_1.1" hidden="1">"'=4:FCC=2:RSP.1=1,H,13:RSP.2=1,V,2"" /&gt;_x000D_
  &lt;param n=""leftMargin"" v=""0"" /&gt;_x000D_
&lt;/ContentLocation&gt;'"</definedName>
    <definedName name="_AMO_ContentLocation_617623402_ROM_F0.SEC2.Tabulate_1.SEC1.BDY.Cross_tabular_summary_report_Table_1" hidden="1">"'Partitions:2'"</definedName>
    <definedName name="_AMO_ContentLocation_617623402_ROM_F0.SEC2.Tabulate_1.SEC1.BDY.Cross_tabular_summary_report_Table_1.0" hidden="1">"'&lt;ContentLocation path=""F0.SEC2.Tabulate_1.SEC1.BDY.Cross_tabular_summary_report_Table_1"" rsid=""617623402"" tag=""ROM"" fid=""0""&gt;_x000D_
  &lt;param n=""_NumRows"" v=""53"" /&gt;_x000D_
  &lt;param n=""_NumCols"" v=""13"" /&gt;_x000D_
  &lt;param n=""tableSig"" v=""R:R=53:C=13:FCR'"</definedName>
    <definedName name="_AMO_ContentLocation_617623402_ROM_F0.SEC2.Tabulate_1.SEC1.BDY.Cross_tabular_summary_report_Table_1.1" hidden="1">"'=4:FCC=2:RSP.1=1,H,13:RSP.2=1,V,2"" /&gt;_x000D_
  &lt;param n=""leftMargin"" v=""0"" /&gt;_x000D_
&lt;/ContentLocation&gt;'"</definedName>
    <definedName name="_AMO_ContentLocation_621796666_ROM_F0.SEC2.Tabulate_1.SEC1.BDY.Cross_tabular_summary_report_Table_1" hidden="1">"'Partitions:2'"</definedName>
    <definedName name="_AMO_ContentLocation_621796666_ROM_F0.SEC2.Tabulate_1.SEC1.BDY.Cross_tabular_summary_report_Table_1.0" hidden="1">"'&lt;ContentLocation path=""F0.SEC2.Tabulate_1.SEC1.BDY.Cross_tabular_summary_report_Table_1"" rsid=""621796666"" tag=""ROM"" fid=""0""&gt;_x000D_
  &lt;param n=""_NumRows"" v=""49"" /&gt;_x000D_
  &lt;param n=""_NumCols"" v=""13"" /&gt;_x000D_
  &lt;param n=""tableSig"" v=""R:R=49:C=13:FCR'"</definedName>
    <definedName name="_AMO_ContentLocation_621796666_ROM_F0.SEC2.Tabulate_1.SEC1.BDY.Cross_tabular_summary_report_Table_1.1" hidden="1">"'=4:FCC=2:RSP.1=1,H,13:RSP.2=1,V,2"" /&gt;_x000D_
  &lt;param n=""leftMargin"" v=""0"" /&gt;_x000D_
&lt;/ContentLocation&gt;'"</definedName>
    <definedName name="_AMO_ContentLocation_65748969_ROM_F0.SEC2.Tabulate_1.SEC1.BDY.Cross_tabular_summary_report_Table_1" hidden="1">"'Partitions:2'"</definedName>
    <definedName name="_AMO_ContentLocation_65748969_ROM_F0.SEC2.Tabulate_1.SEC1.BDY.Cross_tabular_summary_report_Table_1.0" hidden="1">"'&lt;ContentLocation path=""F0.SEC2.Tabulate_1.SEC1.BDY.Cross_tabular_summary_report_Table_1"" rsid=""65748969"" tag=""ROM"" fid=""0""&gt;_x000D_
  &lt;param n=""_NumRows"" v=""53"" /&gt;_x000D_
  &lt;param n=""_NumCols"" v=""13"" /&gt;_x000D_
  &lt;param n=""tableSig"" v=""R:R=53:C=13:FCR='"</definedName>
    <definedName name="_AMO_ContentLocation_65748969_ROM_F0.SEC2.Tabulate_1.SEC1.BDY.Cross_tabular_summary_report_Table_1.1" hidden="1">"'4:FCC=2:RSP.1=1,H,13:RSP.2=1,V,2"" /&gt;_x000D_
  &lt;param n=""leftMargin"" v=""0"" /&gt;_x000D_
&lt;/ContentLocation&gt;'"</definedName>
    <definedName name="_AMO_ContentLocation_662231970_ROM_F0.SEC2.Tabulate_1.SEC1.BDY.Cross_tabular_summary_report_Table_1" hidden="1">"'Partitions:2'"</definedName>
    <definedName name="_AMO_ContentLocation_662231970_ROM_F0.SEC2.Tabulate_1.SEC1.BDY.Cross_tabular_summary_report_Table_1.0" hidden="1">"'&lt;ContentLocation path=""F0.SEC2.Tabulate_1.SEC1.BDY.Cross_tabular_summary_report_Table_1"" rsid=""662231970"" tag=""ROM"" fid=""0""&gt;_x000D_
  &lt;param n=""_NumRows"" v=""47"" /&gt;_x000D_
  &lt;param n=""_NumCols"" v=""10"" /&gt;_x000D_
  &lt;param n=""tableSig"" v=""R:R=47:C=10:FCR'"</definedName>
    <definedName name="_AMO_ContentLocation_662231970_ROM_F0.SEC2.Tabulate_1.SEC1.BDY.Cross_tabular_summary_report_Table_1.1" hidden="1">"'=3:FCC=3:RSP.1=1,H,10:RSP.2=1,H,2"" /&gt;_x000D_
  &lt;param n=""leftMargin"" v=""0"" /&gt;_x000D_
&lt;/ContentLocation&gt;'"</definedName>
    <definedName name="_AMO_ContentLocation_671486722_ROM_F0.SEC2.Tabulate_1.SEC1.BDY.Cross_tabular_summary_report_Table_1" hidden="1">"'Partitions:2'"</definedName>
    <definedName name="_AMO_ContentLocation_671486722_ROM_F0.SEC2.Tabulate_1.SEC1.BDY.Cross_tabular_summary_report_Table_1.0" hidden="1">"'&lt;ContentLocation path=""F0.SEC2.Tabulate_1.SEC1.BDY.Cross_tabular_summary_report_Table_1"" rsid=""671486722"" tag=""ROM"" fid=""0""&gt;_x000D_
  &lt;param n=""_NumRows"" v=""35"" /&gt;_x000D_
  &lt;param n=""_NumCols"" v=""14"" /&gt;_x000D_
  &lt;param n=""tableSig"" v=""R:R=35:C=14:FCR'"</definedName>
    <definedName name="_AMO_ContentLocation_671486722_ROM_F0.SEC2.Tabulate_1.SEC1.BDY.Cross_tabular_summary_report_Table_1.1" hidden="1">"'=4:FCC=2:RSP.1=1,H,14:RSP.2=1,V,2;14,V,2"" /&gt;_x000D_
  &lt;param n=""leftMargin"" v=""0"" /&gt;_x000D_
&lt;/ContentLocation&gt;'"</definedName>
    <definedName name="_AMO_ContentLocation_732119577_ROM_F0.SEC2.Tabulate_1.SEC1.BDY.Cross_tabular_summary_report_Table_1" hidden="1">"'Partitions:2'"</definedName>
    <definedName name="_AMO_ContentLocation_732119577_ROM_F0.SEC2.Tabulate_1.SEC1.BDY.Cross_tabular_summary_report_Table_1.0" hidden="1">"'&lt;ContentLocation path=""F0.SEC2.Tabulate_1.SEC1.BDY.Cross_tabular_summary_report_Table_1"" rsid=""732119577"" tag=""ROM"" fid=""0""&gt;_x000D_
  &lt;param n=""_NumRows"" v=""51"" /&gt;_x000D_
  &lt;param n=""_NumCols"" v=""14"" /&gt;_x000D_
  &lt;param n=""tableSig"" v=""R:R=51:C=14:FCR'"</definedName>
    <definedName name="_AMO_ContentLocation_732119577_ROM_F0.SEC2.Tabulate_1.SEC1.BDY.Cross_tabular_summary_report_Table_1.1" hidden="1">"'=4:FCC=2:RSP.1=1,H,14:RSP.2=1,V,2;14,V,2"" /&gt;_x000D_
  &lt;param n=""leftMargin"" v=""0"" /&gt;_x000D_
&lt;/ContentLocation&gt;'"</definedName>
    <definedName name="_AMO_ContentLocation_779436236_ROM_F0.SEC2.Tabulate_1.SEC1.BDY.Cross_tabular_summary_report_Table_1" hidden="1">"'Partitions:2'"</definedName>
    <definedName name="_AMO_ContentLocation_779436236_ROM_F0.SEC2.Tabulate_1.SEC1.BDY.Cross_tabular_summary_report_Table_1.0" hidden="1">"'&lt;ContentLocation path=""F0.SEC2.Tabulate_1.SEC1.BDY.Cross_tabular_summary_report_Table_1"" rsid=""779436236"" tag=""ROM"" fid=""0""&gt;_x000D_
  &lt;param n=""_NumRows"" v=""22"" /&gt;_x000D_
  &lt;param n=""_NumCols"" v=""13"" /&gt;_x000D_
  &lt;param n=""tableSig"" v=""R:R=22:C=13:FCR'"</definedName>
    <definedName name="_AMO_ContentLocation_779436236_ROM_F0.SEC2.Tabulate_1.SEC1.BDY.Cross_tabular_summary_report_Table_1.1" hidden="1">"'=4:FCC=2:RSP.1=1,H,13:RSP.2=1,V,2"" /&gt;_x000D_
  &lt;param n=""leftMargin"" v=""0"" /&gt;_x000D_
&lt;/ContentLocation&gt;'"</definedName>
    <definedName name="_AMO_ContentLocation_805804074_ROM_F0.SEC2.Tabulate_1.SEC1.BDY.Cross_tabular_summary_report_Table_1" hidden="1">"'Partitions:2'"</definedName>
    <definedName name="_AMO_ContentLocation_805804074_ROM_F0.SEC2.Tabulate_1.SEC1.BDY.Cross_tabular_summary_report_Table_1.0" hidden="1">"'&lt;ContentLocation path=""F0.SEC2.Tabulate_1.SEC1.BDY.Cross_tabular_summary_report_Table_1"" rsid=""805804074"" tag=""ROM"" fid=""0""&gt;_x000D_
  &lt;param n=""_NumRows"" v=""63"" /&gt;_x000D_
  &lt;param n=""_NumCols"" v=""13"" /&gt;_x000D_
  &lt;param n=""tableSig"" v=""R:R=63:C=13:FCR'"</definedName>
    <definedName name="_AMO_ContentLocation_805804074_ROM_F0.SEC2.Tabulate_1.SEC1.BDY.Cross_tabular_summary_report_Table_1.1" hidden="1">"'=4:FCC=2:RSP.1=1,H,13:RSP.2=1,V,2"" /&gt;_x000D_
  &lt;param n=""leftMargin"" v=""0"" /&gt;_x000D_
&lt;/ContentLocation&gt;'"</definedName>
    <definedName name="_AMO_ContentLocation_825207699_ROM_F0.SEC2.Tabulate_1.SEC1.BDY.Cross_tabular_summary_report_Table_1" hidden="1">"'Partitions:2'"</definedName>
    <definedName name="_AMO_ContentLocation_825207699_ROM_F0.SEC2.Tabulate_1.SEC1.BDY.Cross_tabular_summary_report_Table_1.0" hidden="1">"'&lt;ContentLocation path=""F0.SEC2.Tabulate_1.SEC1.BDY.Cross_tabular_summary_report_Table_1"" rsid=""825207699"" tag=""ROM"" fid=""0""&gt;_x000D_
  &lt;param n=""_NumRows"" v=""53"" /&gt;_x000D_
  &lt;param n=""_NumCols"" v=""13"" /&gt;_x000D_
  &lt;param n=""tableSig"" v=""R:R=53:C=13:FCR'"</definedName>
    <definedName name="_AMO_ContentLocation_825207699_ROM_F0.SEC2.Tabulate_1.SEC1.BDY.Cross_tabular_summary_report_Table_1.1" hidden="1">"'=4:FCC=2:RSP.1=1,H,13:RSP.2=1,V,2"" /&gt;_x000D_
  &lt;param n=""leftMargin"" v=""0"" /&gt;_x000D_
&lt;/ContentLocation&gt;'"</definedName>
    <definedName name="_AMO_ContentLocation_921006515_ROM_F0.SEC2.Tabulate_1.SEC1.BDY.Cross_tabular_summary_report_Table_1" hidden="1">"'Partitions:2'"</definedName>
    <definedName name="_AMO_ContentLocation_921006515_ROM_F0.SEC2.Tabulate_1.SEC1.BDY.Cross_tabular_summary_report_Table_1.0" hidden="1">"'&lt;ContentLocation path=""F0.SEC2.Tabulate_1.SEC1.BDY.Cross_tabular_summary_report_Table_1"" rsid=""921006515"" tag=""ROM"" fid=""0""&gt;_x000D_
  &lt;param n=""_NumRows"" v=""51"" /&gt;_x000D_
  &lt;param n=""_NumCols"" v=""13"" /&gt;_x000D_
  &lt;param n=""tableSig"" v=""R:R=51:C=13:FCR'"</definedName>
    <definedName name="_AMO_ContentLocation_921006515_ROM_F0.SEC2.Tabulate_1.SEC1.BDY.Cross_tabular_summary_report_Table_1.1" hidden="1">"'=4:FCC=2:RSP.1=1,H,13:RSP.2=1,V,2"" /&gt;_x000D_
  &lt;param n=""leftMargin"" v=""0"" /&gt;_x000D_
&lt;/ContentLocation&gt;'"</definedName>
    <definedName name="_AMO_ContentLocation_991905274_ROM_F0.SEC2.Tabulate_1.SEC1.BDY.Cross_tabular_summary_report_Table_1" hidden="1">"'Partitions:2'"</definedName>
    <definedName name="_AMO_ContentLocation_991905274_ROM_F0.SEC2.Tabulate_1.SEC1.BDY.Cross_tabular_summary_report_Table_1.0" hidden="1">"'&lt;ContentLocation path=""F0.SEC2.Tabulate_1.SEC1.BDY.Cross_tabular_summary_report_Table_1"" rsid=""991905274"" tag=""ROM"" fid=""0""&gt;_x000D_
  &lt;param n=""_NumRows"" v=""39"" /&gt;_x000D_
  &lt;param n=""_NumCols"" v=""13"" /&gt;_x000D_
  &lt;param n=""tableSig"" v=""R:R=39:C=13:FCR'"</definedName>
    <definedName name="_AMO_ContentLocation_991905274_ROM_F0.SEC2.Tabulate_1.SEC1.BDY.Cross_tabular_summary_report_Table_1.1" hidden="1">"'=4:FCC=2:RSP.1=1,H,13:RSP.2=1,V,2"" /&gt;_x000D_
  &lt;param n=""leftMargin"" v=""0"" /&gt;_x000D_
&lt;/ContentLocation&gt;'"</definedName>
    <definedName name="_AMO_RefreshMultipleList" hidden="1">"'Partitions:6'"</definedName>
    <definedName name="_AMO_RefreshMultipleList.0" hidden="1">"'&lt;Items&gt;_x000D_
  &lt;Item Id=""478191013"" Checked=""True"" /&gt;_x000D_
  &lt;Item Id=""991905274"" Checked=""True"" /&gt;_x000D_
  &lt;Item Id=""576762798"" Checked=""True"" /&gt;_x000D_
  &lt;Item Id=""617623402"" Checked=""True"" /&gt;_x000D_
  &lt;Item Id=""587946619"" Checked=""True"" /&gt;_x000D_
  &lt;Item I'"</definedName>
    <definedName name="_AMO_RefreshMultipleList.1" hidden="1">"'d=""825207699"" Checked=""True"" /&gt;_x000D_
  &lt;Item Id=""225272241"" Checked=""True"" /&gt;_x000D_
  &lt;Item Id=""671486722"" Checked=""True"" /&gt;_x000D_
  &lt;Item Id=""779436236"" Checked=""True"" /&gt;_x000D_
  &lt;Item Id=""390982613"" Checked=""True"" /&gt;_x000D_
  &lt;Item Id=""15410102"" Chec'"</definedName>
    <definedName name="_AMO_RefreshMultipleList.2" hidden="1">"'ked=""False"" /&gt;_x000D_
  &lt;Item Id=""74403347"" Checked=""True"" /&gt;_x000D_
  &lt;Item Id=""358847779"" Checked=""True"" /&gt;_x000D_
  &lt;Item Id=""176225830"" Checked=""True"" /&gt;_x000D_
  &lt;Item Id=""247862661"" Checked=""True"" /&gt;_x000D_
  &lt;Item Id=""398675413"" Checked=""True"" /&gt;_x000D_
  '"</definedName>
    <definedName name="_AMO_RefreshMultipleList.3" hidden="1">"'&lt;Item Id=""472893794"" Checked=""True"" /&gt;_x000D_
  &lt;Item Id=""621796666"" Checked=""True"" /&gt;_x000D_
  &lt;Item Id=""732119577"" Checked=""True"" /&gt;_x000D_
  &lt;Item Id=""205779628"" Checked=""True"" /&gt;_x000D_
  &lt;Item Id=""97505557"" Checked=""True"" /&gt;_x000D_
  &lt;Item Id=""46203661'"</definedName>
    <definedName name="_AMO_RefreshMultipleList.4" hidden="1">"'"" Checked=""True"" /&gt;_x000D_
  &lt;Item Id=""242095788"" Checked=""False"" /&gt;_x000D_
  &lt;Item Id=""880379414"" Checked=""True"" /&gt;_x000D_
  &lt;Item Id=""104386094"" Checked=""True"" /&gt;_x000D_
  &lt;Item Id=""805804074"" Checked=""True"" /&gt;_x000D_
  &lt;Item Id=""416626384"" Checked=""True""'"</definedName>
    <definedName name="_AMO_RefreshMultipleList.5" hidden="1">"' /&gt;_x000D_
  &lt;Item Id=""65748969"" Checked=""True"" /&gt;_x000D_
  &lt;Item Id=""871571195"" Checked=""True"" /&gt;_x000D_
  &lt;Item Id=""612588558"" Checked=""False"" /&gt;_x000D_
&lt;/Items&gt;'"</definedName>
    <definedName name="_AMO_SingleObject_104386094_ROM_F0.SEC2.Tabulate_1.SEC2.BDY.Cross_tabular_summary_report_Table_1" hidden="1">'[1]Table 2.5'!#REF!</definedName>
    <definedName name="_AMO_SingleObject_205779628_ROM_F0.SEC2.Tabulate_1.SEC2.BDY.Cross_tabular_summary_report_Table_1" hidden="1">[1]Table3.8b!#REF!</definedName>
    <definedName name="_AMO_SingleObject_30194841_ROM_F0.SEC2.Tabulate_1.SEC1.FTR.TXT1" hidden="1">[1]Table6!#REF!</definedName>
    <definedName name="_AMO_SingleObject_37461558_ROM_F0.SEC2.Tabulate_1.SEC1.HDR.TXT1" hidden="1">'[1]Table 2.4'!#REF!</definedName>
    <definedName name="_AMO_SingleObject_732119577_ROM_F0.SEC2.Tabulate_1.SEC2.BDY.Cross_tabular_summary_report_Table_1" hidden="1">[1]Table3.8c!#REF!</definedName>
    <definedName name="_AMO_SingleObject_921006515_ROM_F0.SEC2.Tabulate_1.SEC1.FTR.TXT1" hidden="1">'[1]Table 2'!#REF!</definedName>
    <definedName name="_AMO_SingleObject_921006515_ROM_F0.SEC2.Tabulate_1.SEC1.HDR.TXT1" hidden="1">'[1]Table 2'!#REF!</definedName>
    <definedName name="_AMO_SingleValue_104386094_TaskState" hidden="1">"'Partitions:11'"</definedName>
    <definedName name="_AMO_SingleValue_104386094_TaskState.0" hidden="1">"'SASUNICODE7V1Zb+JIEK7nlfY/oKw0D6PZkJCQQzuHCOQYDUNYYDLap4gQsoOWIwMmM9Fq//t+Xe32hW1sY2yCWgiw29V1dH9dXX3Yfksf6CeNaEgFeqI+TWlGA5rQmN7RDu3TLu3hv4ArY+oh/R5Xx/Q3X52TQQ/0O53g+AO9p1/pF3pLHeqCxz/IM8bRCDkFbRvUI3y6kPCMa4LqDlL7oN2xZAvKQ8g8YLlKtuA3MrlU8N2lc7rEr5I0w'"</definedName>
    <definedName name="_AMO_SingleValue_104386094_TaskState.1" hidden="1">"'3GNOfXAYwC+fXqDfDcee8qg2wfPPYu7oKpCsyEsmYNW6DrGr7BsCu5DpmjiXOg6AP9PuPoMyRPI7TNXIa2MMuijLHrQ/I5O8XtIJcg6xdmOVTI3bP3AsrwKLkM+6kGe1NJbagbODJzdwvIaH3dNPrMQzm4uPbbtO9sky1PY2+Br4ryH8xmfKQkz5DRM/US9jZmuGFHeFPl+ZCKpxZKeWM4caVnINKx0UWcGH2Urd8y5s5D5yG3iKUPsuCXu'"</definedName>
    <definedName name="_AMO_SingleValue_104386094_TaskState.10" hidden="1">"'UfDibml+tS0sf7RQHlwj4U9YEzU84WeL9VyRpsLGZ+qyRXcmP1n+Ud/htoszJ6oNco5wOySfIDkzS0+9MyT+u+J2UUJDGppjAPnmO6+/T2aRN5JJrrOX06LGJZ84Mqh+iha/9/Q/'"</definedName>
    <definedName name="_AMO_SingleValue_104386094_TaskState.2" hidden="1">"'5yCzlIPMgxxkHuYgs5yDzKMcZB7nIPMkB5mnufiEvYykil65R9+QJiKerLz8N+Scg4uQem9GR+uW+h3xhfhmba2Su66yLkaKuRR1kyOXR44aDUR58eIzldsZl3k5yqj3M9LcfOz0Hb4irdzljzty9sbNdmwsqb1xsKAxOIfQdYSvoC3Sa45ru1zWBeQasC5jK1ougKJIr+g3jA5q9Id5VMGRX/zzxpdSSpExWjwZ3rjuHf1LdVw5Q+Rfx9k'"</definedName>
    <definedName name="_AMO_SingleValue_104386094_TaskState.3" hidden="1">"'roGYOGoNz2cf/hWrixEk8fRY90GtfugI+sr6iaxzMqcB15/UH0TkXIthyujWWnGyNJcdbY8nR1lhS3hpLDrfGkoOtsaS0NZbsb40lL9cO53zfS7DCHbN7Y+YznE14ftoZMSuqBlvR53i3Z82MfgRtxYzaxcyyGi8ISTKqlGOtqTVrGCy/wfPDQfIrnDoEnYgiZ6YGdY6R+zxesY/lGGbC5RNd/jWO1eijzjKMxLoEa6CkO6XNQkdLTkq3Pl'"</definedName>
    <definedName name="_AMO_SingleValue_104386094_TaskState.4" hidden="1">"'Vcq9MXjGcaEW0O5tXCta8rc2mibC6Bw1X5XAFZNXzOI1tWjFGixUh1nwynNgqa+HYhvW+OfowMERqmRTbYvEANtuD7OitjQfi26Hyyw0G4v7xC7nukqbH/Fb5dTpmG+od06l9JreB8as31ZIuABlpvGvUvvFwDv5UNxEC4L1C10OEeuJtxL+UnPauav+baX7XmL+FBKuBUo1tYcY1vBTa/LAzYpZ9mrNJmOrlDII7cqGUXZYZWUbf4WtxVd'"</definedName>
    <definedName name="_AMO_SingleValue_104386094_TaskState.5" hidden="1">"'pXLOYur0hbXnkXqDWq/xZqO2HIVgwqaPR8u8XcBRMnh3QsQvgNgyJzUvPqDNS8szoQNF66UpLP+y9aS89dif0P0KG2IHgcbosfhhuhR3hA9jjZEj+MN0eNkQ/Q43RA91Jr4ujUpxurFgtaA3b34gHvb5PmfF+LyL9DyT0Qasld+tGaKFntt96qtTduhKOuvuwEzLuGWOuVUlq7eqjJIIiksXvFanvaacw+fM6Q2TMoqPreJrLhdonnYar8X'"</definedName>
    <definedName name="_AMO_SingleValue_104386094_TaskState.6" hidden="1">"'KckQ1YTUc+TRmNKYWg+m9jWqNKpSR1VJo0qjKnVUHWhUaVSljqpDjSqNqtRRVdao0qhKHVVHGlUaVamj6lijSqMqdVSdaFRpVKWOqlONKo2qNcyC7mlcaVz54moZ5fJVRHvtMtq+nqq5w7PNOm/u3h6/50LksSId9FyMPHQRyPiRm/QWLT6VJJ89An53VeeDDb+72vVuBef9Df69nu2FVu35qjTkMpsFlkp6fV8yWcv8cD49YDJbbpfqH7S'"</definedName>
    <definedName name="_AMO_SingleValue_104386094_TaskState.7" hidden="1">"'H9pLP50jx7mtRetSpz3c1DR1clD0t/E7xL1rXwGw9ds4CayTzFlx3YUmP6UxxtyWvlte0bL93G9cE7Rmo093H7byba8a2SB8Tbxf3F5w9sI4j5if2/957eD6Q3J+e3S7uRWobDzZNMkyuO5qXvkzEfOLur3Pt1bRXy9mreSMx7d+0f0vu38R9Pmew6BxHH/Gtax+nfVzuPs5v3K39nPZzq8zKVtEKq3RF4i7HS+3ltJdb2ct5uQTfpd5H/g'"</definedName>
    <definedName name="_AMO_SingleValue_104386094_TaskState.8" hidden="1">"'mJe9Ll/I+03L43NLgtv9wW10Fbu4Yna5O8r7itW5xucbnHFd452+hRhW7d/uOGBj8VR7dt3bbzbtvuNUM9XtDjhXxX29VTYc7oL9q0dfVs17NfwqplvJkwZ91G6dfUe13aKLNPrr4sWh+22C8l74/CdF/Wg8TrOcIkbcqOmaKjnwvOV+Wo0UDaiOnuI7VY51N4REnuhPJrsv69BX+ynjq4NXemFV2+OJqVKkfH8iLxysLO58S2ndoO4WPHR'"</definedName>
    <definedName name="_AMO_SingleValue_104386094_TaskState.9" hidden="1">"'QUPnwJr3+dI4iG0z4sm6YIjfgNpE9Y7joTikrKxo55FDxq1FK9JvNOp5oqhnNzcOSdMvWPGVXfAh7LhKzi14JXsa6r1O6+MkD41dZC+MjhetX1pCXqWHflvQLH4PKypWdKNFfjfm7Z3QPto2ixL6JF/m9w+ZmaMIuOj4NhTvAnr2cGjxu/ocsbcdtzjrXl3LQSlrwsV4jmxUTER9DxZL0LqaAuiVmpU4bJfRIqkaJF6C9qcvZWtrVuLmQdR'"</definedName>
    <definedName name="_AMO_SingleValue_112461039_TaskState" hidden="1">"'Partitions:11'"</definedName>
    <definedName name="_AMO_SingleValue_112461039_TaskState.0" hidden="1">"'SASUNICODE7V1bb9pIFD7PK+1/QFmpD1U3BHLX9iICaVKVEhZIqn1ClJAtWi4pmLbRav/7fnPG4xvY2MbYDhohwJ45cy4zn8+cudh+Te/oJ41pRAX6TgOa0ZyGNKUJvaE9KtE+HeC/gJwJ9ZF+j9wJ/c25CzLogX6nMxy/o7f0K/1Cr6lDPfD4B2UmOBqjpKBtg3qMTw8SnpAnqL5A6gC0e5ZsQXkEmYcsV8kW/MYmlwq++3RJV/hVkuY4r'"</definedName>
    <definedName name="_AMO_SingleValue_112461039_TaskState.1" hidden="1">"'jGnPngMwXdAr1DuzmPPMehK4HlgcRdUVWg2giUL0ApdJ/gVls3AfcQUTZwLXYfg/xG5T5A8hdwBcxXSjlEHA9RFH5p/oXP8HlEZss5xtmfVzB1bP7Qsr4LLiI/6kCe19NaagTMDZ11YXuPjnslnHsDZzaXPtn1jm2R9CnsbnCfO+zif85mSMEdJw9RPtNuE6Yoh5c1Q7kcqklos6TvLWSAtDZmGlS7azOCjdOVOuHQaMh/5mvieInbcEksZ'"</definedName>
    <definedName name="_AMO_SingleValue_112461039_TaskState.10" hidden="1">"'+flCfVekqbDxiWPrArST/GT9h32L1T7OnKg2yDm665B8itzcrD313oDob8vaRw2NaGSO8OW7v7z+Pp5F3kgmvs5eTssal1fEkX7tU7T4vaX/AQ=='"</definedName>
    <definedName name="_AMO_SingleValue_112461039_TaskState.2" hidden="1">"'yCxnIPMwA5lHGcg8zkDmSQYyTzOQeZaBzPNMfMJBSlJFr9ynr0gTEU9aXv4rSi7ARUi9N6OjbUv9hvhCfNO2VsnNpq6fkNc1f7OUvS3ri6EiTkXd5LjtkWNmA5pFi05VaWdU6uUoY/5PSHPzsdP3OEdauc8f97jBO2qwRwaS2jsKEDQGlxC6jvEVtEV6yVF9j+u6gFJD1mVijRUKoCjSC/oNY6Ma/WEeVXC0Kvp7tZJSSpERajQZ3qj2Df1'"</definedName>
    <definedName name="_AMO_SingleValue_112461039_TaskState.3" hidden="1">"'LdeRcYNxTx9kLXDML0Bhcyj7+L1ATJ06i6bPsf1+upCvgI9srvMb+nArcdl5vGJ5zIYQt5ztjydnOWHK6M5ac7IwlxztjydHOWHK4M5aUd8aS0s5Y8nztcM52Pgcr3DG7N2a+wNmUZ+edEbOiarAVA453+9a88AfQVsyoXcyrq/GCkCSjSjnSnFlzpv7yGzw77ie/wqkj0Ikocm5qUOcYecDjFftYjmGmXD/h5d/gWI0+6izDiK2LvwZKul'"</definedName>
    <definedName name="_AMO_SingleValue_112461039_TaskState.4" hidden="1">"'PaPHC05KR061NFXp1uMZ5phLTZn1cLeZ835tJE3VwBh5vyuQayavhchrasGKFGi6HaPh5ObRQ08e1B+sAc/RgpIjRIi3Sw+R4t2ILv62yMBeHbwvNJDwfB/vIape+Rpsb+1/j2OGUW6B+SaX8ltYLzmTXXky4CGrh6k2h/4eUa+K3kEAPBvkC1Qod74F7KvdQq6Wm1/A23/qYtfwUPUgGnGnVhxQ2+Fdj8vDBg136SsUqb6eT+iChyw9Zdm'"</definedName>
    <definedName name="_AMO_SingleValue_112461039_TaskState.5" hidden="1">"'BlaRd3ivKh7DFQp5yyuSlteeRepd2j9Fms6ZstVDCpoDlZwib4HIkwJ706I4P0PI+ak5tUfrHlhcSZseO9KiTvzv24lPXstSjnRo5wTPQ5zosdRTvQ4zokeJznR4zQnepzlRI/znOihdgRsW5NipF7Mbx3Y3YsPubeNX/5pKS6/hZZ/ItKQvfKjNVO03Gu7V21t2g6FWX/d95lxCbbUKaeydvVW1UEcSUHxitfypNec+/hcILVhUlbx6cay'"</definedName>
    <definedName name="_AMO_SingleValue_112461039_TaskState.6" hidden="1">"'ortG86DVfi9S4iGqCamXKKMxpTG1HUyVNKo0qhJHVVmjSqMqcVQdalRpVCWOqiONKo2qxFF1rFGlUZU4qk40qjSqEkfVqUaVRlXiqDrTqNKoShxV5xpVGlVbmAU90LjSuFqJq3WU61cR7bXLcPt6quYOzzbrnN+9PaueipHFirTfU0Gy0EUg40dm0lu0/EyWbFpk1Z30eo+A866C1X2Nfe1v2t9UacR1NvetleR6nHiy1nm/bPqdeLZ01+r'"</definedName>
    <definedName name="_AMO_SingleValue_112461039_TaskState.7" hidden="1">"'vt3P1is8XSPHuJlF61GnA9xKNHFyUPS38zvAvrq6hefXYJQuskSxbcN37JP2UM8V9LXm1vKF1u6zbyBO0F6BOdve08x6qOdsifUy0vdO3OHtgHcfMT+y6vffwfCC5Kzy9vdPL1DYebJp4mNx2DC19mYi0xD1Xl9qraa+WsVfzxj/av2n/Ft+/ibtrLmDRJY4+4FvXPk77uMx93KrRrvZz2s8l4ecafO+89nHax+XFx8mZRe3ftH/bxL9dw7'"</definedName>
    <definedName name="_AMO_SingleValue_112461039_TaskState.8" hidden="1">"'ZbfoK5uHe6rT2c9nCZezjvDHl4H+f/nI0BdJ2SeKqGnEuXtWzf3e7vN/J0dae/4qaeDHFBf1He1tbSXdN6Dmso0cblzrYN49PVmy3aqLOPLj8ezn8v++T4vjhI93XeM5rXDJKUl1XzosPH+5erslc1kDZmuvtQV6zzSRyiJvcC+TVZ//6SP9lOG3TN3SlFly8OZ6Uq0bG8SLS6sMs5sW2ntgP42DFBwcOnwNoPuBd9COyZwkl6zz2igbQp6'"</definedName>
    <definedName name="_AMO_SingleValue_112461039_TaskState.9" hidden="1">"'x1FQnFN3dg9/rIHDVuLNyTealNzxQ9Obu6SU6beM2OKL8CHsuEzOLXglew8dfU7c8ZIn5k6SF/pH6vZvrQMPUuO8negWH4mzsys6cYG/O9N2zugfTRtljX0yL9Nvj7m5ghEjn784y7xLqAnB48av6XIGW/aoxpvy7tbwS99W6gQz4oMiwm/Z0p6EVLHtSBapUYVrvtlpEiKFqn3QC3YW9naurWYexAVBi/uK21VawvLHy2U+7dI8FOWRAtP'"</definedName>
    <definedName name="_AMO_SingleValue_15410102_TaskState" hidden="1">"'Partitions:13'"</definedName>
    <definedName name="_AMO_SingleValue_15410102_TaskState.0" hidden="1">"'SASUNICODE7V3pb9s2FOfnAfsfjAzoh6KLm6TFVvSCcxdNHM85in0yHMdpjfmqZacLhv3v+/FRFClKlCVZkeKMEGzreHwXH99BUfI79pH9zUZsyGrsjvXZjHlswCZszN6zDbbFNtlL/NZwZcx6OH+Dq2P2la4u2Jzdsl/Z79j/yD6wn9lP7B27YF3g+AttxtgboSWHPQf0CFsXFO5xjUNdg2ofsBsBbQ75CjR3iK6kzfGNfCwNfDbZATvCt'"</definedName>
    <definedName name="_AMO_SingleValue_15410102_TaskState.1" hidden="1">"'6TkYX+fMPWAYwC8ffYC7a4MeV4Dbgs4XwbYOdQeOBtCkgVgOa9jfHPJZsA+JIgWjjmvA+D/jKv3oDwB3T5h5dReQwd96KIHzq/ZG3y/Ytug9QZHG4Fmrkj6QSD5HrAMaa8HeoJLU2tzHM1x1IHk+7Tf9fF4CZjDWHok23eSSeiTy9uka/y4h2OPjiQFDy3nPn+838YEV09Jb4Z2P0qh1CZKd0RngXNl0JwH53mfzWmvDLpT0usdjb9e6bKO'"</definedName>
    <definedName name="_AMO_SingleValue_15410102_TaskState.10" hidden="1">"'BHkEj84PgV+8rbUIzKaFqbfLd2ib0/fqdGQvKKxFYeRvNg1nNsXRMPVepEay2rGddj31qFS+U2YF2cauahf2xPLseQIeVefUDDw14l5449vEHDYdpUPyx3OcmxDfWSjUl+hGVTHRjCitFs9o9O6HaiIdW7ilGOsbfp10DbuXMnwBpjayDHVNRnP9ygjnZz4PIvex158qN/oNe6r1Fa5H3xE18/XczI39xpf7ApBTX16hnSl9t2gMeH69IWo'"</definedName>
    <definedName name="_AMO_SingleValue_15410102_TaskState.11" hidden="1">"'dex2pYrfU8LlRPysvYfZ6uAfS9Ivu40XdvqAR2IzoifN357dp0GeKrZge5WcvsPG3/E01bZvcZenHtDiX9Z7EwFsJa0jW+kONNx4h0o422zuyzZ46gZfhFr/PGmTX0R4TEG0m/yNyQf5ecRvmwjN6NttIjOsJLvU08B35tN6msTOh92b1mJ6rylF3yrokzbWPT1l5mn+33MSR7i1U3epRS/EOS8/XnPyvruz/orkJDQ2Z/Gck8Z+gZhTNJ5'"</definedName>
    <definedName name="_AMO_SingleValue_15410102_TaskState.12" hidden="1">"'FZ7+Xn2cQU5Xg7ptq29U89wPeB/Qc='"</definedName>
    <definedName name="_AMO_SingleValue_15410102_TaskState.2" hidden="1">"'qXUZNFu+nOVR1MfHVukUt0unuFOavfbRj+X5nTDFcnoyTLOcvgzTLKs3eYzqsW84x+N/Wf7nG1ougIVTvfFzhdWp1lPFYgktPNKUsok5on+2uC1b6/HaxLiLownlYDqWXVxp0/k+ME4IluPjrW7peBSc39DyrxnFQpkRtfE9w2+NMpZ7wixhwlo5JM16S9oqKFOnNqlsUp9hX+rvBL8ejkw9fqMIf0L91Ce6SlK9vZfYgzpkmMIRWkyAm8v'"</definedName>
    <definedName name="_AMO_SingleValue_15410102_TaskState.3" hidden="1">"'E5fGICr9ya5HTjqvp73sGpnmstusZ+I/qNk532axLWs4Zvm8ItkF93qeRJrL8dbQqUVmc4lxYXnV+g64Ij7FJW7g6MWsTVX8IaLPW4DBzasHH/QgfDltnz6l26JK3rKHVgHgZBxVJDRB19oz9ggpsn7319xrYi8sxX8RCCioiD85Gw8wn37N/YEkN6PcAv+8B+R1amYD629D+v8AYh68W8KHy8fQ4k6TT/Xh2GfVIaedcWEAROqiRNZhxKz'"</definedName>
    <definedName name="_AMO_SingleValue_15410102_TaskState.4" hidden="1">"'3mWgpJtp+MJFtPRpL1lSNcGzwNOdZ5hITr0achxzpIEc480mVRE5orvAnlpeuTK8XLJKFOKUPsx0Tcpyhtk+ywT1ldL5hj/QTYhp+R3xGnosIUc9bdSIa/flpp0vy3TSsNOjsEnEdVhtCLXo+pfVGLT2jc2eue7FVgel7sHBRZM+7h2gm7xPhoppTZjquNa19WxtKCbo7g31bFcwx738d2kFqy8qrYZDtVVtDCp0sVjfBZ8xItNImLcmzzE'"</definedName>
    <definedName name="_AMO_SingleValue_15410102_TaskState.5" hidden="1">"'D3YRky9WNkWeMxMj+fh7EDNTxxRqwVg47Uv/IGce1PtovW+vHN4Dlv/TPW/qP3FnOGYZJwYs00mz+cEJeZJwvzY+NBbhOPHM5rRfBvMIF0FFTSfPxhQJKpRjfuV4KK6j+ooXxQ8BjWOSa+5j3Hc9fE/xcgvZRazF/8XaeXMlCnvMi+1PnpI77elLho4ngV3OMr13E1E3WX+dtmccnLO0sR34xF49GyRXfbNBdVp3ZJzzjjqZdnDGdnEqnH8'"</definedName>
    <definedName name="_AMO_SingleValue_15410102_TaskState.6" hidden="1">"'CKOsAUz7rAMpzvBpQOb1sgGl/SIrD3sET6abVndp7htKaHmfL9u9RdlKj1PyXHSlzJAyiwb2OacjklzWuRzmZQyW7GuW0rQwVy4lr1caEiZ5t/c2uMPCj7gMh6Ezee9BL1sTUjUX24+Ci53KuIiuJ6mei+osI27dSfV8lGMd9UzeybbSJOydB+RF87e/j+Rbl+DyD0QQ4W2nTM4yRr1xeI2Igr3QKlb7HepNy7xYsqQ6ncbS+9tSB3koJcU'"</definedName>
    <definedName name="_AMO_SingleValue_15410102_TaskState.7" hidden="1">"'hU/Ki78r3sO3ibNOH3MPWySVFZwnnSWuLTEvJZ1EtUD1AG2dTzqYexqa2nFU5qyrcqradVTmrKtyqdpxVOasqwKr0PN3FP2dTRduUi37Opoq2KRf7nE3F29QyyOWzXGpuLd39hD1/ncg58fx47ynEPclaxXyp7enhKnjhlvGjMuptFn12uwo+xAi5q9gupj4X+tPd1dhn3BOXbkZfX6kZH3mVJ1w1+u6xIenMs2qluPibj9ayWFBNFM4nS2'"</definedName>
    <definedName name="_AMO_SingleValue_15410102_TaskState.8" hidden="1">"'cp/7b1A7b1iIqPE9anVeNDDUt07dOQIkG4ZY04Em1roecUhNfWz4THUva1LvJJUP68cbFrWPTV8vnXLl3iSD7vzPHxtQ83Bk7b07oPt4IlCh1de1nPaZMPXU0IX8bzTr6O/cB5NefVKvZqZjbo/Jvzb/n9G1/juAuJDrD3CZ8T5+Ocj6vcx8XV/s7POT9XhJ9r0vOIzsc5H/dYfJyYT3P+zfm3VfzbMWS7pPe+8idYzp2Hcx6ucg9nzpCn9'"</definedName>
    <definedName name="_AMO_SingleValue_15410102_TaskState.9" hidden="1">"'3H2JzP74HXC+HOYYi5daFk9Y2T3G+s7uls0D3Xlchc3sh/FyA7fCXSZi8tcVvdtn+ipazf75Lxb1d7NXGHg/Jvzb9WuHZPvVthlf7LHtkqs3NVZ67D+Jds9Fb1v08Q1841MyurTxbBoXMofj5J4XxZBskUOO6VsFeQpE/9hM9DeU3Go+bv1eI9RPaMeH4ePq2t5gL3dHs0YzHFuRHA3Fnj7uz64pW0k4msR/72Iv30YG+34/85UX4GnsH/s'"</definedName>
    <definedName name="_AMO_SingleValue_205779628_TaskState" hidden="1">"'Partitions:13'"</definedName>
    <definedName name="_AMO_SingleValue_205779628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205779628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205779628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205779628_TaskState.11" hidden="1">"'M5EFkusE9bTsT3gefJzi3MdwDxruf4cysk8ZSFHqm/HeAnppyCy1N6fuW2oxhjtqKEePgnrOdsUlNt5QRA9urqLXvrok49eOMCWKkYkEttuHRFefvySxToc8URzY1y+/e4eC70k4dGle5S1KXcXFG1Z7EwEsJiwjX+qraHY8ocVtd0H86qDVVh1fiVl9jFbJtb40JiCaT/0S7oPhgc+vmwlBqNnmL9KsNLvnU8iPpNN+k9jOhvTe7zNlLkS'"</definedName>
    <definedName name="_AMO_SingleValue_205779628_TaskState.12" hidden="1">"'3vmnVIogcTn23pcf5HdxtXTq9hj1gYVFLsu2yY2pP/kZf8/3q3oSEuo2iR4t+H1cibTiK1p5+eZxWTl+M9n7w/qH7KFr4P7D8='"</definedName>
    <definedName name="_AMO_SingleValue_205779628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205779628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205779628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205779628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205779628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205779628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205779628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205779628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222545728_TaskState" hidden="1">"'Partitions:11'"</definedName>
    <definedName name="_AMO_SingleValue_222545728_TaskState.0" hidden="1">"'SASUNICODE7V1bb+I4FD7PK+1/QF1pH0azpaV37VxEodOOhqEs0I72CVFKd9By6UCY2Wq1/30/H8e5kYQkDUmKLAQk9vG52J+Pj2MneUPv6R+a0JhK9J2GNKcFjWhGU3pLO7RPu7SH/xJypjRA+j1yp/QX5y7JoAf6jU5x/J7e0c/0E72hLvXB42+UmeJogpKCtgPqCT59SHhCnqC6g9QhaHcs2YLyEDIPWK6SLfhNTC5VfHfpgi7xqyQtc'"</definedName>
    <definedName name="_AMO_SingleValue_222545728_TaskState.1" hidden="1">"'FxnTgPwGIHvkF6j3K3HniPQ7YPnnsVdUNWg2RiWLEErdJ3iV1g2B/cxU7RwLnQdgf8n5D5B8gxyh8xVSDtCHQxRFwNofkdn+D2kCmSd4WzHqplbtn5kWV4DlzEfDSBPaumtNQNnBs56sLzOx32TzyKEs5vLgG37xjbJ+hT2NjlPnA9wvuAzJWGBkoapn2i3KdOVI8qbo9yPTCS1WdJ3lrNEWhYyDStdtJnBR9nKnXLpLGQ+cp/4niF23BL3'"</definedName>
    <definedName name="_AMO_SingleValue_222545728_TaskState.10" hidden="1">"'d7/0a29h+6OF9eA2CX8mk2jjGT+NaOCKSxU6PlOfbboz+ckWiPrOq12cOZFtkHM+3CX5zLmFWX/qLQPx3621ixoa09icMcg3hXlHh2QWeeOe5Dp7Oa1qXPGJOoPap2zxe0f/Aw=='"</definedName>
    <definedName name="_AMO_SingleValue_222545728_TaskState.2" hidden="1">"'c5BZyUHmQQ4yD3OQeZSDzOMcZJ7kIPM0B5lnufiEvYykilF5QF+RJiKerLz8V5RcgouQem9GR5uW+g3xhfhmba2Sm09dPyGvZ/7mKXtT1pcjRZyKusVx2yPHzAY0ixedqtLOqNTLUcb8n5Hm5mOn73COtHKXP+55g3fWYM8MJLV3FiBoDC4hdJ3gK2jL9Iqj+j7XdQmlRqzL1JorlEBRpl/pF8yN6vS7eVTFkV/099qXUkqREWo8Gd6o9i3'"</definedName>
    <definedName name="_AMO_SingleValue_222545728_TaskState.3" hidden="1">"'9Sw3knGPe08DZr+gzS9AYXMo+/i9UEydO4umz6n9f+dKV8JHtFV3jYE4lbjuvN4zOueTL2TkXerlWuFtkW+zY3xpLKltjycHWWHK4NZYcbY0lx1tjycnWWHK6NZacvQhL3DG7N2Y+x9mMr847I2ZF1WQrhhzvDqzrwh9BWzWjdnFdXc0XhCQZVcqZ5ty6Zhosv8lXx4PkVzl1DDoRRS5MDRocIw95vmIfyznMjOsnuvxrHKvZR4NlGIl1Cd'"</definedName>
    <definedName name="_AMO_SingleValue_222545728_TaskState.4" hidden="1">"'ZASXdKW4TOlpyUbn1qyGvQDeYzzYg2B/NqI+/Ls7m0UDeXwOFz+VwBWXV8LiJbVo5Ro+VIbZ8MpzYKWvj2IX1ozn6MDBEapkU22PyAFmzD93WfjQXh26LzyQ4H4f7yCqXvkabm/lf49jllHuof0ml/JbWK87l1rSdbBDTRe9Nof+HlmvitFhAD4b5AtUKXR+B+xqOUn/SsWv6aW/+5LX8JD1IFpzr1YMU1vlXY/LIwYNd+mrFKh+nk/og4c'"</definedName>
    <definedName name="_AMO_SingleValue_222545728_TaskState.5" hidden="1">"'qPWXZQrtIq6zXlx9xioUs6ruCptdeVdpN6i9dus6YQtVzGooNnz4RJ/D0SUEt6dEOH7H8bMSV1Xf7CuC4szYcMHV0rSK//rVtLz12K/IHpUCqLHQUH0OCyIHkcF0eO4IHqcFESP04LocVYQPdSOgE1rUo41igWtA7tH8RGPtsnLP63E5TfQ8g9EGnJUfrSuFK2O2u5VW5u2S1HWX3cDrriEW+qUU127eqvqIImksHjFa3naa84DfM6R2jQp'"</definedName>
    <definedName name="_AMO_SingleValue_222545728_TaskState.6" hidden="1">"'a/j0ElnRW6N52Gq/FynJENWC1AuU0ZjSmNoMpvY1qjSqUkdVRaNKoyp1VB1oVGlUpY6qQ40qjarUUXWkUaVRlTqqjjWqNKpSR9WJRpVGVeqoOtWo0qhKHVVnGlUaVRu4CrqncaVx5YurdZTrVxHttcto+3pq5g7PDutc3L09fk/FyGNFOuipIHnoIpDxIzfpbVp9Jks+LeJ3J73eIyDut76ia7rhpymJfZydkHHH9gPPHXtqNOb6WwTWUHq'"</definedName>
    <definedName name="_AMO_SingleValue_222545728_TaskState.7" hidden="1">"'jTzJZ6zxhPmNQMlt6a/UP2sV6yedLpHh3lig9GjTk+4rGDi7KnjZ+5/gXPW1k9iS7ZIk1kmVLrvugVnurM9fdx7waB+/5H0LXGYkd/rJfy1q2d9o+kNyBvX6vrV0rNk2yltl0VGnfM6R7tO7R+fVoGYVE78XXtO4eig7yBO05qNO9N8J5h+SCbZERRLw7I25w9sA6Tpif2FN/7+EZ7HGi2xHvzoiX78vEPErcUXmhvZr2ajl7Ne/sRvs37d'"</definedName>
    <definedName name="_AMO_SingleValue_222545728_TaskState.8" hidden="1">"'+S+zdx79w5LLrA0Ud8G9rHaR+Xu4/zu5al/Zz2c2n4uSY/GUP7OO3jiuLj5LqB9m/av+W74qaeDHFOf1LR1tayXdN6GWsocSJ3Z9tGGdfUmy06qLNPrrEs2hi2Oi4lH4/CdF83gsQbOcIkFWXVvOwY54LL1Xglw0DahOnuI/VY55M4RE3uhPJrsf6DFX+ymTbombtTyi5fHM1KVaJreZF4dWGXc2LbTu2E8LHjopKHT4m1H3Ik8RA65kWT9'"</definedName>
    <definedName name="_AMO_SingleValue_222545728_TaskState.9" hidden="1">"'IFmHD9M+XcYQcKSY5eGFdf5PWHQW+fhdWhHR6ueNmptX5N4+03dFWs5ublLzph6x4y/7oAjZesXcGrDe9l5yks4cyZIn5s6SJ8aHNfaPrcCPQ9wbHO4Bc3q03PmZps0nyXh3rS/C+pH025ZS4/82+K+tDDjGRlLBcep4r1BTw4edX6jkTM+t2Mkb+u7WyIofVPIEM+VjIqLoOdPelHSQL8R7VKnKtf+KlokRZvUO6OW7Nlsbd1aLDyoioYZ'"</definedName>
    <definedName name="_AMO_SingleValue_225272241_TaskState" hidden="1">"'Partitions:13'"</definedName>
    <definedName name="_AMO_SingleValue_225272241_TaskState.0" hidden="1">"'SASUNICODE7V3pb+I4FPfnlfZ/QF1pPoxmSy96aC5Reo2G0i4wHe0nRCmdQcs1BNqtVvu/78/PcQ7nDiGBWSsCEuf5XX5+79lxzDv2kf3NRmzISuyJ9dmMGWzAJmzM3rMttsu22Q5+S7gzZj2UP+DumH2juws2Z4/sd3aM84/sA/uV/cLesTbrAsdfqDPG2Qg1OWwL0CMcXVB4wT0OdQ+qfcBuWbQ55AFo7hNdSZvjG5lYqvhss3N2iW9Jy'"</definedName>
    <definedName name="_AMO_SingleValue_225272241_TaskState.1" hidden="1">"'cD5GWHqAccAePvsDerdKfJUALcLnDsWdg5VA2dDSLIALOd1jG8u2QzYhwRxi2vO6wD4P+PuCyhPQLdPWDm1CnTQhy564PyeneD7gO2B1gmutizN3JH0A0vyGrAM6awHeoJLVWtzXM1x1YHkZ3TeNfEYIZjdWHok2w+SSeiTy9uge/y6h2uDriQFAzXnJn+83cYEV45Jb4Z6z7lQahKlJ6KzQFkeNOdWOW+zOZ3lS3dMtfOgOaU+8ZSj7bgp'"</definedName>
    <definedName name="_AMO_SingleValue_225272241_TaskState.10" hidden="1">"'KBsR3EMszp17TXF/sRWK75assOfR+Go8Tcdcf1legid3lOtY2SDPsVaBX+wWngVm1U/Y/8TQoWNO38vTka1gY80KI99Z252fZkdD1XuWGklqx8G0y7F7pR0BZW6XrO/a9dzxVJa2QvDYI9aSgqdE3IuY+hjqteJRuqCoOkfZhPiOprCgKF63Rtx++/urOg/XoT1u9ea/cbV9Q738zDUKdmJz1xQ+YcscGd+jf0hZvwJTEzmlfU/mbs47I5T'"</definedName>
    <definedName name="_AMO_SingleValue_225272241_TaskState.11" hidden="1">"'PTB5Ephs842Bnwvvgs+KofwcI726GM7NFGkvgfzBlbwN2asosNDSl71vqL4Y5whSj2+DZAztbk1puKbMmtkdRW97dCnHaxhkPxGzNgnprw6Mpzt+TWadKnymObFqVl7Zx8B1ppw59q9wlacm4OKNaT2LgtYQ9hGt9VX2OR5O4PS7o/xzUlqrDI3GbP2NVsmxviwmIJpP/Nrug2GBz6+bCUFo2aW/0awsu99TyIOn03qTeM6FdN3vMOT6R/e'"</definedName>
    <definedName name="_AMO_SingleValue_225272241_TaskState.12" hidden="1">"'6adUmeexOfbedx/il3G1dOj2HPVRhUU+y4bJi6k/+Cl/wfebehIS6j6I/i/4XVmJtOInWMn55nFZOX4z2fjD+ofcoWvg/sPw=='"</definedName>
    <definedName name="_AMO_SingleValue_225272241_TaskState.2" hidden="1">"'7hZAc68AmvsF0DwogGalAJqHBdA8KoDmcQE0TwrxCTs5UeVRuce+o4xnPHl5+e+ouQAWTvXBzI6Wp1qOlX1I6FuK4VPKn+bId5JlKrK2M0NRMZ7iakJZpxPLKe40qbwPjBOC5fh4rUe6HlnlW46Mc0bRX+aATXzP8FuiHO2FMEsYt1YuSLNGRF0bStVpkFRBUt/gXOqvjl8DV6oev1NOU6d26hNdW1JnfSO0BZ2QbgqXqDEBbi4Tl8cgKvz'"</definedName>
    <definedName name="_AMO_SingleValue_225272241_TaskState.3" hidden="1">"'OY4Ccwbga5rmhYJr7arucgH+vbv10l8y6pOXc4PuBYKvU5n3qaWJcs4lWJcZS1yhzy2uXb9Ed4TG26XCPx9TRmD3iEtDq6IrDzKkG7/cjfDhsmb2m0VKXvGUJtQbEy9gag5UAUWav2G8Yc56xt+ZZFWd+WfUbX0hBRWT+yWioo4X37B9YUhX6Pcfve0D+QPkE1N+6zv8N5cTpc5Px441rr33hSjhEe5Vi4DnJBMtxJliOMsFymAmWSiZYDj'"</definedName>
    <definedName name="_AMO_SingleValue_225272241_TaskState.4" hidden="1">"'LBsp8Jlr1MsOxmgiUdDufMRBQGt5eM5/EnNJPz4Iqhm+PX/WWSUNcUzfo+HudnlLZBNtCnCNSzZsA+AbZqZg9PxKnIhsWMYteTjWyeVho0OxmklSqVDgFnUEYk9OLMHe1zMW6YUK4TnKMlz1jj8xLMQZb5bQ336uwL+kcjpszBuJq493VpLLfQzSVyjGXxXMHez3Ccx5Ysv4w73E5tK7jFp0s5t/BZ8xwtNIyLfGzzAi3YRDxrL20LdXoSE'"</definedName>
    <definedName name="_AMO_SingleValue_225272241_TaskState.5" hidden="1">"'hfP6uzAHktdUq0FYP21L/yBnCew63nHJvK5Tgu2/pnGKmKcIuY3xiTjRBkZqzy3CEqM6dz8BPHhrOGOH69o9uWtNdq9s0YQfKwzoEhUohz/G8F5de/VUbooeAVqHJNzzHGF666J/2eM/FJmMXr7v0grR9GqvFFeanP0EN9vS11UcT2zZmPz9dwNRN0ofxs1/xWeszTwXV0Dj54sssu2adNcSTfnnNOPel72cEM2sWwcv0QvqwLTGetAiht8'"</definedName>
    <definedName name="_AMO_SingleValue_225272241_TaskState.6" hidden="1">"'qpB5s2zA1n6WI4/gCB5ON67u4jzjkNDymUSy5yCyljNOyTLvOoYhZRZVnHNORyS5HOdymB0fLMlXlMSpoa4rCV9NMiRM8snUozUbzK+4DBeukrTPy6LWJRTPxe6a8LG3JnzsrwkfB2vCR2VN+DhcEz6O1oSP4zXh42RN+JDrK1bNSTlRFAtaPeGO4gOKtunrv3jy8i/g8g9kGiIqT5mcjfZGbfe6Bxu27ZjZCH7quh0wfxouqZNONfKZrdR'"</definedName>
    <definedName name="_AMO_SingleValue_225272241_TaskState.7" hidden="1">"'BGkph+YoqedZPmns4TlHaMCFrODqppOhEcB62Xka1lHQWdQuq56ijbUrb1GpsaldblbaqzK1qT1uVtqrMrWpfW5W2qsyt6kBblbaqzK2qoq1KW1XmVnWorUpbVeZWdaStSltV5lZ1rK1KW1XmVnWirUpb1QpmQXe0XWm78rWrKMjop4j2s8t463pq5nrtFvG8vmt7/PYYKeKJdNAeK0Xwwi3juTDqTebd4aaYNQJ+uyEUYxt+OyTo1QrOt5'"</definedName>
    <definedName name="_AMO_SingleValue_225272241_TaskState.8" hidden="1">"'X8o57thZaNfDU2JJ0ZgVrJLvaloxXlh4uJgOlk6UTyH7SGNuidHJuPOuvTm5NDBxbv+v8heWF3zRJxJOqWXO/LC4/pLHH3JZXLGxa9K4bYuYHvD5LtOm7nG6Pp1+9/wZXcn4Tj4+t/HxScQbtrrG4Vtxfa+/5ROaVNrjqbF76M53z8Xc5z7dW0VyvYq6mZmPZv2r+l92/8PZ9TSMTf5ebvqmv/pv1bsf5NHftr/6b92zKzsTX0wBq7Yvztx'"</definedName>
    <definedName name="_AMO_SingleValue_225272241_TaskState.9" hidden="1">"'kudwWkPt7SHU7EEv0nfR/0J4+/Ni3kfIbn9TmhwX97cHtdGX7uBJ2sx8T5xS/c43eMKzynUudr4WYXu3f7jhTb7hE9dR1Tdv9egf3uf0+lxgx43FPu0Xe4Kc8r+ZOv2XD3f59mb8NQyWWRztm2c2KbuJWdbfbw45o1N6WNSGO9RUSRZ9AimlCzbumbiv5EGjh12Lhz+bjN2YCsn1OMm+Dj++xya+ebl9+Lm3snkU33apkpZViTyb/0ajZHm'"</definedName>
    <definedName name="_AMO_SingleValue_242095788_TaskState" hidden="1">"'Partitions:11'"</definedName>
    <definedName name="_AMO_SingleValue_242095788_TaskState.0" hidden="1">"'SASUNICODE7V3rb+JGEJ/Plfo/oFS6D6dryIskqPcQgTxOxxEKJKd+igghPVQeKZhco6r/e3876/UTG9sY25FWKMRez85vZnd2ZrzrNe/pE/1DExpTiZ5pSHNa0IhmNKUPtEP7tEt7+F/ClSkNUP6Aq1P6k68uyaBH+pVOcfyJPtLP9BO9px71weMv1JniaIKagrYL6gk+fSC84JqgugfqELQ7FragPALmIeMqbMFvYnKp4W+XzukS3wppg'"</definedName>
    <definedName name="_AMO_SingleValue_242095788_TaskState.1" hidden="1">"'eMGcxqAxwh8h/QO9W49+lRAtw+eexZ3QVWHZGNosgStkHWKb6HZHNzHTNHGuZB1BP5fcPUFyDPgDpmrQKugDYZoiwEkv6cqvo/oAFhVnO1YLXPL2o8szevgMuajAfCklN5WM3Bm4OwOmjf4uG/yWYRwdnMZsG5/s06yPYW+Lb4mzgc4X/CZQligpmHKJ/ptynTliHhz1PuRCVKHkZ4ZZ4myLDANq1z0mcFH2eJOuXYWmE88Jp4ztB034n4O'"</definedName>
    <definedName name="_AMO_SingleValue_242095788_TaskState.10" hidden="1">"'N2V2cea0ZoOc8xM9ku//W5gtp94XH/+3a3bRQmMam3dv8pd4vD4+mUbeHDS5zF5OfokPVkTsoP4pW/w+0v8='"</definedName>
    <definedName name="_AMO_SingleValue_242095788_TaskState.2" hidden="1">"'mAc5YB7mgHmUA2YlB8zjHDBPcsA8zQGzmotP2MsIVUTlAX1Hmch4svLy31FzCS4C9cHMjjZHLUfKPhR1m2P4E+dPBvKdeJmKqu3MULwcZf73FWVuPnb5Dl+RWu7yx51DejNIO0uU1N6MUNAYXEPIOsGfoC3TW87w+tzDJdQasSxTK28sgaJMb+gX5MkN+s08quFoVSbwbiWlRJHZSjwMb4bzgf6lJq6cIQdu4uwNRsUSNAbXso//C5XEaSf'"</definedName>
    <definedName name="_AMO_SingleValue_242095788_TaskState.3" hidden="1">"'x5PGPxbcr6Ur4yP6KLnEpAmI1Y7zTjPFOMsY7zhivkjHeUcZ4hxnjHWSMt58x3rbRnPfG6WG5Y6839p3hbMYzLs7Ip6hajDXkuDWw7vU/g7ZmRl8xV6Livpw7EdFBZg9z6z44GL/FMx5B+DUuHYNORIOFKUGTY92Q8w77WOYiM85UouNf41hlEU3GMBLLEiyBQneiLUKzHielW546rjXpBnlJK6LOwbw6uPZtYy5ttM0l7HBTPlewrAY+55'"</definedName>
    <definedName name="_AMO_SingleValue_242095788_TaskState.4" hidden="1">"'E1K8do0XKkvk9mp7YVtPHXB/rQzGKMDC00TIpsbPMCPdiBh+ptbAtNnl2Nyic7Owj3l1eo/YAylcNf4a/PJfNQ/5BO/yvUGs7n1p1ithbQwuhNo/+Fl2vhu1ZAGwj3BaoXehyB+xlHqVXoWfX8Nff+pj1/CQ9SA6cG7t57oOvhrPnKbMBu/TRzlS7TyTWvOLhR2y7KTIui7vC1uOtGqpZzNkaV+VdTROkter/Dkk5Yc5WDCpq9FVzir2tFq'"</definedName>
    <definedName name="_AMO_SingleValue_242095788_TaskState.5" hidden="1">"'eFd3Qpf0xozJzU/9mjN74gzocOFqyTprN261ZH8pdgviBwHBZHjsCByHBVEjkpB5DguiBwnBZHjtCByVAsih1rl2bYk5VhRLGgNxx3FRxxtk9d/8eXlN5Dyd2QaMio/WTNF/qjtXn2xaXsUZR1lN2DGJVxTJ05t7SqMaoMkSGH5ilfztNeOBvicobRlUtbxuUukxd0aycNW7byWksyi2kA9Rx1tU9qmtmNT+9qqtFWlblUH2qq0VaVuVYfa'"</definedName>
    <definedName name="_AMO_SingleValue_242095788_TaskState.6" hidden="1">"'qrRVpW5VR9qqtFWlblUVbVXaqlK3qmNtVdqqUreqE21V2qpSt6pTbVXaqlK3qqq2Km1VW5gF3dN2pe1qpV2to1y/imivXUZ7rqduPuHZZZmL+2zPqp3OeaxIB+30zkMWYRk/ckPvkH+ffT49smp3pH5GwLmrYHWsscf+pvGmTmNus0Vgq6QXcZJhrfN++cSdZLrcrZU/6MnVSz5fosT7NImSo0lD3ks0dnBR+nTwPcd/MbpG5uixa5ZYIlm'"</definedName>
    <definedName name="_AMO_SingleValue_242095788_TaskState.7" hidden="1">"'35Nr7JP2Us8Q9lrxSXtO6p6y7uCZoz0Cd7tPTzj1UC9ZF+ph4z07f4OyRZZwwP/HU7YOH5yPJp8Kze3baT23bg02TzCa3nUNLXyYyLbHn6lx7Ne3VcvZq3vxH+zft35L7N7G75gwaiT2XYk+p9m/av+Xr37x33Nq/af+2iX+7gm43/LZGsaewqz2c9nC5ezjvzFF0Hxe8/3wIWWckdpvLOSbZyvauz2C/8ZpHt8peevQZf019h6bHdwHGt3'"</definedName>
    <definedName name="_AMO_SingleValue_242095788_TaskState.8" hidden="1">"'+uXmcxOovJd8VNvRnijP6goq2tZbum9RrWUOJFNmffRolt6m3lXbTZF1c8ixbH/LEpeUwKk31dFIkXPcKQXsequZz7C8vsshrXUXPLePp5x+xr1bLs0Wh179f5HsBA2YTpHiJJ7nyfihgPO6H82myFA1+Lb2ck3ZnPGJVdETWalqpGz4oF8drCruf0UHZpN4SPneGWPHxKLP2Qc8LHUCuIhnTB928GymYsdxyE8pq2sfNXfxyM2orXJH5vo'"</definedName>
    <definedName name="_AMO_SingleValue_242095788_TaskState.9" hidden="1">"'uHKhp3c3DVnTL1jZsj3sA+lwzdw6iC22NeUD3demaB8bsogI17wnYcdEU8cdW9x1f9Wo7nZyq2EvB9MnXugezJ1lS3zxN9tHhcLM8OU2W3w3YP4dY4XB48G/26I867Jzlq9Pe5u/aDybVmDeNNnVFsIeiOo1zKaGAOiRxpU43b3W4ik6JD6ZZYleylbWrcUC48lrbMT9+ha1dNC6yfLsoN7I/z9WKJ3Z/xmqAE57xGUXXylPmtzb/KTbR/1'"</definedName>
    <definedName name="_AMO_SingleValue_247862661_TaskState" hidden="1">"'Partitions:13'"</definedName>
    <definedName name="_AMO_SingleValue_247862661_TaskState.0" hidden="1">"'SASUNICODE7V3pb+I4FH+fV9r/AXWl/TCaLb0PzSVKr9G0tAudjvYTopTOoOUaAp2pVvu/78/PMUmcgwRCAqwVERLn+V1+frafHectfaCf1KUOFeiZWjQki9rUpx69ow3apk3awn8BT3rURPojnvboKz8d04ie6A86wvUHek+/0i/0lu6oARx/I08PV13kFLA1QHdxNEDhBc8E1AOotgC7MaEtIPdAc5fpKtoCX9fGUsJvk87oAmdFycL1K'"</definedName>
    <definedName name="_AMO_SingleValue_247862661_TaskState.1" hidden="1">"'WNqAkcbeFv0GvnuNXn2AbcNnFsT7AKqDM46kGQMWMFrD2ch2RDYOwxxi3vBaxv4P+HpCyj3QbfFWAW1feigBV00wfkDHeO8RzugdYy7jYlm7ln69kTyMrB0+KoJepJLXWsj3I1wV4fkp3zdsPFYEZi9WJos23eWSepTyFvhZ+K+iXuL7xQFCzlHNn+i3HoMV4xJb4h8PzKhVGVKz0xnjLQsaI4m6aLMRnyVLd0e586CpqwXokZ0aZAJRYda'"</definedName>
    <definedName name="_AMO_SingleValue_247862661_TaskState.10" hidden="1">"'eJ/mPZN5zXBKybzQNcnvRLZdO+ycu8YPq7EDWzGhHpfDxxVdbWB4vjK3OiOkdRnuMQQ+fJciYWkbkfhumf+mz98uxkbr9sq94hw8ef1jfTIuF6PdReCX+0yngVm3MOebL3U+Rnyen44qBQdrWhjFnszeSEF6NHS9p6mRpHYcTrsYu1Y6vlP1CpLVXSef1xOr1FoEHqePX9DwFJh76Y2fInua8Sidsz8eIa3PfE+nMGb/fzUZowTtKa/rPFq'"</definedName>
    <definedName name="_AMO_SingleValue_247862661_TaskState.11" hidden="1">"'HTk/f33OKq+0bruWnnnGDG5s3p/QJG/ZY4gH1Q8n6BZiq6I04z1Sr737SRfrQ5kH2kcLHaE4fas+V9x5P/XvgDe3SqMyI+9GW+Q5wA1tWqZkBn2+5nlh2jE/GF8PHWU77rrRb08aXjifRS9yr/Thl4m4H5Lh2zLW04tOS4O/ZzlPi34AGKZWmSL3DIb/56+ha5y5JKcbFOa30FAaRS9pCtNYXVddEKxK3poV9AUAvqSt4ImHvp1Riq/aXmI'"</definedName>
    <definedName name="_AMO_SingleValue_247862661_TaskState.12" hidden="1">"'SokvpW+5jbBIdbLxeWVrJJamFQOQiZBxOvMZvOq1xz+rxHY5PcvVlV566pwbI82PgcG4/zjflN3Lk9hTOytTin3J/XsvWmvnaZ/Fv2m9BQh9QXDXucW29nZ5NIHxHOzrOOyc/xTsB4PKx8ihN87+k/'"</definedName>
    <definedName name="_AMO_SingleValue_247862661_TaskState.2" hidden="1">"'Bxhe6DATqgOu+88Z1hEvxe0caO7kQHM3B5p7OdDcz4HmQQ4086idRznQPM7FJ2xlRFX0Ppr0DWmiZ5dVa/YNOcfAIqg+2r3ARVP9jn6U+OUj8wue1e1zPhwo+fOUPH3axVg9awV9y/3TAY8NRuApWS9c5Xb3vnWMJ7jr84jKjeUET6qc3gLGPsMKfCLXE993J+kbrtHUkHu2anxTxXmI/wKPP14Ys4LxauWcNWtNyetA6ToNkypM6htcK/1'"</definedName>
    <definedName name="_AMO_SingleValue_247862661_TaskState.3" hidden="1">"'d4d/Cna7Hb9xfv+JyajFdR1J3fiuyBN2QXgoX3Gt8YJmEPBZTEU+eQuQMx1Wxry0N0yhQ28UE/Pt1G6S7ZNalLOcG50eGLXGZt9i7yjH7KlqVjBNcI80rr5O+wU+kx9jkwxtr0CMNTjRBQuuRAwEz4hyi3nfxE7BFesWRgAb7rQJytZmX3iS+UABEkX6n3+gnnr6xr0q4Choxvg6ElFTkqDYZDX0k/I7+gSWVoN8z/L8D5Hek90H9jef630'"</definedName>
    <definedName name="_AMO_SingleValue_247862661_TaskState.4" hidden="1">"'hO3D43GT/+vsyrQLgCDlle8TkOx1TgstN7FvExF2LIcrw2khytjSSHayPJwdpIsr82kuytjSS7ayPJztpIsr02kqyuHO4ZklWQwturjjdC6POs1qNnzLU644BgmRTUNY9+WgE91HWUtsJ22OIRS3MyG/gRsCV7tPnMnMroieBFjgu8o9fV00qFZ2rDtFLi1A7gLB5BS724Yw3OtYwz9bnehY/pk0c44vMSzkGa8ZAynl3RZ9SPSkyZw3FV8'"</definedName>
    <definedName name="_AMO_SingleValue_247862661_TaskState.5" hidden="1">"'ezL3FhuoZsL+Ld58VzC3k9xnMWWLLsITbSdOlZwi1+DYzTSZ40ytNAoLrKxzXOUYBVt6t3ctiDazPh4FmcHTuztgnONARusfekPVFzZyeePZak1LjXY+ieObcm4loyH91jGvhZJ1XmuMZSMAXr5CePDncPbfvzO0fo3k+jo/STiJGJjbW6JChwT+spwft37dTRbK3gJagKTO0Z1ifuGjX8dW34ls4z2/V+kVVFXXd5pXmp19BDfbytdlHA/'"</definedName>
    <definedName name="_AMO_SingleValue_247862661_TaskState.6" hidden="1">"'nMyjZeu5K2h1p/nbafMl0X2WCs6lJfDoyVp2VTZ3PE5rZNznDKKelT3csE3M245foJaVgOmU6pDiBr8SZF4tG3C0n+bII7wFj6YbV3dx5sQVtJrDTjZvrnK52ymV5l/T2eGeRQnXgtMuS67GuQJmKwBL8tW1cXLoa2yjV9Z2GJNayfA0mT0Ud0KGc0/KrKsspq1dzJ+L7SXhY2dJ+NhdEj72loSP/SXh42BJ+DhcEj6OloSP4yXhQ63BXDQ'"</definedName>
    <definedName name="_AMO_SingleValue_247862661_TaskState.7" hidden="1">"'nxUStWNiaO28r3ubWdvb8L75++Wdw+Sd6GrJVHpCKRvtbbe86OQf2zhXZCF+lsxkSP42W1E1HrH2KXuOjdDALpaj+ii552iuTmjhOkFqxIcs46jNJUZ/CedT6St1SZrOoW1A9Qx5jU8amFmNT28aqjFWlblU7xqqMVaVuVbvGqoxVpW5Ve8aqjFWlblX7xqqMVaVuVQfGqoxVpW5Vh8aqjFWlblVHxqqMVaVuVcfGqoxVLSAKumXsythVoF'"</definedName>
    <definedName name="_AMO_SingleValue_247862661_TaskState.8" hidden="1">"'1Ng5w+i+jMXcZb11O212vXmOflXdsTtN9aHjPSYfvN5cGLsIwfuVGvkn+3v3zWCATt3ZOPbQTtomRWK7jfVgpu9RwvNG/LV6YO68wK1Up6bd9stKb54XxawNlkqU/lP2wNbdg7OQ4fV9TiNyc7Liz+9f8d9sLenAXmSOYteN7VlR7TneKtSzqXNzR9FyW504/YTyrdddzuN0ZnX7//GXdqPyuBT6z/fdRwhu3GtLhV3H5o//tHxRltctG9e'"</definedName>
    <definedName name="_AMO_SingleValue_247862661_TaskState.9" hidden="1">"'enLRJ9PvMt5Zrya8Wo5ezW9J2b8m/Fvs/s38Z7PCSQ6w9VH/K6MjzM+LncfFzTuNn7O+Lk0/FyF9+QwPs74uGXxcTLGafyb8W/zzDqVUQPLdEniLe4L04szHm5uD6djCd8xpIX8fRL7g8j4tpTcefc9vC6vbo27Q127gSerkdw3oWZqnKlxufcp9Dmp+L2Kda/d2c+2q11hTugvWrZ59Wzns1dh1jJZJMxdtnF8ur6XnGP18fy33yfP7ouj'"</definedName>
    <definedName name="_AMO_SingleValue_30194841_TaskState" hidden="1">"'Partitions:11'"</definedName>
    <definedName name="_AMO_SingleValue_30194841_TaskState.0" hidden="1">"'SASUNICODE7V1bb+I4FD7PK+1/QF1pHkaz0HuLdi6i0MtoGMoC7WifKkrpDlpuC6Gz1Wr/+34+jnODhCSkSYosBCT28bnYn4+P7Vze0yf6h0Y0pAI9UZ9mNKcBTWhMH2iH9qhIu/gvIGdMPaQ/IHdMf3Luggx6pF/pFMef6CP9TD/Re+pQFzz+QpkxjkYoKWjboB7h04WEZ+QJqntI7YN2x5ItKA8h84DlKtmC38jkUsG3SOd0iV8laY7jG'"</definedName>
    <definedName name="_AMO_SingleValue_30194841_TaskState.1" hidden="1">"'nPqgccAfPv0DuVuPfYcgW4PPHct7oKqCs2GsGQBWqHrGL/Cshm4D5miiXOh6wD8vyD3GZInkNtnrkLaEeqgj7roQfN7KuP3kPYhq4yzHatmbtn6gWV5FVyGfNSDPKmlt9YMnBk4u4PlNT7umnzmAZzdXHps299sk6xPYW+D88R5D+dzPlMS5ihpmPqJdhszXSmkvBnK/UhFUoslPbGcBdLSkGlY6aLNDD5KV+6YS6chc8p94ilF7Lgl7mUg'"</definedName>
    <definedName name="_AMO_SingleValue_30194841_TaskState.10" hidden="1">"'cyLaIOe8rkPy+XFzs+7UewqivzOpiBoa0tCc28s3QHk9fTyLvDFMfJ29nJY13l8RQfq1T8ni95H+Bw=='"</definedName>
    <definedName name="_AMO_SingleValue_30194841_TaskState.2" hidden="1">"'cz8DmQcZyDzMQOZRBjKPM5B5koHM0wxkljPxCbspSRWjco++I01EPGl5+e8ouQAXIfXBjI42l1oKFX0o6iaP4VOOnwzEO9EiFVXaGaF4Ocr47yvS3Hzs9B3OkVYW+eOOIb0RpB0lSmpvRChoDC4hdB3hK2hL9JYjvC63cAGlBqzL2IobC6Ao0Rv6BXFyjX4zjyo4WhUJvFtJKaXIaCWaDG+E84H+pTpyzhAD13H2Br1iARqDS9nH/wVq4sR'"</definedName>
    <definedName name="_AMO_SingleValue_30194841_TaskState.3" hidden="1">"'JNH2W++LblXQFfGR7hdfYn1OB287bM8JzLoSwpbw1lpxujSUnW2PJ8dZYcrQ1lhxujSUHW2PJ/tZYsrc1lrxeO5wrX6/BCnfM7o2Zz3A24ZVaZ8SsqBpsRZ/j3Z61RvgZtBUzahdrrGq+INdcRVQpZx0za/3MX36DV0r95Fc4dQg6EUXOTQ3qHCP3eb5iH8s5zITrJ7z8axyr2UedZRixdfHXQEl3SpsHzpaclG59qsir0w3mM42QNvvzai'"</definedName>
    <definedName name="_AMO_SingleValue_30194841_TaskState.4" hidden="1">"'Hv28ZcmqibS+BwUz5XQFYNn/PQlpUi1GgpVNvHw6mNgia+XUjvm7MfI0WEBmmRDjYv0IIt+L7OxlgQvi08n/RwEOwvr1D6AWlq7n+Fb5dTZoH+IZn2V1IrOJ9ZK0zpIqCB3ptE+wsv18BvJYcYCPYFqhU6PAJ3Ux6lVklPq+WvufU3bflLeJAKONXoDlZc41uBza8LA3btJxmrtJlO7pVHkRu27sKs0CrqFudF3W9WpZyruCpteRdWpN6i9'"</definedName>
    <definedName name="_AMO_SingleValue_30194841_TaskState.5" hidden="1">"'Vus6YgtVzGooNldwSX6fniYEt5d8eC98CFzUuvqj9a6sDgTNly4UuKu9q/bVc1ei72c6LGfEz0OcqLHYU70OMqJHsc50eMkJ3qc5kSPck70ULvDL61JKdIo5rf36x7FBzzaxi//vBSX30DL3xFpyFF5aq0ULY/a7l1bm7ZDYfZfiz4rLsGWOuVU1u7eqjqIIykoXvFanvSecw+fM6Q2TMoqPnexrLhbo3nQbr8XKfEQ1YTUc5TRmNKYehlM'"</definedName>
    <definedName name="_AMO_SingleValue_30194841_TaskState.6" hidden="1">"'7WlUaVQljqp9jSqNqsRRdaBRpVGVOKoONao0qhJH1ZFGlUZV4qg61qjSqEocVScaVRpViaPqVKNKoypxVJU1qjSqXmAVdFfjSuNqJa7WUa7fRbT3LsNd11M1r/Bss875vbZn1RMSstiR9ntCRBa6CGT8yEx6i5afz5FNi6y6q1pfI+C8q2D1WGP3/U3HmyoNuc7mvrWS3IgTT9Y675fNuBPPlru1+vtduXrJ5wukeK8mUXrUqc/3Eg0dXJQ'"</definedName>
    <definedName name="_AMO_SingleValue_30194841_TaskState.7" hidden="1">"'9LfzO8C9618DsPXbJAmskyxZc9z5JP+VMcfclr5bXtO4q6zbyBO0ZqJO9etp5D9WcbZE+Jtq10zc4e2QdR8xPXHX74OH5SPKq8PSunV6mtvFg08TD5EvH0NKXiUhL3HN1rr2a9moZezVv/KP9m/Zv8f2buLvmDBad4+gzvnXt47SPy9zHrZrtaj+n/VwSfq7B985rH6d9XF58nFxZ1P5N+7dN/NsVbLvhp1mLe6fb2sNpD5e5h/OukIf3cf'"</definedName>
    <definedName name="_AMO_SingleValue_30194841_TaskState.8" hidden="1">"'7P2ehD1wmJp2rItXRZy/bd7f5+I0+9O/0dN/VkiDP6g/K2t5buntZr2EOJNi93tm0Yn67ectBGnX1x+fFw/nvZJ8f3xUG6r/Oe0bxmkKS87JqXHD7ev1yVvaqBtBHTPYTqsc4ncYia3Ank12T9e0v+5GXa4M68OqXk8sXhrFQlOpYXiVYXdjkntu3UdgAfOyYoePgUWPs+j6KPgSNTOEkXPCIaSJuw3lEklNbUjT3iL3vQsLV4TeINJzVX/'"</definedName>
    <definedName name="_AMO_SingleValue_30194841_TaskState.9" hidden="1">"'ODk5i45YeodM6a4Bz6UDd/AqQWvZOep3u/MGSF9ZuogfaV/rGb70mP826Vvkb/8RJyZWc+N2NwfTLs7oJya9sramfJvk/vG3Jx9yJmPf8wl3gnz7OBR47fVOGNNe0bjbXV3C/ilvxQixHMiw+LB73mSXnTU0Q9Em9SowjW/jBJJ0SL1PqAFeypbW7cWcw+a1mPF3cdWtbWwe2rh2789gp+vJNp3wk8W6rliTIWMrxxVF6Cd5CdrP+y7jIo4'"</definedName>
    <definedName name="_AMO_SingleValue_37461558_TaskState" hidden="1">"'Partitions:11'"</definedName>
    <definedName name="_AMO_SingleValue_37461558_TaskState.0" hidden="1">"'SASUNICODE7V1bb9pIFD7PK+1/QFmpD1U3JITctL2IQJpUpYQFkmqfECVki5ZLCqZttNr/vt+c8fgGNrYxtoNGCLBnzpzLzOczZy62X9M7+kljGlGBvtOAZjSnIU1pQm9ojw5pnw7wX0DOhPpIv0fuhP7m3AUZ9EC/0xmO39Fb+pV+odfUoR54/IMyExyNUVLQtkE9xqcHCU/IE1RfIHUA2j1LtqAsQ+YRy1WyBb+xyaWC7z5d0hV+laQ5j'"</definedName>
    <definedName name="_AMO_SingleValue_37461558_TaskState.1" hidden="1">"'mvMqQ8eQ/Ad0CuUu/PYcwy6Q/A8sLgLqio0G8GSBWiFrhP8Cstm4D5iiibOha5D8P+I3CdInkLugLkKaceogwHqog/Nv9A5fstUgqxznO1ZNXPH1g8ty6vgMuKjPuRJLb21ZuDMwFkXltf4uGfymQdwdnPps23f2CZZn8LeBueJ8z7O53ymJMxR0jD1E+02YbpiSHkzlPuRiqQWS/rOchZIS0OmYaWLNjP4KF25Ey6dhsxHvia+p4gdt8TD'"</definedName>
    <definedName name="_AMO_SingleValue_37461558_TaskState.10" hidden="1">"'U36+UN8VaSpsfOLYugDtJD9Z/2HfYrWPMyeqDXKO7joknyI3N2tPvTcg+tuy9lFDIxqZI3z57i+vv49nkTeSia+zl9OyxqUVcaRf+xQtfm/pfw=='"</definedName>
    <definedName name="_AMO_SingleValue_37461558_TaskState.2" hidden="1">"'DGSWMpB5lIHMcgYyjzOQeZKBzNMMZJ5lIPM8E59wkJJU0Sv36SvSRMSTlpf/ipILcBFS783oaNtSvyG+EN+0rVVys6nrJ+R1zd8sZW/L+mKoiFNRNzlue+SY2YBm0aJTVdoZlXo5ypj/E9LcfOz0Pc6RVu7zxz1u8I4a7JGBpPaOAgSNwSWErmN8BW2RXnJU3+O6LqDUkHWZWGOFAiiK9IJ+w9ioRn+YRxUcrYr+Xq2klFJkhBpNhjeqfUP'"</definedName>
    <definedName name="_AMO_SingleValue_37461558_TaskState.3" hidden="1">"'/Uh05Fxj31HH2AtfMAjQGl7KP/wvUxImTaPos+9+XK+kK+Mj2Cq+xP6cCt53XG4bnXAhhy/nOWHK2M5ac7owlJztjyfHOWFLeGUuOdsaS0s5YcrgzljxfO5yznc/BCnfM7o2ZL3A25dl5Z8SsqBpsxYDj3b41L/wBtBUzahfz6mq8ICTJqFKONGfWnKm//AbPjvvJr3DqCHQiipybGtQ5Rh7weMU+lmOYKddPePk3OFajjzrLMGLr4q+Bku'"</definedName>
    <definedName name="_AMO_SingleValue_37461558_TaskState.4" hidden="1">"'6UNg8cLTkp3fpUkVenW4xnGiFt9ufVQt7njbk0UTdXwOGmfK6BrBo+l6EtK0ao0WKoto+HUxsFTXx7kD4wRz9GiggN0iIdbL5HC7bg+zobY0H4tvB80sNBsL+8Rul7pKmx/zW+PU6ZBfqHZNpfSa3gfGbN9aSLgAau3iTaX3i5Bn4rOcRAsC9QrdDhHriXci+1SnpaLX/Drb9py1/Bg1TAqUZdWHGDbwU2Py8M2LWfZKzSZjq5PyKK3LB1F'"</definedName>
    <definedName name="_AMO_SingleValue_37461558_TaskState.5" hidden="1">"'2aGVlG3OC/qHgNVyjmLq9KWV95F6h1av8WajtlyFYMKmoMVXKLvgQhTwrsTInj/w4g5qXn1B2teWJwJG967UuLO/K9bSc9ei8Oc6FHKiR5HOdGjnBM9jnOix0lO9DjNiR5nOdHjPCd6qB0B29akGKkX81sHdvfiQ+5t45d/WorLb6Hln4g0ZK/8aM0ULffa7lVbm7ZDYdZf931mXIItdcqprF29VXUQR1JQvOK1POk15z4+F0htmJRVfLqx'"</definedName>
    <definedName name="_AMO_SingleValue_37461558_TaskState.6" hidden="1">"'rOiu0Txotd+LlHiIakLqJcpoTGlMbQdThxpVGlWJo6qkUaVRlTiqjjSqNKoSR1VZo0qjKnFUHWtUaVQljqoTjSqNqsRRdapRpVGVOKrONKo0qhJH1blGlUbVFmZBDzSuNK5W4mod5fpVRHvtMty+nqq5w7PNOud3b8+qp2JksSLt91SQLHQRyPiRmfQWLT+TJZsWWXUnvd4j4LyrYHVfY1/7m/Y3VRpxnc19ayW5HieerHXeL5t+J54t3bX'"</definedName>
    <definedName name="_AMO_SingleValue_37461558_TaskState.7" hidden="1">"'6++1cveLzBVK8u0mUHnUa8L1EIwcXZU8LvzP8i6traF49dskCayTLFlz3Pkk/5UxxX0teLW9o3S7rNvIE7QWok9097byHas62SB8Tbe/0Lc4eWMcx8xO7bu89PB9I7gpPb+/0MrWNB5smHia3HUNLXyYiLXHP1aX2atqrZezVvPGP9m/av8X3b+LumgtYdImjD/jWtY/TPi5zH7dqtKv9nPZzSfi5Bt87r32c9nF58XFyZlH7N+3fNvFv17'"</definedName>
    <definedName name="_AMO_SingleValue_37461558_TaskState.8" hidden="1">"'Dtlp9gLu6dbmsPpz1c5h7OO0Me3sf5P2djAF2nJJ6qIefSZS3bd7f7+408Xd3pr7ipJ0Nc0F+Ut7W1dNe0nsMaSrRxubNtw/h09WaLNurso8uPh/Pfyz45vi8O0n2d94zmNYMk5WXVvOjw8f7lquxVDaSNme4+1BXrfBKHqMm9QH5N1r+/5E+20wZdc3dK0eWLw1mpSnQsLxKtLuxyTmzbqe0APnZMUPDwKbD2A+5FHwJ7pnCS3nOPaCBty'"</definedName>
    <definedName name="_AMO_SingleValue_37461558_TaskState.9" hidden="1">"'npHkVBcUzd2j7/sQcPW4g2Jt9rUXPGDk5u75JSp98yY4gvwoWz4DE4teCU7T139zpwx0memDtJX+sdqti8tQc+yo/wdKJafiTMza7qxAf970/YOaB9Nm2UNPfJvk6+PuTkCkaMf/7hLvAvoycGjxm8pcsab9qjG2/LuVvBL3xYqxLMiw2LC75mSXoTUcS2IVqlRhet+GSmSokXqPVAL9la2tm4t5h5EhcGL+0pb1drC8kcL5f4tEvyUJdHC'"</definedName>
    <definedName name="_AMO_SingleValue_390982613_TaskState" hidden="1">"'Partitions:13'"</definedName>
    <definedName name="_AMO_SingleValue_390982613_TaskState.0" hidden="1">"'SASUNICODE7V3pb+I4FPfnlfZ/QF1pPoxmS+9Dc4nSazQt7UKno/2EKKUzaLmGQGer1f7v+/NznMOJQxJCAqwVAYnz/C4/P7/nOOYd+8j+Zn3WYyX2zDpszCzWZUM2YO/ZBttmm2wLvyXcGbA2yh9xd8C+0d0pm7An9js7wvlH9oH9yn5h79gdawHHX6gzwFkfNTlsA9B9HC1QeME9DvUAqh3Abji0OeQeaO4SXUmb4+vbWCr4bLIzdoFvS'"</definedName>
    <definedName name="_AMO_SingleValue_390982613_TaskState.1" hidden="1">"'cnC+SlhagNHF3g77A3q3Svy7ANuGzi3HOwcqgrOepBkCljO6wDfXLIxsPcI4hbXnNcu8H/G3RdQHoJuh7ByavvQQQe6aIPzB3aM7z22A1rHuNpwNHNP0ncdyavA0qOzNugJLlWtTXA1wVUTkp/SecvGY0Vg9mNpk2w/SCahTy5vje7x6zauLbqSFCzUnNj88XYbEFw5Jr0x6v3MhVKdKD0TnSnK8qA5ccp5m03oLF+6A6qdB80R9YnnHG3H'"</definedName>
    <definedName name="_AMO_SingleValue_390982613_TaskState.10" hidden="1">"'6utVadSZoKxPcI8aeP0uRdzSNiLx3RL/7YC/XYyNNu2Ve+U5ePL7x6aTl/NsdxH4xT7TWWBWLcz9z5cmHRP6np+ObAUXa1YY+Z7M/pmC7Gioes9SI0ntWE+7HLtXur5TRgXJ+q5bz++JZWkjAo8b45cUPCXiXnjjp8hIMx6lc/LHE5QNie/ZFKbk/6+cHCVsT3lV59E6dCP9YOQUV9s31MtPfXmDF5u/pvAJG3Yu8YD+IWX9Ckx1RCPuPTn'"</definedName>
    <definedName name="_AMO_SingleValue_390982613_TaskState.11" hidden="1">"'qe+/0UT62eRAxkj5Hc2OoA0/de9wN7oE3tlujlhL3oy3zHeBGtqxCMyP6vqV+YtlzfGJ+UZ9nueO71G5DyS9dT6K2uF/7cdrEOw6IvHZKvbQW0BLn79muU6HPCEc2rclL73DwPUxHHl2r3CVpxbg4Z7WexMBrCVuI1vqi+hofReL2NN0/AKgtdQVPxO39lFXIqoMtJiDqTP6f9ZTGBJdbPxeW0rJJemFYO3CZR47XSKfzOvWcIe3R2GbeaF'"</definedName>
    <definedName name="_AMO_SingleValue_390982613_TaskState.12" hidden="1">"'b2uWvWIlkebHyujcf5H+5NXHk9hZvZWlRT7M9r2XqT/7GZ/P++N6GhHpP/aCj+vVwdZ9NJpGaE6XlWMQU53gnJx3XtU3bwfWD/AQ=='"</definedName>
    <definedName name="_AMO_SingleValue_390982613_TaskState.2" hidden="1">"'T3G7AJo7BdDcLYDmXgE09wugeVAAzcMCaB4VQPO4EJ+wlRNVPiq32XeU8YgnLy//HTWnwMKpPtrR0fxUy7GiDwl9S2P4iOKnCeKdZJGKrO2NUFSMJ7gaUtTpxXKCO3Uq7wDjkGA5Pl7ria77TvmGJ+Ic0+gvY8A6vsf4LVGM9kKYJYxfK+ekWWtGXRdK1alOKp3UNziX+rvCr4UrVY/fKaa5onbqEF1XUm99K7IFvZB+CheoMQRuLhOXxyI'"</definedName>
    <definedName name="_AMO_SingleValue_390982613_TaskState.3" hidden="1">"'q/M6TRk49rpp9bimYJqHaLifgP6jbMN0lsy5pOTf4fiTYCrV5h3qayGtW0apELnWNMr+8bvkG3REeY5MOfz6mZmNuxiWg1eyKw0yoBu/3fXw4bJm9pmypRd6yhFpd4mXg5GAlQJTZK/Ybcs5T9tY+q+AsLKp+EwopqIjIPxkNNVt4z/6BJVWg3zP8vgfkD5QPQf2t7/zfSE68PjcZP8Fx7XUoXAmHaK/4HOsxlajt1FEmPuZSDFmO10aSo7'"</definedName>
    <definedName name="_AMO_SingleValue_390982613_TaskState.4" hidden="1">"'WR5HBtJDlYG0n210aSvbWRZHdtJNlZG0m210aS1ZXDO4u8ClL4o+p4GcKQZv4ffTnX6uQB4TJJqGvKfjohEeo6SlsjO+xQxtJ2nph8AmzFzjafiVMxe8J5EXmBP3tdPa3U6GmWTisVKu0BzqIMWujFO9fgnot5piH1O31On3yGIz4veg6ynA+p4t4V+4L+UYspsx5XHfe+zo3lFrq5gH+bF88l7P0Ux1lsyfKboYm2U9cKbvFp0RyN8FmTH'"</definedName>
    <definedName name="_AMO_SingleValue_390982613_TaskState.5" hidden="1">"'C00iot8bPMcLVjHmHo3ty3wMTM+nsXZgTv3dkG1poAN177wB3Je2a0XnMuS6wAasPXPNLcl5rXEfPiAZBwqM6kqzw2CEnOAfn50fHhr+MePVzRb/9aZHb13Zpz43FiXRqISzQl9I7ig7oM6SjcKXoIax+Sdo7rEdcvGv44jv5RZzPb9X6SVs66qvLO81OroIb7flrqo4HrsPL3L13PXMOrO8reznpdExyw1fFeWwKMnG9ll29xRntbKOeYM'"</definedName>
    <definedName name="_AMO_SingleValue_390982613_TaskState.6" hidden="1">"'o56XPdyQTcw7jl+gl1WA6ZQ1IcUNPhXIvFo24Go/y8xDP4JH042ruzjPxCW0fIad7Lm5rOUdp2RZcN1bjyKLCs45p32SXOa5HGYrBEvyFYhxaqjrEKNXH/YIk1zJ8OQ8PeRXXIZzX0na9RWz1rEVz8X2kvCxsyR87C4JH3tLwsf+kvBxsCR8HC4JH0dLwsfxkvAh1+MtmpNyolFMt9rOP4p3abRNX/8lEJd/AZd/INIQo/KIydno4KjtXyf'"</definedName>
    <definedName name="_AMO_SingleValue_390982613_TaskState.7" hidden="1">"'nwt55Zjb0q3Q2NfOn0ZJ66fC1T9FrfKQO0lCKildUybNemdTGcYLSmg1ZxdFMJUVzBudR6ytVS0lnUbegeoY6xqaMTS3GpraNVRmrytyqdoxVGavK3Kp2jVUZq8rcqvaMVRmrytyq9o1VGavK3KoOjFUZq8rcqg6NVRmrytyqjoxVGavK3KqOjVUZq1rALOiWsStjV6F2NQty9lNE99llvHU9VXu9doN4Xt61PWF7UhXxRFq3J1cRvHDL+F'"</definedName>
    <definedName name="_AMO_SingleValue_390982613_TaskState.8" hidden="1">"'kY9ToL7ohWzBqBsN1zirGNsB11zGoF79tK4aOe64XmHfmqrEc6s7RayW7sS0drlh8uZgRMJ0tzJv+6NbS6d3JcPq5Yh96c7HmwBNf/98gL+2uWiCNRt+R7V1d4TG+Jvy+pXN6w2bsoiZ1++H5S2a7j9r4xmn79/hdcyf2sOD6+/vdRwanbjWlxq7iD0MH3j8opbXLR0bzwZTzm4+9ynhmvZrxawV5NjcSMfzP+Lb1/4+/5nECiM5x9wufK+'"</definedName>
    <definedName name="_AMO_SingleValue_390982613_TaskState.9" hidden="1">"'Djj4wr3cWF5t/Fzxs9l4edqtCeH8XHGxy2LjxNznMa/Gf82z1OnKnpglV0y/hb3hYnijIeb28OpWPQ7hnRQf8j4/iBifltI7r77ru/Lq9vj7tDXbuDJGkzsm9AwPc70uMJjCvWZVPyoYt17d/5P2+WuMCfsT7Zsz9XzfZ69Ck8tk82Eeds2jk9X95JzrT6e/w765PS+OIr3Wd4zmdfUU0rmha6Z+C+9rmeHnXNP/rAaO7CVE+pxOXxc2TMG'"</definedName>
    <definedName name="_AMO_SingleValue_398675413_TaskState" hidden="1">"'Partitions:13'"</definedName>
    <definedName name="_AMO_SingleValue_398675413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398675413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398675413_TaskState.10" hidden="1">"'MNxdIs7de00Jf7EWie+arbDr0/hiPE3bXn9ZnYMnby/Xno2uiDGLReCXu4XngVn3E84/MbT5mPL3/HRULThY88Iodtb2jvfkRyOtrYVrrJq45Ti9lIq/0rUvp5y3z1N3WxF4nGyqouGpMPey37uP9CzJKJ1yzzfFvRHznYZCNUY3Tq7kjz2TavGKW9ixJ/NyY/OWlO1xzc7GvsA2lQyfgamJeM55puIm95MB7k9sHmSUGZ7lOlHoNvjcc5W'"</definedName>
    <definedName name="_AMO_SingleValue_398675413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398675413_TaskState.12" hidden="1">"'fHcMYJLC4pdzu2bN2pf6BL/2+469CQkFG2R/nfvnpfmk0iPb/OzrOOyc/xVkC0HVY/1Rm+d/Qf'"</definedName>
    <definedName name="_AMO_SingleValue_398675413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398675413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398675413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398675413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398675413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398675413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398675413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398675413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416626384_TaskState" hidden="1">"'Partitions:11'"</definedName>
    <definedName name="_AMO_SingleValue_416626384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416626384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416626384_TaskState.10" hidden="1">"'gVuyx7K1dWux8KAqGmbc7c2vvoXtjxbWg+sk/Dlroo5n/ISxgSveVOj4yBF2CdpJfrIGor7Hbh9nTmQb5BzjdUk+R3Jhlp96c0j89+Xto4TGNDZn1uTb/7xeP5lF3ngmuc5eTqsaV3yiyaD6KVv83tD/'"</definedName>
    <definedName name="_AMO_SingleValue_416626384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416626384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416626384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416626384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416626384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416626384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416626384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416626384_TaskState.9" hidden="1">"'ie27dROCB87Jih5+JRY+yH3og+hPVM0Se+4RzSQNmO940gorykbu8df9aBRS/GWxBut6q74wcnNnXPG1HtmTPEF+FA2fAanNrySfU21fueVCdLnpg7SVwbHarYvrUDPM5zZHO5As/pErLlZ1s2NJNyb9ndB/WjaLUvpkX9b3EYW5rhfzjkEx17iXWBPDh51fkuZM+a05xK8te+uiaD0bSFDPCs2Ki6CninrRUkD7UHUS52qXPqraJEUbVLv'"</definedName>
    <definedName name="_AMO_SingleValue_472893794_TaskState" hidden="1">"'Partitions:13'"</definedName>
    <definedName name="_AMO_SingleValue_472893794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472893794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472893794_TaskState.10" hidden="1">"'MNxdIs7de00Jf7EWie+arbDr0/hiPE3bXn9ZnYMnby/Xno2uiDGLReCXu4XngVn3E84/MbT5mPL3/HRULThY88Iodtb2jvfkRyOtrYVrrJq45Ti9lIq/0rUvp5y3z1N3WxF4nGyqouGpMPey37uP9CzJKJ1yzzfFvRHznYZCNUY3Tq7kjz2TavGKW9ixJ/NyY/OWlO1xzc7GvsA2lQyfgamJeM55puIm95MB7k9sHmSUGZ7lOlHoNvjcd5W'"</definedName>
    <definedName name="_AMO_SingleValue_472893794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472893794_TaskState.12" hidden="1">"'fHcMYJLC4pdzu2bN2pf6BL/2+469CQkFG2R/nfvnpfmk0iPb/OzrOOyc/xVkC0HVY/1Rm+d/Qf'"</definedName>
    <definedName name="_AMO_SingleValue_472893794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472893794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472893794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472893794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472893794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472893794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472893794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472893794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539372770_TaskState" hidden="1">"'Partitions:11'"</definedName>
    <definedName name="_AMO_SingleValue_539372770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39372770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39372770_TaskState.10" hidden="1">"'POGnDPVc8aZCx2eOsAvQTvKTLRD2XVa7OHMi2yDnGK9N8llyM7P+1NsDor8zaxc1NKShOc6XbwDzev14Fnnjmfg6ezktalxaEk36tU/R4vee/gc='"</definedName>
    <definedName name="_AMO_SingleValue_539372770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39372770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39372770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39372770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39372770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39372770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39372770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39372770_TaskState.9" hidden="1">"'Y4iobiibuwef9GDhq3FGxJvtam64gcnN3fJCVPvmDHFV+BD2fAFnJrwSnaeuvqdOSOkT00dpK/0j9VsX1qCngc4szncgWbxqThTs67ra0m4N+1vg/rRtFvW0iP/NvgamZmjEDkC8o+9xPuAnh08qvymImfMaY9svK3vbgm/9E0hQzwvMiwu/J4r6UVJDdeDaJcqlbn2F9EiKZqk3gU1Z49la+vWYuZBVTjMuK+3Ze0tbH+0sO7fJsHPWhJt'"</definedName>
    <definedName name="_AMO_SingleValue_572615156_TaskState" hidden="1">"'Partitions:11'"</definedName>
    <definedName name="_AMO_SingleValue_572615156_TaskState.0" hidden="1">"'SASUNICODE7V1bb+I4FD7PK+1/QKw0D6NZKL1XOxdR6GU0DGWBdrRPFaV0By2XLoTOVqv97/v5OM4NEpKQJimyEJDYx+difz4+tnN5T5/oHxrTiAr0RAOa0ZyGNKUJfaAiVahEO/gvIGdCfaTfI3dCf3Luggx6oF/pGMef6CP9TD/Re+pSDzz+QpkJjsYoKWg7oB7j04OEZ+QJqjtIHYC2aMkWlPuQucdylWzBb2xyqeJbojO6wK+SNMdxn'"</definedName>
    <definedName name="_AMO_SingleValue_572615156_TaskState.1" hidden="1">"'Tn1wWMIvgN6h3I3HnsOQFcBzx2Lu6CqQbMRLFmAVug6wa+wbAbuI6Zo4VzoOgT/L8h9huQp5A6Yq5B2gDoYoC760PyOTvC7T7uQdYKzolUzN2z90LK8Bi4jPupDntTSW2sGzgyc3cLyOh/3TD7zAM5uLn227W+2SdansLfJeeK8j/M5nykJc5Q0TP1Eu02YrhxS3gzlfqQiqc2SnljOAmlpyDSsdNFmBh+lK3fCpdOQ+ch94ilF7LglVjKQ'"</definedName>
    <definedName name="_AMO_SingleValue_572615156_TaskState.10" hidden="1">"'0WyQc0bXJfnkuLlZc+oNBdHfllRCDY1oZM7q5bufvD4+nkXe6CW+zl5Oyxrvrogd/dqnbPH7SP8D'"</definedName>
    <definedName name="_AMO_SingleValue_572615156_TaskState.2" hidden="1">"'uZuBzL0MZO5nIPMgA5mHGcg8ykDmcQYyTzLxCTspSRWjcp++I01EPGl5+e8ouQAXIfXejI42l1oOFX0o6haP4Y8cPxmId6JFKqq0M0LxcpTx31ekufnY6UXOkVaW+OOOIb0RpB0lSmpvRChoDC4hdB3jK2jL9JYjvB63cAGlhqzLxIobC6Ao0xv6BXFynX4zj6o4WhUJvFtJKaXIaCWaDG+E84H+pQZyThEDN3D2Br1iARqDS9nH/wVq4sR'"</definedName>
    <definedName name="_AMO_SingleValue_572615156_TaskState.3" hidden="1">"'JNH2W++LblXQFfGR7hdfYn1OB287bM8JzLoSw5WRrLDneGkuOtsaSw62x5GBrLNnfGkv2tsaS3a2xpLI1lrxeO5wrX6/BCnfM7o2ZT3E25ZVaZ8SsqJpsxYDj3b61RvgZtFUzahdrrGq+INdcRVQpZx0za/3MX36TV0r95Fc5dQQ6EUXOTQ0aHCMPeL5iH8s5zJTrJ7z8Kxyr2UeDZRixdfHXQEl3SpsHzpaclG59ashr0DXmM82QNvvzai'"</definedName>
    <definedName name="_AMO_SingleValue_572615156_TaskState.4" hidden="1">"'Pv28ZcWqibC+BwUz6XQFYdn7PQlpUj1Gg5VNvHw6mNgha+PUgfmLMfI0WEBmmRDjbP0YJt+L7uxlgQvi08n/RwEOwvL1H6Hmlq7n+Jb49TZoH+IZn2V1KrOJ9ZK0zpIqCJ3ptE+wsv18RvNYcYCPYFqhW6PAL3Uh6lVklPq+WvuPU3bfkLeJAqONXpFlZc4VuFza8LA3btJxmrdJhO7pVHkRu27sKs0CrqNudF3W9WpZyruCpteRdWpN6g9'"</definedName>
    <definedName name="_AMO_SingleValue_572615156_TaskState.5" hidden="1">"'dus6ZgtVzGooNlZwSX6fniYEt5d8eC98BFzUuvqD9a6sDgTNpy7UuKu9q/bVc1ei0pO9NjNiR57OdFjPyd6HOREj8Oc6HGUEz2Oc6LHSU70ULvDL61JOdIo5rf36x7Fhzzaxi//vBSXX0PL3xFpyFH50VopWh613bu2Nm2Xwuy/lnxWXIItdcqprt29VXUQR1JQvOK1POk95z4+p0htmpQ1fG5jWXG7RvOg3X4vUuIhqgWpZyijMaUx9TKY'"</definedName>
    <definedName name="_AMO_SingleValue_572615156_TaskState.6" hidden="1">"'qmhUaVQljqpdjSqNqsRRtadRpVGVOKr2Nao0qhJH1YFGlUZV4qg61KjSqEocVUcaVRpViaPqWKNKoypxVJ1oVGlUvcAq6I7GlcbVSlyto1y/i2jvXYa7rqdmXuHZYZ3ze23PqickZLEj7feEiCx0Ecj4kZn0Ni0/nyObFll1V7W+RsB5V8Hqscbu+5uONzUacZ3NfWsluREnnqx13i+bcSeeLbdr9fe7cvWCzxdI8V5NovRo0IDvJRo5uCh'"</definedName>
    <definedName name="_AMO_SingleValue_572615156_TaskState.7" hidden="1">"'72vid4V/0rqHZe+ySBdZIli247n2SfsqZ4u5LXi2vaN1V1h3kCdpTUCd79bTzHqo52yJ9TLRrp69x9sA6jpmfuOr23sPzgeRV4eldO71MbePBpomHyZeOoaUvE5GWuOfqTHs17dUy9mre+Ef7N+3f4vs3cXfNKSw6w9FnfBvax2kfl7mPWzXb1X5O+7kk/FyT753XPk77uLz4OLmyqP2b9m+b+LdL2HbNT7MW9053tIfTHi5zD+ddIQ/v4/'"</definedName>
    <definedName name="_AMO_SingleValue_572615156_TaskState.8" hidden="1">"'yfszGArlMST9WQa+mylu272/39Rp56d/o7burJEKf0B+Vtby3dPa3XsIcSbV7ubNswPl295aCDOvvi8uPh/PeyT47vi4N0X+c9o3nNIEl52TUvO3y8f7kae1UDaWOmuw/VY51P4hA1WQzk12L9+0v+5GXa4Na8OqXs8sXhrFQlupYXiVYXdjkntu3UTgAfOyYoePgUWPsBj6IPgSNTOEnnPCIaSJuy3lEklNfUjT3iL3vQsLV4ReINJ3VX/'"</definedName>
    <definedName name="_AMO_SingleValue_572615156_TaskState.9" hidden="1">"'ODk5i45ZeqiGVPcAR/Khm/g1IZXsvNU73fmjJE+M3WQvtI/VrN9acVR9ga5y8/DmZm13IzJ+960uQu6R9NWWTOP/NvifjE3Zx5y1uMfb4n3wTw7eNT5TTXOONOezXhb3F37fukvhQbxjMiwWPB7lqQXGQ30AdEidapyvS8jRFK0Sb0LaMFeytbWrcXcg6R1OHH3rlUtLax+tJDt3xrBT1YSrTvlZwr1XdGlwsVXjqcL0E7yk3Uf9i1GJZw5'"</definedName>
    <definedName name="_AMO_SingleValue_576762798_TaskState" hidden="1">"'Partitions:13'"</definedName>
    <definedName name="_AMO_SingleValue_576762798_TaskState.0" hidden="1">"'SASUNICODE7V1Zb9tGEJ7nAv0PggvkIUgt3wdyQZavILbsSo6DPgmKLCdGdUWUnRpF/3u/neWK5PKmKFJKF4Qocjk7187Ozh5cvqH39DcNqE8VeqIeTciiBxrRkN7SGm3SOm3gv4InQ+oi/Q5Ph/SVnz7SlO7pdzrA9Xt6R7/SL/SGbqgDHH8hzxBXA+QUsC1AD3B0QOEZzwTUF1DtAXZtRltA7oDmNtNVtAW+gY2lht86ndAZzoqShetjx'"</definedName>
    <definedName name="_AMO_SingleValue_576762798_TaskState.1" hidden="1">"'tQFjgfg7dEr5LvV5NkF3CZwbsywC6g6OOtDkkfACl6HOAvJJsDeZ4hr3AteH4D/I54+g/IIdHuMVVDbhQ560EUXnH+hQ5x3aAu0DnG3NtPMLUv/MJO8Dix9vuqCnuRS19oUd1PctSH5MV93bDxWBGYvli7L9p1lkvoU8jb4mbjv4t7iO0XBQs6pzZ8otyHDVRPSmyDfj0IoNZnSE9N5RFoRNKezdFFmU74qlu6QcxdBc8x14qlA2/FS3CyB'"</definedName>
    <definedName name="_AMO_SingleValue_576762798_TaskState.10" hidden="1">"'AcPdJeLcvdeU8Bdrkfiu2Qq7Po0vxtO07fWX1Tl48rZy7dnoihizWAR+uVt4Hph1P+F8iaHNx5TP89NRpeBgzQuj2FnbO96THw1d73lqJK0dh9OuJq6VTguoYrt0ddfJ521PVWorAo/TU6toeCrMvWxT7yO9VjJKp9yqTpE2Yr7TUKjG6Mbph/nj2qRavOLae+zp1bmxeXPKur5m9/S+wO6VDJ+BqYlY0XmmYjL3kwHSJzYPMoIN70E7Ee4'"</definedName>
    <definedName name="_AMO_SingleValue_576762798_TaskState.11" hidden="1">"'2+Nx25b8FhH+Xwomt6cYc+O9s2W8AO7Zllhoa8/ma64Flj8TKUeDw3rAThSktt7RRAMdT6CXvLYUkZeP283L04ZFrYcOnKcHfk52nxr8xjnxKVaTe4BA7zY5d+ta5S1OSSXHGlZ7CIHJJe4jW+qLqnGglkta4sO806CV1AU8jbP6YamzZ/hKTEE1SX5F9ZJ/vcOvlwtJKNm1tDCoLIfd45kGy6b3JtWfEu2l2yd3vUPXukjoszxcbn2PnSb'"</definedName>
    <definedName name="_AMO_SingleValue_576762798_TaskState.12" hidden="1">"'6Au447t8dwxiAszil3UrZs3amv26X/0u46NCRklPVRfjdYb0uzSaT33bPzrGPyc7wVEMmHlU91hu8d/Qc='"</definedName>
    <definedName name="_AMO_SingleValue_576762798_TaskState.2" hidden="1">"'5lYJNLdLoLlTAs3dEmjulUBzvwSaByXQPCzFJ2wURFW0yl36hjQR8RTl5b8h5yOwCKp3dnQ0P9VqouhDQV9zGz7m+GmKeCddpKJyuyMUHeMR7kYcdbqxHOFJk9N7wDhiWIFP5Lrn+8Esfc0VcU649VcxYBPnCf4rHKM9M2YF49XKKWvWisnrQOk6DZMqTOorXCv9XeDfwp2ux28c01xwOfWYriOpO78VWYJuSC+FM+QYAbeQSchjMRXx5D5'"</definedName>
    <definedName name="_AMO_SingleValue_576762798_TaskState.3" hidden="1">"'EznBcDfva0jBNA7VdTcG/X7dBuktnXcpyrnC+Y9gal3mPa5rs16yiVcm+1CXSvPI66Wv8RHqMdT68/TG9N+b0uCS03rsSMFPOIer9AD8BW6WX3FvqsLesINcD8zKc9cEqgKjSC/oNfc5jem1f1XAVFFW/CoSUVGTkn46G3lt4S//AkmrQ7wn+3wLyO9JHoP7ac/1vJCdun5uOH3+79jIQroJDllclAZ7DXLAc5IJlPxcse7lg2c0Fy04uWL'"</definedName>
    <definedName name="_AMO_SingleValue_576762798_TaskState.4" hidden="1">"'ZzwbKVC5bNXLBkw+EemYjD4PWSyTz+iEdy7jxt6Or49WCZFNQlt2a9AI/zM0rbYBvocQvUnY2AfQBszY4enphTGQ3LEcWOLxpZPa00eHQyTCs1Tu0DzuKISOrFHTs617LfMOJYJzxGSx+xJuclnIM849s6nl3QJ9SPRkKZw3E18ezz3FiuoZszxBjz4jmHvR/jOEksWXERd7SdOlZwjV+HY27ps6YFWmgUF8XY5ilKsIn27GZuW7jgmZCke'"</definedName>
    <definedName name="_AMO_SingleValue_576762798_TaskState.5" hidden="1">"'BZnB05f6oxzPQI2WPvSH6hxAiefv2+i5nVasPWP3FeR/RQ5vjFkGUdaz1jnucVQsk/n5SeMD3cOb/vxgkdfXs96u7ezHoTo6zxwS1ThGP8rw/l179dRtlbwHNQEJnef4xz3HRv/z9jyK5ll7+3/Iq3qRevyxnmp1dFDcr+tdFHD/WQ2Glus526g1Y3zt3HjX9ExSwPn2hJ49HQtuyqbGx4r6RQccwZRL8oertgm5m3Hz1DLasB0TG1IcYVf'"</definedName>
    <definedName name="_AMO_SingleValue_576762798_TaskState.6" hidden="1">"'DTKvlg042s+z5xHegkfTTaq7JHMcClrNSaSbB1G53O2USvOvY+hzZFHDteB0wJKrfq6A2QjAkn5FSZIc+rqS6NUkfcakZqbuZ6PB4k7IcOpJyTpfFrcuoXwuNpeEj60l4WN7SfjYWRI+dpeEj70l4WN/Sfg4WBI+DpeED7W+YtGcVFO1YmGrJ7yt+AO3ttnzP/vi8k/g8g9EGrJVHpMajfa32t51Dw7sjWtkI3zWdT1k/DRaUjedWuycrdJ'"</definedName>
    <definedName name="_AMO_SingleValue_576762798_TaskState.7" hidden="1">"'BFkpR8Youed4zzV0cR0ht2JB1HO1MUrRjOI9aL6NbSjaLugbVE+QxNmVsajE2tWmsylhV7la1ZazKWFXuVrVtrMpYVe5WtWOsylhV7la1a6zKWFXuVrVnrMpYVe5WtW+sylhV7lZ1YKzKWFXuVnVorMpY1QJGQTeMXRm7CrSrOMj4WURn7jLZup66vV67xTwv79qeoD1GypiRDttjpQxehGX8KI16k/w73JSzRiBoN4RybCNohwSzWsH9tl'"</definedName>
    <definedName name="_AMO_SingleValue_576762798_TaskState.8" hidden="1">"'Jwq+d4oXlbvjr1WWdWqFbya/uy0Yrzw+W0gNlkacfyH7aGNuydHIePC+rxm5N9Fxb/+v8+e2FvzgpzJPNWPO/LS4/pTvHWJZ3LK4rfFUPu3CD2B8l3Hbf7jdHs6/c/4U7tTyLwifW/dxrOsN01FreK2w/tf/+omtEmFx3NS18mYj7xLueJ8WrGq5Xs1fRIzPg349+y+zfxns8RJDrB1Qf8LoyPMz6udB8X1O82fs74uTz8XIP35DA+zvi4Z'"</definedName>
    <definedName name="_AMO_SingleValue_576762798_TaskState.9" hidden="1">"'fFxcozT+Dfj3+aZdaqjBtbpnMRb3GcmijMebm4Pp2MJ3zGkh/wjEvuDyPFtKbnz7nt4XV7dGneDunYFT9YiuW9Cy9Q4U+NKjyn0OankUcXPXruLn21Xu8Ic0Z+0bPPqxc5nr8KsZbqRMHfZJvHp+l5yjtUn899+n5zdF0fxHuc903nNcErpvNAlyW8jPbh22Dl19R9WYwe2ako9roKPE/8/IluEovxe0jYpnXy6T1tVKauaRMGlX+fYYYq0'"</definedName>
    <definedName name="_AMO_SingleValue_576788546_TaskState" hidden="1">"'Partitions:11'"</definedName>
    <definedName name="_AMO_SingleValue_576788546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76788546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76788546_TaskState.10" hidden="1">"'/HyhnivSVNj4zLF1AdpJfrL+w77FahdnTlQb5BzdtUk+RW5m1p56b0D0t2XtooaGNDRH+PLdX15/H88ibyQTX2cvp0WNS0viSL/2KVr83tP/'"</definedName>
    <definedName name="_AMO_SingleValue_576788546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76788546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76788546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76788546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76788546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76788546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76788546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76788546_TaskState.9" hidden="1">"'Y4iobiibuwef9GDhq3FGxJvtam64gcnN3fJCVPvmDHFV+BD2fAFnJrwSnaeuvqdOSOkT00dpK/0j9VsX1qCniVH+TtQLD4TZ2rWdH0N/vem7W3QPpo2yxp65N8GXx8zcwQiRz/+cZd4F9Czg0eV31LkjDftUY235d2t4Je+KVSIZ0WGxYTfMyW9CKnhWhCtUqUy1/0iUiRFk9R7oObsrWxt3VrMPIgKgxf3lbastYXljxbK/Vsk+ClLooUn'"</definedName>
    <definedName name="_AMO_SingleValue_587946619_TaskState" hidden="1">"'Partitions:13'"</definedName>
    <definedName name="_AMO_SingleValue_587946619_TaskState.0" hidden="1">"'SASUNICODE7V1Zb9s4EObzAvsfjCzQh6Ib5z7QC45zFU2crJ2m2CfDcZzWWF+1nGSDxf73/TgURYm6ZVmyu4RgWaKGc3E4HB6i3rGP7G82ZANWYU+sx6bMYn02ZiP2nq2xTbbONvBfwZMR6yL9Hk9H7Bs9fWQz9sB+Zwe4/sg+sF/ZL+wdu2Ed4PgLeUa4GiInh20BeoijAwoveMah7kC1B9g1hzaH3AHNbaIraXN8QxtLDb91dsLOcJaUL'"</definedName>
    <definedName name="_AMO_SingleValue_587946619_TaskState.1" hidden="1">"'FwfE6YucPSBt8feIN+tJs8u4DaBc8PBzqHq4GwASR4By3kd4cwlmwL7gCCucc957QP/Zzx9AeUx6PYIK6e2Cx30oIsuOL9jhzjvsC3QOsTdmqOZW5K+70heB5YBXXVBT3Cpa22Guxnu2pD8mK47Nh4rArMXS5dk+0EyCX1yeRv0jN93cW/RnaRgIefM5o+X24jgqgnpTZHvuRBKTaL0RHQekVYEzZmTzstsRlfF0h1R7iJoTqhOPBVoO16K'"</definedName>
    <definedName name="_AMO_SingleValue_587946619_TaskState.10" hidden="1">"'kDYkuPtEnLv3muL+Yi0S3zVZYden8cV4mra9/rI6B0/eVq7tjK7wMYtF4Be7heeBWfcT6ksMbTpmdJ6fjiwFhTUvjHxnbe94T340dL3nqZG0dhxOu5q4VqoWUMZ26equyudtT2VqKwKP6qlVNDwV4l60qQ+RXisZpVNqVWdIGxPfaShUY3Sj+mH+uDapFq+o9h57enVubN6coq6v2T29O9i9lOErMDURK6pnMiZzPxkifWrzICLY8B60inC'"</definedName>
    <definedName name="_AMO_SingleValue_587946619_TaskState.11" hidden="1">"'3wecWrhWGW8D49ymc2rpuzEXh3pb/BtATW26hpQmdr6kuWPZorBgJDu8Rq0hMarqljQQob6GXvrckkpSP29eLEYhHqokNn644f092nhr9JjjyKVmeeoOD7zY7cWlc5y5NWSbFGVd6EgPPJSwiWuuLqne8pUha68K+1aCX1AW8Dbf6Y1Yj2/aXmIBoMvkl2Ufy+4pbLxeWVrLpa2RQaXDJJ44fyab5JtWfMe2p2WXu3oeseZesQxLd2fiUpS'"</definedName>
    <definedName name="_AMO_SingleValue_587946619_TaskState.12" hidden="1">"'f5Du467txeQ41EWJRT7Kds2dqT37hL/73ddWiIyyhqpPh6sN6iZpNI78Fn51nH5Od4KyCeDyufqoPvA/sP'"</definedName>
    <definedName name="_AMO_SingleValue_587946619_TaskState.2" hidden="1">"'myXQ3CqB5nYJNHdKoLlbAs29Emjul0DzoASah6X4hI2CqPJWucu+I41HPEV5+e/I+QgsnOq9HR3NT7WaKPqQ0NfUhk8ofpoh3kkXqcjc7ghFx3iEuzFFnW4sR3jSpPQeMI4JluPjuR7ofuikr7kizim1/jIGbOI8xX+FYrQXwixhvFo5Jc1aMXkVlK7TMKnCpL7CtdTfBf4t3Ol6/E4xzQWVU4/oKknd+a3IEnRDeimcIccYuLlMXB6LqPA'"</definedName>
    <definedName name="_AMO_SingleValue_587946619_TaskState.3" hidden="1">"'nDyFyhuNq2NeWhmkWqO1qCv79ug3SXTrrkpZzhfM9wdaozHtU00S/ZhWtSvSlLpHmlVelr9ET4THW6fD2x/TemOpxCWi9d8VhZpSD1/shfhy2yl5Tb6lD3rKCXH3iZeT0wSqAqLJX7Df0OY/ZW/uqhqugqPpNIKSgIiL/dDT03sJ79g8sqQb9nuD/PSB/IH0M6m891/9GcuL2uen48bdrrwPhKjhEeVUS4DnMBctBLlj2c8GylwuW3Vyw7O'"</definedName>
    <definedName name="_AMO_SingleValue_587946619_TaskState.4" hidden="1">"'SCZTsXLFu5YNnMBUs2HO6RiTgMXi+ZzOOPaSTn3tOGro5fD5ZJQl1Sa9YL8Dg/o7QNsoEetUBdZwTsE2BrdvTwRJyKaFiMKHZ80cjqaaVBo5NhWqlR6gBwFkVEQi/u2FFdi37DmGKd8BgtfcSanJdwDvKMb+t4dsG+oH40EsocjquJZ1/nxnIN3ZwhxpgXzzns/RjHSWLJiou4o+1UWcE1fh2KuYXPmhVooVFcFGObpyjBJtqzm7lt4YJmQ'"</definedName>
    <definedName name="_AMO_SingleValue_587946619_TaskState.5" hidden="1">"'pLiWZwdqL7UGeV6BGyw9oU/kOMEKp+/byLndVqw9c/UVxH9FDG+MSIZx1rPWOe5RVCiT+flJ4wPdw5v+/GKRl/eOr3dW6cHwfs6fWqJKhTjfyM4v+79OsrWCp6DGsfk7nOc475j4/8ZW34ps+i9/V+klb1oXd44L7U6ekjut6UuarifOqOxxXruBlrdOH8bN/4VHbM0cK4tgUdP17LLsrmhsZJOwTFnEPWi7OGKbGLedvwMtawGTMesDSmu'"</definedName>
    <definedName name="_AMO_SingleValue_587946619_TaskState.6" hidden="1">"'8KtB5tWyAaX9PHse4S14NN2kuksyxyGh5ZxEunkQmcvdTsk0/zqGAUUWNVxzTockuezncpiNACzpV5QkyaGvK4leTTIgTHJm6sEZDeZ3XIZTT0rW+bK4dQnlc7G5JHxsLQkf20vCx86S8LG7JHzsLQkf+0vCx8GS8HG4JHzI9RWL5qSaqhULWz3hbcX71Npmz//ii8u/gMs/EGmIVnnC5Gi0v9X2rntQsDeukY3wWdf1kPHTaEnddGqxc7Z'"</definedName>
    <definedName name="_AMO_SingleValue_587946619_TaskState.7" hidden="1">"'SB1koRcUruuR5zzR3cRwhtWFD1nG0M0nRjuE8ar2MbinZLOoaVE+Qx9iUsanF2NSmsSpjVblb1ZaxKmNVuVvVtrEqY1W5W9WOsSpjVblb1a6xKmNVuVvVnrEqY1W5W9W+sSpjVblb1YGxKmNVuVvVobEqY1ULGAXdMHZl7CrQruIg42cR1dxlsnU9dXu9dot4Xt61PUF7jJQxIx22x0oZvHDLeC6NepP5d7gpZ41A0G4I5dhG0A4JZrWC+2'"</definedName>
    <definedName name="_AMO_SingleValue_587946619_TaskState.8" hidden="1">"'2l4FZPeaF5W746G5DOrFCt5Nf2ZaMV54fLaQGzydKO5T9sDW3YOzmKjwvWozcnBy4s/vX/A/LC3pwV4kjkrXjelxce053irUs6l1csflcMsXMD3x8k33Xc7jdGs6/f/4I7uT8Jx8fX/95rOMN211jcKm4/tP/9o2pGm1x0NC98GY/5+LucJ8arGa9WslfTIzHj34x/y+7f+Hs+R5DoBFef8LswPs74uNJ9XFC/2/g54+fy8HMN2pPD+Djj4'"</definedName>
    <definedName name="_AMO_SingleValue_587946619_TaskState.9" hidden="1">"'5bFx4kxTuPfjH+bZ9apjhpYZ+eMv8V9ZqI44+Hm9nA6lvAdQ3rIP2Z8fxAxvi0kV+++h9fl1a1xN6hrV/BkLSb2TWiZGmdqXOkxhT4nlTyq+Nlrd/Gz7XJXmCP2J1u2efVi57NXYdYy3UiYu2yT+HR9Lzll9cn8t98nZ/fFUbzHec90XjOcUjovdMnEt5H6rh12Tl39h9XYga2aUo+r4OP4/3Nki1CU30vaJqWTT/dpqyplVZMouPTrFDvM'"</definedName>
    <definedName name="_AMO_SingleValue_617623402_TaskState" hidden="1">"'Partitions:13'"</definedName>
    <definedName name="_AMO_SingleValue_617623402_TaskState.0" hidden="1">"'SASUNICODE7V3pb+I4FPfnlfZ/QF1pPoxmS+9Dc4nSazQt7UKno/2EKKUzaLmGQGer1f7v+/NzHCfOQRJCAqwVAYnz/C4/Pz+/OOYd+8j+Zn3WYyX2zDpszCzWZUM2YO/ZBttmm2wLvyXcGbA2yh9xd8C+0d0pm7An9js7wvlH9oH9yn5h79gdawHHX6gzwFkfNTlsA9B9HC1QeME9DvUAqh3Abji0OeQeaO4SXUmb4+vbWCr4bLIzdoFvS'"</definedName>
    <definedName name="_AMO_SingleValue_617623402_TaskState.1" hidden="1">"'cnC+SlhagNHF3g77A3q3Wvy7ANuGzi3HOwcqgrOepBkCljO6wDfXLIxsPcI4hbXnNcu8H/G3RdQHoJuh7ByavvQQQe6aIPzB3aM7z22A1rHuNpwNHNP0ncdyavA0qOzNugJLnWtTXA1wVUTkp/SecvGY0Vg9mJpk2w/SCahTy5vje7x6zauLbqSFCzUnNj88XYbEFw5Jr0x6v3MhVKdKD0TnSnK8qA5ccp5m03oLF+6A6qdB80R9YnnHG3H'"</definedName>
    <definedName name="_AMO_SingleValue_617623402_TaskState.10" hidden="1">"'OSLk5ffijknJ5NN92qpKWdYkCm79KsUOE5T1Ce4xFufuvaa4v9iIxHdLVtj2aXwxnqZpr78sz8GTd5RrOtkVnrNYBH6xW3gWmHU/of65p0nHhL7npyNbQWHNCiPfWdub78mOhq73LDWS1I7DaZdj90o1AsrYLlnfVfW846ksbUTgUTO1koanRNyLMfUp0mvFo3ROo+oEZUPiezaFKY3iV85MM+ifAXSdR+tQzdf88W9cbd9QLz/1zP7c2Lw'"</definedName>
    <definedName name="_AMO_SingleValue_617623402_TaskState.11" hidden="1">"'1hU/YsGeED+gfUtavwFRHTKnuydjNfaeP8rHNg4h0w2faKhLeBZ87uFIY7gHj389wbLdJbS4Kj7b8d4Ae2XILLY3o+5b6jGVnbUXGOHzmrCI2qemGljFQXkVvfW9LxGkf95ggMhVT6rE1n644f892nQp9RjiyaVleeoeD70o7cmlc5y5JW8bFOav1JAZeS1hEtNYX1e/4iBK314X9p4PeUlfwStzqT1mFbNvfYgKizuQ/lE9pfFDcermwtJ'"</definedName>
    <definedName name="_AMO_SingleValue_617623402_TaskState.12" hidden="1">"'ZN3iODWoNLPnL8SDrN16n/DGnvzTZzz1Jkz7tmLZLowcanLD3O/6tv4srtNVTGwqKaYt9ly9ae/O/U5P/jvgkNcRlFjxT/Sq+PvOkk0mf66XnWMfk53gmI+8Pap+zg+8D+Aw=='"</definedName>
    <definedName name="_AMO_SingleValue_617623402_TaskState.2" hidden="1">"'S3G7AJo7BdDcLYDmXgE09wugeVAAzcMCaB4VQPO4EJ+wlRNVPiq32XeU8YgnLy//HTWnwMKpPtrR0fxUy7GiDwl9S2P4iOKnCeKdZJGKrO2OUHSMJ7gaUtTpxnKCO3Uq7wDjkGA5Pl7ria77TvmGK+Ic0+gvY8A6vsf4LVGM9kKYJYxXK+ekWWtGXQWl6zRMqjCpb3Au9XeFXwtXuh6/U0xzRe3UIbpKUnd9K7IF3ZBeCheoMQRuLhOXxyI'"</definedName>
    <definedName name="_AMO_SingleValue_617623402_TaskState.3" hidden="1">"'q/M5TiJzhuGr2uaVhmgRqu5yAf79ug3SXzLqk5dzg+5FgK9TmHeppYl6zilYl5lLXKPPKq8o36I7wGJt0eOdj+mxMzbgEtD674jATqsH7fR8fDltmr2m21CJvWUKtLvEycOZgJUCU2Sv2G+acp+ytfVbBWVBU/SYQUlARkX8yGvps4T37B5ZUgX7P8PsekD9QPgT1t57zfyM5cfvcZPz4x7XXgXAlHKK94nMcjqlEbaePMvExl2LIcrw2kh'"</definedName>
    <definedName name="_AMO_SingleValue_617623402_TaskState.4" hidden="1">"'ytjSSHayPJwdpIsr82kuytjSS7ayPJztpIsr02kqyuHO4s8ipI4Y2q480QhpT5f/TMuVZnHhAsk4S6ptlPJyBCXUdpa2SHHZqxtJ0nJp8AW7Fnm8/EqciecF7EvMA7e109rdToaVaYVipU2gOcRTNooRd3rkGdizzTkPpd+Jw+eYYjPi/hHGSZD6ni3hX7gv5RiylzOK467n2dG8stdHMB/zYvnkvY+ymOs9iS5ZehibZTZQW3+LQoRyN81'"</definedName>
    <definedName name="_AMO_SingleValue_617623402_TaskState.5" hidden="1">"'iRHC43iIh/bPEcL1jGm3s1tC3zMjI9ncXagcm8XVGsK2GDtC38g88qqnj+XJdcBNGDrnym3JfJaIh8+IBmHWiZV57lBUCIH6OUnjA93De/48Yqy9W+d7Oi9k3HiubEujUQlygl9Izi/7v06SjcKXoIax+TOUV3iumXjX8eRX8ossn3/F2ll1lWXd5aXWh09xPfbUhcVXI+dp3f5eu4aRt1Z/nbW85LomKWG78oSePRkI7tsmzuap7VyjjmD'"</definedName>
    <definedName name="_AMO_SingleValue_617623402_TaskState.6" hidden="1">"'qOdlDzdkE/OO4xfoZRVgOmVNSHGDTwUyr5YNKO1nOfMIH8Gj6cbVXZxn4hJaPsNO9txc1nKPU7LMv+6tR5FFBeec0z5JLue5HGYrAEvyFYhxaujrEKNXH/YIk1zJ8OQ8PeRXXIZzT0na9RWz1rEVz8X2kvCxsyR87C4JH3tLwsf+kvBxsCR8HC4JH0dLwsfxkvAh1+MtmpNyolEsbLWddxTv0mibvv6LLy7/Ai7/QKQhRuURk9lo/6jtXSe'"</definedName>
    <definedName name="_AMO_SingleValue_617623402_TaskState.7" hidden="1">"'nYO9cmY3wVTqbIfnTaEnddPjap+g1PlIHaShFxSu65FmvTGrjOEFpzYas4mimkqI5g/Oo9ZW6paSzqFtQPUMdY1PGphZjU9vGqoxVZW5VO8aqjFVlblW7xqqMVWVuVXvGqoxVZW5V+8aqjFVlblUHxqqMVWVuVYfGqoxVZW5VR8aqjFVlblXHxqqMVS0gC7pl7MrYVaBdzYKc/RRRPbuMt66naq/XbhDPy7u2J2hPqiKeSIftyVUEL9wyfh'"</definedName>
    <definedName name="_AMO_SingleValue_617623402_TaskState.8" hidden="1">"'ZGvc78O6IVs0YgaPecYmwjaEcds1rB/bZS8KinvNC8I1+V9UhnVqhWshv70tGa5YeLGQHTydKcyX/YGtqwd3IUH1esQ29O9lxY/Ov/e+SFvTVLxJGoW/K8qys8prvE25d0Lm/Y7F2UxE4/fD+pbNdxu98YTb9+/wuu5H5WHB9f//uo4QzbjWlxq7j90P73j8opbXLR0bzwZTzm4+9ynhmvZrxawV5Nj8SMfzP+Lb1/4+/5nECiM5x9wufK+'"</definedName>
    <definedName name="_AMO_SingleValue_617623402_TaskState.9" hidden="1">"'Djj4wr3cUHzbuPnjJ/Lws/VaE8O4+OMj1sWHydynMa/Gf82z1OnKnpglV0y/hb3hYnijIeb28PpWMJ3DOmg/pDx/UFEfltIrt59D+/Lq9vj7tDXbuDJGkzsm9AwPc70uMJjCv2ZVPyoYt17d/5P2+WuMCfsT7Zsz9XzfZ69Ck8tk2XC3G0bx6fre8kpq4/nv/0+Ob0vjuJ9lvdM5jXDKSXzQtdM/Jde17XDzrlr/rAaO7CVE+pxFXwc//0Z'"</definedName>
    <definedName name="_AMO_SingleValue_621796666_TaskState" hidden="1">"'Partitions:13'"</definedName>
    <definedName name="_AMO_SingleValue_621796666_TaskState.0" hidden="1">"'SASUNICODE7V1ZbyI5EPbzSvsfUFaah9FsyH1oLhHIMRpCspDJaJ8QATKDlmtoSDZa7X/fz+V2H+67abph1moBfZTrcrlcZbvNO/aR/c1GbMhK7In12YwZbMAmbMzesy22y7bZDn5LeDJmXdzv4emYfaOnCzZnj+x3doLzj+wD+5X9wt6xO9YBjr9QZoyzEUpy2BagRzg6oPCCZxzqAVT7gN2yaHPIA9DcJ7qSNsc3MrFU8Nlm5+wS35KSg'"</definedName>
    <definedName name="_AMO_SingleValue_621796666_TaskState.1" hidden="1">"'fMaYeoCxwB4++wNyt0r8hwCbhc4dyzsHKoKzoaQZAFYzusY31yyGbAPCeIW15zXAfB/xtMXUJ6Abp+wcmqH0EEfuuiC8wd2iu8Dtgdap7jasjRzT9IPLMmrwDKksy7oCS5Vrc1xNcdVG5LX6Lxj4jFCMLuxdEm2HyST0CeXt0HP+HUX1wZdSQoGSs5N/ni9jQmuHJPeDOWec6HUJEpPRGeBe3nQnFv3eZ3N6SxfumMqnQfNKbWJpxxtx01x'"</definedName>
    <definedName name="_AMO_SingleValue_621796666_TaskState.10" hidden="1">"'iOB6sTh37jXF/cVWKL5bssKuR+Or8TRtc/1leQme3L1c2xpd4WMWq8AvdgvPArPqJ+x/YmjTMafv5enIWrCxZoWR76ztHu/JjkZSWwvWWDl2y7F7KRl/JWtfdjl3nyfvtkLw2NlUScFTIu5Fv/cY6lniUbqgnm+OexPiO5rCgnraupUN+u3Br+o8XId2TuWNUeNq+4ZaYs2VoTmxuUuKdrtlZm0PsGEp61dgaiLus5/J+Mr5ZIT7M5MHEY0'"</definedName>
    <definedName name="_AMO_SingleValue_621796666_TaskState.11" hidden="1">"'GZ8N2tLoPPk9wZWO4B4x3z8GZWSeNpSj0TPnvAD015RZamtL3LbUZwxxZFaO6wdmtHVVJTbeUrN5u+Wrtu2siTv04/bYYTVhQi214dMX5ezLLVOgzxZFNzfK7dzj4zrFTh8ZV7pLUZVycUbUnMfBSwiLCtb6qdse9ftxWF/S/C2pN1eGVuNXXWIVs21tjAqLJ5L/CLqh/sLl1c2EoNZu8RfrVBpd8avmRdJpvUvuZ0P6YXebMJGTLu2Ydku'"</definedName>
    <definedName name="_AMO_SingleValue_621796666_TaskState.12" hidden="1">"'jBxGdbepz/tN3GldNr2KMKBpUUeyMbpvbk/9Ul/+/cbWiIyyhapPgnYLXnTSeRmo2n51nF5OV4zyc2D6qfsoXvA/sP'"</definedName>
    <definedName name="_AMO_SingleValue_621796666_TaskState.2" hidden="1">"'twCaewXQ3C+A5kEBNA8LoHlUAM3jAmieFEDztBCfsJMTVd4rd9l33OMRT15e/jtKLoCFU+2Z0dHyVMuxog8JfUt9+JTipzninWSRiiztjFBUjGe4mlDU6cRyhidNut8HxgnBcny81CNdj6z7W46Ic0a9v4wBm/ie4bdEMdoLYZYwbq1ckGaNiLI2lKrTIKmCpL7BudRfHb8GrlQ9fqeYpk711Ce6tqTO8kZoDToh3RQuUWIC3FwmLo9BVPi'"</definedName>
    <definedName name="_AMO_SingleValue_621796666_TaskState.3" hidden="1">"'TxwA5g3E1zHNDwTT31XY5Af9e3frpLpl1Scu5wXePYCtU531qaSKv2USrErnUNe655bXvb9ET4TG26XDnY2o2ZmdcAlrNrjjMnErwdj/Ch8OW2WvKljrkLUsoNSBexlYOVgJEmb1ivyHnrLG35lkFZ35R9RtfSEFFRP7JaKjZwnv2DyypAv2e4/c9IH/g/gTU37rO/w3lxOlzk/Hj7dde+8KVcIj6KsXAc5oJlpNMsBxnguUoEyyHmWA5yA'"</definedName>
    <definedName name="_AMO_SingleValue_621796666_TaskState.4" hidden="1">"'TLfiZY9jLBspsJlnQ4nCMTURjcXjKex5/QSE7P1Ydujl/3l0lCXVNv1vfxOD+jtA2ygT71QF1rBOwTYCtm9PBEnIpoWIwodjzRyOZppUGjk0FaqdDdIeAMioiEXpyxo30u8oYJxTrBMVryiDU+L8EcZBnfVvGszr6gfTRiyhyMq4lnX5fGcgvdXCLGWBbPFey9huM8tmT5RdzhdmpbwS0+HYq5hc+a52ihYVzkY5sXqMEm+rO7pW2hTjMhc'"</definedName>
    <definedName name="_AMO_SingleValue_621796666_TaskState.5" hidden="1">"'fGszg7sXOqSSi0A66994Q/kOIFdzpubyHmdFmz9M+UqIk8R4xtjknGiZMYqzy2CEjmdm58gPpwl3P3HKxp9eWtlu/dWBsFznQH1RCWK8b8RnFf3Xh2l6wWvQI1jcuYcV7jumPh/xp5fyiyyt/+LtDKLVuWN8lKbo4f4flvqooLrmTUam6/nbqDXjfK3UeNf4TFLA9+VNfDoyXp2WTd3NFbSyTnm9KOelz3ckE0s249fopVVgKnG2pDiBp8K'"</definedName>
    <definedName name="_AMO_SingleValue_621796666_TaskState.6" hidden="1">"'ZN4sG7C1n2XmEdyDh9ONq7s4cxwSWs5JJJsHkaWc/ZS8513HMKTIooJzzumIJJd5LofZ8cGSfEVJnBLqupLw1SRDwiRnph6t0WB+xWW4cN1JO18WtS6heC5214SPvTXhY39N+DhYEz4O14SPozXh43hN+DhZEz5O14QPub5i1ZyUE/ViQasn3L34gHrb9OVfPHH5F3D5ByIN0StPmRyN9vba7nUPNuydY2QjeNZ1O2D8NFxSJ51K5Jyt1EE'"</definedName>
    <definedName name="_AMO_SingleValue_621796666_TaskState.7" hidden="1">"'aSmHxiip51jPNXRxnuNswIas42qmkaEdwHrZeRrWUdBZ1C6rnKKNtStvUamxqV1uVtqrMrWpPW5W2qsytal9blbaqzK3qQFuVtqrMrepQW5W2qsyt6khblbaqzK3qWFuVtqrMrepEW5W2qsyt6lRblbaqFYyC7mi70nbla1dRkNGziPbcZbx1PVVzvXaLeF7ftT1+e4wUMSMdtMdKEbxwy3gujHqTeXe4KWaNgN9uCMXYht8OCXq1gvNtJf'"</definedName>
    <definedName name="_AMO_SingleValue_621796666_TaskState.8" hidden="1">"'9ez/ZCy/Z8VTYknRmBWsmu70tHK8oPF9MDppOlHcl/0BraoHdybD7qrE9vTg4dWLzr/4fkhd0lS8SRKFtyvS8vPKbzjrstqVzesOhdMcTODXx/kGzXcTvfGE2/fv8LruT+JBwfX//bU3AG7a6xulXcXmjv+0fllDa56mhe+DIe8/F3Oc+1V9NerWCvpkZi2r9p/5bev/H3fM4g0TnOPuFT1z5O+7jCfZxf3q39nPZzWfi5Bu3JoX2c9nHr4'"</definedName>
    <definedName name="_AMO_SingleValue_621796666_TaskState.9" hidden="1">"'uPEGKf2b9q/LTPrVEULrLIrxt/ivtRRnPZwS3s4FUvwjiF9lJ8wvj+IGN8Wktvvvge35c1tcXdoazfwZC0m9k1o6RanW1zhMYU6JxU/qvjZW3f+s+1yV5gz9idbt3n1fOezN2HWMtlImLNu4/h0dS852+rj+W+vT07vi8N4j/KeybxmMKVkXuiaif9GGjh22Llw5A+bsQNbOaEeN8HH8d/n0B4hL78Xt09KJp/q0zZVyrIikX/tVyl2mOPe'"</definedName>
    <definedName name="_AMO_SingleValue_65748969_TaskState" hidden="1">"'Partitions:11'"</definedName>
    <definedName name="_AMO_SingleValue_65748969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65748969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65748969_TaskState.10" hidden="1">"'gVuyx7K1dWux8KAqGmbc7c2vvoXtjxbWg+sk/Dlroo5n/ISxgSveVOj4yBF2CdpJfrIGor7Hbh9nTmQb5BzjdUk+R3Jhlp96c0j89+Xto4TGNDZn1uTb/7xeP5lF3ngmuc5eTqsaV3yiyaD6KVv83tD/'"</definedName>
    <definedName name="_AMO_SingleValue_65748969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65748969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65748969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65748969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65748969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65748969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65748969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65748969_TaskState.9" hidden="1">"'ie27dROCB87Jih5+JRY+yH3og+hPVM0Se+4RzSQNmO940gorykbu8df9aBRS/GWxBut6q74wcnNnXPG1HtmTPEF+FA2fAanNrySfU21fueVCdLnpg7SVwbHarYvrUDPMxzbHO5As/pErLlZ1s2NJNyb9ndB/WjaLUvpkX9b3EYW5rhfzjkEx17iXWBPDh51fkuZM+a05xK8te+uiaD0bSFDPCs2Ki6CninrRUkD7UHUS52qXPqraJEUbVLv'"</definedName>
    <definedName name="_AMO_SingleValue_662231970_TaskState" hidden="1">"'Partitions:11'"</definedName>
    <definedName name="_AMO_SingleValue_662231970_TaskState.0" hidden="1">"'SASUNICODE7V1Zbxs3EJ7nAv0PggvkoUgtHwnaoDkgW74QRVYl2UGfDFmWG6G6osOuUfS/9+NwufeuuKs1VwYIQSsewznI4cyQS9Pv6RP9Q2MaUYUeaEBzWtCQpjShD7RD+7RLe/itoGZCfZTfoXZCf3HtipZ0T7/Qb0h/oo/0I/1A76lLPeD4G20mSI3RUsB2AD3GpwcKT6gTULegOgDsjktbQL4BzUOmq2gLfGMHSw3fXTqhMzwVpQXSd'"</definedName>
    <definedName name="_AMO_SingleValue_662231970_TaskState.1" hidden="1">"'cbUB44h8A7oNdpdh+R5C7h94NxzsQuoY3A2giQrwApeJ3gKyebAPmKIFvKC1yHwf0btEyhPQXfAWAW1t+iDAfqiD85v6R2eb+gAtN4ht+P2zDVLP3QlPwaWEaf6oCe5DPfaErklcjeQvM7pnoNnkYI5iKXPsn1nmWR/CnmbXCfyfeQXnFMUFmi5dPgT4zZhuKomvTnaPRqh1GZKD0xnhTITNJduuRizJadM0J1xvz7w/Osbl3XCrU3QbDly'"</definedName>
    <definedName name="_AMO_SingleValue_662231970_TaskState.10" hidden="1">"'I9b8PIcxRTk+iPHvSeNTdfF9pP8B'"</definedName>
    <definedName name="_AMO_SingleValue_662231970_TaskState.2" hidden="1">"'mqPonx/7xikeGKd4aExfBxhHc3YnSNHMSAZpmhnLIE1Toyl8VJ++oUz4f1P25xtaroBFUL1zYoXNqVa1fLGClhZpxtHEEt4/m99Wrf3+OoxRRkNfUBbE45XvcI2Ucpc/wYgqHE95MZOEDsdHAmbJLQSvY3wFbJV+5ninxyNcQash8zJxo6gKIKr0in5C1Fin351UDak4v/g6FlJSkb47G42wD/xA/1IDNUeICBvIvcKcWAFiya289H/AGIe'"</definedName>
    <definedName name="_AMO_SingleValue_662231970_TaskState.3" hidden="1">"'v4vLhxRD6ONOk8+tedhn9szuZc6kB+vxWNOgdGKa3b5jec1ML+lmT1J5/5IJxkklqxdEK+oGwHT5Cbspr4WhEOoPHWXHZnFeCahV2Adia4wnEKlb5ILmqFVZFerK5u0JJpt/ktWgS/RqXjgAnrMjC4aDBdnfAPtBLS784Za+pT/8SaeXRGkxjmZuXZA4UdT+1RaoH9kMG+TlGXYOu4CObmjIn42qj7uvGWFromzPo4aZ4zqFZdXxOtCWrZu'"</definedName>
    <definedName name="_AMO_SingleValue_662231970_TaskState.4" hidden="1">"'jRqtbY59NTTwta+PbYU0vvtzSooWlcmNHNU4xgGxaqu7EuNHjfSxePOT1It5fnaH2HMhVPnuPb45J5qn0oZvwV1Rryc3fVYlYDmpi9RYy/sHJNPGtbqAPptkCNQpc9cM+wl4qjbmrkL3n0Nx35M1iQGjDVsZLsAq6LXOOF6YDX+0XGKh2Gk28jstDV7TudVb+CbnNd1h191cq/M6DKovvcovQao99mTscsuYpBBcxeDJbsbxx0WoTfO6S/b'"</definedName>
    <definedName name="_AMO_SingleValue_662231970_TaskState.5" hidden="1">"'RgxJrVXc+/uNYickOE0UJJ3B2ndjm7ZXBxsBReHpXER3Q0un4vyNCNu17h8PsxoRzWTdUraJw5a5yFb0fztnyLx1hW4/AMeRFrbmbsDELXGwR1eD7artVe7m7CSTpfUT6e2dqdX9UEeSml+KCx50fvTfXyOUNp0II/xucklxc0aztPeDIQ1ZXON2rc6ZXWqYJ06sDpldapgnTq0OmV1qgCdaoHqCdrYeMrq1PPolI2orFYVr1U2prJaVbxW'"</definedName>
    <definedName name="_AMO_SingleValue_662231970_TaskState.6" hidden="1">"'2ajKalW8Vq2DXL/L5e2t6b1POHbeLHeY5+19pxB3Dr2M/dKks/9l8CI047E06m2K/uVFGXzIGfJQsl6Ez6Wa4OMl7KN7J6ri/Z1nfzb1ecc04j5bJPZKcV4vH611Frgc35dPlpu1/Ce9tT/j/Aol4X0nxUeDBnyOcuTDouRp4znHr5hdQ2f2eC0rzJFsWwmc+5S20l8SnEvZT5h0UCdgjwBd7MkR//nRBcsiPU+2cyNXyN0zj2PGJ04c3IV'"</definedName>
    <definedName name="_AMO_SingleValue_662231970_TaskState.7" hidden="1">"'w3pM8EWPu3EgU2tMHDyafTj53FC9tmYj2xHnTE2vVrFUr2aqFYzBr36x9y2/fxMnCI0h0gtQFvg1r46yNK93Gxa24rZ2zdm6z3dhLtLngE/XWxlkbV7aNC+8eWftm7VsRcVyT/y7S2jdr37YlhpO79Na+Wfu2efxmrZu1bttg3YJvIK1ts7at3DMd6m+ej+hP2rbTG2ZPTbyEN+TZdl39Y6vj1dQNqR302eeAJ9PzYFGvlN8bpfG+zn9k8x'"</definedName>
    <definedName name="_AMO_SingleValue_662231970_TaskState.8" hidden="1">"'tplF7GuSzx++j0jPeX6n5bampeJ3MQP9N0z50F5+xLlbIakih+9MUNw8JDTcGVgLvT4tx/U4CYDzup+Fqshf1Ijz/PTLpxbmauBjyqnpSqRdf1Bdn6wmvnt1BeaScFjxfbVkJ4Ksz9gKPB+1Qt0KN0SlOOAif8HGhQWHH82XBj87gbz8J9nt6HXoQb9Ze6vX1J4i7seiBe9mMLtpwy9I4TQ99Cj5SsX4GpDR/k1Slb768Zo3zu8CA9Y/Lax'"</definedName>
    <definedName name="_AMO_SingleValue_662231970_TaskState.9" hidden="1">"'POcv+LXa32N+ujNHnNnPJq5sd85cncBOXPklb0z42eL5L1GMhqVkXDyGkPcHv7kw1Hne839aysvwg2PenAEksqfSyPEfXe6+pB0L15YOxqYL2JM6lTjno9qiYRok7o5fsUWzeM2yMUipE3rdSU4F+PGWsg9c/U7eTzS74kR4zvlGzn65F9RKM34Qj2W59bBJ3tf99b7XeT8Gr0k/z5Gl+Q9WAun79Qdvtlv199FD41o5Kz15P8KCHuEfBKF'"</definedName>
    <definedName name="_AMO_SingleValue_671486722_TaskState" hidden="1">"'Partitions:13'"</definedName>
    <definedName name="_AMO_SingleValue_671486722_TaskState.0" hidden="1">"'SASUNICODE7V1Zb9s4EJ7nBfY/GFmgD0U3zn2gFxznKpo4WTtNsU+G4zitsb5iOekGi/3v+3EoWhJ1WJJlye4Sgm2JGs7F4XCGouh39JH+pj71qETP1KExWdSlIQ3oPa3RJq3TBn5LuDOgNsrvcXdA3/juE03ogX6nA5x/pA/0K/1C7+iGWsDxF+oMcNZHTQHbAHQfRwsUXnBPQN2Bagewa1PaAnIHNLeZrqIt8PVtLBV81umEzvCtKFk4P'"</definedName>
    <definedName name="_AMO_SingleValue_671486722_TaskState.1" hidden="1">"'2ZMbeDoAm+H3qDerSbPLuA2gXNjil1AVcFZD5I8AVbwOsC3kGwM7D2GuMa14LUL/J9x9wWUh6DbYayC2i500IEu2uD8jg7xvUNboHWIq7WpZm5Z+u5U8iqw9PisDXqSS11rE1xNcNWE5Md83rLxWBGYvVjaLNsjyyT1KeSt8T1x3ca1xVeKgoWaE5s/0W4DhivHpDdGvR+5UKozpWem84SyPGhOpuWizSZ8li/dAdfOg+aI+8RzjrbjpbhZ'"</definedName>
    <definedName name="_AMO_SingleValue_671486722_TaskState.10" hidden="1">"'3aetqpRlTaLg1q9y7DBBWZ/h7mNx7t5rSviLtUh812yFbZ/GF+Npmvb6y/IcPHlHueZ0dkXMWSwCv9wtPAvMup9w/qGhyceEv+eno1rBwZoVRrGztne+Jzsaut6z1EhSOw6nXY7dK50RUMV2yfquU887nqrSRgQeJ1MraXhKzL0cUx8ivVY8Sqc8qk5QNmS+k1Aoz9CNk4f549q4Wrzi3nvsyerc2Lw1ZV9fszO9O9i9kuErMNURKzr3VEz'"</definedName>
    <definedName name="_AMO_SingleValue_671486722_TaskState.11" hidden="1">"'mvtNH+djmQUaw4Rm0E+Fug89DV/1bQPh3KRzbmq7Ngf/elv0GsCNbZqmhEX9fcz+w7JlYOQscng07UZjSckObBXA8hd7y3laI0zZuPy9nH564F9Z8mhL8Pdt1KvwZ4cimVUXpDQ6x0+zIpW+duyQtGRfnrNZTGEQtaQ/RWl9UnxOjRNweF/Y/DXpLXcDTCJs/pgpbtr/FJESd1L/rPrHPd7j1cmFpLZu0Nwa1hZB7NPUg6fRe594z5N002+'"</definedName>
    <definedName name="_AMO_SingleValue_671486722_TaskState.12" hidden="1">"'TOO1S/u6QWy3Nn43PsPM4/A6/jyu0xnDkIi2vKnZQtW3fq/+eS/wPxOjQkZJT9Uf6fsj6WppNIz93T86xj8nO8FRDJh7VPeYrvA/0H'"</definedName>
    <definedName name="_AMO_SingleValue_671486722_TaskState.2" hidden="1">"'AM2tAmhuF0BzpwCauwXQ3CuA5n4BNA8KoHlYiE/YyImqGJXb9B1lIuLJy8t/R80nYBFU7+3oaNFUHxFfiE8xMr/gXtP+XhQH5VjRl4K+5hhmxPHjBJwli9RUbXeEpmM8wtWQo243liPcqXN5BxiHDCvwiVoPfN2flq+5Iu4xRz8qBq7je4zfEseoL4xZwXi1csqatWbUdaB0nYZJFSb1Fc6V/i7wa+FK1+N3jukuuJ06TNeR1F3fimxBN6S'"</definedName>
    <definedName name="_AMO_SingleValue_671486722_TaskState.3" hidden="1">"'XwhlqDIFbyCTksZiKuPMQImc4rpp9bmmYJoHaLifg36/bIN0lsy5lOVf4vmfYCrd5hz2NzOtW0apkLnmJMq+8Tvka35EeY50Pbz6qZ6NOximh9exSwEy4huj3fXwEbJlec7bYYr9VQq0u8zKY5qAlQJTpFf2GnPuY3tpnFZwFZRVvAiElFZn5JKOhZ0vv6R9YUgX6PcHve0A+onwI6m895/9GcuL2ucn48Y/rrwPhSjhke5Vi4DnMBMtBJl'"</definedName>
    <definedName name="_AMO_SingleValue_671486722_TaskState.4" hidden="1">"'j2M8GylwmW3Uyw7GSCZTsTLFuZYNnMBEs6HO6ZmXQYapr3jDcSDHmG694ztq6Ovw+WSUFd8ijXCfBEP6O0NbaNDo9M7enM4CfAVuyo4pk5lVGynGlt+aKU1dNKjWdtw7RS4dIe4CyOlKRe3DGlcy7ziSHHQOGxW/JINj4v4RxkGfdWce+CvqB/1GLKHI6rjntf58ZyDd2cIfaYF8857P0Yx0lsyfKLxKPt1LGCa3xaHItLnzXJ0UKjuMjHN'"</definedName>
    <definedName name="_AMO_SingleValue_671486722_TaskState.5" hidden="1">"'k/RgnWMczdz24KIZ+PjWZwdODnWGdd6Amyw9qU/UPMHTj1/zqKedzVg6585h5H5i5z3GLCMQy1j1nluMJTM9bz8hPHhruEdP17xrMzbaRZ8O80sRA7U5ZGoxLH/N4bz696vo3Sj4DmoCUzuXOQc1y0b/8848iuZZVb3f5FWZde6vLO81OroIb7fVrqo4Ho8nS/N13PXMOrO8rez5sWiY5YavitL4NGTjeyqbW54DqWVc8wZRD0ve7him5h3'"</definedName>
    <definedName name="_AMO_SingleValue_671486722_TaskState.6" hidden="1">"'HD9DL6sA0zE1IcUVPhXIvFo24Gg/y8wjfASPphtXd3GefSho9awi2fMRVcs9Tqky//qOHkcWFZwLTvssucpzBcxGAJbkK23i1NDX20SvsukxJvXE6mE6SyyuhAynnpK0z9RmrdconovNJeFja0n42F4SPnaWhI/dJeFjb0n42F8SPg6WhI/DJeFDrTtZNCflRKNY2AoL7yje5dE2ff0XX1z+BVz+gUhDjsojUrPR/lHbux7Cgb1xzWyEP41'"</definedName>
    <definedName name="_AMO_SingleValue_671486722_TaskState.7" hidden="1">"'dD5k/jZbUTacy81mu0kEaSlHxii551k+g2ziOUFqzIas4mqmkaM7gPGodjW4p6SzqGlRPUMfYlLGpxdjUprEqY1WZW9WWsSpjVZlb1baxKmNVmVvVjrEqY1WZW9WusSpjVZlb1Z6xKmNVmVvVvrEqY1WZW9WBsSpjVZlb1aGxKmNVC5gF3TB2Zewq0K5mQc5+iug8u4y3rqdqr9duMM/Lu7YnaO+VIp5Ih+09UwQvwjJ+FEa9Tv6df4pZIx'"</definedName>
    <definedName name="_AMO_SingleValue_671486722_TaskState.8" hidden="1">"'C0X0ExthG0c4RZreB+Wyl41HO80LwjX5V6rDMrVCvZjX3paM3yw8WMgOlkac7kP2wNbdg7OQ4fF9ThNyd7Liz+9f899sLemiXmSNYted6jlx7TXeLtSzqXVzR7twy5o4PYNyTbddzuN0bTr9//giu1b4nAJ9b/3ms4w3bdWNwqbj+0//2jckqbXHQ0L32ZiPnEu5wnxqsZr1awV9MjMePfjH9L79/Eez5HkOgEZ5/wuTA+zvi4wn1cUN5t/'"</definedName>
    <definedName name="_AMO_SingleValue_671486722_TaskState.9" hidden="1">"'Jzxc1n4uRrvyWF8nPFxy+Lj5Byn8W/Gv83z1KmKHlilcxJvcZ+ZKM54uLk9nI4lfMeQDuoPSewPIue3peTOu+/hfXl1e9wN+toVPFmD5L4JDdPjTI8rPKbQn0nFjyp+9t6d/9N2tSvMEf1Jy/ZcPd/n2avw1DLZTJi7beP4dH0vOcfq4/lvv09O74ujeJ/lPZN5zXBKybzQJcn/jOq6dtg5deUPq7EDWzmhHlfBx4nfH5EjQl5+L+6YlEw+'"</definedName>
    <definedName name="_AMO_SingleValue_732119577_TaskState" hidden="1">"'Partitions:13'"</definedName>
    <definedName name="_AMO_SingleValue_732119577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732119577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732119577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732119577_TaskState.11" hidden="1">"'M5EFkusE9bTsT3gefJ+TRJYZ7wHj3M5yZddJYikLPlP8O0FNTbqGlKX3fUpsxzFFbMWIc3HO2Mzap6ZYyYmB7FbX23TURp36cMUGMVCyoxTY8uuL8PZllKvSZ4simZvndOxx8V9qpQ+Mqd0nqMi7OqNqTGHgpYRHhWl9Vu+MRJW6rC/pPB7Wm6vBK3OprrEK27a0xAdFk8p9oFxQfbG7dXBhKzSZvkX61wSWfWn4kneab1H4mtPdmlzl7Kb'"</definedName>
    <definedName name="_AMO_SingleValue_732119577_TaskState.12" hidden="1">"'LlXbMOSfRg4rMtPc7/6G7jyuk17BELg0qKfZcNU3vyP/KS/1/vNjTEZRQtUvz7sBp500mk9vTT86xi8nK855P3B9VP2cL3gf0H'"</definedName>
    <definedName name="_AMO_SingleValue_732119577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732119577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732119577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732119577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732119577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732119577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732119577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732119577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779436236_TaskState" hidden="1">"'Partitions:13'"</definedName>
    <definedName name="_AMO_SingleValue_779436236_TaskState.0" hidden="1">"'SASUNICODE7V3pb+I4FPfnlfZ/QKw0H0azpRc9NJcovUbTUhY6He0nRCmdQctVAp2tVvu/78/PcQ7nDiGBWSsCEuf5XX5+fs9xzDv2kf3NRmzISuyZ9dmMGWzAJmzM3rMy22FbbBu/JdwZsx7KH3B3zL7R3QWbs0f2OzvC+Uf2gf3KfmHv2C3rAsdfqDPG2Qg1OWwb0CMcXVB4wT0OdQ+qfcCWLdocch8094iupM3xjUwsNXy22Bm7wLekZ'"</definedName>
    <definedName name="_AMO_SingleValue_779436236_TaskState.1" hidden="1">"'OD8lDD1gGMAvH32BvXuFHmqgNsBzm0LO4eqg7MhJFkAlvM6xjeXbAbsQ4Jo4przOgD+z7j7AsoT0O0TVk6tCh30oYseOL9nx/jeZ7ugdYyrsqWZO5J+YEleB5YhnfVAT3Cpam2OqzmuOpD8lM67Jh4jBLMbS49keyKZhD65vA26x697uDboSlIwUHNu8sfbbUxwlZj0Zqj3IxdKLaL0THQWKMuD5twq5202p7N86Y6pdh40p9QnnnO0HTfF'"</definedName>
    <definedName name="_AMO_SingleValue_779436236_TaskState.10" hidden="1">"'0zZVyooikX/r1yl2mKNsRHAPsTh37jXF/UU5FF+TrLDn0fhqPE3HXH9ZWYIn9yjXsWZX+JzFKvCL3cKzwKz6CfufGDp0zOl7eTqyFWysWWHkO2u753uyo6HqPUuNJLXjYNqV2L3SHgFlbJes79r13OOpLG2H4LEztZKCp0TcizH1MdRrxaN0TqPqHGUT4juawoJG8Ssr0/Tb31/VebgO7XzNG//G1fYN9fJTV/bnxOauKXxC2cwI79E/pKx'"</definedName>
    <definedName name="_AMO_SingleValue_779436236_TaskState.11" hidden="1">"'fgamFmNK+J2M3550RymcmDyLSDc607Ui46qh7h7venQxnZms0UuJ+MGW+BdzUlFVoZkrfTeonhjlTK2aJg7NlO0qT2m0rswS2J1Fb3K39OG3iHAfE7MSCemnDoyXO37NZp0afKY5sWpOX3uLgO9FOHbpWuUvSinFxRrWexMBrCVsI1/qq+hofReL2tKD/cVBb6gqeiNv7KauRVXtbTEC0mPyX3QWNCTa3bi4MpWWT9EK/duAyTy2vkU7nLe'"</definedName>
    <definedName name="_AMO_SingleValue_779436236_TaskState.12" hidden="1">"'o5E9pps8ecOYnsc9esS7Lcm/hsG4/z78BbuHJ6Cnt+wqCaYpdlw9Sb/A+65P9CvAUNcRlFXxT/qayOs+kkUvP69DyrmLwc7/pE+UHtU7HwfWD/AQ=='"</definedName>
    <definedName name="_AMO_SingleValue_779436236_TaskState.2" hidden="1">"'nQJo7hZAc68AmvsF0KwWQPOgAJqHBdA8KoDmcSE+YTsnqnxU7rHvKOMRT15e/jtqLoCFU30wo6NVU31CfME/xcj8gnsd83tVHFRiRV8SukkxzJTixzk4SxapydrOCE3FeIKrCUXdTiwnuNOi8j4wTgiW4+O1Hul6ZJWXHRH3jKIfGQO38D3Db4li1BfCLGHcWjknzRoRdW0oVadBUgVJfYNzqb8r/Bq4UvX4nWK6K2qnPtG1JXXWN0Jb0An'"</definedName>
    <definedName name="_AMO_SingleValue_779436236_TaskState.3" hidden="1">"'ppnCBGhPg5jJxeQyiwu88BsgZjKthnhsKprmvtisJ+Pfq1k93yaxLWs4Nvh8ItkZt3idPI/K6TbQqkUteo8wtr11epjvCY2zR4c5H1WzUzjgFtJpdcpg51eD9foQPh62w15QtdslvlVBrQLyMrRy0BIgKe8V+Q859yt6aZzWc+WUVb3whBRWR+SSjoWZL79k/sKQa9HuG3/eAfEL5BNTfus7/DeXE6XOT8eMd11/7wpVwiPYqxcBznAmWo0'"</definedName>
    <definedName name="_AMO_SingleValue_779436236_TaskState.4" hidden="1">"'ywHGaC5SATLNVMsOxngmUvEyy7mWDZyQRLOhzOmZkoDG4vGc/jT2gm68E1hm6OX/eXSUJd02jW9/E4P6O0DbKBPo1APWsG8BNga2b08EycimhYzKh2PdHI5mmlQbOzQVqpUekQcAZFREIvztjRPhd5w4RineAYLXnEGp+XYA6yjG/ruHfFvqB/NGLKHIyrhXtfl8bShG4uEGMsi+cS9n6K4yy2ZPlF3OF2altBE58uxdzCZ81ztNAwLvKxz'"</definedName>
    <definedName name="_AMO_SingleValue_779436236_TaskState.5" hidden="1">"'XO0YAvj2e3StsDj1vh4VmcHdi51QbUWgPXXvvAHcp7ArufNTeRzrTZs/TPlKiJPEfMbY5JxomTGKs9tghI5nZufID6cNdzjxyuafXlrZbt3VgbBc50BjUQlivG/EZxX914dpRsFL0GNY3LmHJe47pr4f8aRX8ossrf/i7Qyi1bljfJSm6OH+H5b6qKG65k1L5qv525g1I3yt1HzX+ExSwPftTXw6MlGdtk2tzRX0s055vSjnpc93JBNLDuO'"</definedName>
    <definedName name="_AMO_SingleValue_779436236_TaskState.6" hidden="1">"'X6CX1YDplHUgxQ0+Nci8WTZgaz/LzCN4BA+nG1d3cZ5xSGj5TCLZcxBZyzlOyTLvOo4hRRY1nHNORyS5zHM5zLYPluQrauLUUNfVhK+mGRIm+WTq0ZoN5ldchnNXSdpnZ1HrMornYmdN+NhdEz721oSP/TXho7omfBysCR+Ha8LH0ZrwcbwmfMj1JavmpJJoFAtaSeEexQc02qav/+KJy7+Ayz8QaYhRecrkbLR31Have7Bhbx0zG8FPXbc'"</definedName>
    <definedName name="_AMO_SingleValue_779436236_TaskState.7" hidden="1">"'C5k/DJXXSqUU+s5U6SEMpLF5RJc/6SXMPxwlKGyZkHUcnlRSdCM7D1suolpLOopqgeoY62qa0Ta3Gpna0VWmrytyqdrVVaavK3Kr2tFVpq8rcqva1VWmrytyqqtqqtFVlblUH2qq0VWVuVYfaqrRVZW5VR9qqtFVlblXH2qq0Va1gFnRb25W2K1+7ioKMfopoP7uMt66nbq7XbhPP67u2x2+PlSKeSAftMVMEL9wyfhRGvcW8O/wUs0bAb1'"</definedName>
    <definedName name="_AMO_SingleValue_779436236_TaskState.8" hidden="1">"'+CYmzDb4cIvVrB+baS/6hne6FlR746G5LOjECtZDf2paMV5YeLGQHTydKJ5D9oDW3QOzk2H1esT29ODh1YvOv/h+SF3TVLxJGoW3K9Ly88prPE3ZdULm9Y9K4YYucGvj9Ituu4nW+Mpl+//wVXcn8Sjo+v/31QcAbtrrG6VdxeaO/7R5WUNrnqaF74Mh7z8Xc5z7RX016tYK+mRmLav2n/lt6/8fd8TiDRGc4+4XOlfZz2cYX7OL+8W/s57'"</definedName>
    <definedName name="_AMO_SingleValue_779436236_TaskState.9" hidden="1">"'eey8HMN2pND+zjt49bFx4k5Tu3ftH9b5qlTHT2wzi4Zf4v7Qkdx2sMt7eFULME7hvRRf8L4/iBifltIbr/7HtyXN7fH3aKv3cCTtZnYN6Gte5zucYXHFOozqfhRxc/eu/N/2i53hTlhf7J1e66e7/PsTXhqmWwmzNm2cXy6upecbfXx/LfXJ6f3xWG8R3nPZF4zmFIyL3TNxH9DDRw77Jw78ofN2IGtklCPm+Dj+O+P0BEhL78Xd0xKJp/q'"</definedName>
    <definedName name="_AMO_SingleValue_805804074_TaskState" hidden="1">"'Partitions:11'"</definedName>
    <definedName name="_AMO_SingleValue_805804074_TaskState.0" hidden="1">"'SASUNICODE7V1bb9pIFD7PK+1/QFlpH6puSMhd24sIpElVSligqfYpooRs0XJJsWk3Wu1/32/OeHzDNrYxNqARAuzxmXOZ+ebM8cx4/Ire0j80phGV6DsNaEYGDWlKE3pNe3RI+3SA/xKuTKiP9AdcndBffHVOJj3Sb3SO47f0hn6mn+gVdakHHn8jzwRHY+QUtB1Qj/HpQcIzrgmqL5A6AO2eLVtQHkPmEctVsgW/scWliu8+XdE1fpUkA'"</definedName>
    <definedName name="_AMO_SingleValue_805804074_TaskState.1" hidden="1">"'8d15tQHjyH4Dugl8t357DkB3SF4HtjcBVUNmo1gyRy0QtcJfoVlM3AfMUUL50LXIfh/wNVnSJ5C7oC5CmknKIMByqIPzb/QBX6PqQJZFzjbs0vmjq0f2pbXwGXER33Ik1r6S83EmYmze1he5+OexceI4Ozl0mfbvrFNsjyFvU2+Js77ODf4TEkwkNO09BP1NmG6ckx5M+T7kYukNkv6znLmSMtDpmmnizoz+ShfuRPOnYfMJ24T33PEjlfi'"</definedName>
    <definedName name="_AMO_SingleValue_805804074_TaskState.10" hidden="1">"'HuxHSANtRtRKnapc9otIkRRtUu+8m7NXc7T1amH4EBUHL94WGVTbwvInG+XhNRK9n56o4SnvJNcn932FwsZHvpMqQTvJT5Z/3Df27ePMjWqT3PfyXZL7hRpW6ak3xCR/M+A+SmhEcodDg+R7Dv39QjqL/HFrep39nBY1rgT08mH1U7b5vaH/AQ=='"</definedName>
    <definedName name="_AMO_SingleValue_805804074_TaskState.2" hidden="1">"'YQEyKwXIPCpA5nEBMk8KkHlagMyzAmSeFyDzohCfcJCTVNEr9+kr0kTEk5eX/4qcc3ARUh+s6GjdUr8hvhDfvK1VctdV1uVYMZeibnHk8sRRo4koL1l8pnK74zI/Rxn1fkSal4+TvsdXpJX7/PFGzv642YmNJbU/DhY0JucQuo7xFbRlesFxbY/LuoRcQ9ZlYkfLJVCU6Vf6BXcHdfrdOqriKCj+eRlIKaXIGC2ZDH9c95r+pQauXCLyb+D'"</definedName>
    <definedName name="_AMO_SingleValue_805804074_TaskState.3" hidden="1">"'sV6BmDhqTcznH/0Vq4sZJMn0WPdCLQLoSPrK+4msczqnEdef3B/E5l2LYcrEzlpzvjCVnO2PJ6c5YcrIzlhzvjCVHO2NJZWcsOdwZS7bXDvd43zZY4Y3Z/THzJc6mPD7tjpgVVZOtGHC827dHRt+DtmpF7WJkWd0vCEkyqpT3WjN71DBcfpPHh8PkVzl1BDoRRRqWBg2OkQd8v+Icy3uYKZdPfPm3OFZ3Hw2WYabWJVwDJd0tzYi8W3JTev'"</definedName>
    <definedName name="_AMO_SingleValue_805804074_TaskState.4" hidden="1">"'Wp4VqDPuF+phnT5nBebVz7vDKXFsrmGjhclc8NkFXH5yq2ZeUEJVqOVffpcOqgoIVvD9IH1t2PmSNCo7TIB5vvUINt+L7uylgQvi0+n/xwEO0vb5D7AWnq3v8G3x6nzCL9Qzb1r6RWcT6zx3ryRUATrTeL+hderonf6gZiINoXqFrocg/cy7mXCpKeV83fcu2vWvPX8CBVcKrTPay4xbcKm7cLA07pZxmrdJhOrhBIIjdu2cUZoVXUbb6Wd'"</definedName>
    <definedName name="_AMO_SingleValue_805804074_TaskState.5" hidden="1">"'JZd5XKP4qq0xblnkXqH2m+zpmO2XMWgguYggEvyVQBxcvjXAkSvABgxJzWu/miPC4szYcM7T0raUf9lc8nFa3G4IXpUNkSPow3R43hD9DjZED1ON0SPsw3R43xD9LjYED3UnPi6NSkn6sXC5oC9vfiQe9v0+Z8X4vJP0PIPRBqyV36yR4oWe23vrK1D26U486/7ISMu0Za65VSXzt6qMkgjKSpe8Vue9ZxzH59LpDYtyho+96msuF+iedRs'"</definedName>
    <definedName name="_AMO_SingleValue_805804074_TaskState.6" hidden="1">"'vx8p6RDVgtQr5NGY0phaD6YONao0qjJHVUWjSqMqc1QdaVRpVGWOqmONKo2qzFF1olGlUZU5qk41qjSqMkfVmUaVRlXmqDrXqNKoyhxVFxpVGlVrGAU90LjSuArE1TLK5bOIztxlvHU9NWuFZ4d13ty1PUH7QhQxIx22L0YRughk/ChMepsWdyUpZo1A0FPVxWAj6Kl2vVrB/XxDcK/neKFVe74ajbjMjNBSya7vSydrmR8upgdMZ8v9Uv3'"</definedName>
    <definedName name="_AMO_SingleValue_805804074_TaskState.7" hidden="1">"'D1tBe8/kcKf51LUqPBg34qaaRi4uyp43fGf5F6xparcfJWWKNZN6S5yks6THdKd625Nfylpat9+7gmqC9BHW267jdT3MZbIv0MclWcX/C2SPrOGZ+Yv3vg4/nI8n16fmt4l6kdvDg0KTD5LqjeenLRMwnnv660l5Ne7WCvZo/EtP+Tfu39P5NPOdzCYuucPQe34b2cdrHFe7jgu67tZ/Tfi4LP9fkp/i1j9M+blN8nBzj1P5N+7dVZp1qaI'"</definedName>
    <definedName name="_AMO_SingleValue_805804074_TaskState.8" hidden="1">"'E1uiHxFPe1juK0h1vZw/m5hO/CMUD+KYk9N+T4trTcefY9vC1vb4vroq3dwpN1SO6b0NEtTre4wmMK/5xU/Khi11t3/rPtaleYS/qTNm1ePd/57G2YtUw2Euau2zg+Xb3XpYMy++Dx4/H896JPTu+Lo3Rf5j2Tec0oSduxYkb8/4j0eHm167g+N5l9/ja7rVaWfRYF136N+0YTaWOme4iluXsvJdEe9iL5tRiF/YUSX09LurfWF5Y9PWo8K'"</definedName>
    <definedName name="_AMO_SingleValue_805804074_TaskState.9" hidden="1">"'1WOrt0XJCsLJ5/bQzmpnQg+TmRX8vEpsfYDjoUeI1EQT9I7jmtMpE1Z7+US5hx9NezINGiPWH+ZR5ehE98t9pdxS/uWxBu86p5o0c3Nm3PK1HtWBPkFOFK2fganNvog55ry9e4rY6TPLB1kzxgemTs9ZwV6nrry34FicfezmVUjzRX4P1i2d0H7ZNksS+iJf1vcjgxrhEeOLoVH2eK9Z88uHnV+I5v77sIZNfLXvLcWwtLXhQqxK3BcTITt'"</definedName>
    <definedName name="_AMO_SingleValue_825207699_TaskState" hidden="1">"'Partitions:13'"</definedName>
    <definedName name="_AMO_SingleValue_825207699_TaskState.0" hidden="1">"'SASUNICODE7V1ZbxpJEO7nlfY/IFbKQ5Q1vg/lEsZXFIxZcBztE8IYJ2i5woC91mr/+35dPT1Hzz0MM5BtjYA5quvq6qrqY5p37CP7m43YkJXYE+uzGTPYgE3YmL1nZbbDttg2fkt4MmY93H/A0zH7Rk8XbM4e2e/sGOcf2Qf2K/uFvWO3rAscf6HMGGcjlOSwbUCPcHRB4QXPONQ9qPYBW7Zoc8h90NwjupI2xzcysVTx2WLn7BLfkpKB8'"</definedName>
    <definedName name="_AMO_SingleValue_825207699_TaskState.1" hidden="1">"'zPC1AOOAfD22RuUu1PkOQDcDnBuW9g5VA2cDSHJArCc1zG+uWQzYB8SRBPXnNcB8H/G0xdQnoBun7ByagfQQR+66IHze3aC7322C1onuCpbmrkj6QeW5DVgGdJZD/QEl6rW5ria46oDyc/ovGviMUIwu7H0SLYfJJPQJ5e3Qc/4dQ/XBl1JCgZKzk3+eL2NCa4Sk94M5Z5zodQiSk9EZ4F7edCcW/d5nc3pLF+6YyqdB80ptYmnHG3HTXGn'"</definedName>
    <definedName name="_AMO_SingleValue_825207699_TaskState.10" hidden="1">"'4B5ice7ca4r7i3IoviZZYc+j8dV4mo65/rKyBE/uKNexRlf4mMUq8IvdwrPArPoJ+58YOnTM6Xt5OrIWbKxZYeQ7a7vHe7Kjoeo9S40kteNg2pXYrdKOgDK3S9Z27XLueCrvtkPw2D21koKnRNyLmPoY6rXiUbqgqDrHvQnxHU1hQVG8bvU0/fb3V3UerkO7v+bNf+Nq+4Za+Zmr9+fE5i4pfELZ7BHeo31IWb8CUws5pf1M5m7OJyPcn5k'"</definedName>
    <definedName name="_AMO_SingleValue_825207699_TaskState.11" hidden="1">"'8iEw3uKdtZ8J74HPfUf4OEN7dDGdmjTSWwP9gyn4L2Kkps9DQlL6b1F4Mc8RWjBYH95rtbE1qua2MFtgeRa15dy3EqRtnPBCjFAtqrQ2Ppjh/T2aZKn2mOLKpVX73FgffkXbq0LfKXZKajIszqvYkBl5K2EO41lfV5ng0idvigv7PQa2pOjwSt/kzViXL9taYgGgx+W+zC4oNNrduLgylZpO2Rr+64HJPLQ+STu8taj0T2nWzx5z9E9nurl'"</definedName>
    <definedName name="_AMO_SingleValue_825207699_TaskState.12" hidden="1">"'mX5Lk38dl2Huefcrdw5fQY9liFQSXFjsuGqTv5L3jJ/5F3CxriMor2KP5fWI256SRS+/jpeVYxeTne9cn4g+qnYuH7wP4D'"</definedName>
    <definedName name="_AMO_SingleValue_825207699_TaskState.2" hidden="1">"'AJq7BdDcK4DmfgE0DwqgeVgAzaMCaB4XQPOkEJ+wnRNVHpV77Dvu8YwnLy//HSUXwMKpPpjZ0fJUK7GyDwndpBg+pfxpjnwnWaYiSzszFBXjKa4mlHU6sZziSYvu94FxQrAcHy/1SNcj637ZkXHOKPrLHLCF7xl+S5SjvRBmCePWygVp1ogoa0OpOg2SKkjqG5xL/dXxa+BK1eN3ymnqVE99omtL6ixvhNagE9JN4RIlJsDNZeLyGESFP3k'"</definedName>
    <definedName name="_AMO_SingleValue_825207699_TaskState.3" hidden="1">"'MkDMYV8M8NxRMc19tVxLw79Wtn+6SWZe0nBt8PxBsleq8Ty1N9Gs20apEX+oa99zy2vfL9ER4jC063P0xtTdm97gEtNq74jBzKsHb/QgfDlthr6m31CVvWUKpAfEytvpgJUBU2Cv2G/qcZ+yteVbFmV9W/cYXUlARmX8yGmpv4T37B5ZUhX7P8fsekD9wfwLqb13n/4Zy4vS5yfjxxrXXvnAlHKK+SjHwnGSC5TgTLEeZYDnMBMtBJlj2M8'"</definedName>
    <definedName name="_AMO_SingleValue_825207699_TaskState.4" hidden="1">"'GylwmW3Uyw7GSCJR0O58hEFAa3l4zn8Sc0kvPgiqGb49f9ZZJQ1xTN+j4e52eUtkE20KcI1LNGwD4BtmpmD0/EqciGxYhi15ONbJ5WGjQ6GaSVKt0dAs6gjEjoxZk72uei3zChXCc4R0uescbnJZiDLPPbGp7V2Re0j0ZMmYNxtfDs69JYmtDNJXKMZfFcwd7PcJzHliy/jDvcTm0raOLTpZxb+Kx5jhYaxkU+tnmBGmwhnt0ubQt1mgmJi'"</definedName>
    <definedName name="_AMO_SingleValue_825207699_TaskState.5" hidden="1">"'2d1dmD3pS6p1AKw/toX/kCOE9jlvH0TOa/Thq1/pr6K6KeI8Y0xyThResYqz22CEn06Nz9BfDhLuOPHKxp9eWv1du+sHgTv6wwoEpUox/9GcF7de3WULgpegRrH5OxzXOG6a+L/GSO/lFn03v4v0spetCpvlJfaHD3E99tSF1Vcz6zR2Hw9dwNRN8rfRo1/hecsDXxX18CjJ4vssm5uaaykm3PO6Uc9L3u4IZtYNo5fopVVgemMdSDFDT5V'"</definedName>
    <definedName name="_AMO_SingleValue_825207699_TaskState.6" hidden="1">"'yLxZNmBrP8ueR3AED6cbV3dx5jgktJyTSDYPIks545S8513HMKTMoopzzumIJJf9XA6z7YMl+YqSOCXUdSXhq0mGhEnOTD1ao8H8istw4bqTdr4sal1C8VzsrAkfu2vCx96a8LG/JnwcrAkfh2vCx9Ga8HG8JnycrAkfcn3FqjmpJIpiQasn3FF8QNE2ffkXT17+BVz+gUxDROUpk6PR3qjtXvdgw946RjaCZ123AsZPwyV10qlGztlKHaS'"</definedName>
    <definedName name="_AMO_SingleValue_825207699_TaskState.7" hidden="1">"'hFJavqJJnPdPcw3GKuw0Tsoajk0qKTgTnYetlVEtJZ1FNUD1HGW1T2qZWY1M72qq0VWVuVbvaqrRVZW5Ve9qqtFVlblX72qq0VWVuVQfaqrRVZW5Vh9qqtFVlblVH2qq0VWVuVcfaqrRVZW5VJ9qqtFWtYBR0W9uVtitfu4qCjJ5FtOcu463rqZnrtdvE8/qu7fHbY6SIGemgPVaK4IVbxnNh1FvMu8NNMWsE/HZDKMY2/HZI0KsVnG8r+U'"</definedName>
    <definedName name="_AMO_SingleValue_825207699_TaskState.8" hidden="1">"'c92wstG/lqbEg6MwK1kl3sS0cryg8XEwHTydKJ5D9oDW3QOzk2H3XWpzcnhw4s3vX/Q/LC7pIl4kiULbnelxce03nH3ZZULm9Y9K4YYucGvj9Ituu4nW+Mpl+//wVXcn8Sjo+v/31QcAbtrrG6VdxeaO/7R5WUNrnqbF74Mp7z8Xc5z7VX016tYK+mZmLav2n/lt6/8fd8TiHROc4+4VPXPk77uMJ9nF+/W/s57eey8HMN2pND+zjt49bFx'"</definedName>
    <definedName name="_AMO_SingleValue_825207699_TaskState.9" hidden="1">"'4kxTu3ftH9bZtaphhZYY1eMv8V9qbM47eGW9nAqluAdQ/ooP2F8fxAxvi0kt999D27Lm9vibtHWbuDJ2kzsm9DWLU63uMJzCnVOKn5W8bO37vxn2+WuMKfsT7Zu8+r5zmdvwqxlspEwZ93G8enqXnK21cfz316fnN4Xh/Ee5T2Tec1gSsm80DUT/400cOywc+HoP2zGDmyVhHrcBB/Hf59DI0Jefi9uTEomn+rTNlXKiiKRf+3XKHeY496I'"</definedName>
    <definedName name="_AMO_SingleValue_921006515_TaskState" hidden="1">"'Partitions:11'"</definedName>
    <definedName name="_AMO_SingleValue_921006515_TaskState.0" hidden="1">"'SASUNICODE7V1Zb+JIEK7nlfY/oKw0D6PZkJBbO4cI5BgNQ1ggGe0TYgjZQcs1YDITrfa/79fVbl9gYzvGdlALAXZ3dR3dn6urD9tv6QP9pBENqUCP1KcZzWlAExrTO9qhfdqlPfwXkDOmHtLvkTumvzl3QQY90O90iuMP9J5+pV/oLbWpCx7/oMwYRyOUFLQtUI/w6ULCE/IE1VdI7YN2x5ItKA8h84DlKtmC38jkUsZ3ly7oCr9K0hzHV'"</definedName>
    <definedName name="_AMO_SingleValue_921006515_TaskState.1" hidden="1">"'ebUA48B+PbpDcrdeew5At0+eO5Z3AVVBZoNYckCtELXMX6FZTNwHzJFA+dC1wH4f0LuEyRPILfPXIW0I9RBH3XRg+Zf6Qy/h1SCrDOc7Vg1c8fWDyzLK+Ay5KMe5EktvbVm4MzAWQeWV/m4a/KZB3B2c+mxbd/ZJlmfwt4654nzHs7nfKYkzFHSMPUT7TZmumJIeTOU+5GKpCZLemQ5C6SlIdOw0kWbGXyUrtwxl05D5pSviccUseOWuJ+B'"</definedName>
    <definedName name="_AMO_SingleValue_921006515_TaskState.10" hidden="1">"'PVd0qXDxmePpArST/GTdh31z1S7OnGg2yDmia5N8ctzcrDn1roDob8jaRQ0NaWiO6uX7vrw+Pp5F3uglvs5eTssal1bEjn7tU7T4vaf/AQ=='"</definedName>
    <definedName name="_AMO_SingleValue_921006515_TaskState.2" hidden="1">"'zFIGMg8ykHmYgcyjDGQeZyDzJAOZpxnIPMvEJ+ylJFX0yj36hjQR8aTl5b+h5AJchNR7MzratNTviC/EN21rldxs6voJeR3zN0vZm7K+GCriVNQNjtumHDMb0CxadKpKO6NSL0cZ839GmpuPnb7DOdLKXf64xw3eUYM9MpDU3lGAoDG4hNB1hK+gLdJrjuq7XNcFlBqwLmNrrFAARZFe0W8YG1XpD/OojKNV0d+blZRSioxQo8nwRrXv6F+'"</definedName>
    <definedName name="_AMO_SingleValue_921006515_TaskState.3" hidden="1">"'qIecc454azl7hmlmAxuBS9vF/gZo4cRJNn2X/+3olXQEf2V7hNfbnVOC283rD8JwLIWw52xpLTrfGkpOtseR4ayw52hpLDrfGkoOtsaS0NZbsb40lL9cO52znS7DCHbN7Y+ZznE14dt4ZMSuqOlvR53i3Z80LfwRt2Yzaxby6Gi8ISTKqlCPNmTVn6i+/zrPjfvLLnDoEnYgi56YGNY6R+zxesY/lGGbC9RNe/g2O1eijxjKM2Lr4a6CkO6'"</definedName>
    <definedName name="_AMO_SingleValue_921006515_TaskState.4" hidden="1">"'XNA0dLTkq3PhXk1egW45l6SJv9eTWR9+XZXBqomyvg8Ll8roGsKj4XoS0rRqjRYqi2j4dTGwUNfLuQ3jdHP0aKCA3SIh1sXqIFm/B97WdjQfi28HzSw0Gwv7xG6XukqbH/Nb5dTpkF+odk2l9JLeN8Zs31pIuAOq7eJNpfeLk6fss5xECwL1Ct0OYeuJtyL7VKelotf8Ot/9yWv4IHKYNTlTqw4gbfMmx+WRiwaz/JWKXFdHJ/RBS5Yesuz'"</definedName>
    <definedName name="_AMO_SingleValue_921006515_TaskState.5" hidden="1">"'Aytom5yXtQ9BqqUcxZXpS2vvIvUO7R+kzUdseUqBhU0eyu4RN8DEaaEdydE8P6HIXNS8+oP1rywOBM2XLpS4s78r1tJz16L/ZzoUcqJHgc50eMwJ3oc5USP45zocZITPU5zosdZTvRQOwI2rUkxUi/mtw7s7sUH3NvGL/+0FJffQss/EWnIXnlqzRQt99ruVVubtk1h1l93fWZcgi11yimvXb1VdRBHUlC84rU86TXnHj7nSK2blBV8OrGs'"</definedName>
    <definedName name="_AMO_SingleValue_921006515_TaskState.6" hidden="1">"'6KzRPGi134uUeIhqQOoFymhMaUxtBlP7GlUaVYmjqqRRpVGVOKoONKo0qhJH1aFGlUZV4qg60qjSqEocVccaVRpViaPqRKNKoypxVJ1qVGlUJY6qM40qjaoNzILuaVxpXK3E1TrK9auI9tpluH09FXOHZ4t1zu/enlVPxchiRdrvqSBZ6CKQ8SMz6U1afiZLNi2y6k56vUfAeVfB6r7Gvvaf299UaMh1NvetleR6nHiy1nm/bPqdeLZ01ur'"</definedName>
    <definedName name="_AMO_SingleValue_921006515_TaskState.7" hidden="1">"'vt3P1is8XSPHuJlF61KjP9xINHVyUPU38zvAvrq6BefXYJQuskSxbcN37JP2UM8V9LXm1vKF1u6xbyBO056BOdve08x6qOdsifUy0vdO3OHtgHUfMT+y6vffwfCC5Kzy9vdPL1DYebJp4mNx0DC19mYi0xD1XF9qraa+WsVfzxj/av2n/Ft+/ibtrzmHRBY4+4lvTPk77uMx93KrRrvZz2s8l4efqfO+89nHax+XFx8mZRe3ftH97jn+7hm'"</definedName>
    <definedName name="_AMO_SingleValue_921006515_TaskState.8" hidden="1">"'23/ARzce90S3s47eEy93DeGfLwPs7/ORt96Doh8VQNOZcua9m+u93fb+Tp6k5/xU09GeKc/qK8ra2lu6b1EtZQoo3LnW0bxqerN1u0UGefXH48nP9e9snxfXGQ7uu8ZzSvGSQpL6vmRYeP9y9XYa9qIG3EdPehrljnkzhETe4E8muw/r0lf7KZNuiYu1OKLl8czkpVom15kWh1YZdzYttObQXwsWOCgodPgbXvcy/6ENgzhZN0yT2igbQJ6'"</definedName>
    <definedName name="_AMO_SingleValue_921006515_TaskState.9" hidden="1">"'x1FQnFN3dg9/rIHDVuLNyTealN1xQ9Obu6SE6beMWOKr8CHsuELODXhlew8dfU7c0ZIn5k6SF/pH6vZvrTkKHuH3OXn4czMWq7H5H1v2twG3dS0VdbMlH8bfF3MzZGHHPX4x1viHUBPDh5VfjuRM860RzPeFnfXvl/6ptAgnhEZFgt+z5L0IqOGa0C0SJXKXO/LCJEUTVLvf1qwl7K1dWsx9yBpHU7cV9eqlhZWTy1k+7dG8JOVROtO+JlC'"</definedName>
    <definedName name="_AMO_SingleValue_991905274_TaskState" hidden="1">"'Partitions:13'"</definedName>
    <definedName name="_AMO_SingleValue_991905274_TaskState.0" hidden="1">"'SASUNICODE7V3pb+I4FPfnlfZ/QF1pPoxmS+ldzSUKPUZDoQudjvYTopTOoOUaAp2tVvu/78/PcQ7nIAkhAdaKgMR5fpefn59fHPOOfWR/syEbsAJ7Zj02ZQbrszEbsfdsh5XYLtvDbwF3RqyL8kfcHbFvdHfOZuyJ/c5Ocf6RfWC/sl/YO3bHOsDxF+qMcDZETQ7bAvQQRwcUXnCPQz2Aag+wOxZtDnkImgdEV9Lm+IYmljI+u+yCXeFbU'"</definedName>
    <definedName name="_AMO_SingleValue_991905274_TaskState.1" hidden="1">"'jJwXiVMXeDoA2+PvUG9e0WeI8CVgHPPws6hKuBsAEnmgOW8jvDNJZsC+4AgbnHNee0D/2fcfQHlMej2CCundgQd9KCLLjh/YGf4PmT7oHWGqx1LM/ckfd+SvAIsAzrrgp7gUtXaDFczXLUheZXOOyYeIwSzG0uXZPtBMgl9cnnrdI9fd3Ft0JWkYKDmzOSPt9uI4IoR6U1R72cmlJpE6ZnozFGWBc2ZVc7bbEZn2dIdUe0saE6oTzxnaDtu'"</definedName>
    <definedName name="_AMO_SingleValue_991905274_TaskState.10" hidden="1">"'ImTl96KOSfHkU33apkpZVCTyb/0KxQ4zlA0J7jES5869pri/2AnFd0tW2PVofDWepm2uvywuwZN7lGtb2RWes1gFfrFbeBqYVT9h/3NPm44ZfS9PR7aCjTUtjHxnbXe+Jz0aqt7T1EhcOw6mXYzcK+0RUMZ28fquXc89nsrSVggee6ZWUPAUiHsxpj6Feq1olC5pVJ2hbEx8L6Ywp1G8Zs00/f4ZQNV5uA7t+Zo3/o2q7Qb18qpr9ufE5q4'"</definedName>
    <definedName name="_AMO_SingleValue_991905274_TaskState.11" hidden="1">"'pfMKOOSN8QP+Qsn4FpiZiSvuejN2cd4Yon5o8iEg3eKZtR8IH4LPkqH8PCO9uhlOzRepL4H80Zb8D7MSUWWhoQt+31F8MM2MrssXBs2Y7WpNabinZAtujqC3vboUobeMcD0SWYk69te7RFOfv2axTps8ERzqtykvvcPAdaScOfavcxWnJqDgXtZ7EwGsJewjX+qr6HB9Nova4oP9zUFuqBo/Ebb7KymTZ3hYTEE0m/518TmODza2bC0Np2b'"</definedName>
    <definedName name="_AMO_SingleValue_991905274_TaskState.12" hidden="1">"'i90a8tuNwTy4Mk03uTes+Ydt3sMuf8RPa7G9YheR5MfLadR/ln9V1cOT2GnaswqKbYcdkwdSf/NTX+P7jvQkNcRtEfxf/Rq2NuMonUOX5ynlVMXo73fSL+oPYpWvg+sP8A'"</definedName>
    <definedName name="_AMO_SingleValue_991905274_TaskState.2" hidden="1">"'iqUcaO7nQPMgB5qHOdA8yoHmcQ40T3KgeZoDzbNcfMJeRlT5qNxl31HGI56svPx31JwDC6f6aEZHy1MtRoo+JPQtjeETip9miHfiRSqytjNCUTGe42pMUacTyznuNKm8B4xjguX4eK0nuh5a5TuOiHNKo7+MAZv4nuK3QDHaC2GWMG6tXJJmjQV1bShVp0FSBUndwLnUXw2/Bq5UPX6nmKZG7dQjurakzvpGaAs6Id0UrlBjDNxcJi6PQVT'"</definedName>
    <definedName name="_AMO_SingleValue_991905274_TaskState.3" hidden="1">"'4nacAOYNx1c1zQ8E089V2MQb/Xt366S6edUnLaeD7kWDL1OY96mliXrOJViXmUjcoc8trl+/QHeExdulwz8fU2Zg94xLQ6uyKw8yoBu/3Q3w4bJG9ptlSh7xlAbX6xMvImoMVAFFkr9hvmHNW2VvzrIwzv6j6jS+koCIi/3g01NnCe/YPLKkM/V7g9z0gf6B8DOpvXef/hnLi9Lnx+PGOa6994Qo4RHtF5zgYU4HaTh1lomMuRJDlbGskOd'"</definedName>
    <definedName name="_AMO_SingleValue_991905274_TaskState.4" hidden="1">"'0aSU62RpLjrZHkaGskOdwaSQ62RpL9rZGktDWSbK4czizyJkjhjqqjzRDGlPl/dM25Nmce4C+ThLqh2U/PJ0LdRmnrZIc9mrF0rScmnwBbNmebz8SpyJ5wXsS8wD173Tyt1OlpVpBWylQ6AJxBM2ihF2euwT4XeaYx9bvgOX38DEd0XoI5SDMfUsG9GvuC/lGPKHMwribufV0ayy10cwX/tiyea9h7FcdFZMmyy9CE26ltBbf4dChHI3zWL'"</definedName>
    <definedName name="_AMO_SingleValue_991905274_TaskState.5" hidden="1">"'EMLDeMiG9u8RAs2MabeLW0LfMyMjmd1dmDn3q6o1hyw/toX/kDmle163lyWXAfQgq1/ptyWyGuJfPiIZBwrmVSV5xZBiRygm58gPpw13OPHK8rWv7Wyo/dWxonnxvo0EhUoJ/SN4Ly69+oo2Sh4DWockzNHdY3rjol/G0d+KbPI9v1fpJVZV1XeRV5qc/QQ3W9LXZRxPbWe3mXruesYdRf520XPS8Jjljq+y2vg0eON7LJt7mie1sk45vSj'"</definedName>
    <definedName name="_AMO_SingleValue_991905274_TaskState.6" hidden="1">"'npU9NMgmlh3Hr9DLysBUZW1I0cCnDJk3ywZs7ac58wgewcPpRtVdlGfiElo+w4733FzWco5Tssy77m1AkUUZ55zTIUku57kcZs8HS/wViFFqqOsQw1cfDgiTXMnwZD095FdchktXSdL1FYvWseXPRWlN+NhfEz4O1oSPwzXh42hN+DheEz5O1oSP0zXh42xN+JDr8VbNSTHWKBa02s49ivdptE1e/8UTl38Bl38g0hCj8oTJbLR31Havk7N'"</definedName>
    <definedName name="_AMO_SingleValue_991905274_TaskState.7" hidden="1">"'h7xyZjeBVOrsB+dNwSZ10+Nqn8DU+UgdJKIXFK6rkaa9M6uI4R2ndhKzgaCeSor2A87D1laqlJLOoW1C9QB1tU9qmVmNTJW1V2qpSt6p9bVXaqlK3qgNtVdqqUreqQ21V2qpSt6ojbVXaqlK3qmNtVdqqUreqE21V2qpSt6pTbVXaqlK3qjNtVdqqVpAF3dN2pe3K164WQS5+img/u4y2rqdirtduEc/ru7bHb0+qPJ5IB+3JlQcv3DJ+5k'"</definedName>
    <definedName name="_AMO_SingleValue_991905274_TaskState.8" hidden="1">"'a9ybw7ouWzRsBv95x8bMNvRx29WsH5tpL/qGd7oWVHvgobkM6MQK2kN/Ylo7XID+czAiaTpb2Q/6A1tEHv5Nh81FiP3pwcOLB41/8PyAu7axaII1G34HpXV3hMZ4m7L6lcNtjiXZTETj98P6l013E73xhNvn7/C67kflYcH1//+6jgDNqNaXWruL3Q3vePigltctXRvPBlPObj73JeaK+mvVrOXk2NxLR/0/4tuX/j7/mcQ6ILnH3Cp6Z9n'"</definedName>
    <definedName name="_AMO_SingleValue_991905274_TaskState.9" hidden="1">"'PZxufs4v3m39nPaz6Xh5+q0J4f2cdrHrYuPEzlO7d+0f1vmqVMFPbDCrhl/i/tKR3Hawy3t4VQswTuG9FB/zPj+ICK/LSS3330P7sub2+Pu0Nca8GQtJvZNaOkep3tc7jGF+kwqelSx7b07+6ftcleYc/YnW7fn6tk+z96Ep5bxMmHOto3i09W95Gyrj+a/vT45uS8O432R94znNYMpxfNCN0z8l17fscPOpWP+sBk7sBVj6nETfBz//Rk6'"</definedName>
    <definedName name="_AMO_UniqueIdentifier" hidden="1">"'1b747e39-c320-4639-b18d-8c13a71b5592'"</definedName>
    <definedName name="_AMO_XmlVersion" hidden="1">"'1'"</definedName>
    <definedName name="solver_adj" localSheetId="14" hidden="1">'Energy calc'!$M$8</definedName>
    <definedName name="solver_cvg" localSheetId="14" hidden="1">0.0001</definedName>
    <definedName name="solver_drv" localSheetId="14" hidden="1">1</definedName>
    <definedName name="solver_eng" localSheetId="14" hidden="1">1</definedName>
    <definedName name="solver_est" localSheetId="14" hidden="1">1</definedName>
    <definedName name="solver_itr" localSheetId="14" hidden="1">2147483647</definedName>
    <definedName name="solver_mip" localSheetId="14" hidden="1">2147483647</definedName>
    <definedName name="solver_mni" localSheetId="14" hidden="1">30</definedName>
    <definedName name="solver_mrt" localSheetId="14" hidden="1">0.075</definedName>
    <definedName name="solver_msl" localSheetId="14" hidden="1">2</definedName>
    <definedName name="solver_neg" localSheetId="14" hidden="1">1</definedName>
    <definedName name="solver_nod" localSheetId="14" hidden="1">2147483647</definedName>
    <definedName name="solver_num" localSheetId="14" hidden="1">0</definedName>
    <definedName name="solver_nwt" localSheetId="14" hidden="1">1</definedName>
    <definedName name="solver_opt" localSheetId="14" hidden="1">'Energy calc'!$R$15</definedName>
    <definedName name="solver_pre" localSheetId="14" hidden="1">0.000001</definedName>
    <definedName name="solver_rbv" localSheetId="14" hidden="1">1</definedName>
    <definedName name="solver_rlx" localSheetId="14" hidden="1">2</definedName>
    <definedName name="solver_rsd" localSheetId="14" hidden="1">0</definedName>
    <definedName name="solver_scl" localSheetId="14" hidden="1">1</definedName>
    <definedName name="solver_sho" localSheetId="14" hidden="1">2</definedName>
    <definedName name="solver_ssz" localSheetId="14" hidden="1">100</definedName>
    <definedName name="solver_tim" localSheetId="14" hidden="1">2147483647</definedName>
    <definedName name="solver_tol" localSheetId="14" hidden="1">0.01</definedName>
    <definedName name="solver_typ" localSheetId="14" hidden="1">3</definedName>
    <definedName name="solver_val" localSheetId="14" hidden="1">0</definedName>
    <definedName name="solver_ver" localSheetId="14" hidden="1">3</definedName>
    <definedName name="Summary_Tables">[1]Table1!#REF!</definedName>
    <definedName name="Summary_Tables_10">#REF!</definedName>
    <definedName name="Summary_Tables_11">[1]Table2.1!#REF!</definedName>
    <definedName name="Summary_Tables_14">#REF!</definedName>
    <definedName name="Summary_Tables_15">#REF!</definedName>
    <definedName name="Summary_Tables_17">[1]Table3.7!#REF!</definedName>
    <definedName name="Summary_Tables_18">[1]Table3.6!#REF!</definedName>
    <definedName name="Summary_Tables_19">#REF!</definedName>
    <definedName name="Summary_Tables_2">[1]Table1!#REF!</definedName>
    <definedName name="Summary_Tables_20">[1]Table4!#REF!</definedName>
    <definedName name="Summary_Tables_24">[1]Table8!#REF!</definedName>
    <definedName name="Summary_Tables_25">[1]Table2.2!#REF!</definedName>
    <definedName name="Summary_Tables_26">[1]Table2.2!#REF!</definedName>
    <definedName name="Summary_Tables_27">#REF!</definedName>
    <definedName name="Summary_Tables_28">'[1]Table 2'!#REF!</definedName>
    <definedName name="Summary_Tables_29">'[1]Table 2'!#REF!</definedName>
    <definedName name="Summary_Tables_3">[2]Table2.2!#REF!</definedName>
    <definedName name="Summary_Tables_30">'[1]Table 2'!#REF!</definedName>
    <definedName name="Summary_Tables_31">'[1]Table 2.3'!#REF!</definedName>
    <definedName name="Summary_Tables_32">'[1]Table 2.3'!#REF!</definedName>
    <definedName name="Summary_Tables_34">[1]Table3.8a!#REF!</definedName>
    <definedName name="Summary_Tables_35">[1]Table3.8b!#REF!</definedName>
    <definedName name="Summary_Tables_36">#REF!</definedName>
    <definedName name="Summary_Tables_37">[1]Table3.8c!#REF!</definedName>
    <definedName name="Summary_Tables_38">[1]Table3.6!#REF!</definedName>
    <definedName name="Summary_Tables_4">[2]Table2.2!#REF!</definedName>
    <definedName name="Summary_Tables_44">[1]Table2.1!#REF!</definedName>
    <definedName name="Summary_Tables_45">[1]Table2.2!#REF!</definedName>
    <definedName name="Summary_Tables_46">[1]Table2.2!#REF!</definedName>
    <definedName name="Summary_Tables_5">[2]Table2.2!#REF!</definedName>
    <definedName name="switch1">'[3]Modelled 2019 Emp'!#REF!</definedName>
  </definedNames>
  <calcPr calcId="191029"/>
  <pivotCaches>
    <pivotCache cacheId="12" r:id="rId2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20" l="1"/>
  <c r="E40" i="20"/>
  <c r="E41" i="20"/>
  <c r="E39" i="20" s="1"/>
  <c r="E45" i="20" s="1"/>
  <c r="F35" i="20"/>
  <c r="F46" i="20"/>
  <c r="E46" i="20"/>
  <c r="D46" i="20"/>
  <c r="F43" i="20"/>
  <c r="F41" i="20"/>
  <c r="F40" i="20"/>
  <c r="D43" i="20"/>
  <c r="D39" i="20" s="1"/>
  <c r="D38" i="20"/>
  <c r="D34" i="20" s="1"/>
  <c r="C45" i="20"/>
  <c r="E34" i="20"/>
  <c r="E43" i="20"/>
  <c r="E38" i="20"/>
  <c r="E35" i="20"/>
  <c r="C39" i="20"/>
  <c r="C34" i="20"/>
  <c r="D7" i="17"/>
  <c r="P34" i="17"/>
  <c r="P33" i="17"/>
  <c r="M10" i="18"/>
  <c r="C9" i="17"/>
  <c r="G9" i="17" s="1"/>
  <c r="D8" i="17"/>
  <c r="G8" i="17" s="1"/>
  <c r="C8" i="17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26" i="20"/>
  <c r="C25" i="20"/>
  <c r="B17" i="20"/>
  <c r="H13" i="20"/>
  <c r="K20" i="20"/>
  <c r="I9" i="20"/>
  <c r="I8" i="20"/>
  <c r="I7" i="20"/>
  <c r="I6" i="20"/>
  <c r="D5" i="20"/>
  <c r="I2" i="20"/>
  <c r="I3" i="20" s="1"/>
  <c r="D45" i="20" l="1"/>
  <c r="I11" i="20"/>
  <c r="L20" i="20"/>
  <c r="L22" i="20" l="1"/>
  <c r="C27" i="20"/>
  <c r="G9" i="20" l="1"/>
  <c r="H9" i="20" s="1"/>
  <c r="J9" i="20" s="1"/>
  <c r="G8" i="20"/>
  <c r="G7" i="20"/>
  <c r="AC31" i="10"/>
  <c r="AB31" i="10"/>
  <c r="AA31" i="10"/>
  <c r="Z31" i="10"/>
  <c r="Y31" i="10"/>
  <c r="X31" i="10"/>
  <c r="W31" i="10"/>
  <c r="V31" i="10"/>
  <c r="K31" i="7"/>
  <c r="J31" i="7"/>
  <c r="C31" i="7"/>
  <c r="D31" i="7" s="1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AE29" i="5"/>
  <c r="F6" i="20"/>
  <c r="B13" i="20"/>
  <c r="B12" i="20"/>
  <c r="B14" i="20" s="1"/>
  <c r="G6" i="20" s="1"/>
  <c r="J6" i="20" s="1"/>
  <c r="O18" i="20" s="1"/>
  <c r="K16" i="20"/>
  <c r="F19" i="20"/>
  <c r="I19" i="20" s="1"/>
  <c r="I16" i="20"/>
  <c r="I17" i="20" s="1"/>
  <c r="F18" i="20"/>
  <c r="I18" i="20" s="1"/>
  <c r="P23" i="10"/>
  <c r="P22" i="10"/>
  <c r="P21" i="10"/>
  <c r="P20" i="10"/>
  <c r="P19" i="10"/>
  <c r="P18" i="10"/>
  <c r="P17" i="10"/>
  <c r="P16" i="10"/>
  <c r="P15" i="10"/>
  <c r="P14" i="10"/>
  <c r="P13" i="10"/>
  <c r="P12" i="10"/>
  <c r="P11" i="10"/>
  <c r="P10" i="10"/>
  <c r="P9" i="10"/>
  <c r="P18" i="20" l="1"/>
  <c r="B25" i="20" s="1"/>
  <c r="P19" i="20"/>
  <c r="B26" i="20" s="1"/>
  <c r="P20" i="20"/>
  <c r="B27" i="20" s="1"/>
  <c r="G11" i="20"/>
  <c r="G12" i="20" s="1"/>
  <c r="H7" i="20"/>
  <c r="H8" i="20"/>
  <c r="J8" i="20" s="1"/>
  <c r="O20" i="20" s="1"/>
  <c r="K19" i="20"/>
  <c r="K18" i="20"/>
  <c r="K22" i="20" s="1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7" i="16"/>
  <c r="I21" i="16"/>
  <c r="H21" i="16"/>
  <c r="AA19" i="16"/>
  <c r="Y19" i="16"/>
  <c r="V19" i="16"/>
  <c r="AA18" i="16"/>
  <c r="Y18" i="16"/>
  <c r="V18" i="16"/>
  <c r="AA17" i="16"/>
  <c r="Y17" i="16"/>
  <c r="V17" i="16"/>
  <c r="AA16" i="16"/>
  <c r="AB16" i="16" s="1"/>
  <c r="Y16" i="16"/>
  <c r="V16" i="16"/>
  <c r="AA15" i="16"/>
  <c r="Y15" i="16"/>
  <c r="V15" i="16"/>
  <c r="AA14" i="16"/>
  <c r="Y14" i="16"/>
  <c r="V14" i="16"/>
  <c r="AA13" i="16"/>
  <c r="Y13" i="16"/>
  <c r="AB13" i="16" s="1"/>
  <c r="V13" i="16"/>
  <c r="AA12" i="16"/>
  <c r="AB12" i="16" s="1"/>
  <c r="Y12" i="16"/>
  <c r="V12" i="16"/>
  <c r="AA11" i="16"/>
  <c r="AB11" i="16" s="1"/>
  <c r="Y11" i="16"/>
  <c r="V11" i="16"/>
  <c r="AA10" i="16"/>
  <c r="Y10" i="16"/>
  <c r="V10" i="16"/>
  <c r="AA9" i="16"/>
  <c r="Y9" i="16"/>
  <c r="V9" i="16"/>
  <c r="AA8" i="16"/>
  <c r="Y8" i="16"/>
  <c r="V8" i="16"/>
  <c r="EV120" i="4"/>
  <c r="AA7" i="16"/>
  <c r="Y7" i="16"/>
  <c r="AA6" i="16"/>
  <c r="Y6" i="16"/>
  <c r="AA5" i="16"/>
  <c r="Y5" i="16"/>
  <c r="V6" i="16"/>
  <c r="V7" i="16"/>
  <c r="V5" i="16"/>
  <c r="S2" i="16"/>
  <c r="T13" i="16" s="1"/>
  <c r="R2" i="16"/>
  <c r="Q2" i="16"/>
  <c r="H11" i="20" l="1"/>
  <c r="H12" i="20" s="1"/>
  <c r="J7" i="20"/>
  <c r="O19" i="20" s="1"/>
  <c r="AB9" i="16"/>
  <c r="AB17" i="16"/>
  <c r="AB10" i="16"/>
  <c r="AB15" i="16"/>
  <c r="AB18" i="16"/>
  <c r="AB14" i="16"/>
  <c r="AB8" i="16"/>
  <c r="AB19" i="16"/>
  <c r="I13" i="16"/>
  <c r="I14" i="16"/>
  <c r="I20" i="16"/>
  <c r="I12" i="16"/>
  <c r="I19" i="16"/>
  <c r="I11" i="16"/>
  <c r="I18" i="16"/>
  <c r="I10" i="16"/>
  <c r="I17" i="16"/>
  <c r="I9" i="16"/>
  <c r="I16" i="16"/>
  <c r="I8" i="16"/>
  <c r="I7" i="16"/>
  <c r="I15" i="16"/>
  <c r="H17" i="16"/>
  <c r="T5" i="16"/>
  <c r="T52" i="16"/>
  <c r="T44" i="16"/>
  <c r="T36" i="16"/>
  <c r="T28" i="16"/>
  <c r="T20" i="16"/>
  <c r="T12" i="16"/>
  <c r="H12" i="16"/>
  <c r="H20" i="16"/>
  <c r="T59" i="16"/>
  <c r="T51" i="16"/>
  <c r="T43" i="16"/>
  <c r="T35" i="16"/>
  <c r="T27" i="16"/>
  <c r="T19" i="16"/>
  <c r="T11" i="16"/>
  <c r="H8" i="16"/>
  <c r="H15" i="16"/>
  <c r="T58" i="16"/>
  <c r="T50" i="16"/>
  <c r="T42" i="16"/>
  <c r="T34" i="16"/>
  <c r="T26" i="16"/>
  <c r="T18" i="16"/>
  <c r="T10" i="16"/>
  <c r="H10" i="16"/>
  <c r="H18" i="16"/>
  <c r="T57" i="16"/>
  <c r="T49" i="16"/>
  <c r="T41" i="16"/>
  <c r="T33" i="16"/>
  <c r="T25" i="16"/>
  <c r="T17" i="16"/>
  <c r="T9" i="16"/>
  <c r="H13" i="16"/>
  <c r="T56" i="16"/>
  <c r="T48" i="16"/>
  <c r="T40" i="16"/>
  <c r="T32" i="16"/>
  <c r="T24" i="16"/>
  <c r="T16" i="16"/>
  <c r="T8" i="16"/>
  <c r="H16" i="16"/>
  <c r="T55" i="16"/>
  <c r="T47" i="16"/>
  <c r="T39" i="16"/>
  <c r="T31" i="16"/>
  <c r="T23" i="16"/>
  <c r="T15" i="16"/>
  <c r="T7" i="16"/>
  <c r="H11" i="16"/>
  <c r="H19" i="16"/>
  <c r="T54" i="16"/>
  <c r="T46" i="16"/>
  <c r="T38" i="16"/>
  <c r="T30" i="16"/>
  <c r="T22" i="16"/>
  <c r="T14" i="16"/>
  <c r="T6" i="16"/>
  <c r="H7" i="16"/>
  <c r="H14" i="16"/>
  <c r="T53" i="16"/>
  <c r="T45" i="16"/>
  <c r="T37" i="16"/>
  <c r="T29" i="16"/>
  <c r="T21" i="16"/>
  <c r="AB7" i="16"/>
  <c r="AB6" i="16"/>
  <c r="H9" i="16"/>
  <c r="AB5" i="16"/>
  <c r="Y4" i="16"/>
  <c r="Z12" i="16" s="1"/>
  <c r="AA4" i="16"/>
  <c r="Z10" i="16" l="1"/>
  <c r="Z17" i="16"/>
  <c r="Z9" i="16"/>
  <c r="Z15" i="16"/>
  <c r="Z13" i="16"/>
  <c r="Z11" i="16"/>
  <c r="Z14" i="16"/>
  <c r="Z18" i="16"/>
  <c r="Z8" i="16"/>
  <c r="Z16" i="16"/>
  <c r="Z19" i="16"/>
  <c r="Z6" i="16"/>
  <c r="Z7" i="16"/>
  <c r="Z5" i="16"/>
  <c r="AB4" i="16"/>
  <c r="V10" i="10" l="1"/>
  <c r="W10" i="10"/>
  <c r="X10" i="10"/>
  <c r="Y10" i="10"/>
  <c r="Z10" i="10"/>
  <c r="AA10" i="10"/>
  <c r="AB10" i="10"/>
  <c r="AC10" i="10"/>
  <c r="V11" i="10"/>
  <c r="W11" i="10"/>
  <c r="X11" i="10"/>
  <c r="Y11" i="10"/>
  <c r="Z11" i="10"/>
  <c r="AA11" i="10"/>
  <c r="AB11" i="10"/>
  <c r="AC11" i="10"/>
  <c r="V12" i="10"/>
  <c r="W12" i="10"/>
  <c r="X12" i="10"/>
  <c r="Y12" i="10"/>
  <c r="Z12" i="10"/>
  <c r="AA12" i="10"/>
  <c r="AB12" i="10"/>
  <c r="AC12" i="10"/>
  <c r="V13" i="10"/>
  <c r="W13" i="10"/>
  <c r="X13" i="10"/>
  <c r="Y13" i="10"/>
  <c r="Z13" i="10"/>
  <c r="AA13" i="10"/>
  <c r="AB13" i="10"/>
  <c r="AC13" i="10"/>
  <c r="V14" i="10"/>
  <c r="W14" i="10"/>
  <c r="X14" i="10"/>
  <c r="Y14" i="10"/>
  <c r="Z14" i="10"/>
  <c r="AA14" i="10"/>
  <c r="AB14" i="10"/>
  <c r="AC14" i="10"/>
  <c r="V15" i="10"/>
  <c r="W15" i="10"/>
  <c r="X15" i="10"/>
  <c r="Y15" i="10"/>
  <c r="Z15" i="10"/>
  <c r="AA15" i="10"/>
  <c r="AB15" i="10"/>
  <c r="AC15" i="10"/>
  <c r="V16" i="10"/>
  <c r="W16" i="10"/>
  <c r="X16" i="10"/>
  <c r="Y16" i="10"/>
  <c r="Z16" i="10"/>
  <c r="AA16" i="10"/>
  <c r="AB16" i="10"/>
  <c r="AC16" i="10"/>
  <c r="V17" i="10"/>
  <c r="W17" i="10"/>
  <c r="X17" i="10"/>
  <c r="Y17" i="10"/>
  <c r="Z17" i="10"/>
  <c r="AA17" i="10"/>
  <c r="AB17" i="10"/>
  <c r="AC17" i="10"/>
  <c r="V18" i="10"/>
  <c r="W18" i="10"/>
  <c r="X18" i="10"/>
  <c r="Y18" i="10"/>
  <c r="Z18" i="10"/>
  <c r="AA18" i="10"/>
  <c r="AB18" i="10"/>
  <c r="AC18" i="10"/>
  <c r="V19" i="10"/>
  <c r="W19" i="10"/>
  <c r="X19" i="10"/>
  <c r="Y19" i="10"/>
  <c r="Z19" i="10"/>
  <c r="AA19" i="10"/>
  <c r="AB19" i="10"/>
  <c r="AC19" i="10"/>
  <c r="V20" i="10"/>
  <c r="W20" i="10"/>
  <c r="X20" i="10"/>
  <c r="Y20" i="10"/>
  <c r="Z20" i="10"/>
  <c r="AA20" i="10"/>
  <c r="AB20" i="10"/>
  <c r="AC20" i="10"/>
  <c r="V21" i="10"/>
  <c r="W21" i="10"/>
  <c r="X21" i="10"/>
  <c r="Y21" i="10"/>
  <c r="Z21" i="10"/>
  <c r="AA21" i="10"/>
  <c r="AB21" i="10"/>
  <c r="AC21" i="10"/>
  <c r="V22" i="10"/>
  <c r="W22" i="10"/>
  <c r="X22" i="10"/>
  <c r="Y22" i="10"/>
  <c r="Z22" i="10"/>
  <c r="AA22" i="10"/>
  <c r="AB22" i="10"/>
  <c r="AC22" i="10"/>
  <c r="V23" i="10"/>
  <c r="W23" i="10"/>
  <c r="X23" i="10"/>
  <c r="Y23" i="10"/>
  <c r="Z23" i="10"/>
  <c r="AA23" i="10"/>
  <c r="AB23" i="10"/>
  <c r="AC23" i="10"/>
  <c r="V24" i="10"/>
  <c r="W24" i="10"/>
  <c r="X24" i="10"/>
  <c r="Y24" i="10"/>
  <c r="Z24" i="10"/>
  <c r="AA24" i="10"/>
  <c r="AB24" i="10"/>
  <c r="AC24" i="10"/>
  <c r="V25" i="10"/>
  <c r="W25" i="10"/>
  <c r="X25" i="10"/>
  <c r="Y25" i="10"/>
  <c r="Z25" i="10"/>
  <c r="AA25" i="10"/>
  <c r="AB25" i="10"/>
  <c r="AC25" i="10"/>
  <c r="V26" i="10"/>
  <c r="W26" i="10"/>
  <c r="X26" i="10"/>
  <c r="Y26" i="10"/>
  <c r="Z26" i="10"/>
  <c r="AA26" i="10"/>
  <c r="AB26" i="10"/>
  <c r="AC26" i="10"/>
  <c r="V27" i="10"/>
  <c r="W27" i="10"/>
  <c r="X27" i="10"/>
  <c r="Y27" i="10"/>
  <c r="Z27" i="10"/>
  <c r="AA27" i="10"/>
  <c r="AB27" i="10"/>
  <c r="AC27" i="10"/>
  <c r="V28" i="10"/>
  <c r="W28" i="10"/>
  <c r="X28" i="10"/>
  <c r="Y28" i="10"/>
  <c r="Z28" i="10"/>
  <c r="AA28" i="10"/>
  <c r="AB28" i="10"/>
  <c r="AC28" i="10"/>
  <c r="V29" i="10"/>
  <c r="W29" i="10"/>
  <c r="X29" i="10"/>
  <c r="Y29" i="10"/>
  <c r="Z29" i="10"/>
  <c r="AA29" i="10"/>
  <c r="AB29" i="10"/>
  <c r="AC29" i="10"/>
  <c r="V30" i="10"/>
  <c r="W30" i="10"/>
  <c r="X30" i="10"/>
  <c r="Y30" i="10"/>
  <c r="Z30" i="10"/>
  <c r="AA30" i="10"/>
  <c r="AB30" i="10"/>
  <c r="AC30" i="10"/>
  <c r="V32" i="10"/>
  <c r="W32" i="10"/>
  <c r="X32" i="10"/>
  <c r="Y32" i="10"/>
  <c r="Z32" i="10"/>
  <c r="AA32" i="10"/>
  <c r="AB32" i="10"/>
  <c r="AC32" i="10"/>
  <c r="V33" i="10"/>
  <c r="W33" i="10"/>
  <c r="X33" i="10"/>
  <c r="Y33" i="10"/>
  <c r="Z33" i="10"/>
  <c r="AA33" i="10"/>
  <c r="AB33" i="10"/>
  <c r="AC33" i="10"/>
  <c r="V34" i="10"/>
  <c r="W34" i="10"/>
  <c r="X34" i="10"/>
  <c r="Y34" i="10"/>
  <c r="Z34" i="10"/>
  <c r="AA34" i="10"/>
  <c r="AB34" i="10"/>
  <c r="AC34" i="10"/>
  <c r="V35" i="10"/>
  <c r="W35" i="10"/>
  <c r="X35" i="10"/>
  <c r="Y35" i="10"/>
  <c r="Z35" i="10"/>
  <c r="AA35" i="10"/>
  <c r="AB35" i="10"/>
  <c r="AC35" i="10"/>
  <c r="V36" i="10"/>
  <c r="W36" i="10"/>
  <c r="X36" i="10"/>
  <c r="Y36" i="10"/>
  <c r="Z36" i="10"/>
  <c r="AA36" i="10"/>
  <c r="AB36" i="10"/>
  <c r="AC36" i="10"/>
  <c r="V37" i="10"/>
  <c r="W37" i="10"/>
  <c r="X37" i="10"/>
  <c r="Y37" i="10"/>
  <c r="Z37" i="10"/>
  <c r="AA37" i="10"/>
  <c r="AB37" i="10"/>
  <c r="AC37" i="10"/>
  <c r="V38" i="10"/>
  <c r="W38" i="10"/>
  <c r="X38" i="10"/>
  <c r="Y38" i="10"/>
  <c r="Z38" i="10"/>
  <c r="AA38" i="10"/>
  <c r="AB38" i="10"/>
  <c r="AC38" i="10"/>
  <c r="V39" i="10"/>
  <c r="W39" i="10"/>
  <c r="X39" i="10"/>
  <c r="Y39" i="10"/>
  <c r="Z39" i="10"/>
  <c r="AA39" i="10"/>
  <c r="AB39" i="10"/>
  <c r="AC39" i="10"/>
  <c r="V40" i="10"/>
  <c r="W40" i="10"/>
  <c r="X40" i="10"/>
  <c r="Y40" i="10"/>
  <c r="Z40" i="10"/>
  <c r="AA40" i="10"/>
  <c r="AB40" i="10"/>
  <c r="AC40" i="10"/>
  <c r="V41" i="10"/>
  <c r="W41" i="10"/>
  <c r="X41" i="10"/>
  <c r="Y41" i="10"/>
  <c r="Z41" i="10"/>
  <c r="AA41" i="10"/>
  <c r="AB41" i="10"/>
  <c r="AC41" i="10"/>
  <c r="V42" i="10"/>
  <c r="W42" i="10"/>
  <c r="X42" i="10"/>
  <c r="Y42" i="10"/>
  <c r="Z42" i="10"/>
  <c r="AA42" i="10"/>
  <c r="AB42" i="10"/>
  <c r="AC42" i="10"/>
  <c r="V43" i="10"/>
  <c r="W43" i="10"/>
  <c r="X43" i="10"/>
  <c r="Y43" i="10"/>
  <c r="Z43" i="10"/>
  <c r="AA43" i="10"/>
  <c r="AB43" i="10"/>
  <c r="AC43" i="10"/>
  <c r="V44" i="10"/>
  <c r="W44" i="10"/>
  <c r="X44" i="10"/>
  <c r="Y44" i="10"/>
  <c r="Z44" i="10"/>
  <c r="AA44" i="10"/>
  <c r="AB44" i="10"/>
  <c r="AC44" i="10"/>
  <c r="V45" i="10"/>
  <c r="W45" i="10"/>
  <c r="X45" i="10"/>
  <c r="Y45" i="10"/>
  <c r="Z45" i="10"/>
  <c r="AA45" i="10"/>
  <c r="AB45" i="10"/>
  <c r="AC45" i="10"/>
  <c r="V46" i="10"/>
  <c r="W46" i="10"/>
  <c r="X46" i="10"/>
  <c r="Y46" i="10"/>
  <c r="Z46" i="10"/>
  <c r="AA46" i="10"/>
  <c r="AB46" i="10"/>
  <c r="AC46" i="10"/>
  <c r="V47" i="10"/>
  <c r="W47" i="10"/>
  <c r="X47" i="10"/>
  <c r="Y47" i="10"/>
  <c r="Z47" i="10"/>
  <c r="AA47" i="10"/>
  <c r="AB47" i="10"/>
  <c r="AC47" i="10"/>
  <c r="V48" i="10"/>
  <c r="W48" i="10"/>
  <c r="X48" i="10"/>
  <c r="Y48" i="10"/>
  <c r="Z48" i="10"/>
  <c r="AA48" i="10"/>
  <c r="AB48" i="10"/>
  <c r="AC48" i="10"/>
  <c r="V49" i="10"/>
  <c r="W49" i="10"/>
  <c r="X49" i="10"/>
  <c r="Y49" i="10"/>
  <c r="Z49" i="10"/>
  <c r="AA49" i="10"/>
  <c r="AB49" i="10"/>
  <c r="AC49" i="10"/>
  <c r="V50" i="10"/>
  <c r="W50" i="10"/>
  <c r="X50" i="10"/>
  <c r="Y50" i="10"/>
  <c r="Z50" i="10"/>
  <c r="AA50" i="10"/>
  <c r="AB50" i="10"/>
  <c r="AC50" i="10"/>
  <c r="V51" i="10"/>
  <c r="W51" i="10"/>
  <c r="X51" i="10"/>
  <c r="Y51" i="10"/>
  <c r="Z51" i="10"/>
  <c r="AA51" i="10"/>
  <c r="AB51" i="10"/>
  <c r="AC51" i="10"/>
  <c r="V52" i="10"/>
  <c r="W52" i="10"/>
  <c r="X52" i="10"/>
  <c r="Y52" i="10"/>
  <c r="Z52" i="10"/>
  <c r="AA52" i="10"/>
  <c r="AB52" i="10"/>
  <c r="AC52" i="10"/>
  <c r="V53" i="10"/>
  <c r="W53" i="10"/>
  <c r="X53" i="10"/>
  <c r="Y53" i="10"/>
  <c r="Z53" i="10"/>
  <c r="AA53" i="10"/>
  <c r="AB53" i="10"/>
  <c r="AC53" i="10"/>
  <c r="V54" i="10"/>
  <c r="W54" i="10"/>
  <c r="X54" i="10"/>
  <c r="Y54" i="10"/>
  <c r="Z54" i="10"/>
  <c r="AA54" i="10"/>
  <c r="AB54" i="10"/>
  <c r="AC54" i="10"/>
  <c r="V55" i="10"/>
  <c r="W55" i="10"/>
  <c r="X55" i="10"/>
  <c r="Y55" i="10"/>
  <c r="Z55" i="10"/>
  <c r="AA55" i="10"/>
  <c r="AB55" i="10"/>
  <c r="AC55" i="10"/>
  <c r="V56" i="10"/>
  <c r="W56" i="10"/>
  <c r="X56" i="10"/>
  <c r="Y56" i="10"/>
  <c r="Z56" i="10"/>
  <c r="AA56" i="10"/>
  <c r="AB56" i="10"/>
  <c r="AC56" i="10"/>
  <c r="V57" i="10"/>
  <c r="W57" i="10"/>
  <c r="X57" i="10"/>
  <c r="Y57" i="10"/>
  <c r="Z57" i="10"/>
  <c r="AA57" i="10"/>
  <c r="AB57" i="10"/>
  <c r="AC57" i="10"/>
  <c r="V58" i="10"/>
  <c r="W58" i="10"/>
  <c r="X58" i="10"/>
  <c r="Y58" i="10"/>
  <c r="Z58" i="10"/>
  <c r="AA58" i="10"/>
  <c r="AB58" i="10"/>
  <c r="AC58" i="10"/>
  <c r="V59" i="10"/>
  <c r="W59" i="10"/>
  <c r="X59" i="10"/>
  <c r="Y59" i="10"/>
  <c r="Z59" i="10"/>
  <c r="AA59" i="10"/>
  <c r="AB59" i="10"/>
  <c r="AC59" i="10"/>
  <c r="V60" i="10"/>
  <c r="W60" i="10"/>
  <c r="X60" i="10"/>
  <c r="Y60" i="10"/>
  <c r="Z60" i="10"/>
  <c r="AA60" i="10"/>
  <c r="AB60" i="10"/>
  <c r="AC60" i="10"/>
  <c r="V61" i="10"/>
  <c r="W61" i="10"/>
  <c r="X61" i="10"/>
  <c r="Y61" i="10"/>
  <c r="Z61" i="10"/>
  <c r="AA61" i="10"/>
  <c r="AB61" i="10"/>
  <c r="AC61" i="10"/>
  <c r="V62" i="10"/>
  <c r="W62" i="10"/>
  <c r="X62" i="10"/>
  <c r="Y62" i="10"/>
  <c r="Z62" i="10"/>
  <c r="AA62" i="10"/>
  <c r="AB62" i="10"/>
  <c r="AC62" i="10"/>
  <c r="V63" i="10"/>
  <c r="W63" i="10"/>
  <c r="X63" i="10"/>
  <c r="Y63" i="10"/>
  <c r="Z63" i="10"/>
  <c r="AA63" i="10"/>
  <c r="AB63" i="10"/>
  <c r="AC63" i="10"/>
  <c r="W9" i="10"/>
  <c r="X9" i="10"/>
  <c r="Y9" i="10"/>
  <c r="Z9" i="10"/>
  <c r="AA9" i="10"/>
  <c r="AB9" i="10"/>
  <c r="AC9" i="10"/>
  <c r="V9" i="10"/>
  <c r="P37" i="17"/>
  <c r="P36" i="17"/>
  <c r="P35" i="17"/>
  <c r="N10" i="18"/>
  <c r="M15" i="18"/>
  <c r="M13" i="18"/>
  <c r="F5" i="18"/>
  <c r="F4" i="18"/>
  <c r="K9" i="18" s="1"/>
  <c r="F3" i="18"/>
  <c r="K18" i="18" s="1"/>
  <c r="L18" i="18" s="1"/>
  <c r="K8" i="18"/>
  <c r="K10" i="18" s="1"/>
  <c r="M6" i="18"/>
  <c r="K7" i="18" l="1"/>
  <c r="L7" i="18" s="1"/>
  <c r="F2" i="18"/>
  <c r="K5" i="18"/>
  <c r="L5" i="18" s="1"/>
  <c r="K6" i="18"/>
  <c r="L6" i="18" s="1"/>
  <c r="K4" i="18"/>
  <c r="L4" i="18" s="1"/>
  <c r="C2" i="18"/>
  <c r="M19" i="18"/>
  <c r="N19" i="18" s="1"/>
  <c r="N6" i="18"/>
  <c r="W9" i="17" s="1"/>
  <c r="N7" i="18"/>
  <c r="W10" i="17" s="1"/>
  <c r="N9" i="18"/>
  <c r="W12" i="17" l="1"/>
  <c r="O7" i="18"/>
  <c r="P7" i="18"/>
  <c r="P6" i="18"/>
  <c r="L13" i="18" l="1"/>
  <c r="O6" i="18" l="1"/>
  <c r="Q64" i="6" l="1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P8" i="10"/>
  <c r="AE8" i="5" l="1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7" i="5"/>
  <c r="C64" i="7" l="1"/>
  <c r="D64" i="7" s="1"/>
  <c r="C63" i="7"/>
  <c r="D63" i="7" s="1"/>
  <c r="C62" i="7"/>
  <c r="D62" i="7" s="1"/>
  <c r="C61" i="7"/>
  <c r="D61" i="7" s="1"/>
  <c r="C60" i="7"/>
  <c r="D60" i="7" s="1"/>
  <c r="C59" i="7"/>
  <c r="D59" i="7" s="1"/>
  <c r="C58" i="7"/>
  <c r="D58" i="7" s="1"/>
  <c r="C57" i="7"/>
  <c r="D57" i="7" s="1"/>
  <c r="C56" i="7"/>
  <c r="D56" i="7" s="1"/>
  <c r="C55" i="7"/>
  <c r="D55" i="7" s="1"/>
  <c r="C54" i="7"/>
  <c r="D54" i="7" s="1"/>
  <c r="C53" i="7"/>
  <c r="D53" i="7" s="1"/>
  <c r="C52" i="7"/>
  <c r="D52" i="7" s="1"/>
  <c r="C51" i="7"/>
  <c r="D51" i="7" s="1"/>
  <c r="C50" i="7"/>
  <c r="D50" i="7" s="1"/>
  <c r="C49" i="7"/>
  <c r="D49" i="7" s="1"/>
  <c r="C48" i="7"/>
  <c r="D48" i="7" s="1"/>
  <c r="C47" i="7"/>
  <c r="D47" i="7" s="1"/>
  <c r="C46" i="7"/>
  <c r="D46" i="7" s="1"/>
  <c r="C45" i="7"/>
  <c r="D45" i="7" s="1"/>
  <c r="C44" i="7"/>
  <c r="D44" i="7" s="1"/>
  <c r="C43" i="7"/>
  <c r="D43" i="7" s="1"/>
  <c r="C42" i="7"/>
  <c r="D42" i="7" s="1"/>
  <c r="C41" i="7"/>
  <c r="D41" i="7" s="1"/>
  <c r="C40" i="7"/>
  <c r="D40" i="7" s="1"/>
  <c r="C39" i="7"/>
  <c r="D39" i="7" s="1"/>
  <c r="C38" i="7"/>
  <c r="D38" i="7" s="1"/>
  <c r="C37" i="7"/>
  <c r="D37" i="7" s="1"/>
  <c r="C36" i="7"/>
  <c r="D36" i="7" s="1"/>
  <c r="C35" i="7"/>
  <c r="D35" i="7" s="1"/>
  <c r="C34" i="7"/>
  <c r="D34" i="7" s="1"/>
  <c r="C33" i="7"/>
  <c r="D33" i="7" s="1"/>
  <c r="C32" i="7"/>
  <c r="D32" i="7" s="1"/>
  <c r="C30" i="7"/>
  <c r="D30" i="7" s="1"/>
  <c r="C29" i="7"/>
  <c r="D29" i="7" s="1"/>
  <c r="C28" i="7"/>
  <c r="D28" i="7" s="1"/>
  <c r="C27" i="7"/>
  <c r="D27" i="7" s="1"/>
  <c r="C26" i="7"/>
  <c r="D26" i="7" s="1"/>
  <c r="C25" i="7"/>
  <c r="D25" i="7" s="1"/>
  <c r="C24" i="7"/>
  <c r="D24" i="7" s="1"/>
  <c r="C23" i="7"/>
  <c r="D23" i="7" s="1"/>
  <c r="C22" i="7"/>
  <c r="D22" i="7" s="1"/>
  <c r="C21" i="7"/>
  <c r="D21" i="7" s="1"/>
  <c r="C20" i="7"/>
  <c r="D20" i="7" s="1"/>
  <c r="C19" i="7"/>
  <c r="D19" i="7" s="1"/>
  <c r="C18" i="7"/>
  <c r="D18" i="7" s="1"/>
  <c r="C17" i="7"/>
  <c r="D17" i="7" s="1"/>
  <c r="C16" i="7"/>
  <c r="D16" i="7" s="1"/>
  <c r="C15" i="7"/>
  <c r="D15" i="7" s="1"/>
  <c r="C14" i="7"/>
  <c r="D14" i="7" s="1"/>
  <c r="C13" i="7"/>
  <c r="D13" i="7" s="1"/>
  <c r="C12" i="7"/>
  <c r="D12" i="7" s="1"/>
  <c r="C11" i="7"/>
  <c r="D11" i="7" s="1"/>
  <c r="C10" i="7"/>
  <c r="D10" i="7" s="1"/>
  <c r="C9" i="7"/>
  <c r="D9" i="7" s="1"/>
  <c r="D8" i="7"/>
  <c r="C8" i="7"/>
  <c r="AB77" i="7"/>
  <c r="AB76" i="7"/>
  <c r="AB75" i="7"/>
  <c r="AB74" i="7"/>
  <c r="AB73" i="7"/>
  <c r="AB72" i="7"/>
  <c r="AB71" i="7"/>
  <c r="AB70" i="7"/>
  <c r="AB69" i="7"/>
  <c r="AB68" i="7"/>
  <c r="AB67" i="7"/>
  <c r="AB66" i="7"/>
  <c r="AC65" i="7"/>
  <c r="AB65" i="7"/>
  <c r="AB64" i="7"/>
  <c r="AC64" i="7" s="1"/>
  <c r="AB63" i="7"/>
  <c r="AB62" i="7"/>
  <c r="AB61" i="7"/>
  <c r="AB60" i="7"/>
  <c r="AB59" i="7"/>
  <c r="AB58" i="7"/>
  <c r="AB57" i="7"/>
  <c r="AB56" i="7"/>
  <c r="AC55" i="7"/>
  <c r="AB55" i="7"/>
  <c r="AC54" i="7"/>
  <c r="AB54" i="7"/>
  <c r="AC53" i="7"/>
  <c r="AB53" i="7"/>
  <c r="AB52" i="7"/>
  <c r="AB51" i="7"/>
  <c r="AB50" i="7"/>
  <c r="AB49" i="7"/>
  <c r="AC48" i="7"/>
  <c r="AB48" i="7"/>
  <c r="AC47" i="7"/>
  <c r="AB47" i="7"/>
  <c r="AB46" i="7"/>
  <c r="AC46" i="7" s="1"/>
  <c r="AB45" i="7"/>
  <c r="AC45" i="7" s="1"/>
  <c r="AC44" i="7"/>
  <c r="AB44" i="7"/>
  <c r="AC43" i="7"/>
  <c r="AB43" i="7"/>
  <c r="AB42" i="7"/>
  <c r="AC42" i="7" s="1"/>
  <c r="AB41" i="7"/>
  <c r="AB40" i="7"/>
  <c r="AC40" i="7" s="1"/>
  <c r="AB39" i="7"/>
  <c r="AC39" i="7" s="1"/>
  <c r="AB38" i="7"/>
  <c r="AC38" i="7" s="1"/>
  <c r="AC37" i="7"/>
  <c r="AB37" i="7"/>
  <c r="AC36" i="7"/>
  <c r="AB36" i="7"/>
  <c r="AB35" i="7"/>
  <c r="AC35" i="7" s="1"/>
  <c r="AB34" i="7"/>
  <c r="AC34" i="7" s="1"/>
  <c r="AC33" i="7"/>
  <c r="AB33" i="7"/>
  <c r="AC32" i="7"/>
  <c r="AB32" i="7"/>
  <c r="AB31" i="7"/>
  <c r="AC31" i="7" s="1"/>
  <c r="AB30" i="7"/>
  <c r="AC30" i="7" s="1"/>
  <c r="AC29" i="7"/>
  <c r="AB29" i="7"/>
  <c r="AC28" i="7"/>
  <c r="AB28" i="7"/>
  <c r="AB27" i="7"/>
  <c r="AB26" i="7"/>
  <c r="AB25" i="7"/>
  <c r="AB24" i="7"/>
  <c r="AC23" i="7"/>
  <c r="AB23" i="7"/>
  <c r="AC22" i="7"/>
  <c r="AB22" i="7"/>
  <c r="AB21" i="7"/>
  <c r="AB20" i="7"/>
  <c r="AB19" i="7"/>
  <c r="AB18" i="7"/>
  <c r="AC18" i="7" s="1"/>
  <c r="AB17" i="7"/>
  <c r="AC17" i="7" s="1"/>
  <c r="AB16" i="7"/>
  <c r="AC16" i="7" s="1"/>
  <c r="AC15" i="7"/>
  <c r="AB15" i="7"/>
  <c r="AB14" i="7"/>
  <c r="AC14" i="7" s="1"/>
  <c r="AB13" i="7"/>
  <c r="AC13" i="7" s="1"/>
  <c r="AB12" i="7"/>
  <c r="AC12" i="7" s="1"/>
  <c r="AB11" i="7"/>
  <c r="AC11" i="7" s="1"/>
  <c r="AB10" i="7"/>
  <c r="AC10" i="7" s="1"/>
  <c r="AB9" i="7"/>
  <c r="AC9" i="7" s="1"/>
  <c r="AB8" i="7"/>
  <c r="AC8" i="7" s="1"/>
  <c r="A1" i="15" l="1"/>
  <c r="A3" i="13"/>
  <c r="N13" i="7"/>
  <c r="N14" i="7"/>
  <c r="N15" i="7"/>
  <c r="N12" i="7"/>
  <c r="A3" i="4" l="1"/>
  <c r="N11" i="7" l="1"/>
  <c r="N10" i="7"/>
  <c r="N9" i="7"/>
  <c r="N8" i="18" l="1"/>
  <c r="M20" i="18"/>
  <c r="N15" i="18"/>
  <c r="W11" i="17" l="1"/>
  <c r="N20" i="18"/>
  <c r="N22" i="18" s="1"/>
  <c r="M18" i="18"/>
  <c r="N18" i="18" s="1"/>
  <c r="F7" i="17" l="1"/>
  <c r="Q36" i="17"/>
  <c r="Q37" i="17" s="1"/>
  <c r="O18" i="18"/>
  <c r="N13" i="18" l="1"/>
  <c r="O13" i="18" s="1"/>
  <c r="K20" i="18" s="1"/>
  <c r="P13" i="18"/>
  <c r="K19" i="18" l="1"/>
  <c r="L9" i="18" s="1"/>
  <c r="L20" i="18"/>
  <c r="L8" i="18"/>
  <c r="T7" i="17"/>
  <c r="R6" i="18"/>
  <c r="R7" i="18"/>
  <c r="L10" i="18" l="1"/>
  <c r="L19" i="18"/>
  <c r="O19" i="18" s="1"/>
  <c r="L27" i="18"/>
  <c r="M27" i="18" s="1"/>
  <c r="M28" i="18" s="1"/>
  <c r="P8" i="18"/>
  <c r="O8" i="18"/>
  <c r="P9" i="18"/>
  <c r="O9" i="18"/>
  <c r="O20" i="18"/>
  <c r="O10" i="18" l="1"/>
  <c r="P10" i="18"/>
  <c r="L15" i="18"/>
  <c r="O15" i="18" s="1"/>
  <c r="L22" i="18"/>
  <c r="O22" i="18" s="1"/>
  <c r="R15" i="18" l="1"/>
  <c r="S10" i="18"/>
  <c r="P15" i="18"/>
  <c r="M4" i="18" s="1"/>
  <c r="M5" i="18" s="1"/>
  <c r="N4" i="18" l="1"/>
  <c r="W7" i="17" s="1"/>
  <c r="P4" i="18"/>
  <c r="N5" i="18"/>
  <c r="P5" i="18"/>
  <c r="R4" i="18" l="1"/>
  <c r="O4" i="18"/>
  <c r="W8" i="17"/>
  <c r="Q34" i="17" s="1"/>
  <c r="Q33" i="17" s="1"/>
  <c r="R5" i="18"/>
  <c r="O5" i="18"/>
  <c r="C7" i="17" l="1"/>
  <c r="G7" i="17" s="1"/>
  <c r="R10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Aggregate activities produced by multiple domestic regions</t>
        </r>
      </text>
    </comment>
    <comment ref="G5" authorId="0" shapeId="0" xr:uid="{00000000-0006-0000-0200-000002000000}">
      <text>
        <r>
          <rPr>
            <sz val="9"/>
            <color indexed="81"/>
            <rFont val="Tahoma"/>
            <family val="2"/>
          </rPr>
          <t>Should include aggregate factors used in the nesting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Aggregate factors used in the nesting structure
</t>
        </r>
      </text>
    </comment>
    <comment ref="AA5" authorId="0" shapeId="0" xr:uid="{00000000-0006-0000-0200-000004000000}">
      <text>
        <r>
          <rPr>
            <sz val="9"/>
            <color indexed="81"/>
            <rFont val="Tahoma"/>
            <family val="2"/>
          </rPr>
          <t>Must include ROW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tc={90933C07-FA95-45BA-A5FD-396CF7D05DCE}</author>
    <author>tc={B6649F50-0637-4FDB-B897-B76E164AC30D}</author>
    <author>tc={265DCC48-E2C8-4705-924D-58DE319620C5}</author>
  </authors>
  <commentList>
    <comment ref="D5" authorId="0" shapeId="0" xr:uid="{90933C07-FA95-45BA-A5FD-396CF7D05DCE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given by bruno</t>
      </text>
    </comment>
    <comment ref="F6" authorId="1" shapeId="0" xr:uid="{B6649F50-0637-4FDB-B897-B76E164AC30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 stat diff + transfers</t>
      </text>
    </comment>
    <comment ref="B17" authorId="2" shapeId="0" xr:uid="{265DCC48-E2C8-4705-924D-58DE319620C5}">
      <text>
        <t>[Threaded comment]
Your version of Excel allows you to read this threaded comment; however, any edits to it will get removed if the file is opened in a newer version of Excel. Learn more: https://go.microsoft.com/fwlink/?linkid=870924
Comment:
    USD9 per MMBtu, 8.84 jubilee = 8.9</t>
      </text>
    </comment>
  </commentList>
</comments>
</file>

<file path=xl/sharedStrings.xml><?xml version="1.0" encoding="utf-8"?>
<sst xmlns="http://schemas.openxmlformats.org/spreadsheetml/2006/main" count="4371" uniqueCount="1060">
  <si>
    <t>x</t>
  </si>
  <si>
    <t>Factors</t>
  </si>
  <si>
    <t>Other accounts</t>
  </si>
  <si>
    <t>flab-p</t>
  </si>
  <si>
    <t>trd</t>
  </si>
  <si>
    <t>tre</t>
  </si>
  <si>
    <t>afore</t>
  </si>
  <si>
    <t>cfore</t>
  </si>
  <si>
    <t>flab-s</t>
  </si>
  <si>
    <t>trm</t>
  </si>
  <si>
    <t>afish</t>
  </si>
  <si>
    <t>cfish</t>
  </si>
  <si>
    <t>flab-t</t>
  </si>
  <si>
    <t>ent</t>
  </si>
  <si>
    <t>Enterprises</t>
  </si>
  <si>
    <t>ccoal</t>
  </si>
  <si>
    <t>fcap</t>
  </si>
  <si>
    <t>Capital</t>
  </si>
  <si>
    <t>atax</t>
  </si>
  <si>
    <t>dtax</t>
  </si>
  <si>
    <t>mtax</t>
  </si>
  <si>
    <t>aomin</t>
  </si>
  <si>
    <t>comin</t>
  </si>
  <si>
    <t>Households</t>
  </si>
  <si>
    <t>stax</t>
  </si>
  <si>
    <t>afood</t>
  </si>
  <si>
    <t>gov</t>
  </si>
  <si>
    <t>Government</t>
  </si>
  <si>
    <t>s-i</t>
  </si>
  <si>
    <t>dstk</t>
  </si>
  <si>
    <t>row</t>
  </si>
  <si>
    <t>Rest of world</t>
  </si>
  <si>
    <t>aleat</t>
  </si>
  <si>
    <t>cleat</t>
  </si>
  <si>
    <t>Leather products</t>
  </si>
  <si>
    <t>awood</t>
  </si>
  <si>
    <t>cwood</t>
  </si>
  <si>
    <t>Wood products</t>
  </si>
  <si>
    <t>nafta</t>
  </si>
  <si>
    <t>eu</t>
  </si>
  <si>
    <t>rest</t>
  </si>
  <si>
    <t>apetr</t>
  </si>
  <si>
    <t>cpetr</t>
  </si>
  <si>
    <t>awatr</t>
  </si>
  <si>
    <t>cwatr</t>
  </si>
  <si>
    <t>Construction</t>
  </si>
  <si>
    <t>atrad</t>
  </si>
  <si>
    <t>ctrad</t>
  </si>
  <si>
    <t>aosrv</t>
  </si>
  <si>
    <t>cosrv</t>
  </si>
  <si>
    <t>Set definitions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</si>
  <si>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</si>
  <si>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</si>
  <si>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</si>
  <si>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</si>
  <si>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</si>
  <si>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</si>
  <si>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</si>
  <si>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</si>
  <si>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</si>
  <si>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</si>
  <si>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</si>
  <si>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</si>
  <si>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</si>
  <si>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</si>
  <si>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</si>
  <si>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</si>
  <si>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</si>
  <si>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</si>
  <si>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</si>
  <si>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</si>
  <si>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</si>
  <si>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</si>
  <si>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</si>
  <si>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</si>
  <si>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</si>
  <si>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</si>
  <si>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</si>
  <si>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</si>
  <si>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</si>
  <si>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</si>
  <si>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</si>
  <si>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</si>
  <si>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</si>
  <si>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</si>
  <si>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</si>
  <si>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</si>
  <si>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</si>
  <si>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</si>
  <si>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</si>
  <si>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</si>
  <si>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</si>
  <si>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</si>
  <si>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</si>
  <si>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</si>
  <si>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</si>
  <si>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flab</t>
  </si>
  <si>
    <t>Global set of accounts</t>
  </si>
  <si>
    <t>Activities</t>
  </si>
  <si>
    <t>Commodities</t>
  </si>
  <si>
    <t>Institutions</t>
  </si>
  <si>
    <t>Transactions cost accounts</t>
  </si>
  <si>
    <t>Tax accounts</t>
  </si>
  <si>
    <t>Regions in the model</t>
  </si>
  <si>
    <t>Investment</t>
  </si>
  <si>
    <t>Selected substitition options</t>
  </si>
  <si>
    <t>All</t>
  </si>
  <si>
    <t>Aggregate</t>
  </si>
  <si>
    <t>Regional</t>
  </si>
  <si>
    <t xml:space="preserve">All </t>
  </si>
  <si>
    <t>Labor</t>
  </si>
  <si>
    <t>Domestic</t>
  </si>
  <si>
    <t>Non-gov.</t>
  </si>
  <si>
    <t>Enterp.</t>
  </si>
  <si>
    <t>H.holds</t>
  </si>
  <si>
    <t>Exports</t>
  </si>
  <si>
    <t>Imports</t>
  </si>
  <si>
    <t>Activity</t>
  </si>
  <si>
    <t>Direct</t>
  </si>
  <si>
    <t>Factor</t>
  </si>
  <si>
    <t>Sales</t>
  </si>
  <si>
    <t>Value-added</t>
  </si>
  <si>
    <t>World</t>
  </si>
  <si>
    <t xml:space="preserve"> types</t>
  </si>
  <si>
    <t>CES aggregation across regional activities</t>
  </si>
  <si>
    <t xml:space="preserve">CET output disaggregation function        </t>
  </si>
  <si>
    <t>Leontief factor demand</t>
  </si>
  <si>
    <t>AC</t>
  </si>
  <si>
    <t>A</t>
  </si>
  <si>
    <t>ARD</t>
  </si>
  <si>
    <t>C</t>
  </si>
  <si>
    <t>F</t>
  </si>
  <si>
    <t>FA</t>
  </si>
  <si>
    <t>FLAB</t>
  </si>
  <si>
    <t>FCAP</t>
  </si>
  <si>
    <t>INS</t>
  </si>
  <si>
    <t>INSD</t>
  </si>
  <si>
    <t>INSDNG</t>
  </si>
  <si>
    <t>EN</t>
  </si>
  <si>
    <t>H</t>
  </si>
  <si>
    <t>CTD</t>
  </si>
  <si>
    <t>CTE</t>
  </si>
  <si>
    <t>CTM</t>
  </si>
  <si>
    <t>ATAX</t>
  </si>
  <si>
    <t>DTAX</t>
  </si>
  <si>
    <t>ETAX</t>
  </si>
  <si>
    <t>FTAX</t>
  </si>
  <si>
    <t>MTAX</t>
  </si>
  <si>
    <t>STAX</t>
  </si>
  <si>
    <t>VTAX</t>
  </si>
  <si>
    <t>RD</t>
  </si>
  <si>
    <t>RW</t>
  </si>
  <si>
    <t>IT</t>
  </si>
  <si>
    <t>ACES2</t>
  </si>
  <si>
    <t>ACET2</t>
  </si>
  <si>
    <t>AFLEO</t>
  </si>
  <si>
    <t>ACO2</t>
  </si>
  <si>
    <t>nat</t>
  </si>
  <si>
    <t>oil</t>
  </si>
  <si>
    <t>ctl</t>
  </si>
  <si>
    <t>gtl</t>
  </si>
  <si>
    <t>bio</t>
  </si>
  <si>
    <t>coa</t>
  </si>
  <si>
    <t>nuc</t>
  </si>
  <si>
    <t>hyd</t>
  </si>
  <si>
    <t>ren</t>
  </si>
  <si>
    <t>was</t>
  </si>
  <si>
    <t>gas</t>
  </si>
  <si>
    <t>trc</t>
  </si>
  <si>
    <t>Transaction costs</t>
  </si>
  <si>
    <t>Taxes</t>
  </si>
  <si>
    <t>Savings/investment</t>
  </si>
  <si>
    <t>Stocks</t>
  </si>
  <si>
    <t>Domestic regions</t>
  </si>
  <si>
    <t>Foreign regions</t>
  </si>
  <si>
    <t>trncstdom</t>
  </si>
  <si>
    <r>
      <t>Transaction costs</t>
    </r>
    <r>
      <rPr>
        <b/>
        <sz val="11"/>
        <rFont val="Calibri"/>
        <family val="2"/>
        <scheme val="minor"/>
      </rPr>
      <t xml:space="preserve"> (do not remove)</t>
    </r>
  </si>
  <si>
    <t>trncstexp</t>
  </si>
  <si>
    <t>trncstimp</t>
  </si>
  <si>
    <t>instax</t>
  </si>
  <si>
    <r>
      <t>Insitituional taxes</t>
    </r>
    <r>
      <rPr>
        <b/>
        <sz val="11"/>
        <rFont val="Calibri"/>
        <family val="2"/>
        <scheme val="minor"/>
      </rPr>
      <t xml:space="preserve"> (do not remove)</t>
    </r>
  </si>
  <si>
    <t>factax</t>
  </si>
  <si>
    <r>
      <t>Factor taxes</t>
    </r>
    <r>
      <rPr>
        <b/>
        <sz val="11"/>
        <rFont val="Calibri"/>
        <family val="2"/>
        <scheme val="minor"/>
      </rPr>
      <t xml:space="preserve"> (do not remove)</t>
    </r>
  </si>
  <si>
    <t>imptax</t>
  </si>
  <si>
    <r>
      <t xml:space="preserve">Import tariffs </t>
    </r>
    <r>
      <rPr>
        <b/>
        <sz val="11"/>
        <rFont val="Calibri"/>
        <family val="2"/>
        <scheme val="minor"/>
      </rPr>
      <t>(do not remove)</t>
    </r>
  </si>
  <si>
    <t>exptax</t>
  </si>
  <si>
    <r>
      <t>Export taxes</t>
    </r>
    <r>
      <rPr>
        <b/>
        <sz val="11"/>
        <rFont val="Calibri"/>
        <family val="2"/>
        <scheme val="minor"/>
      </rPr>
      <t xml:space="preserve"> (do not remove)</t>
    </r>
  </si>
  <si>
    <t>vatax</t>
  </si>
  <si>
    <r>
      <t>Excise taxes</t>
    </r>
    <r>
      <rPr>
        <b/>
        <sz val="11"/>
        <rFont val="Calibri"/>
        <family val="2"/>
        <scheme val="minor"/>
      </rPr>
      <t xml:space="preserve"> (do not remove)</t>
    </r>
  </si>
  <si>
    <t>acttax</t>
  </si>
  <si>
    <r>
      <t>Activity taxes</t>
    </r>
    <r>
      <rPr>
        <b/>
        <sz val="11"/>
        <rFont val="Calibri"/>
        <family val="2"/>
        <scheme val="minor"/>
      </rPr>
      <t xml:space="preserve"> (do not remove)</t>
    </r>
  </si>
  <si>
    <t>comtax</t>
  </si>
  <si>
    <r>
      <t xml:space="preserve">Sales taxes </t>
    </r>
    <r>
      <rPr>
        <b/>
        <sz val="11"/>
        <rFont val="Calibri"/>
        <family val="2"/>
        <scheme val="minor"/>
      </rPr>
      <t>(do not remove)</t>
    </r>
  </si>
  <si>
    <r>
      <t>Change in stocks</t>
    </r>
    <r>
      <rPr>
        <b/>
        <sz val="11"/>
        <rFont val="Calibri"/>
        <family val="2"/>
        <scheme val="minor"/>
      </rPr>
      <t xml:space="preserve"> (do not remove)</t>
    </r>
  </si>
  <si>
    <t>dum</t>
  </si>
  <si>
    <r>
      <t xml:space="preserve">Dummy </t>
    </r>
    <r>
      <rPr>
        <b/>
        <sz val="11"/>
        <rFont val="Calibri"/>
        <family val="2"/>
        <scheme val="minor"/>
      </rPr>
      <t>(do not remove)</t>
    </r>
  </si>
  <si>
    <t>total</t>
  </si>
  <si>
    <r>
      <t>Total</t>
    </r>
    <r>
      <rPr>
        <b/>
        <sz val="11"/>
        <rFont val="Calibri"/>
        <family val="2"/>
        <scheme val="minor"/>
      </rPr>
      <t xml:space="preserve"> (do not remove)</t>
    </r>
  </si>
  <si>
    <t>Social Accounting Matrix (SAM)</t>
  </si>
  <si>
    <t>areal</t>
  </si>
  <si>
    <t>aeduc</t>
  </si>
  <si>
    <t>aheal</t>
  </si>
  <si>
    <t>cmeat</t>
  </si>
  <si>
    <t>cdair</t>
  </si>
  <si>
    <t>cfert</t>
  </si>
  <si>
    <t>creal</t>
  </si>
  <si>
    <t>ceduc</t>
  </si>
  <si>
    <t>cheal</t>
  </si>
  <si>
    <t>ameat</t>
  </si>
  <si>
    <t>Sugar</t>
  </si>
  <si>
    <t>Wearing apparel</t>
  </si>
  <si>
    <t>Public administration</t>
  </si>
  <si>
    <t>china</t>
  </si>
  <si>
    <t>GDX index</t>
  </si>
  <si>
    <t>rdim</t>
  </si>
  <si>
    <t>cdim</t>
  </si>
  <si>
    <t>par</t>
  </si>
  <si>
    <t>sam!a7</t>
  </si>
  <si>
    <t>dset</t>
  </si>
  <si>
    <t>sets!a7</t>
  </si>
  <si>
    <t>sets!d7</t>
  </si>
  <si>
    <t>sets!e7</t>
  </si>
  <si>
    <t>sets!f7</t>
  </si>
  <si>
    <t>sets!g7</t>
  </si>
  <si>
    <t>sets!h7</t>
  </si>
  <si>
    <t>sets!i7</t>
  </si>
  <si>
    <t>sets!j7</t>
  </si>
  <si>
    <t>sets!k7</t>
  </si>
  <si>
    <t>set</t>
  </si>
  <si>
    <t>values=nodata</t>
  </si>
  <si>
    <t>SAM</t>
  </si>
  <si>
    <t>Sets and parameters used in 1model.gms</t>
  </si>
  <si>
    <t>sets!l7</t>
  </si>
  <si>
    <t>sets!m7</t>
  </si>
  <si>
    <t>sets!n7</t>
  </si>
  <si>
    <t>sets!p7</t>
  </si>
  <si>
    <t>sets!q7</t>
  </si>
  <si>
    <t>sets!r7</t>
  </si>
  <si>
    <t>sets!s7</t>
  </si>
  <si>
    <t>sets!t7</t>
  </si>
  <si>
    <t>sets!v7</t>
  </si>
  <si>
    <t>sets!w7</t>
  </si>
  <si>
    <t>sets!x7</t>
  </si>
  <si>
    <t>sets!z7</t>
  </si>
  <si>
    <t>sets!aa7</t>
  </si>
  <si>
    <t>sets!ab7</t>
  </si>
  <si>
    <t>sets!ad7</t>
  </si>
  <si>
    <t>sets!ae7</t>
  </si>
  <si>
    <t>sets!af7</t>
  </si>
  <si>
    <t>sets!ai7</t>
  </si>
  <si>
    <t>sets!ap7</t>
  </si>
  <si>
    <t>CCO2</t>
  </si>
  <si>
    <t>sets!aq7</t>
  </si>
  <si>
    <t>MARD</t>
  </si>
  <si>
    <t>AELASTAB</t>
  </si>
  <si>
    <t>DELASTAB</t>
  </si>
  <si>
    <t>FELASTAB</t>
  </si>
  <si>
    <t>YELASTAB</t>
  </si>
  <si>
    <t>FDATATYPE</t>
  </si>
  <si>
    <t>employment!a7</t>
  </si>
  <si>
    <t>EMPTAB</t>
  </si>
  <si>
    <t>employment!f7</t>
  </si>
  <si>
    <t>WAGETAB</t>
  </si>
  <si>
    <t>employment!q7</t>
  </si>
  <si>
    <t>NEST</t>
  </si>
  <si>
    <t>facnest!a7</t>
  </si>
  <si>
    <t>REGIMP</t>
  </si>
  <si>
    <t>trade!a7</t>
  </si>
  <si>
    <t>REGTAR</t>
  </si>
  <si>
    <t>trade!i7</t>
  </si>
  <si>
    <t>REGEXP</t>
  </si>
  <si>
    <t>trade!q7</t>
  </si>
  <si>
    <t>REGETX</t>
  </si>
  <si>
    <t>trade!y7</t>
  </si>
  <si>
    <t>POPTAB</t>
  </si>
  <si>
    <t>population!a7</t>
  </si>
  <si>
    <t>sets!o7</t>
  </si>
  <si>
    <t>sets!u7</t>
  </si>
  <si>
    <t>sets!y7</t>
  </si>
  <si>
    <t>Regional activities</t>
  </si>
  <si>
    <t>Income elasticities</t>
  </si>
  <si>
    <t>Smoothly interpolated income elasticities</t>
  </si>
  <si>
    <t>Households x Commodities</t>
  </si>
  <si>
    <t>coal</t>
  </si>
  <si>
    <t>omin</t>
  </si>
  <si>
    <t>food</t>
  </si>
  <si>
    <t>text</t>
  </si>
  <si>
    <t>leat</t>
  </si>
  <si>
    <t>wood</t>
  </si>
  <si>
    <t>petr</t>
  </si>
  <si>
    <t>chem</t>
  </si>
  <si>
    <t>nmet</t>
  </si>
  <si>
    <t>mach</t>
  </si>
  <si>
    <t>oman</t>
  </si>
  <si>
    <t>cons</t>
  </si>
  <si>
    <t>Production and trade elasticities</t>
  </si>
  <si>
    <t>Trade elasticities (including output aggregation elasticities)</t>
  </si>
  <si>
    <t>Production elasticities</t>
  </si>
  <si>
    <t>Factor supply elasticities</t>
  </si>
  <si>
    <t>Armington</t>
  </si>
  <si>
    <t>Transformation</t>
  </si>
  <si>
    <t>Out. agg.</t>
  </si>
  <si>
    <t>Out. dis.</t>
  </si>
  <si>
    <t>Factor substitution</t>
  </si>
  <si>
    <t>Upward-sloping supply curves</t>
  </si>
  <si>
    <t>SIGMAQ</t>
  </si>
  <si>
    <t>SIGMAT</t>
  </si>
  <si>
    <t>OUTAGG</t>
  </si>
  <si>
    <t>OUTDIS</t>
  </si>
  <si>
    <t>REGACT</t>
  </si>
  <si>
    <t>PRODE</t>
  </si>
  <si>
    <t>PRODE2</t>
  </si>
  <si>
    <t>FLS</t>
  </si>
  <si>
    <t>International regional trade structure</t>
  </si>
  <si>
    <t>Can't handle multiple regions for purely imported or exported commodities</t>
  </si>
  <si>
    <t xml:space="preserve">Regional imports values </t>
  </si>
  <si>
    <t xml:space="preserve">Regional tariff values  </t>
  </si>
  <si>
    <t xml:space="preserve">Regional exports values </t>
  </si>
  <si>
    <t xml:space="preserve">Regional export tax values  </t>
  </si>
  <si>
    <t>Factor sectoral employment data (non-capital factors only)</t>
  </si>
  <si>
    <t>Select data source for employment</t>
  </si>
  <si>
    <t xml:space="preserve">DATA: 1: SAM (default) 2: Sector employ. </t>
  </si>
  <si>
    <t>External employment data</t>
  </si>
  <si>
    <t>External wage data</t>
  </si>
  <si>
    <t xml:space="preserve"> 3: National employ. 4: Sector wage 5: National wage</t>
  </si>
  <si>
    <t>If only national total is known then provide "total" row</t>
  </si>
  <si>
    <t>If only national average is known then provide "total" row</t>
  </si>
  <si>
    <t>ADJUST: post-scaling divisor</t>
  </si>
  <si>
    <t>data</t>
  </si>
  <si>
    <t>adjust</t>
  </si>
  <si>
    <t>Labor Market Nested Structure</t>
  </si>
  <si>
    <t>Hierarchical relationship between factors at different layers of the nest</t>
  </si>
  <si>
    <t>Lower-level factors</t>
  </si>
  <si>
    <t>Higher-level factors</t>
  </si>
  <si>
    <t>Household population</t>
  </si>
  <si>
    <t>Absolute population numbers (1000s)</t>
  </si>
  <si>
    <t>survey</t>
  </si>
  <si>
    <t>elasticities!b7</t>
  </si>
  <si>
    <t>elasticities!i7</t>
  </si>
  <si>
    <t>elasticities!m7</t>
  </si>
  <si>
    <t>demand!b7</t>
  </si>
  <si>
    <t>amach</t>
  </si>
  <si>
    <t>cvege</t>
  </si>
  <si>
    <t>cfrui</t>
  </si>
  <si>
    <t>ctoba</t>
  </si>
  <si>
    <t>Dairy products</t>
  </si>
  <si>
    <t>avege</t>
  </si>
  <si>
    <t>afrui</t>
  </si>
  <si>
    <t>atoba</t>
  </si>
  <si>
    <t>Beverages</t>
  </si>
  <si>
    <t>meat</t>
  </si>
  <si>
    <t>toba</t>
  </si>
  <si>
    <t>trad</t>
  </si>
  <si>
    <t>educ</t>
  </si>
  <si>
    <t>heal</t>
  </si>
  <si>
    <t>tran</t>
  </si>
  <si>
    <t>comm</t>
  </si>
  <si>
    <t>bsrv</t>
  </si>
  <si>
    <t>beve</t>
  </si>
  <si>
    <t>Coal and lignite</t>
  </si>
  <si>
    <t>Accommodation and food services</t>
  </si>
  <si>
    <t>fsrv</t>
  </si>
  <si>
    <t>National with 58 sectors</t>
  </si>
  <si>
    <t>amaiz</t>
  </si>
  <si>
    <t>asorg</t>
  </si>
  <si>
    <t>arice</t>
  </si>
  <si>
    <t>apuls</t>
  </si>
  <si>
    <t>agnut</t>
  </si>
  <si>
    <t>aoils</t>
  </si>
  <si>
    <t>acass</t>
  </si>
  <si>
    <t>aroot</t>
  </si>
  <si>
    <t>asugr</t>
  </si>
  <si>
    <t>acott</t>
  </si>
  <si>
    <t>acoco</t>
  </si>
  <si>
    <t>acoff</t>
  </si>
  <si>
    <t>aocrp</t>
  </si>
  <si>
    <t>acatt</t>
  </si>
  <si>
    <t>apoul</t>
  </si>
  <si>
    <t>aoliv</t>
  </si>
  <si>
    <t>acoil</t>
  </si>
  <si>
    <t>afveg</t>
  </si>
  <si>
    <t>afoil</t>
  </si>
  <si>
    <t>agmll</t>
  </si>
  <si>
    <t>asref</t>
  </si>
  <si>
    <t>abeve</t>
  </si>
  <si>
    <t>aptob</t>
  </si>
  <si>
    <t>atext</t>
  </si>
  <si>
    <t>aclth</t>
  </si>
  <si>
    <t>achem</t>
  </si>
  <si>
    <t>anmet</t>
  </si>
  <si>
    <t>ametl</t>
  </si>
  <si>
    <t>aoman</t>
  </si>
  <si>
    <t>aelec</t>
  </si>
  <si>
    <t>acons</t>
  </si>
  <si>
    <t>atran</t>
  </si>
  <si>
    <t>ahotl</t>
  </si>
  <si>
    <t>acomm</t>
  </si>
  <si>
    <t>afsrv</t>
  </si>
  <si>
    <t>absrv</t>
  </si>
  <si>
    <t>apadm</t>
  </si>
  <si>
    <t>cmaiz</t>
  </si>
  <si>
    <t>csorg</t>
  </si>
  <si>
    <t>crice</t>
  </si>
  <si>
    <t>cocer</t>
  </si>
  <si>
    <t>cpuls</t>
  </si>
  <si>
    <t>cgnut</t>
  </si>
  <si>
    <t>coils</t>
  </si>
  <si>
    <t>ccass</t>
  </si>
  <si>
    <t>croot</t>
  </si>
  <si>
    <t>csugr</t>
  </si>
  <si>
    <t>ccott</t>
  </si>
  <si>
    <t>ccoco</t>
  </si>
  <si>
    <t>ccoff</t>
  </si>
  <si>
    <t>cocrp</t>
  </si>
  <si>
    <t>ccatt</t>
  </si>
  <si>
    <t>cpoul</t>
  </si>
  <si>
    <t>coliv</t>
  </si>
  <si>
    <t>ccoil</t>
  </si>
  <si>
    <t>cfveg</t>
  </si>
  <si>
    <t>cfoil</t>
  </si>
  <si>
    <t>cgmll</t>
  </si>
  <si>
    <t>csref</t>
  </si>
  <si>
    <t>cfood</t>
  </si>
  <si>
    <t>cbeve</t>
  </si>
  <si>
    <t>cptob</t>
  </si>
  <si>
    <t>ctext</t>
  </si>
  <si>
    <t>cclth</t>
  </si>
  <si>
    <t>cchem</t>
  </si>
  <si>
    <t>cnmet</t>
  </si>
  <si>
    <t>cmetl</t>
  </si>
  <si>
    <t>cmach</t>
  </si>
  <si>
    <t>coman</t>
  </si>
  <si>
    <t>celec</t>
  </si>
  <si>
    <t>ccons</t>
  </si>
  <si>
    <t>ctran</t>
  </si>
  <si>
    <t>chotl</t>
  </si>
  <si>
    <t>ccomm</t>
  </si>
  <si>
    <t>cfsrv</t>
  </si>
  <si>
    <t>cbsrv</t>
  </si>
  <si>
    <t>cpadm</t>
  </si>
  <si>
    <t>flab-rn</t>
  </si>
  <si>
    <t>flab-rp</t>
  </si>
  <si>
    <t>flab-rs</t>
  </si>
  <si>
    <t>flab-rt</t>
  </si>
  <si>
    <t>flab-un</t>
  </si>
  <si>
    <t>flab-up</t>
  </si>
  <si>
    <t>flab-us</t>
  </si>
  <si>
    <t>flab-ut</t>
  </si>
  <si>
    <t>flnd</t>
  </si>
  <si>
    <t>fcap-c</t>
  </si>
  <si>
    <t>fcap-l</t>
  </si>
  <si>
    <t>fcap-m</t>
  </si>
  <si>
    <t>fcap-n</t>
  </si>
  <si>
    <t>hhd-f1</t>
  </si>
  <si>
    <t>hhd-f2</t>
  </si>
  <si>
    <t>hhd-f3</t>
  </si>
  <si>
    <t>hhd-f4</t>
  </si>
  <si>
    <t>hhd-f5</t>
  </si>
  <si>
    <t>hhd-n1</t>
  </si>
  <si>
    <t>hhd-n2</t>
  </si>
  <si>
    <t>hhd-n3</t>
  </si>
  <si>
    <t>hhd-n4</t>
  </si>
  <si>
    <t>hhd-n5</t>
  </si>
  <si>
    <t>hhd-u1</t>
  </si>
  <si>
    <t>hhd-u2</t>
  </si>
  <si>
    <t>hhd-u3</t>
  </si>
  <si>
    <t>hhd-u4</t>
  </si>
  <si>
    <t>hhd-u5</t>
  </si>
  <si>
    <t>etax</t>
  </si>
  <si>
    <t>samb!a7</t>
  </si>
  <si>
    <t>Land</t>
  </si>
  <si>
    <t>Livestock</t>
  </si>
  <si>
    <t>FLND</t>
  </si>
  <si>
    <t>FLIV</t>
  </si>
  <si>
    <t>sets!am7</t>
  </si>
  <si>
    <t>sets!an7</t>
  </si>
  <si>
    <t>glss - pull from</t>
  </si>
  <si>
    <t>agriculture crop employment ???</t>
  </si>
  <si>
    <t>Standard Nexus SAM</t>
  </si>
  <si>
    <t>A Nexus Project SAM</t>
  </si>
  <si>
    <t xml:space="preserve">The SAM was developed under a collaboration between Ghana Statistical Services (GSS), the Institute of Statistical, Social and Economic Research (ISSER), and the International Food Policy Research Institute (IFPRI) </t>
  </si>
  <si>
    <t>Country:</t>
  </si>
  <si>
    <t>Ghana</t>
  </si>
  <si>
    <t>Year:</t>
  </si>
  <si>
    <t>Units:</t>
  </si>
  <si>
    <t>Millions of Ghanaian Cedis</t>
  </si>
  <si>
    <t>Citation:</t>
  </si>
  <si>
    <t>Release:</t>
  </si>
  <si>
    <t>06 May 2016</t>
  </si>
  <si>
    <t>Included versions:</t>
  </si>
  <si>
    <t>v58N</t>
  </si>
  <si>
    <t>National SAM with standard 58-sector Nexus structure</t>
  </si>
  <si>
    <t xml:space="preserve">Activities (a) and commodities (c) </t>
  </si>
  <si>
    <t>Factors (f)</t>
  </si>
  <si>
    <t>Households (hhd)</t>
  </si>
  <si>
    <t>(see Tables 2, A1 and A2)</t>
  </si>
  <si>
    <t>(see Table 3)</t>
  </si>
  <si>
    <t>(see Table 4)</t>
  </si>
  <si>
    <t>(see Table 5)</t>
  </si>
  <si>
    <t>maiz</t>
  </si>
  <si>
    <t>Maize</t>
  </si>
  <si>
    <t>lab-rn</t>
  </si>
  <si>
    <t>Labor - rural uneducated</t>
  </si>
  <si>
    <t>f1</t>
  </si>
  <si>
    <t>Rural farm - quintile 1</t>
  </si>
  <si>
    <t>sorg</t>
  </si>
  <si>
    <t>Sorghum and millet</t>
  </si>
  <si>
    <t>lab-rp</t>
  </si>
  <si>
    <t>Labor - rural primary</t>
  </si>
  <si>
    <t>f2</t>
  </si>
  <si>
    <t>Rural farm - quintile 2</t>
  </si>
  <si>
    <t>rice</t>
  </si>
  <si>
    <t>Rice</t>
  </si>
  <si>
    <t>lab-rs</t>
  </si>
  <si>
    <t>Labor - rural secondary</t>
  </si>
  <si>
    <t>f3</t>
  </si>
  <si>
    <t>Rural farm - quintile 3</t>
  </si>
  <si>
    <t>ocer</t>
  </si>
  <si>
    <t>Other cereals</t>
  </si>
  <si>
    <t>lab-rt</t>
  </si>
  <si>
    <t>Labor - rural tertiary</t>
  </si>
  <si>
    <t>f4</t>
  </si>
  <si>
    <t>Rural farm - quintile 4</t>
  </si>
  <si>
    <t>Taxes - activity</t>
  </si>
  <si>
    <t>puls</t>
  </si>
  <si>
    <t>Pulses</t>
  </si>
  <si>
    <t>lab-un</t>
  </si>
  <si>
    <t>Labor - urban uneducated</t>
  </si>
  <si>
    <t>f5</t>
  </si>
  <si>
    <t>Rural farm - quintile 5</t>
  </si>
  <si>
    <t>Taxes - direct</t>
  </si>
  <si>
    <t>gnut</t>
  </si>
  <si>
    <t>Groundnuts</t>
  </si>
  <si>
    <t>lab-up</t>
  </si>
  <si>
    <t>Labor - urban primary</t>
  </si>
  <si>
    <t>n1</t>
  </si>
  <si>
    <t>Rural nonfarm - quintile 1</t>
  </si>
  <si>
    <t>Taxes - export</t>
  </si>
  <si>
    <t>oils</t>
  </si>
  <si>
    <t>Other oilseeds</t>
  </si>
  <si>
    <t>lab-us</t>
  </si>
  <si>
    <t>Labor - urban secondary</t>
  </si>
  <si>
    <t>n2</t>
  </si>
  <si>
    <t>Rural nonfarm - quintile 2</t>
  </si>
  <si>
    <t>ftax</t>
  </si>
  <si>
    <t>Taxes - factor</t>
  </si>
  <si>
    <t>cass</t>
  </si>
  <si>
    <t>Cassava</t>
  </si>
  <si>
    <t>lab-ut</t>
  </si>
  <si>
    <t>Labor - urban tertiary</t>
  </si>
  <si>
    <t>n3</t>
  </si>
  <si>
    <t>Rural nonfarm - quintile 3</t>
  </si>
  <si>
    <t>Taxes - import</t>
  </si>
  <si>
    <t>root</t>
  </si>
  <si>
    <t>Other roots</t>
  </si>
  <si>
    <t>lnd</t>
  </si>
  <si>
    <t xml:space="preserve">Land - agricultural crops </t>
  </si>
  <si>
    <t>n4</t>
  </si>
  <si>
    <t>Rural nonfarm - quintile 4</t>
  </si>
  <si>
    <t>Taxes - sales</t>
  </si>
  <si>
    <t>vege</t>
  </si>
  <si>
    <t>Vegetables</t>
  </si>
  <si>
    <t>cap-c</t>
  </si>
  <si>
    <t>Capital - crops</t>
  </si>
  <si>
    <t>n5</t>
  </si>
  <si>
    <t>Rural nonfarm - quintile 5</t>
  </si>
  <si>
    <t>Savings-investment</t>
  </si>
  <si>
    <t>sugr</t>
  </si>
  <si>
    <t>Sugar cane</t>
  </si>
  <si>
    <t>cap-l</t>
  </si>
  <si>
    <t>Capital - livestock</t>
  </si>
  <si>
    <t>u1</t>
  </si>
  <si>
    <t>Urban - quintile 1</t>
  </si>
  <si>
    <t>Change in stocks</t>
  </si>
  <si>
    <t>Tobacco</t>
  </si>
  <si>
    <t>cap-m</t>
  </si>
  <si>
    <t>Capital - mining</t>
  </si>
  <si>
    <t>u2</t>
  </si>
  <si>
    <t>Urban - quintile 2</t>
  </si>
  <si>
    <t>cott</t>
  </si>
  <si>
    <t>Cotton and fibers</t>
  </si>
  <si>
    <t>cap-o</t>
  </si>
  <si>
    <t>Capital - other</t>
  </si>
  <si>
    <t>u3</t>
  </si>
  <si>
    <t>Urban - quintile 3</t>
  </si>
  <si>
    <t>Total</t>
  </si>
  <si>
    <t>frui</t>
  </si>
  <si>
    <t>Fruits and nuts</t>
  </si>
  <si>
    <t>u4</t>
  </si>
  <si>
    <t>Urban - quintile 4</t>
  </si>
  <si>
    <t>coco</t>
  </si>
  <si>
    <t>Cocoa</t>
  </si>
  <si>
    <t>u5</t>
  </si>
  <si>
    <t>Urban - quintile 5</t>
  </si>
  <si>
    <t>coff</t>
  </si>
  <si>
    <t>Coffee and tea</t>
  </si>
  <si>
    <t>ocrp</t>
  </si>
  <si>
    <t>Other crops</t>
  </si>
  <si>
    <t>catt</t>
  </si>
  <si>
    <t>Cattle</t>
  </si>
  <si>
    <t>poul</t>
  </si>
  <si>
    <t>Poultry</t>
  </si>
  <si>
    <t>oliv</t>
  </si>
  <si>
    <t>Other livestock</t>
  </si>
  <si>
    <t>fore</t>
  </si>
  <si>
    <t>Forestry</t>
  </si>
  <si>
    <t>fish</t>
  </si>
  <si>
    <t>Fishing</t>
  </si>
  <si>
    <t>coil</t>
  </si>
  <si>
    <t>Crude oil</t>
  </si>
  <si>
    <t>ngas</t>
  </si>
  <si>
    <t>Natural gas</t>
  </si>
  <si>
    <t>Other mining</t>
  </si>
  <si>
    <t>Meat, fish and dairy</t>
  </si>
  <si>
    <t>fveg</t>
  </si>
  <si>
    <t>Fruit and vegetable processing</t>
  </si>
  <si>
    <t>foil</t>
  </si>
  <si>
    <t>Fats and oils</t>
  </si>
  <si>
    <t>gmll</t>
  </si>
  <si>
    <t>Grain milling</t>
  </si>
  <si>
    <t>sref</t>
  </si>
  <si>
    <t>Sugar refining</t>
  </si>
  <si>
    <t>Other foods</t>
  </si>
  <si>
    <t>ptob</t>
  </si>
  <si>
    <t>Tobacco processing</t>
  </si>
  <si>
    <t>Textiles</t>
  </si>
  <si>
    <t>clth</t>
  </si>
  <si>
    <t>Clothing</t>
  </si>
  <si>
    <t>Leather and footwear</t>
  </si>
  <si>
    <t>Wood and paper</t>
  </si>
  <si>
    <t>Petroleum</t>
  </si>
  <si>
    <t>Chemicals</t>
  </si>
  <si>
    <t>Non-metal minerals</t>
  </si>
  <si>
    <t>metl</t>
  </si>
  <si>
    <t>Metals and metal products</t>
  </si>
  <si>
    <t>Machinery and equipment</t>
  </si>
  <si>
    <t>Other manufacturing</t>
  </si>
  <si>
    <t>elec</t>
  </si>
  <si>
    <t>Electricity, gas and steam</t>
  </si>
  <si>
    <t>watr</t>
  </si>
  <si>
    <t>Water supply and sewage</t>
  </si>
  <si>
    <t>Wholesale and retail trade</t>
  </si>
  <si>
    <t>Transportation and storage</t>
  </si>
  <si>
    <t>hotl</t>
  </si>
  <si>
    <t>Information and communication</t>
  </si>
  <si>
    <t>Finance and insurance</t>
  </si>
  <si>
    <t>real</t>
  </si>
  <si>
    <t>Real estate activities</t>
  </si>
  <si>
    <t>Business services</t>
  </si>
  <si>
    <t>padm</t>
  </si>
  <si>
    <t>Education</t>
  </si>
  <si>
    <t>Health and social work</t>
  </si>
  <si>
    <t>osrv</t>
  </si>
  <si>
    <t>Other services</t>
  </si>
  <si>
    <t>original</t>
  </si>
  <si>
    <t>cwhea</t>
  </si>
  <si>
    <t>cteal</t>
  </si>
  <si>
    <t>cflwr</t>
  </si>
  <si>
    <t>cmilk</t>
  </si>
  <si>
    <t>csmlr</t>
  </si>
  <si>
    <t>cngas</t>
  </si>
  <si>
    <t>cfsea</t>
  </si>
  <si>
    <t>cfeed</t>
  </si>
  <si>
    <t>cpapr</t>
  </si>
  <si>
    <t>cequi</t>
  </si>
  <si>
    <t>cvehi</t>
  </si>
  <si>
    <t>Original GTAP elasticities</t>
  </si>
  <si>
    <t>Assigned GTAP elasticities</t>
  </si>
  <si>
    <t>Region</t>
  </si>
  <si>
    <t>Mapped</t>
  </si>
  <si>
    <t>Used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</si>
  <si>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</si>
  <si>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</si>
  <si>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</si>
  <si>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</si>
  <si>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</si>
  <si>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</si>
  <si>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</si>
  <si>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</si>
  <si>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Bovine cattle, sheep and goats,</t>
  </si>
  <si>
    <t>Animal products nec</t>
  </si>
  <si>
    <t>Raw milk</t>
  </si>
  <si>
    <t>Wool, silk-worm cocoons</t>
  </si>
  <si>
    <t>Coal</t>
  </si>
  <si>
    <t>Oil</t>
  </si>
  <si>
    <t>Gas</t>
  </si>
  <si>
    <t>Minerals nec</t>
  </si>
  <si>
    <t>Bovine meat prods</t>
  </si>
  <si>
    <t>Meat products nec</t>
  </si>
  <si>
    <t>Vegetable oils and fats</t>
  </si>
  <si>
    <t>Processed rice</t>
  </si>
  <si>
    <t>Food products nec</t>
  </si>
  <si>
    <t>Beverages and tobacco products</t>
  </si>
  <si>
    <t>Paper products, publishing</t>
  </si>
  <si>
    <t>Petroleum, coal products</t>
  </si>
  <si>
    <t>Chemical, rubber, plastic products</t>
  </si>
  <si>
    <t>Mineral products nec</t>
  </si>
  <si>
    <t>Ferrous metals</t>
  </si>
  <si>
    <t>metals nec</t>
  </si>
  <si>
    <t>Metal products</t>
  </si>
  <si>
    <t>Motor vehicles and parts</t>
  </si>
  <si>
    <t>Transport equipment nec</t>
  </si>
  <si>
    <t>Electronic equipment</t>
  </si>
  <si>
    <t>Machinery and equipment nec</t>
  </si>
  <si>
    <t>Manufactures nec</t>
  </si>
  <si>
    <t>Electricity</t>
  </si>
  <si>
    <t>Gas manufacture, distribution</t>
  </si>
  <si>
    <t>Water</t>
  </si>
  <si>
    <t>Trade</t>
  </si>
  <si>
    <t>Transport nec</t>
  </si>
  <si>
    <t>Water transport</t>
  </si>
  <si>
    <t>Air transport</t>
  </si>
  <si>
    <t>Communication</t>
  </si>
  <si>
    <t>Financial services nec</t>
  </si>
  <si>
    <t>Insurance</t>
  </si>
  <si>
    <t>Business services nec</t>
  </si>
  <si>
    <t>Recreational and other services</t>
  </si>
  <si>
    <t>Public Admin, Defense, Education,</t>
  </si>
  <si>
    <t>Dwellings</t>
  </si>
  <si>
    <t>QPROD2</t>
  </si>
  <si>
    <t>QPROD</t>
  </si>
  <si>
    <t>CropProd!A7</t>
  </si>
  <si>
    <t>From RSAEnergy2007.xlsx</t>
  </si>
  <si>
    <t>PJ</t>
  </si>
  <si>
    <t>kt/t</t>
  </si>
  <si>
    <t>QA</t>
  </si>
  <si>
    <t>QM</t>
  </si>
  <si>
    <t>QE</t>
  </si>
  <si>
    <t>QDSTK</t>
  </si>
  <si>
    <t>QQ</t>
  </si>
  <si>
    <t>EMc</t>
  </si>
  <si>
    <t>EM</t>
  </si>
  <si>
    <t>CALIB</t>
  </si>
  <si>
    <t>energy!b6</t>
  </si>
  <si>
    <t>XPRICE</t>
  </si>
  <si>
    <t>For Energy.gms</t>
  </si>
  <si>
    <t>power, TJ</t>
  </si>
  <si>
    <t>aagr</t>
  </si>
  <si>
    <t>indu</t>
  </si>
  <si>
    <t>resi</t>
  </si>
  <si>
    <t>ea</t>
  </si>
  <si>
    <t>map</t>
  </si>
  <si>
    <t>meaac</t>
  </si>
  <si>
    <t>ebal</t>
  </si>
  <si>
    <t>Energy!Y7</t>
  </si>
  <si>
    <t>Energy!AA7</t>
  </si>
  <si>
    <t>Energy!s7</t>
  </si>
  <si>
    <t>Energy!v7</t>
  </si>
  <si>
    <t>utax</t>
  </si>
  <si>
    <t>fegy</t>
  </si>
  <si>
    <t>energy capital</t>
  </si>
  <si>
    <t>CGE model price: R'000/tonne</t>
  </si>
  <si>
    <t>Demand</t>
  </si>
  <si>
    <t>Supply</t>
  </si>
  <si>
    <t>R mil</t>
  </si>
  <si>
    <t>GWh</t>
  </si>
  <si>
    <t>TJ</t>
  </si>
  <si>
    <t>http://www.energycom.gov.gh/files/2022%20Energy%20Statistics.pdf</t>
  </si>
  <si>
    <t>Prod</t>
  </si>
  <si>
    <t>SAM value</t>
  </si>
  <si>
    <t>ktoe</t>
  </si>
  <si>
    <t>gwh</t>
  </si>
  <si>
    <t>Industry</t>
  </si>
  <si>
    <t>Mtax</t>
  </si>
  <si>
    <t>Agriculture</t>
  </si>
  <si>
    <t>sales</t>
  </si>
  <si>
    <t>2015 (losses excl.)</t>
  </si>
  <si>
    <t>generation</t>
  </si>
  <si>
    <t>losses</t>
  </si>
  <si>
    <t>Losses</t>
  </si>
  <si>
    <t>Commerce</t>
  </si>
  <si>
    <t>demand</t>
  </si>
  <si>
    <t>Residential</t>
  </si>
  <si>
    <t>Residential </t>
  </si>
  <si>
    <t>Industry </t>
  </si>
  <si>
    <t>Transport</t>
  </si>
  <si>
    <t>Service</t>
  </si>
  <si>
    <t>Final demand</t>
  </si>
  <si>
    <t>Own use</t>
  </si>
  <si>
    <t>Transmitted</t>
  </si>
  <si>
    <t>Generation</t>
  </si>
  <si>
    <t>purchases</t>
  </si>
  <si>
    <t>supply</t>
  </si>
  <si>
    <t>2015 SAM</t>
  </si>
  <si>
    <t>ECG Data</t>
  </si>
  <si>
    <t>Ghp/kWh</t>
  </si>
  <si>
    <t>exp</t>
  </si>
  <si>
    <t>imp</t>
  </si>
  <si>
    <t>xx</t>
  </si>
  <si>
    <t>http://www.smartsolar-ghana.com/solar-sector-information/electricity-and-fuel-prices-in-ghana/#:~:text=Electricity%20and%20fuel%20prices%20in%20Ghana%20Last%20edited%3A,%2F%20liter%20%E2%80%93%200%2C57%20Ghanaian%20Cedi%20%2F%20liter</t>
  </si>
  <si>
    <t>53-102</t>
  </si>
  <si>
    <t>68-114</t>
  </si>
  <si>
    <t>55-80</t>
  </si>
  <si>
    <t>orig agri</t>
  </si>
  <si>
    <t>exports</t>
  </si>
  <si>
    <t>Jobs Working Sheet</t>
  </si>
  <si>
    <t>Instruction</t>
  </si>
  <si>
    <t>Link workings on this sheet to final wage and/or employment numbers on sheet "Employment"</t>
  </si>
  <si>
    <t>Workers</t>
  </si>
  <si>
    <t>Shares</t>
  </si>
  <si>
    <t>Employment using original wages</t>
  </si>
  <si>
    <t>Employment using revised wages</t>
  </si>
  <si>
    <t>Original</t>
  </si>
  <si>
    <t>Observed</t>
  </si>
  <si>
    <t>Final</t>
  </si>
  <si>
    <t>VAL</t>
  </si>
  <si>
    <t>SHR</t>
  </si>
  <si>
    <t>e_totl</t>
  </si>
  <si>
    <t>aagri</t>
  </si>
  <si>
    <t>e_agri</t>
  </si>
  <si>
    <t>amine</t>
  </si>
  <si>
    <t>Mining</t>
  </si>
  <si>
    <t>e_mine</t>
  </si>
  <si>
    <t>amanu</t>
  </si>
  <si>
    <t>Manufacturing</t>
  </si>
  <si>
    <t>e_manu</t>
  </si>
  <si>
    <t>autil</t>
  </si>
  <si>
    <t>Utilities</t>
  </si>
  <si>
    <t>e_util</t>
  </si>
  <si>
    <t>e_cons</t>
  </si>
  <si>
    <t>Trade and hotels</t>
  </si>
  <si>
    <t>e_trad</t>
  </si>
  <si>
    <t>Transport and communication</t>
  </si>
  <si>
    <t>e_tran</t>
  </si>
  <si>
    <t>agsrv</t>
  </si>
  <si>
    <t>Public admin, health and education</t>
  </si>
  <si>
    <t>e_gsrv</t>
  </si>
  <si>
    <t>e_osrv</t>
  </si>
  <si>
    <t>Final wage data</t>
  </si>
  <si>
    <t>Original wage data</t>
  </si>
  <si>
    <t>crp</t>
  </si>
  <si>
    <t>crp_cer</t>
  </si>
  <si>
    <t>crp_pul</t>
  </si>
  <si>
    <t>crp_oil</t>
  </si>
  <si>
    <t>crp_rts</t>
  </si>
  <si>
    <t>crp_veg</t>
  </si>
  <si>
    <t>crp_fru</t>
  </si>
  <si>
    <t>crp_exp</t>
  </si>
  <si>
    <t>crp_oth</t>
  </si>
  <si>
    <t>liv</t>
  </si>
  <si>
    <t>oag</t>
  </si>
  <si>
    <t>oag_for</t>
  </si>
  <si>
    <t>oag_fsh</t>
  </si>
  <si>
    <t>min</t>
  </si>
  <si>
    <t>fdp</t>
  </si>
  <si>
    <t>fdp_hgh</t>
  </si>
  <si>
    <t>fdp_low</t>
  </si>
  <si>
    <t>txt</t>
  </si>
  <si>
    <t>wdp</t>
  </si>
  <si>
    <t>chm</t>
  </si>
  <si>
    <t>nmt</t>
  </si>
  <si>
    <t>mch</t>
  </si>
  <si>
    <t>omn</t>
  </si>
  <si>
    <t>utl</t>
  </si>
  <si>
    <t>con</t>
  </si>
  <si>
    <t>trn</t>
  </si>
  <si>
    <t>hot</t>
  </si>
  <si>
    <t>com</t>
  </si>
  <si>
    <t>fbs</t>
  </si>
  <si>
    <t>res</t>
  </si>
  <si>
    <t>pad</t>
  </si>
  <si>
    <t>edu</t>
  </si>
  <si>
    <t>hsw</t>
  </si>
  <si>
    <t>osv</t>
  </si>
  <si>
    <t>Employment</t>
  </si>
  <si>
    <t>Value</t>
  </si>
  <si>
    <t>Wages</t>
  </si>
  <si>
    <t>flab-n</t>
  </si>
  <si>
    <t>ateff</t>
  </si>
  <si>
    <t>abarl</t>
  </si>
  <si>
    <t>awhea</t>
  </si>
  <si>
    <t>anset</t>
  </si>
  <si>
    <t>altea</t>
  </si>
  <si>
    <t>achat</t>
  </si>
  <si>
    <t>aflwr</t>
  </si>
  <si>
    <t>amilk</t>
  </si>
  <si>
    <t>ashee</t>
  </si>
  <si>
    <t>agoat</t>
  </si>
  <si>
    <t>acaml</t>
  </si>
  <si>
    <t>acoal</t>
  </si>
  <si>
    <t>angas</t>
  </si>
  <si>
    <t>afsea</t>
  </si>
  <si>
    <t>adair</t>
  </si>
  <si>
    <t>afeed</t>
  </si>
  <si>
    <t>apapr</t>
  </si>
  <si>
    <t>afert</t>
  </si>
  <si>
    <t>aequi</t>
  </si>
  <si>
    <t>avehi</t>
  </si>
  <si>
    <t>From RIAPA Ghana</t>
  </si>
  <si>
    <t>Element</t>
  </si>
  <si>
    <t>(All)</t>
  </si>
  <si>
    <t>Sum of Value</t>
  </si>
  <si>
    <t>Column Labels</t>
  </si>
  <si>
    <t>Row Labels</t>
  </si>
  <si>
    <t>ha</t>
  </si>
  <si>
    <t>hg/ha</t>
  </si>
  <si>
    <t>tonnes</t>
  </si>
  <si>
    <t>Avocados</t>
  </si>
  <si>
    <t>Bananas</t>
  </si>
  <si>
    <t>Beans, dry</t>
  </si>
  <si>
    <t>Beans, green</t>
  </si>
  <si>
    <t>Brazil nuts, with shell</t>
  </si>
  <si>
    <t>Cashew nuts, with shell</t>
  </si>
  <si>
    <t>Chillies and peppers, dry</t>
  </si>
  <si>
    <t>Chillies and peppers, green</t>
  </si>
  <si>
    <t>Cocoa, beans</t>
  </si>
  <si>
    <t>Coconuts</t>
  </si>
  <si>
    <t>Coffee, green</t>
  </si>
  <si>
    <t>Coir</t>
  </si>
  <si>
    <t>Cow peas, dry</t>
  </si>
  <si>
    <t>Cucumbers and gherkins</t>
  </si>
  <si>
    <t>Eggplants (aubergines)</t>
  </si>
  <si>
    <t>Fruit, citrus nes</t>
  </si>
  <si>
    <t>Fruit, fresh nes</t>
  </si>
  <si>
    <t>Ginger</t>
  </si>
  <si>
    <t>Groundnuts, with shell</t>
  </si>
  <si>
    <t>Karite nuts (sheanuts)</t>
  </si>
  <si>
    <t>Kola nuts</t>
  </si>
  <si>
    <t>Lemons and limes</t>
  </si>
  <si>
    <t>Mangoes, mangosteens, guavas</t>
  </si>
  <si>
    <t>Melons, other (inc.cantaloupes)</t>
  </si>
  <si>
    <t>Millet</t>
  </si>
  <si>
    <t>Nuts nes</t>
  </si>
  <si>
    <t>Oats</t>
  </si>
  <si>
    <t>Oil palm fruit</t>
  </si>
  <si>
    <t>Oilseeds nes</t>
  </si>
  <si>
    <t>Okra</t>
  </si>
  <si>
    <t>Onions, dry</t>
  </si>
  <si>
    <t>Oranges</t>
  </si>
  <si>
    <t>Papayas</t>
  </si>
  <si>
    <t>Pepper (piper spp.)</t>
  </si>
  <si>
    <t>Pineapples</t>
  </si>
  <si>
    <t>Plantains and others</t>
  </si>
  <si>
    <t>Pulses nes</t>
  </si>
  <si>
    <t>Raspberries</t>
  </si>
  <si>
    <t>Rice, paddy</t>
  </si>
  <si>
    <t>Rice, paddy (rice milled equivalent)</t>
  </si>
  <si>
    <t>Roots and tubers nes</t>
  </si>
  <si>
    <t>Rubber, natural</t>
  </si>
  <si>
    <t>Seed cotton</t>
  </si>
  <si>
    <t>Sorghum</t>
  </si>
  <si>
    <t>Soybeans</t>
  </si>
  <si>
    <t>Sweet potatoes</t>
  </si>
  <si>
    <t>Taro (cocoyam)</t>
  </si>
  <si>
    <t>Tobacco, unmanufactured</t>
  </si>
  <si>
    <t>Tomatoes</t>
  </si>
  <si>
    <t>Vegetables, fresh nes</t>
  </si>
  <si>
    <t>Yams</t>
  </si>
  <si>
    <t>Grand Total</t>
  </si>
  <si>
    <t>Area</t>
  </si>
  <si>
    <t>Production</t>
  </si>
  <si>
    <t>employment!u7</t>
  </si>
  <si>
    <t>For power only</t>
  </si>
  <si>
    <t>Crude oil price</t>
  </si>
  <si>
    <t>source: energycom.gov.gh</t>
  </si>
  <si>
    <t>IEA</t>
  </si>
  <si>
    <t>Oil products</t>
  </si>
  <si>
    <t>Nuclear</t>
  </si>
  <si>
    <t>Hydro</t>
  </si>
  <si>
    <t>Wind, solar, etc.</t>
  </si>
  <si>
    <t>Biofuels and waste</t>
  </si>
  <si>
    <t>Heat</t>
  </si>
  <si>
    <t>228 154</t>
  </si>
  <si>
    <t>25 060</t>
  </si>
  <si>
    <t>21 042</t>
  </si>
  <si>
    <t>151 478</t>
  </si>
  <si>
    <t>425 744</t>
  </si>
  <si>
    <t>13 255</t>
  </si>
  <si>
    <t>164 245</t>
  </si>
  <si>
    <t>19 585</t>
  </si>
  <si>
    <t>197 888</t>
  </si>
  <si>
    <t>-222 018</t>
  </si>
  <si>
    <t>-2 113</t>
  </si>
  <si>
    <t>-224 579</t>
  </si>
  <si>
    <t>International marine bunkers</t>
  </si>
  <si>
    <t>International aviation bunkers</t>
  </si>
  <si>
    <t>-4 908</t>
  </si>
  <si>
    <t>Stock changes</t>
  </si>
  <si>
    <t>Total energy supply</t>
  </si>
  <si>
    <t>19 392</t>
  </si>
  <si>
    <t>158 456</t>
  </si>
  <si>
    <t>44 645</t>
  </si>
  <si>
    <t>-1 310</t>
  </si>
  <si>
    <t>393 713</t>
  </si>
  <si>
    <t>Transfers</t>
  </si>
  <si>
    <t>Statistical differences</t>
  </si>
  <si>
    <t>-1 790</t>
  </si>
  <si>
    <t>-9 896</t>
  </si>
  <si>
    <t>-11 808</t>
  </si>
  <si>
    <t>Electricity plants</t>
  </si>
  <si>
    <t>-10 613</t>
  </si>
  <si>
    <t>-44 645</t>
  </si>
  <si>
    <t>-21 042</t>
  </si>
  <si>
    <t>41 616</t>
  </si>
  <si>
    <t>-35 300</t>
  </si>
  <si>
    <t>CHP plants</t>
  </si>
  <si>
    <t>Heat plants</t>
  </si>
  <si>
    <t>Gas works</t>
  </si>
  <si>
    <t>Oil refineries</t>
  </si>
  <si>
    <t>-6 521</t>
  </si>
  <si>
    <t>3 955</t>
  </si>
  <si>
    <t>-2 566</t>
  </si>
  <si>
    <t>Coal transformation</t>
  </si>
  <si>
    <t>Liquefication plants</t>
  </si>
  <si>
    <t>Other transformation</t>
  </si>
  <si>
    <t>-37 765</t>
  </si>
  <si>
    <t>Energy industry own use</t>
  </si>
  <si>
    <t>-8 672</t>
  </si>
  <si>
    <t>Total final consumption</t>
  </si>
  <si>
    <t>151 860</t>
  </si>
  <si>
    <t>113 713</t>
  </si>
  <si>
    <t>31 252</t>
  </si>
  <si>
    <t>296 824</t>
  </si>
  <si>
    <t>24 372</t>
  </si>
  <si>
    <t>17 101</t>
  </si>
  <si>
    <t>15 044</t>
  </si>
  <si>
    <t>56 517</t>
  </si>
  <si>
    <t>110 051</t>
  </si>
  <si>
    <t>10 050</t>
  </si>
  <si>
    <t>90 124</t>
  </si>
  <si>
    <t>8 770</t>
  </si>
  <si>
    <t>108 944</t>
  </si>
  <si>
    <t>Commercial and public services</t>
  </si>
  <si>
    <t>1 514</t>
  </si>
  <si>
    <t>6 422</t>
  </si>
  <si>
    <t>7 438</t>
  </si>
  <si>
    <t>15 373</t>
  </si>
  <si>
    <t>Agriculture / forestry</t>
  </si>
  <si>
    <t>2 988</t>
  </si>
  <si>
    <t>3 054</t>
  </si>
  <si>
    <t>Non-specified</t>
  </si>
  <si>
    <t>Non-energy use</t>
  </si>
  <si>
    <t>2 572</t>
  </si>
  <si>
    <t>Source: https://www.iea.org/data-and-statistics/data-tools/energy-statistics-data-browser?country=GHANA&amp;energy=Balances&amp;year=2015</t>
  </si>
  <si>
    <t>US$/bbl</t>
  </si>
  <si>
    <t>Power use</t>
  </si>
  <si>
    <t>tbtu</t>
  </si>
  <si>
    <t>trillion british thermal units</t>
  </si>
  <si>
    <t>mmbtu</t>
  </si>
  <si>
    <t>GJ</t>
  </si>
  <si>
    <t>Average price</t>
  </si>
  <si>
    <t>Net exports</t>
  </si>
  <si>
    <t>Power sector</t>
  </si>
  <si>
    <t>litres/barrel</t>
  </si>
  <si>
    <t>MJ/litre</t>
  </si>
  <si>
    <t>2015 exrate</t>
  </si>
  <si>
    <t>Value Rmil</t>
  </si>
  <si>
    <t>Difference considered to be gas</t>
  </si>
  <si>
    <t>cedi/TJ</t>
  </si>
  <si>
    <t>http://energycom.gov.gh/files/Energy%20Outlook%20for%20Ghana%20-%202015.pdf#:~:text=For%202015%2C%20the%20delivered%20WAGP%20gas%20price%20would,estimated%20as%20%248.84%20per%20MMBtu%28%248.99%20per%20mscf%29.%2018.</t>
  </si>
  <si>
    <t>Rm</t>
  </si>
  <si>
    <t>implied price using crude oil</t>
  </si>
  <si>
    <t>value using price</t>
  </si>
  <si>
    <t>Power</t>
  </si>
  <si>
    <t>Volume</t>
  </si>
  <si>
    <t>GAS</t>
  </si>
  <si>
    <t>Natgas!A24</t>
  </si>
  <si>
    <t>Net Imports</t>
  </si>
  <si>
    <t>Ccoil -SAM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</si>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</sst>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#,##0.00000"/>
    <numFmt numFmtId="167" formatCode="_(* #,##0.00000_);_(* \(#,##0.00000\);_(* &quot;-&quot;??_);_(@_)"/>
    <numFmt numFmtId="168" formatCode="_(* #,##0.0_);_(* \(#,##0.0\);_(* &quot;-&quot;??_);_(@_)"/>
    <numFmt numFmtId="169" formatCode="_(* #,##0.0000_);_(* \(#,##0.0000\);_(* &quot;-&quot;??_);_(@_)"/>
    <numFmt numFmtId="170" formatCode="0.0"/>
    <numFmt numFmtId="171" formatCode="_(* #,##0.000_);_(* \(#,##0.000\);_(* &quot;-&quot;??_);_(@_)"/>
    <numFmt numFmtId="172" formatCode="0.0%"/>
    <numFmt numFmtId="173" formatCode="0.000%"/>
    <numFmt numFmtId="174" formatCode="_(* #,##0.000000000000_);_(* \(#,##0.000000000000\);_(* &quot;-&quot;??_);_(@_)"/>
    <numFmt numFmtId="175" formatCode="0.000000"/>
    <numFmt numFmtId="176" formatCode="_(* #,##0.000000_);_(* \(#,##0.000000\);_(* &quot;-&quot;??_);_(@_)"/>
    <numFmt numFmtId="177" formatCode="_(* #,##0.0_);_(* \(#,##0.0\);_(* &quot;-&quot;?_);_(@_)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name val="MS Sans Serif"/>
      <family val="2"/>
    </font>
    <font>
      <sz val="9"/>
      <color theme="1"/>
      <name val="Times New Roman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 Light"/>
      <family val="2"/>
    </font>
    <font>
      <b/>
      <sz val="9"/>
      <color theme="1"/>
      <name val="Calibri Light"/>
      <family val="2"/>
    </font>
    <font>
      <sz val="9"/>
      <color theme="5"/>
      <name val="Calibri Light"/>
      <family val="2"/>
    </font>
    <font>
      <sz val="9"/>
      <color theme="7"/>
      <name val="Calibri Light"/>
      <family val="2"/>
    </font>
    <font>
      <u/>
      <sz val="9"/>
      <color theme="10"/>
      <name val="Calibri Light"/>
      <family val="2"/>
    </font>
    <font>
      <sz val="9"/>
      <color rgb="FFFF0000"/>
      <name val="Calibri Light"/>
      <family val="2"/>
    </font>
    <font>
      <sz val="9"/>
      <color rgb="FF000000"/>
      <name val="Calibri Light"/>
      <family val="2"/>
    </font>
    <font>
      <sz val="9"/>
      <color rgb="FF6F6F6F"/>
      <name val="Calibri Light"/>
      <family val="2"/>
    </font>
    <font>
      <sz val="9"/>
      <color rgb="FF000000"/>
      <name val="Calibri Light"/>
      <family val="2"/>
    </font>
    <font>
      <sz val="9"/>
      <color rgb="FFFFFFFF"/>
      <name val="Calibri Light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0044FF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E6E6E6"/>
      </top>
      <bottom style="medium">
        <color rgb="FFE6E6E6"/>
      </bottom>
      <diagonal/>
    </border>
    <border>
      <left/>
      <right/>
      <top/>
      <bottom style="medium">
        <color rgb="FFE6E6E6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19" fillId="0" borderId="0"/>
    <xf numFmtId="0" fontId="20" fillId="0" borderId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 applyNumberFormat="0" applyFill="0" applyBorder="0" applyAlignment="0" applyProtection="0"/>
  </cellStyleXfs>
  <cellXfs count="137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1" xfId="0" applyFont="1" applyBorder="1"/>
    <xf numFmtId="3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2" fontId="0" fillId="0" borderId="0" xfId="0" applyNumberFormat="1"/>
    <xf numFmtId="2" fontId="10" fillId="0" borderId="0" xfId="0" applyNumberFormat="1" applyFont="1"/>
    <xf numFmtId="0" fontId="6" fillId="0" borderId="0" xfId="0" applyFont="1" applyAlignment="1">
      <alignment horizontal="right"/>
    </xf>
    <xf numFmtId="0" fontId="14" fillId="0" borderId="0" xfId="0" applyFont="1"/>
    <xf numFmtId="0" fontId="15" fillId="0" borderId="0" xfId="0" applyFont="1"/>
    <xf numFmtId="0" fontId="5" fillId="0" borderId="1" xfId="0" applyFont="1" applyBorder="1" applyAlignment="1">
      <alignment horizontal="right"/>
    </xf>
    <xf numFmtId="2" fontId="5" fillId="0" borderId="0" xfId="0" applyNumberFormat="1" applyFont="1"/>
    <xf numFmtId="164" fontId="0" fillId="0" borderId="0" xfId="0" applyNumberFormat="1"/>
    <xf numFmtId="2" fontId="15" fillId="0" borderId="0" xfId="0" applyNumberFormat="1" applyFont="1"/>
    <xf numFmtId="0" fontId="13" fillId="0" borderId="0" xfId="0" applyFont="1"/>
    <xf numFmtId="3" fontId="0" fillId="0" borderId="0" xfId="0" applyNumberFormat="1" applyAlignment="1">
      <alignment horizontal="right"/>
    </xf>
    <xf numFmtId="3" fontId="13" fillId="0" borderId="0" xfId="0" applyNumberFormat="1" applyFont="1"/>
    <xf numFmtId="0" fontId="16" fillId="0" borderId="0" xfId="0" applyFont="1"/>
    <xf numFmtId="3" fontId="17" fillId="0" borderId="0" xfId="0" applyNumberFormat="1" applyFont="1"/>
    <xf numFmtId="165" fontId="0" fillId="0" borderId="0" xfId="1" applyNumberFormat="1" applyFon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0" fontId="18" fillId="0" borderId="0" xfId="0" applyFont="1"/>
    <xf numFmtId="43" fontId="0" fillId="0" borderId="0" xfId="1" applyFont="1"/>
    <xf numFmtId="0" fontId="0" fillId="0" borderId="1" xfId="0" applyBorder="1"/>
    <xf numFmtId="10" fontId="0" fillId="0" borderId="0" xfId="8" applyNumberFormat="1" applyFont="1"/>
    <xf numFmtId="167" fontId="0" fillId="0" borderId="0" xfId="1" applyNumberFormat="1" applyFont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2" fillId="3" borderId="5" xfId="0" applyFont="1" applyFill="1" applyBorder="1"/>
    <xf numFmtId="0" fontId="0" fillId="3" borderId="0" xfId="0" applyFill="1"/>
    <xf numFmtId="0" fontId="0" fillId="3" borderId="6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15" fontId="0" fillId="0" borderId="0" xfId="0" quotePrefix="1" applyNumberFormat="1" applyAlignment="1">
      <alignment horizontal="left"/>
    </xf>
    <xf numFmtId="0" fontId="0" fillId="0" borderId="0" xfId="0" applyAlignment="1">
      <alignment horizontal="center"/>
    </xf>
    <xf numFmtId="0" fontId="21" fillId="0" borderId="0" xfId="0" applyFont="1"/>
    <xf numFmtId="0" fontId="22" fillId="0" borderId="0" xfId="0" applyFont="1"/>
    <xf numFmtId="2" fontId="13" fillId="0" borderId="0" xfId="0" applyNumberFormat="1" applyFont="1"/>
    <xf numFmtId="0" fontId="0" fillId="0" borderId="0" xfId="0" quotePrefix="1"/>
    <xf numFmtId="168" fontId="0" fillId="0" borderId="0" xfId="1" applyNumberFormat="1" applyFont="1"/>
    <xf numFmtId="4" fontId="0" fillId="0" borderId="0" xfId="0" applyNumberFormat="1"/>
    <xf numFmtId="168" fontId="0" fillId="0" borderId="0" xfId="1" applyNumberFormat="1" applyFont="1" applyFill="1"/>
    <xf numFmtId="169" fontId="0" fillId="0" borderId="0" xfId="1" applyNumberFormat="1" applyFont="1" applyFill="1"/>
    <xf numFmtId="168" fontId="0" fillId="0" borderId="0" xfId="1" applyNumberFormat="1" applyFont="1" applyFill="1" applyBorder="1"/>
    <xf numFmtId="165" fontId="0" fillId="0" borderId="0" xfId="1" applyNumberFormat="1" applyFont="1" applyFill="1" applyBorder="1"/>
    <xf numFmtId="168" fontId="0" fillId="0" borderId="0" xfId="0" applyNumberFormat="1" applyAlignment="1">
      <alignment horizontal="right"/>
    </xf>
    <xf numFmtId="0" fontId="23" fillId="0" borderId="0" xfId="0" applyFont="1"/>
    <xf numFmtId="168" fontId="23" fillId="0" borderId="0" xfId="1" applyNumberFormat="1" applyFont="1" applyFill="1"/>
    <xf numFmtId="170" fontId="24" fillId="0" borderId="0" xfId="0" applyNumberFormat="1" applyFont="1"/>
    <xf numFmtId="170" fontId="0" fillId="0" borderId="0" xfId="0" applyNumberFormat="1"/>
    <xf numFmtId="167" fontId="0" fillId="0" borderId="0" xfId="1" applyNumberFormat="1" applyFont="1" applyFill="1"/>
    <xf numFmtId="3" fontId="0" fillId="0" borderId="0" xfId="0" quotePrefix="1" applyNumberFormat="1"/>
    <xf numFmtId="43" fontId="0" fillId="0" borderId="0" xfId="1" applyFont="1" applyFill="1"/>
    <xf numFmtId="43" fontId="0" fillId="0" borderId="0" xfId="0" applyNumberFormat="1"/>
    <xf numFmtId="3" fontId="23" fillId="0" borderId="0" xfId="0" applyNumberFormat="1" applyFont="1"/>
    <xf numFmtId="43" fontId="23" fillId="0" borderId="0" xfId="1" applyFont="1" applyFill="1"/>
    <xf numFmtId="1" fontId="0" fillId="0" borderId="0" xfId="0" applyNumberFormat="1"/>
    <xf numFmtId="9" fontId="0" fillId="0" borderId="0" xfId="8" applyFont="1" applyFill="1"/>
    <xf numFmtId="171" fontId="0" fillId="0" borderId="0" xfId="1" applyNumberFormat="1" applyFont="1" applyFill="1"/>
    <xf numFmtId="11" fontId="0" fillId="0" borderId="0" xfId="0" applyNumberFormat="1"/>
    <xf numFmtId="0" fontId="0" fillId="4" borderId="0" xfId="0" applyFill="1"/>
    <xf numFmtId="43" fontId="0" fillId="4" borderId="0" xfId="1" applyFont="1" applyFill="1"/>
    <xf numFmtId="43" fontId="0" fillId="4" borderId="0" xfId="0" applyNumberFormat="1" applyFill="1"/>
    <xf numFmtId="169" fontId="0" fillId="4" borderId="0" xfId="0" applyNumberFormat="1" applyFill="1"/>
    <xf numFmtId="165" fontId="0" fillId="4" borderId="0" xfId="1" applyNumberFormat="1" applyFont="1" applyFill="1"/>
    <xf numFmtId="9" fontId="0" fillId="0" borderId="0" xfId="8" applyFont="1"/>
    <xf numFmtId="0" fontId="26" fillId="0" borderId="0" xfId="0" applyFont="1"/>
    <xf numFmtId="43" fontId="26" fillId="0" borderId="0" xfId="1" applyFont="1"/>
    <xf numFmtId="165" fontId="26" fillId="0" borderId="0" xfId="1" applyNumberFormat="1" applyFont="1"/>
    <xf numFmtId="165" fontId="26" fillId="0" borderId="0" xfId="0" applyNumberFormat="1" applyFont="1"/>
    <xf numFmtId="171" fontId="26" fillId="0" borderId="0" xfId="1" applyNumberFormat="1" applyFont="1"/>
    <xf numFmtId="171" fontId="26" fillId="0" borderId="0" xfId="0" applyNumberFormat="1" applyFont="1"/>
    <xf numFmtId="43" fontId="26" fillId="0" borderId="0" xfId="0" applyNumberFormat="1" applyFont="1"/>
    <xf numFmtId="0" fontId="28" fillId="0" borderId="0" xfId="0" applyFont="1"/>
    <xf numFmtId="43" fontId="28" fillId="0" borderId="0" xfId="1" applyFont="1"/>
    <xf numFmtId="165" fontId="28" fillId="0" borderId="0" xfId="0" applyNumberFormat="1" applyFont="1"/>
    <xf numFmtId="165" fontId="28" fillId="0" borderId="0" xfId="1" applyNumberFormat="1" applyFont="1"/>
    <xf numFmtId="169" fontId="26" fillId="0" borderId="0" xfId="1" applyNumberFormat="1" applyFont="1"/>
    <xf numFmtId="43" fontId="26" fillId="0" borderId="0" xfId="1" applyFont="1" applyFill="1"/>
    <xf numFmtId="43" fontId="28" fillId="0" borderId="0" xfId="1" applyFont="1" applyFill="1"/>
    <xf numFmtId="165" fontId="26" fillId="0" borderId="0" xfId="1" applyNumberFormat="1" applyFont="1" applyFill="1"/>
    <xf numFmtId="169" fontId="26" fillId="0" borderId="0" xfId="1" applyNumberFormat="1" applyFont="1" applyFill="1"/>
    <xf numFmtId="171" fontId="26" fillId="0" borderId="0" xfId="1" applyNumberFormat="1" applyFont="1" applyFill="1"/>
    <xf numFmtId="165" fontId="28" fillId="0" borderId="0" xfId="1" applyNumberFormat="1" applyFont="1" applyFill="1"/>
    <xf numFmtId="43" fontId="28" fillId="0" borderId="0" xfId="0" applyNumberFormat="1" applyFont="1"/>
    <xf numFmtId="169" fontId="29" fillId="0" borderId="0" xfId="1" applyNumberFormat="1" applyFont="1"/>
    <xf numFmtId="0" fontId="30" fillId="0" borderId="0" xfId="9" applyFont="1"/>
    <xf numFmtId="172" fontId="0" fillId="0" borderId="0" xfId="8" applyNumberFormat="1" applyFont="1"/>
    <xf numFmtId="9" fontId="26" fillId="0" borderId="0" xfId="8" applyFont="1"/>
    <xf numFmtId="165" fontId="0" fillId="4" borderId="0" xfId="0" applyNumberFormat="1" applyFill="1"/>
    <xf numFmtId="173" fontId="0" fillId="0" borderId="0" xfId="8" applyNumberFormat="1" applyFont="1"/>
    <xf numFmtId="174" fontId="26" fillId="0" borderId="0" xfId="0" applyNumberFormat="1" applyFont="1"/>
    <xf numFmtId="175" fontId="28" fillId="0" borderId="0" xfId="1" applyNumberFormat="1" applyFont="1" applyFill="1"/>
    <xf numFmtId="169" fontId="26" fillId="0" borderId="0" xfId="0" applyNumberFormat="1" applyFont="1"/>
    <xf numFmtId="176" fontId="26" fillId="0" borderId="0" xfId="1" applyNumberFormat="1" applyFont="1"/>
    <xf numFmtId="43" fontId="31" fillId="0" borderId="0" xfId="1" applyFont="1"/>
    <xf numFmtId="177" fontId="0" fillId="0" borderId="0" xfId="0" applyNumberFormat="1"/>
    <xf numFmtId="0" fontId="2" fillId="5" borderId="0" xfId="0" applyFont="1" applyFill="1"/>
    <xf numFmtId="0" fontId="0" fillId="5" borderId="0" xfId="0" applyFill="1"/>
    <xf numFmtId="3" fontId="0" fillId="5" borderId="0" xfId="0" applyNumberFormat="1" applyFill="1"/>
    <xf numFmtId="0" fontId="0" fillId="0" borderId="0" xfId="0" pivotButton="1"/>
    <xf numFmtId="0" fontId="27" fillId="0" borderId="0" xfId="0" applyFont="1"/>
    <xf numFmtId="0" fontId="26" fillId="6" borderId="0" xfId="0" applyFont="1" applyFill="1"/>
    <xf numFmtId="0" fontId="32" fillId="6" borderId="10" xfId="0" applyFont="1" applyFill="1" applyBorder="1" applyAlignment="1">
      <alignment horizontal="right" vertical="center"/>
    </xf>
    <xf numFmtId="0" fontId="33" fillId="7" borderId="10" xfId="0" applyFont="1" applyFill="1" applyBorder="1" applyAlignment="1">
      <alignment horizontal="right" vertical="center"/>
    </xf>
    <xf numFmtId="0" fontId="34" fillId="6" borderId="11" xfId="0" applyFont="1" applyFill="1" applyBorder="1" applyAlignment="1">
      <alignment vertical="center"/>
    </xf>
    <xf numFmtId="0" fontId="34" fillId="6" borderId="11" xfId="0" applyFont="1" applyFill="1" applyBorder="1" applyAlignment="1">
      <alignment horizontal="right" vertical="center"/>
    </xf>
    <xf numFmtId="0" fontId="35" fillId="8" borderId="11" xfId="0" applyFont="1" applyFill="1" applyBorder="1" applyAlignment="1">
      <alignment vertical="center"/>
    </xf>
    <xf numFmtId="0" fontId="35" fillId="8" borderId="11" xfId="0" applyFont="1" applyFill="1" applyBorder="1" applyAlignment="1">
      <alignment horizontal="right" vertical="center"/>
    </xf>
    <xf numFmtId="1" fontId="26" fillId="0" borderId="0" xfId="0" applyNumberFormat="1" applyFont="1"/>
    <xf numFmtId="43" fontId="26" fillId="0" borderId="0" xfId="1" applyFont="1" applyAlignment="1"/>
    <xf numFmtId="165" fontId="26" fillId="0" borderId="0" xfId="1" applyNumberFormat="1" applyFont="1" applyAlignment="1"/>
    <xf numFmtId="3" fontId="26" fillId="0" borderId="0" xfId="0" applyNumberFormat="1" applyFont="1"/>
    <xf numFmtId="0" fontId="25" fillId="0" borderId="0" xfId="9" applyAlignment="1"/>
    <xf numFmtId="0" fontId="26" fillId="9" borderId="0" xfId="0" applyFont="1" applyFill="1"/>
    <xf numFmtId="165" fontId="26" fillId="9" borderId="0" xfId="0" applyNumberFormat="1" applyFont="1" applyFill="1"/>
    <xf numFmtId="168" fontId="26" fillId="0" borderId="0" xfId="1" applyNumberFormat="1" applyFont="1" applyAlignment="1">
      <alignment horizontal="left"/>
    </xf>
    <xf numFmtId="167" fontId="26" fillId="0" borderId="0" xfId="1" applyNumberFormat="1" applyFont="1"/>
    <xf numFmtId="0" fontId="2" fillId="3" borderId="5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7" fillId="0" borderId="0" xfId="0" applyFont="1" applyAlignment="1">
      <alignment horizontal="center"/>
    </xf>
  </cellXfs>
  <cellStyles count="10">
    <cellStyle name="Comma" xfId="1" builtinId="3"/>
    <cellStyle name="Comma 2" xfId="5" xr:uid="{73AB3542-0A79-42A8-9549-8BE5B2C5E22B}"/>
    <cellStyle name="Hyperlink" xfId="9" builtinId="8"/>
    <cellStyle name="Normal" xfId="0" builtinId="0"/>
    <cellStyle name="Normal 2" xfId="3" xr:uid="{784AB0CB-6EE0-4421-B242-85A1A87441C0}"/>
    <cellStyle name="Normal 3" xfId="2" xr:uid="{00000000-0005-0000-0000-000002000000}"/>
    <cellStyle name="Normal 3 2" xfId="6" xr:uid="{EA263F78-90B8-4207-A9CA-D2DEA5B6EAA6}"/>
    <cellStyle name="Percent" xfId="8" builtinId="5"/>
    <cellStyle name="Percent 2" xfId="4" xr:uid="{81FB5C1C-9BF9-41D9-8D5E-8D7CDB7AB6CF}"/>
    <cellStyle name="Percent 3" xfId="7" xr:uid="{29787E61-2D5C-49B2-B5E9-5A6F43F80309}"/>
  </cellStyles>
  <dxfs count="23"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441960</xdr:colOff>
      <xdr:row>5</xdr:row>
      <xdr:rowOff>152400</xdr:rowOff>
    </xdr:from>
    <xdr:to>
      <xdr:col>14</xdr:col>
      <xdr:colOff>304800</xdr:colOff>
      <xdr:row>15</xdr:row>
      <xdr:rowOff>167640</xdr:rowOff>
    </xdr:to>
    <xdr:grpSp>
      <xdr:nvGrpSpPr>
        <xdr:cNvPr id="2" name="Group 7">
          <a:extLst>
            <a:ext uri="{FF2B5EF4-FFF2-40B4-BE49-F238E27FC236}">
              <a16:creationId xmlns:a16="http://schemas.microsoft.com/office/drawing/2014/main" id="{9F0E03DC-9421-49E7-A58D-1FFF563C8339}"/>
            </a:ext>
          </a:extLst>
        </xdr:cNvPr>
        <xdr:cNvGrpSpPr>
          <a:grpSpLocks/>
        </xdr:cNvGrpSpPr>
      </xdr:nvGrpSpPr>
      <xdr:grpSpPr bwMode="auto">
        <a:xfrm>
          <a:off x="1051560" y="1303020"/>
          <a:ext cx="7787640" cy="1844040"/>
          <a:chOff x="1047749" y="1360714"/>
          <a:chExt cx="7829409" cy="1910443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78CA33DA-2722-46EB-ADA7-E2D29A3FD9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47749" y="1360714"/>
            <a:ext cx="2053569" cy="18288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Picture 4">
            <a:extLst>
              <a:ext uri="{FF2B5EF4-FFF2-40B4-BE49-F238E27FC236}">
                <a16:creationId xmlns:a16="http://schemas.microsoft.com/office/drawing/2014/main" id="{792F2B3E-7677-499A-90E2-5433D89DA0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77393" y="1442357"/>
            <a:ext cx="2053087" cy="18288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Picture 6">
            <a:extLst>
              <a:ext uri="{FF2B5EF4-FFF2-40B4-BE49-F238E27FC236}">
                <a16:creationId xmlns:a16="http://schemas.microsoft.com/office/drawing/2014/main" id="{62384CFA-FE1D-43CA-BCC2-ACAD844F93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878537" y="1415144"/>
            <a:ext cx="998621" cy="18288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Calibration%20Project%202014/SASAM%202019%20with%202017%20SASUT%20(2020%20release),%202019%20NA,%202018&amp;19%20LMD%20and%202015%20LCS%20Data/Data/QLFS%20Trends%202008-2020Q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ndivhuwog.000\Desktop\Malerat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s/SATIMGE/CGE/1mode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Faaiqa/Downloads/SAM_GHA_N58_2015_FinalV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Faaiqa/Downloads/SAM_GHA_N58_2015%20x%20N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"/>
      <sheetName val="Table 2"/>
      <sheetName val="Table2.1"/>
      <sheetName val="Table2.2"/>
      <sheetName val="Table 2.3"/>
      <sheetName val="Table 2.4"/>
      <sheetName val="Table 2.5"/>
      <sheetName val="Table 2.6"/>
      <sheetName val="Table 2.7"/>
      <sheetName val="Table3.1"/>
      <sheetName val="Table3.2"/>
      <sheetName val="Table3.3"/>
      <sheetName val="Table3.4"/>
      <sheetName val="Table3.5"/>
      <sheetName val="Table3.6"/>
      <sheetName val="Table3.7"/>
      <sheetName val="Table3.8a"/>
      <sheetName val="Table3.8b"/>
      <sheetName val="Table3.8c"/>
      <sheetName val="Table3.9"/>
      <sheetName val="Table4"/>
      <sheetName val="Table5"/>
      <sheetName val="Table6"/>
      <sheetName val="Table 7"/>
      <sheetName val="Table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/>
      <sheetData sheetId="21" refreshError="1"/>
      <sheetData sheetId="22"/>
      <sheetData sheetId="23" refreshError="1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2"/>
      <sheetName val="Table2.1"/>
      <sheetName val="Table2.2"/>
      <sheetName val="Sheet1"/>
      <sheetName val="Sheet2"/>
      <sheetName val="Sheet3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Index"/>
      <sheetName val="Sets"/>
      <sheetName val="Maps"/>
      <sheetName val="SAM"/>
      <sheetName val="Demand"/>
      <sheetName val="Elasticities"/>
      <sheetName val="Trade"/>
      <sheetName val="Employment"/>
      <sheetName val="Energy"/>
      <sheetName val="FacNest"/>
      <sheetName val="Population"/>
      <sheetName val="CropProd"/>
      <sheetName val="Demand_RawData"/>
      <sheetName val="Elasticities_RawData"/>
      <sheetName val="2019_LMD"/>
      <sheetName val="Census"/>
      <sheetName val="Sheet2"/>
      <sheetName val="Modelled 2019 Emp"/>
      <sheetName val="SH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AM v58N"/>
      <sheetName val="Data"/>
    </sheetNames>
    <sheetDataSet>
      <sheetData sheetId="0">
        <row r="6">
          <cell r="C6" t="str">
            <v>Millions of Ghanaian Cedis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AM v58N"/>
      <sheetName val="Data"/>
    </sheetNames>
    <sheetDataSet>
      <sheetData sheetId="0">
        <row r="22">
          <cell r="C22" t="str">
            <v>Millions of Ghanaian Cedis</v>
          </cell>
        </row>
      </sheetData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Hartley, Faaiqa (IFPRI)" id="{26720404-C387-48D0-ACFE-76957DEF2DB0}" userId="S::F.Hartley@cgiar.org::c729f9bf-2a62-464c-bfd8-cb0e22e17086" providerId="AD"/>
</personList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W/SAGE_GH_Ag/data/FAOSTAT_data_7-21-2022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tley, Faaiqa (IFPRI)" refreshedDate="44763.425473148149" createdVersion="7" refreshedVersion="7" minRefreshableVersion="3" recordCount="152" xr:uid="{74734032-D2EE-43CA-A2A3-FF1A034DE0F7}">
  <cacheSource type="worksheet">
    <worksheetSource ref="A1:N153" sheet="FAOSTAT_data_7-21-2022" r:id="rId2"/>
  </cacheSource>
  <cacheFields count="14">
    <cacheField name="Domain Code" numFmtId="0">
      <sharedItems/>
    </cacheField>
    <cacheField name="Domain" numFmtId="0">
      <sharedItems/>
    </cacheField>
    <cacheField name="Area Code (FAO)" numFmtId="0">
      <sharedItems containsSemiMixedTypes="0" containsString="0" containsNumber="1" containsInteger="1" minValue="81" maxValue="81"/>
    </cacheField>
    <cacheField name="Area" numFmtId="0">
      <sharedItems count="1">
        <s v="Ghana"/>
      </sharedItems>
    </cacheField>
    <cacheField name="Element Code" numFmtId="0">
      <sharedItems containsSemiMixedTypes="0" containsString="0" containsNumber="1" containsInteger="1" minValue="5312" maxValue="5510"/>
    </cacheField>
    <cacheField name="Element" numFmtId="0">
      <sharedItems count="3">
        <s v="Area harvested"/>
        <s v="Yield"/>
        <s v="Production"/>
      </sharedItems>
    </cacheField>
    <cacheField name="Item Code (FAO)" numFmtId="0">
      <sharedItems containsSemiMixedTypes="0" containsString="0" containsNumber="1" containsInteger="1" minValue="27" maxValue="836"/>
    </cacheField>
    <cacheField name="Item" numFmtId="0">
      <sharedItems count="54">
        <s v="Avocados"/>
        <s v="Bananas"/>
        <s v="Beans, dry"/>
        <s v="Beans, green"/>
        <s v="Brazil nuts, with shell"/>
        <s v="Cashew nuts, with shell"/>
        <s v="Cassava"/>
        <s v="Chillies and peppers, dry"/>
        <s v="Chillies and peppers, green"/>
        <s v="Cocoa, beans"/>
        <s v="Coconuts"/>
        <s v="Coffee, green"/>
        <s v="Coir"/>
        <s v="Cow peas, dry"/>
        <s v="Cucumbers and gherkins"/>
        <s v="Eggplants (aubergines)"/>
        <s v="Fruit, citrus nes"/>
        <s v="Fruit, fresh nes"/>
        <s v="Ginger"/>
        <s v="Groundnuts, with shell"/>
        <s v="Karite nuts (sheanuts)"/>
        <s v="Kola nuts"/>
        <s v="Lemons and limes"/>
        <s v="Maize"/>
        <s v="Mangoes, mangosteens, guavas"/>
        <s v="Melons, other (inc.cantaloupes)"/>
        <s v="Millet"/>
        <s v="Nuts nes"/>
        <s v="Oats"/>
        <s v="Oil palm fruit"/>
        <s v="Oilseeds nes"/>
        <s v="Okra"/>
        <s v="Onions, dry"/>
        <s v="Oranges"/>
        <s v="Papayas"/>
        <s v="Pepper (piper spp.)"/>
        <s v="Pineapples"/>
        <s v="Plantains and others"/>
        <s v="Pulses nes"/>
        <s v="Raspberries"/>
        <s v="Rice, paddy"/>
        <s v="Rice, paddy (rice milled equivalent)"/>
        <s v="Roots and tubers nes"/>
        <s v="Rubber, natural"/>
        <s v="Seed cotton"/>
        <s v="Sorghum"/>
        <s v="Soybeans"/>
        <s v="Sugar cane"/>
        <s v="Sweet potatoes"/>
        <s v="Taro (cocoyam)"/>
        <s v="Tobacco, unmanufactured"/>
        <s v="Tomatoes"/>
        <s v="Vegetables, fresh nes"/>
        <s v="Yams"/>
      </sharedItems>
    </cacheField>
    <cacheField name="Year Code" numFmtId="0">
      <sharedItems containsSemiMixedTypes="0" containsString="0" containsNumber="1" containsInteger="1" minValue="2015" maxValue="2015"/>
    </cacheField>
    <cacheField name="Year" numFmtId="0">
      <sharedItems containsSemiMixedTypes="0" containsString="0" containsNumber="1" containsInteger="1" minValue="2015" maxValue="2015"/>
    </cacheField>
    <cacheField name="Unit" numFmtId="0">
      <sharedItems count="3">
        <s v="ha"/>
        <s v="hg/ha"/>
        <s v="tonnes"/>
      </sharedItems>
    </cacheField>
    <cacheField name="Value" numFmtId="0">
      <sharedItems containsString="0" containsBlank="1" containsNumber="1" containsInteger="1" minValue="10" maxValue="17212756"/>
    </cacheField>
    <cacheField name="Flag" numFmtId="0">
      <sharedItems containsBlank="1"/>
    </cacheField>
    <cacheField name="Flag Descrip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s v="QCL"/>
    <s v="Crops and livestock products"/>
    <n v="81"/>
    <x v="0"/>
    <n v="5312"/>
    <x v="0"/>
    <n v="572"/>
    <x v="0"/>
    <n v="2015"/>
    <n v="2015"/>
    <x v="0"/>
    <n v="1932"/>
    <s v="Im"/>
    <s v="FAO data based on imputation methodology"/>
  </r>
  <r>
    <s v="QCL"/>
    <s v="Crops and livestock products"/>
    <n v="81"/>
    <x v="0"/>
    <n v="5419"/>
    <x v="1"/>
    <n v="572"/>
    <x v="0"/>
    <n v="2015"/>
    <n v="2015"/>
    <x v="1"/>
    <n v="45559"/>
    <s v="Fc"/>
    <s v="Calculated data"/>
  </r>
  <r>
    <s v="QCL"/>
    <s v="Crops and livestock products"/>
    <n v="81"/>
    <x v="0"/>
    <n v="5510"/>
    <x v="2"/>
    <n v="572"/>
    <x v="0"/>
    <n v="2015"/>
    <n v="2015"/>
    <x v="2"/>
    <n v="8802"/>
    <s v="Im"/>
    <s v="FAO data based on imputation methodology"/>
  </r>
  <r>
    <s v="QCL"/>
    <s v="Crops and livestock products"/>
    <n v="81"/>
    <x v="0"/>
    <n v="5312"/>
    <x v="0"/>
    <n v="486"/>
    <x v="1"/>
    <n v="2015"/>
    <n v="2015"/>
    <x v="0"/>
    <n v="7955"/>
    <m/>
    <s v="Official data"/>
  </r>
  <r>
    <s v="QCL"/>
    <s v="Crops and livestock products"/>
    <n v="81"/>
    <x v="0"/>
    <n v="5419"/>
    <x v="1"/>
    <n v="486"/>
    <x v="1"/>
    <n v="2015"/>
    <n v="2015"/>
    <x v="1"/>
    <n v="110000"/>
    <s v="Fc"/>
    <s v="Calculated data"/>
  </r>
  <r>
    <s v="QCL"/>
    <s v="Crops and livestock products"/>
    <n v="81"/>
    <x v="0"/>
    <n v="5510"/>
    <x v="2"/>
    <n v="486"/>
    <x v="1"/>
    <n v="2015"/>
    <n v="2015"/>
    <x v="2"/>
    <n v="87505"/>
    <m/>
    <s v="Official data"/>
  </r>
  <r>
    <s v="QCL"/>
    <s v="Crops and livestock products"/>
    <n v="81"/>
    <x v="0"/>
    <n v="5312"/>
    <x v="0"/>
    <n v="176"/>
    <x v="2"/>
    <n v="2015"/>
    <n v="2015"/>
    <x v="0"/>
    <n v="165720"/>
    <m/>
    <s v="Official data"/>
  </r>
  <r>
    <s v="QCL"/>
    <s v="Crops and livestock products"/>
    <n v="81"/>
    <x v="0"/>
    <n v="5419"/>
    <x v="1"/>
    <n v="176"/>
    <x v="2"/>
    <n v="2015"/>
    <n v="2015"/>
    <x v="1"/>
    <n v="12138"/>
    <s v="Fc"/>
    <s v="Calculated data"/>
  </r>
  <r>
    <s v="QCL"/>
    <s v="Crops and livestock products"/>
    <n v="81"/>
    <x v="0"/>
    <n v="5510"/>
    <x v="2"/>
    <n v="176"/>
    <x v="2"/>
    <n v="2015"/>
    <n v="2015"/>
    <x v="2"/>
    <n v="201150"/>
    <m/>
    <s v="Official data"/>
  </r>
  <r>
    <s v="QCL"/>
    <s v="Crops and livestock products"/>
    <n v="81"/>
    <x v="0"/>
    <n v="5312"/>
    <x v="0"/>
    <n v="414"/>
    <x v="3"/>
    <n v="2015"/>
    <n v="2015"/>
    <x v="0"/>
    <n v="2393"/>
    <s v="Im"/>
    <s v="FAO data based on imputation methodology"/>
  </r>
  <r>
    <s v="QCL"/>
    <s v="Crops and livestock products"/>
    <n v="81"/>
    <x v="0"/>
    <n v="5419"/>
    <x v="1"/>
    <n v="414"/>
    <x v="3"/>
    <n v="2015"/>
    <n v="2015"/>
    <x v="1"/>
    <n v="101676"/>
    <s v="Fc"/>
    <s v="Calculated data"/>
  </r>
  <r>
    <s v="QCL"/>
    <s v="Crops and livestock products"/>
    <n v="81"/>
    <x v="0"/>
    <n v="5510"/>
    <x v="2"/>
    <n v="414"/>
    <x v="3"/>
    <n v="2015"/>
    <n v="2015"/>
    <x v="2"/>
    <n v="24331"/>
    <s v="Im"/>
    <s v="FAO data based on imputation methodology"/>
  </r>
  <r>
    <s v="QCL"/>
    <s v="Crops and livestock products"/>
    <n v="81"/>
    <x v="0"/>
    <n v="5312"/>
    <x v="0"/>
    <n v="216"/>
    <x v="4"/>
    <n v="2015"/>
    <n v="2015"/>
    <x v="0"/>
    <m/>
    <s v="M"/>
    <s v="Data not available"/>
  </r>
  <r>
    <s v="QCL"/>
    <s v="Crops and livestock products"/>
    <n v="81"/>
    <x v="0"/>
    <n v="5510"/>
    <x v="2"/>
    <n v="216"/>
    <x v="4"/>
    <n v="2015"/>
    <n v="2015"/>
    <x v="2"/>
    <m/>
    <s v="M"/>
    <s v="Data not available"/>
  </r>
  <r>
    <s v="QCL"/>
    <s v="Crops and livestock products"/>
    <n v="81"/>
    <x v="0"/>
    <n v="5312"/>
    <x v="0"/>
    <n v="217"/>
    <x v="5"/>
    <n v="2015"/>
    <n v="2015"/>
    <x v="0"/>
    <n v="85000"/>
    <m/>
    <s v="Official data"/>
  </r>
  <r>
    <s v="QCL"/>
    <s v="Crops and livestock products"/>
    <n v="81"/>
    <x v="0"/>
    <n v="5419"/>
    <x v="1"/>
    <n v="217"/>
    <x v="5"/>
    <n v="2015"/>
    <n v="2015"/>
    <x v="1"/>
    <n v="5882"/>
    <s v="Fc"/>
    <s v="Calculated data"/>
  </r>
  <r>
    <s v="QCL"/>
    <s v="Crops and livestock products"/>
    <n v="81"/>
    <x v="0"/>
    <n v="5510"/>
    <x v="2"/>
    <n v="217"/>
    <x v="5"/>
    <n v="2015"/>
    <n v="2015"/>
    <x v="2"/>
    <n v="50000"/>
    <m/>
    <s v="Official data"/>
  </r>
  <r>
    <s v="QCL"/>
    <s v="Crops and livestock products"/>
    <n v="81"/>
    <x v="0"/>
    <n v="5312"/>
    <x v="0"/>
    <n v="125"/>
    <x v="6"/>
    <n v="2015"/>
    <n v="2015"/>
    <x v="0"/>
    <n v="916544"/>
    <m/>
    <s v="Official data"/>
  </r>
  <r>
    <s v="QCL"/>
    <s v="Crops and livestock products"/>
    <n v="81"/>
    <x v="0"/>
    <n v="5419"/>
    <x v="1"/>
    <n v="125"/>
    <x v="6"/>
    <n v="2015"/>
    <n v="2015"/>
    <x v="1"/>
    <n v="187801"/>
    <s v="Fc"/>
    <s v="Calculated data"/>
  </r>
  <r>
    <s v="QCL"/>
    <s v="Crops and livestock products"/>
    <n v="81"/>
    <x v="0"/>
    <n v="5510"/>
    <x v="2"/>
    <n v="125"/>
    <x v="6"/>
    <n v="2015"/>
    <n v="2015"/>
    <x v="2"/>
    <n v="17212756"/>
    <m/>
    <s v="Official data"/>
  </r>
  <r>
    <s v="QCL"/>
    <s v="Crops and livestock products"/>
    <n v="81"/>
    <x v="0"/>
    <n v="5312"/>
    <x v="0"/>
    <n v="689"/>
    <x v="7"/>
    <n v="2015"/>
    <n v="2015"/>
    <x v="0"/>
    <n v="14910"/>
    <s v="Im"/>
    <s v="FAO data based on imputation methodology"/>
  </r>
  <r>
    <s v="QCL"/>
    <s v="Crops and livestock products"/>
    <n v="81"/>
    <x v="0"/>
    <n v="5419"/>
    <x v="1"/>
    <n v="689"/>
    <x v="7"/>
    <n v="2015"/>
    <n v="2015"/>
    <x v="1"/>
    <n v="74080"/>
    <s v="Fc"/>
    <s v="Calculated data"/>
  </r>
  <r>
    <s v="QCL"/>
    <s v="Crops and livestock products"/>
    <n v="81"/>
    <x v="0"/>
    <n v="5510"/>
    <x v="2"/>
    <n v="689"/>
    <x v="7"/>
    <n v="2015"/>
    <n v="2015"/>
    <x v="2"/>
    <n v="110454"/>
    <s v="Im"/>
    <s v="FAO data based on imputation methodology"/>
  </r>
  <r>
    <s v="QCL"/>
    <s v="Crops and livestock products"/>
    <n v="81"/>
    <x v="0"/>
    <n v="5312"/>
    <x v="0"/>
    <n v="401"/>
    <x v="8"/>
    <n v="2015"/>
    <n v="2015"/>
    <x v="0"/>
    <n v="14400"/>
    <m/>
    <s v="Official data"/>
  </r>
  <r>
    <s v="QCL"/>
    <s v="Crops and livestock products"/>
    <n v="81"/>
    <x v="0"/>
    <n v="5419"/>
    <x v="1"/>
    <n v="401"/>
    <x v="8"/>
    <n v="2015"/>
    <n v="2015"/>
    <x v="1"/>
    <n v="85000"/>
    <s v="Fc"/>
    <s v="Calculated data"/>
  </r>
  <r>
    <s v="QCL"/>
    <s v="Crops and livestock products"/>
    <n v="81"/>
    <x v="0"/>
    <n v="5510"/>
    <x v="2"/>
    <n v="401"/>
    <x v="8"/>
    <n v="2015"/>
    <n v="2015"/>
    <x v="2"/>
    <n v="122400"/>
    <m/>
    <s v="Official data"/>
  </r>
  <r>
    <s v="QCL"/>
    <s v="Crops and livestock products"/>
    <n v="81"/>
    <x v="0"/>
    <n v="5312"/>
    <x v="0"/>
    <n v="661"/>
    <x v="9"/>
    <n v="2015"/>
    <n v="2015"/>
    <x v="0"/>
    <n v="1683765"/>
    <m/>
    <s v="Official data"/>
  </r>
  <r>
    <s v="QCL"/>
    <s v="Crops and livestock products"/>
    <n v="81"/>
    <x v="0"/>
    <n v="5419"/>
    <x v="1"/>
    <n v="661"/>
    <x v="9"/>
    <n v="2015"/>
    <n v="2015"/>
    <x v="1"/>
    <n v="5100"/>
    <s v="Fc"/>
    <s v="Calculated data"/>
  </r>
  <r>
    <s v="QCL"/>
    <s v="Crops and livestock products"/>
    <n v="81"/>
    <x v="0"/>
    <n v="5510"/>
    <x v="2"/>
    <n v="661"/>
    <x v="9"/>
    <n v="2015"/>
    <n v="2015"/>
    <x v="2"/>
    <n v="858720"/>
    <m/>
    <s v="Official data"/>
  </r>
  <r>
    <s v="QCL"/>
    <s v="Crops and livestock products"/>
    <n v="81"/>
    <x v="0"/>
    <n v="5312"/>
    <x v="0"/>
    <n v="249"/>
    <x v="10"/>
    <n v="2015"/>
    <n v="2015"/>
    <x v="0"/>
    <n v="71056"/>
    <s v="Im"/>
    <s v="FAO data based on imputation methodology"/>
  </r>
  <r>
    <s v="QCL"/>
    <s v="Crops and livestock products"/>
    <n v="81"/>
    <x v="0"/>
    <n v="5419"/>
    <x v="1"/>
    <n v="249"/>
    <x v="10"/>
    <n v="2015"/>
    <n v="2015"/>
    <x v="1"/>
    <n v="53532"/>
    <s v="Fc"/>
    <s v="Calculated data"/>
  </r>
  <r>
    <s v="QCL"/>
    <s v="Crops and livestock products"/>
    <n v="81"/>
    <x v="0"/>
    <n v="5510"/>
    <x v="2"/>
    <n v="249"/>
    <x v="10"/>
    <n v="2015"/>
    <n v="2015"/>
    <x v="2"/>
    <n v="380380"/>
    <m/>
    <s v="Official data"/>
  </r>
  <r>
    <s v="QCL"/>
    <s v="Crops and livestock products"/>
    <n v="81"/>
    <x v="0"/>
    <n v="5312"/>
    <x v="0"/>
    <n v="656"/>
    <x v="11"/>
    <n v="2015"/>
    <n v="2015"/>
    <x v="0"/>
    <n v="460"/>
    <m/>
    <s v="Official data"/>
  </r>
  <r>
    <s v="QCL"/>
    <s v="Crops and livestock products"/>
    <n v="81"/>
    <x v="0"/>
    <n v="5419"/>
    <x v="1"/>
    <n v="656"/>
    <x v="11"/>
    <n v="2015"/>
    <n v="2015"/>
    <x v="1"/>
    <n v="16000"/>
    <s v="Fc"/>
    <s v="Calculated data"/>
  </r>
  <r>
    <s v="QCL"/>
    <s v="Crops and livestock products"/>
    <n v="81"/>
    <x v="0"/>
    <n v="5510"/>
    <x v="2"/>
    <n v="656"/>
    <x v="11"/>
    <n v="2015"/>
    <n v="2015"/>
    <x v="2"/>
    <n v="736"/>
    <m/>
    <s v="Official data"/>
  </r>
  <r>
    <s v="QCL"/>
    <s v="Crops and livestock products"/>
    <n v="81"/>
    <x v="0"/>
    <n v="5510"/>
    <x v="2"/>
    <n v="813"/>
    <x v="12"/>
    <n v="2015"/>
    <n v="2015"/>
    <x v="2"/>
    <n v="39985"/>
    <s v="Im"/>
    <s v="FAO data based on imputation methodology"/>
  </r>
  <r>
    <s v="QCL"/>
    <s v="Crops and livestock products"/>
    <n v="81"/>
    <x v="0"/>
    <n v="5312"/>
    <x v="0"/>
    <n v="195"/>
    <x v="13"/>
    <n v="2015"/>
    <n v="2015"/>
    <x v="0"/>
    <n v="162650"/>
    <m/>
    <s v="Official data"/>
  </r>
  <r>
    <s v="QCL"/>
    <s v="Crops and livestock products"/>
    <n v="81"/>
    <x v="0"/>
    <n v="5419"/>
    <x v="1"/>
    <n v="195"/>
    <x v="13"/>
    <n v="2015"/>
    <n v="2015"/>
    <x v="1"/>
    <n v="12500"/>
    <s v="Fc"/>
    <s v="Calculated data"/>
  </r>
  <r>
    <s v="QCL"/>
    <s v="Crops and livestock products"/>
    <n v="81"/>
    <x v="0"/>
    <n v="5510"/>
    <x v="2"/>
    <n v="195"/>
    <x v="13"/>
    <n v="2015"/>
    <n v="2015"/>
    <x v="2"/>
    <n v="203320"/>
    <m/>
    <s v="Official data"/>
  </r>
  <r>
    <s v="QCL"/>
    <s v="Crops and livestock products"/>
    <n v="81"/>
    <x v="0"/>
    <n v="5312"/>
    <x v="0"/>
    <n v="397"/>
    <x v="14"/>
    <n v="2015"/>
    <n v="2015"/>
    <x v="0"/>
    <n v="10"/>
    <s v="Im"/>
    <s v="FAO data based on imputation methodology"/>
  </r>
  <r>
    <s v="QCL"/>
    <s v="Crops and livestock products"/>
    <n v="81"/>
    <x v="0"/>
    <n v="5419"/>
    <x v="1"/>
    <n v="397"/>
    <x v="14"/>
    <n v="2015"/>
    <n v="2015"/>
    <x v="1"/>
    <n v="134000"/>
    <s v="Fc"/>
    <s v="Calculated data"/>
  </r>
  <r>
    <s v="QCL"/>
    <s v="Crops and livestock products"/>
    <n v="81"/>
    <x v="0"/>
    <n v="5510"/>
    <x v="2"/>
    <n v="397"/>
    <x v="14"/>
    <n v="2015"/>
    <n v="2015"/>
    <x v="2"/>
    <n v="134"/>
    <s v="Im"/>
    <s v="FAO data based on imputation methodology"/>
  </r>
  <r>
    <s v="QCL"/>
    <s v="Crops and livestock products"/>
    <n v="81"/>
    <x v="0"/>
    <n v="5312"/>
    <x v="0"/>
    <n v="399"/>
    <x v="15"/>
    <n v="2015"/>
    <n v="2015"/>
    <x v="0"/>
    <n v="6330"/>
    <m/>
    <s v="Official data"/>
  </r>
  <r>
    <s v="QCL"/>
    <s v="Crops and livestock products"/>
    <n v="81"/>
    <x v="0"/>
    <n v="5419"/>
    <x v="1"/>
    <n v="399"/>
    <x v="15"/>
    <n v="2015"/>
    <n v="2015"/>
    <x v="1"/>
    <n v="81000"/>
    <s v="Fc"/>
    <s v="Calculated data"/>
  </r>
  <r>
    <s v="QCL"/>
    <s v="Crops and livestock products"/>
    <n v="81"/>
    <x v="0"/>
    <n v="5510"/>
    <x v="2"/>
    <n v="399"/>
    <x v="15"/>
    <n v="2015"/>
    <n v="2015"/>
    <x v="2"/>
    <n v="51273"/>
    <m/>
    <s v="Official data"/>
  </r>
  <r>
    <s v="QCL"/>
    <s v="Crops and livestock products"/>
    <n v="81"/>
    <x v="0"/>
    <n v="5312"/>
    <x v="0"/>
    <n v="512"/>
    <x v="16"/>
    <n v="2015"/>
    <n v="2015"/>
    <x v="0"/>
    <m/>
    <s v="M"/>
    <s v="Data not available"/>
  </r>
  <r>
    <s v="QCL"/>
    <s v="Crops and livestock products"/>
    <n v="81"/>
    <x v="0"/>
    <n v="5510"/>
    <x v="2"/>
    <n v="512"/>
    <x v="16"/>
    <n v="2015"/>
    <n v="2015"/>
    <x v="2"/>
    <m/>
    <s v="M"/>
    <s v="Data not available"/>
  </r>
  <r>
    <s v="QCL"/>
    <s v="Crops and livestock products"/>
    <n v="81"/>
    <x v="0"/>
    <n v="5312"/>
    <x v="0"/>
    <n v="619"/>
    <x v="17"/>
    <n v="2015"/>
    <n v="2015"/>
    <x v="0"/>
    <n v="15695"/>
    <s v="Im"/>
    <s v="FAO data based on imputation methodology"/>
  </r>
  <r>
    <s v="QCL"/>
    <s v="Crops and livestock products"/>
    <n v="81"/>
    <x v="0"/>
    <n v="5419"/>
    <x v="1"/>
    <n v="619"/>
    <x v="17"/>
    <n v="2015"/>
    <n v="2015"/>
    <x v="1"/>
    <n v="43217"/>
    <s v="Fc"/>
    <s v="Calculated data"/>
  </r>
  <r>
    <s v="QCL"/>
    <s v="Crops and livestock products"/>
    <n v="81"/>
    <x v="0"/>
    <n v="5510"/>
    <x v="2"/>
    <n v="619"/>
    <x v="17"/>
    <n v="2015"/>
    <n v="2015"/>
    <x v="2"/>
    <n v="67829"/>
    <s v="Im"/>
    <s v="FAO data based on imputation methodology"/>
  </r>
  <r>
    <s v="QCL"/>
    <s v="Crops and livestock products"/>
    <n v="81"/>
    <x v="0"/>
    <n v="5312"/>
    <x v="0"/>
    <n v="720"/>
    <x v="18"/>
    <n v="2015"/>
    <n v="2015"/>
    <x v="0"/>
    <n v="80"/>
    <s v="Im"/>
    <s v="FAO data based on imputation methodology"/>
  </r>
  <r>
    <s v="QCL"/>
    <s v="Crops and livestock products"/>
    <n v="81"/>
    <x v="0"/>
    <n v="5419"/>
    <x v="1"/>
    <n v="720"/>
    <x v="18"/>
    <n v="2015"/>
    <n v="2015"/>
    <x v="1"/>
    <n v="11750"/>
    <s v="Fc"/>
    <s v="Calculated data"/>
  </r>
  <r>
    <s v="QCL"/>
    <s v="Crops and livestock products"/>
    <n v="81"/>
    <x v="0"/>
    <n v="5510"/>
    <x v="2"/>
    <n v="720"/>
    <x v="18"/>
    <n v="2015"/>
    <n v="2015"/>
    <x v="2"/>
    <n v="94"/>
    <s v="Im"/>
    <s v="FAO data based on imputation methodology"/>
  </r>
  <r>
    <s v="QCL"/>
    <s v="Crops and livestock products"/>
    <n v="81"/>
    <x v="0"/>
    <n v="5312"/>
    <x v="0"/>
    <n v="242"/>
    <x v="19"/>
    <n v="2015"/>
    <n v="2015"/>
    <x v="0"/>
    <n v="336450"/>
    <m/>
    <s v="Official data"/>
  </r>
  <r>
    <s v="QCL"/>
    <s v="Crops and livestock products"/>
    <n v="81"/>
    <x v="0"/>
    <n v="5419"/>
    <x v="1"/>
    <n v="242"/>
    <x v="19"/>
    <n v="2015"/>
    <n v="2015"/>
    <x v="1"/>
    <n v="12400"/>
    <s v="Fc"/>
    <s v="Calculated data"/>
  </r>
  <r>
    <s v="QCL"/>
    <s v="Crops and livestock products"/>
    <n v="81"/>
    <x v="0"/>
    <n v="5510"/>
    <x v="2"/>
    <n v="242"/>
    <x v="19"/>
    <n v="2015"/>
    <n v="2015"/>
    <x v="2"/>
    <n v="417199"/>
    <m/>
    <s v="Official data"/>
  </r>
  <r>
    <s v="QCL"/>
    <s v="Crops and livestock products"/>
    <n v="81"/>
    <x v="0"/>
    <n v="5312"/>
    <x v="0"/>
    <n v="263"/>
    <x v="20"/>
    <n v="2015"/>
    <n v="2015"/>
    <x v="0"/>
    <n v="31470"/>
    <s v="Im"/>
    <s v="FAO data based on imputation methodology"/>
  </r>
  <r>
    <s v="QCL"/>
    <s v="Crops and livestock products"/>
    <n v="81"/>
    <x v="0"/>
    <n v="5419"/>
    <x v="1"/>
    <n v="263"/>
    <x v="20"/>
    <n v="2015"/>
    <n v="2015"/>
    <x v="1"/>
    <n v="10899"/>
    <s v="Fc"/>
    <s v="Calculated data"/>
  </r>
  <r>
    <s v="QCL"/>
    <s v="Crops and livestock products"/>
    <n v="81"/>
    <x v="0"/>
    <n v="5510"/>
    <x v="2"/>
    <n v="263"/>
    <x v="20"/>
    <n v="2015"/>
    <n v="2015"/>
    <x v="2"/>
    <n v="34300"/>
    <m/>
    <s v="Official data"/>
  </r>
  <r>
    <s v="QCL"/>
    <s v="Crops and livestock products"/>
    <n v="81"/>
    <x v="0"/>
    <n v="5312"/>
    <x v="0"/>
    <n v="224"/>
    <x v="21"/>
    <n v="2015"/>
    <n v="2015"/>
    <x v="0"/>
    <n v="85367"/>
    <s v="Im"/>
    <s v="FAO data based on imputation methodology"/>
  </r>
  <r>
    <s v="QCL"/>
    <s v="Crops and livestock products"/>
    <n v="81"/>
    <x v="0"/>
    <n v="5419"/>
    <x v="1"/>
    <n v="224"/>
    <x v="21"/>
    <n v="2015"/>
    <n v="2015"/>
    <x v="1"/>
    <n v="2822"/>
    <s v="Fc"/>
    <s v="Calculated data"/>
  </r>
  <r>
    <s v="QCL"/>
    <s v="Crops and livestock products"/>
    <n v="81"/>
    <x v="0"/>
    <n v="5510"/>
    <x v="2"/>
    <n v="224"/>
    <x v="21"/>
    <n v="2015"/>
    <n v="2015"/>
    <x v="2"/>
    <n v="24094"/>
    <s v="Im"/>
    <s v="FAO data based on imputation methodology"/>
  </r>
  <r>
    <s v="QCL"/>
    <s v="Crops and livestock products"/>
    <n v="81"/>
    <x v="0"/>
    <n v="5312"/>
    <x v="0"/>
    <n v="497"/>
    <x v="22"/>
    <n v="2015"/>
    <n v="2015"/>
    <x v="0"/>
    <n v="7175"/>
    <s v="Im"/>
    <s v="FAO data based on imputation methodology"/>
  </r>
  <r>
    <s v="QCL"/>
    <s v="Crops and livestock products"/>
    <n v="81"/>
    <x v="0"/>
    <n v="5419"/>
    <x v="1"/>
    <n v="497"/>
    <x v="22"/>
    <n v="2015"/>
    <n v="2015"/>
    <x v="1"/>
    <n v="65051"/>
    <s v="Fc"/>
    <s v="Calculated data"/>
  </r>
  <r>
    <s v="QCL"/>
    <s v="Crops and livestock products"/>
    <n v="81"/>
    <x v="0"/>
    <n v="5510"/>
    <x v="2"/>
    <n v="497"/>
    <x v="22"/>
    <n v="2015"/>
    <n v="2015"/>
    <x v="2"/>
    <n v="46674"/>
    <s v="Im"/>
    <s v="FAO data based on imputation methodology"/>
  </r>
  <r>
    <s v="QCL"/>
    <s v="Crops and livestock products"/>
    <n v="81"/>
    <x v="0"/>
    <n v="5312"/>
    <x v="0"/>
    <n v="56"/>
    <x v="23"/>
    <n v="2015"/>
    <n v="2015"/>
    <x v="0"/>
    <n v="880250"/>
    <m/>
    <s v="Official data"/>
  </r>
  <r>
    <s v="QCL"/>
    <s v="Crops and livestock products"/>
    <n v="81"/>
    <x v="0"/>
    <n v="5419"/>
    <x v="1"/>
    <n v="56"/>
    <x v="23"/>
    <n v="2015"/>
    <n v="2015"/>
    <x v="1"/>
    <n v="19218"/>
    <s v="Fc"/>
    <s v="Calculated data"/>
  </r>
  <r>
    <s v="QCL"/>
    <s v="Crops and livestock products"/>
    <n v="81"/>
    <x v="0"/>
    <n v="5510"/>
    <x v="2"/>
    <n v="56"/>
    <x v="23"/>
    <n v="2015"/>
    <n v="2015"/>
    <x v="2"/>
    <n v="1691644"/>
    <m/>
    <s v="Official data"/>
  </r>
  <r>
    <s v="QCL"/>
    <s v="Crops and livestock products"/>
    <n v="81"/>
    <x v="0"/>
    <n v="5312"/>
    <x v="0"/>
    <n v="571"/>
    <x v="24"/>
    <n v="2015"/>
    <n v="2015"/>
    <x v="0"/>
    <n v="7550"/>
    <m/>
    <s v="Official data"/>
  </r>
  <r>
    <s v="QCL"/>
    <s v="Crops and livestock products"/>
    <n v="81"/>
    <x v="0"/>
    <n v="5419"/>
    <x v="1"/>
    <n v="571"/>
    <x v="24"/>
    <n v="2015"/>
    <n v="2015"/>
    <x v="1"/>
    <n v="131600"/>
    <s v="Fc"/>
    <s v="Calculated data"/>
  </r>
  <r>
    <s v="QCL"/>
    <s v="Crops and livestock products"/>
    <n v="81"/>
    <x v="0"/>
    <n v="5510"/>
    <x v="2"/>
    <n v="571"/>
    <x v="24"/>
    <n v="2015"/>
    <n v="2015"/>
    <x v="2"/>
    <n v="99358"/>
    <m/>
    <s v="Official data"/>
  </r>
  <r>
    <s v="QCL"/>
    <s v="Crops and livestock products"/>
    <n v="81"/>
    <x v="0"/>
    <n v="5312"/>
    <x v="0"/>
    <n v="568"/>
    <x v="25"/>
    <n v="2015"/>
    <n v="2015"/>
    <x v="0"/>
    <m/>
    <s v="M"/>
    <s v="Data not available"/>
  </r>
  <r>
    <s v="QCL"/>
    <s v="Crops and livestock products"/>
    <n v="81"/>
    <x v="0"/>
    <n v="5510"/>
    <x v="2"/>
    <n v="568"/>
    <x v="25"/>
    <n v="2015"/>
    <n v="2015"/>
    <x v="2"/>
    <m/>
    <s v="M"/>
    <s v="Data not available"/>
  </r>
  <r>
    <s v="QCL"/>
    <s v="Crops and livestock products"/>
    <n v="81"/>
    <x v="0"/>
    <n v="5312"/>
    <x v="0"/>
    <n v="79"/>
    <x v="26"/>
    <n v="2015"/>
    <n v="2015"/>
    <x v="0"/>
    <n v="162236"/>
    <m/>
    <s v="Official data"/>
  </r>
  <r>
    <s v="QCL"/>
    <s v="Crops and livestock products"/>
    <n v="81"/>
    <x v="0"/>
    <n v="5419"/>
    <x v="1"/>
    <n v="79"/>
    <x v="26"/>
    <n v="2015"/>
    <n v="2015"/>
    <x v="1"/>
    <n v="9700"/>
    <s v="Fc"/>
    <s v="Calculated data"/>
  </r>
  <r>
    <s v="QCL"/>
    <s v="Crops and livestock products"/>
    <n v="81"/>
    <x v="0"/>
    <n v="5510"/>
    <x v="2"/>
    <n v="79"/>
    <x v="26"/>
    <n v="2015"/>
    <n v="2015"/>
    <x v="2"/>
    <n v="157369"/>
    <m/>
    <s v="Official data"/>
  </r>
  <r>
    <s v="QCL"/>
    <s v="Crops and livestock products"/>
    <n v="81"/>
    <x v="0"/>
    <n v="5312"/>
    <x v="0"/>
    <n v="234"/>
    <x v="27"/>
    <n v="2015"/>
    <n v="2015"/>
    <x v="0"/>
    <n v="10253"/>
    <s v="Im"/>
    <s v="FAO data based on imputation methodology"/>
  </r>
  <r>
    <s v="QCL"/>
    <s v="Crops and livestock products"/>
    <n v="81"/>
    <x v="0"/>
    <n v="5419"/>
    <x v="1"/>
    <n v="234"/>
    <x v="27"/>
    <n v="2015"/>
    <n v="2015"/>
    <x v="1"/>
    <n v="1472"/>
    <s v="Fc"/>
    <s v="Calculated data"/>
  </r>
  <r>
    <s v="QCL"/>
    <s v="Crops and livestock products"/>
    <n v="81"/>
    <x v="0"/>
    <n v="5510"/>
    <x v="2"/>
    <n v="234"/>
    <x v="27"/>
    <n v="2015"/>
    <n v="2015"/>
    <x v="2"/>
    <n v="1509"/>
    <s v="Im"/>
    <s v="FAO data based on imputation methodology"/>
  </r>
  <r>
    <s v="QCL"/>
    <s v="Crops and livestock products"/>
    <n v="81"/>
    <x v="0"/>
    <n v="5312"/>
    <x v="0"/>
    <n v="75"/>
    <x v="28"/>
    <n v="2015"/>
    <n v="2015"/>
    <x v="0"/>
    <n v="42"/>
    <s v="Im"/>
    <s v="FAO data based on imputation methodology"/>
  </r>
  <r>
    <s v="QCL"/>
    <s v="Crops and livestock products"/>
    <n v="81"/>
    <x v="0"/>
    <n v="5419"/>
    <x v="1"/>
    <n v="75"/>
    <x v="28"/>
    <n v="2015"/>
    <n v="2015"/>
    <x v="1"/>
    <n v="8810"/>
    <s v="Fc"/>
    <s v="Calculated data"/>
  </r>
  <r>
    <s v="QCL"/>
    <s v="Crops and livestock products"/>
    <n v="81"/>
    <x v="0"/>
    <n v="5510"/>
    <x v="2"/>
    <n v="75"/>
    <x v="28"/>
    <n v="2015"/>
    <n v="2015"/>
    <x v="2"/>
    <n v="37"/>
    <s v="Im"/>
    <s v="FAO data based on imputation methodology"/>
  </r>
  <r>
    <s v="QCL"/>
    <s v="Crops and livestock products"/>
    <n v="81"/>
    <x v="0"/>
    <n v="5312"/>
    <x v="0"/>
    <n v="254"/>
    <x v="29"/>
    <n v="2015"/>
    <n v="2015"/>
    <x v="0"/>
    <n v="349040"/>
    <m/>
    <s v="Official data"/>
  </r>
  <r>
    <s v="QCL"/>
    <s v="Crops and livestock products"/>
    <n v="81"/>
    <x v="0"/>
    <n v="5419"/>
    <x v="1"/>
    <n v="254"/>
    <x v="29"/>
    <n v="2015"/>
    <n v="2015"/>
    <x v="1"/>
    <n v="69992"/>
    <s v="Fc"/>
    <s v="Calculated data"/>
  </r>
  <r>
    <s v="QCL"/>
    <s v="Crops and livestock products"/>
    <n v="81"/>
    <x v="0"/>
    <n v="5510"/>
    <x v="2"/>
    <n v="254"/>
    <x v="29"/>
    <n v="2015"/>
    <n v="2015"/>
    <x v="2"/>
    <n v="2443000"/>
    <m/>
    <s v="Official data"/>
  </r>
  <r>
    <s v="QCL"/>
    <s v="Crops and livestock products"/>
    <n v="81"/>
    <x v="0"/>
    <n v="5510"/>
    <x v="2"/>
    <n v="339"/>
    <x v="30"/>
    <n v="2015"/>
    <n v="2015"/>
    <x v="2"/>
    <n v="208"/>
    <s v="Im"/>
    <s v="FAO data based on imputation methodology"/>
  </r>
  <r>
    <s v="QCL"/>
    <s v="Crops and livestock products"/>
    <n v="81"/>
    <x v="0"/>
    <n v="5312"/>
    <x v="0"/>
    <n v="430"/>
    <x v="31"/>
    <n v="2015"/>
    <n v="2015"/>
    <x v="0"/>
    <n v="3160"/>
    <m/>
    <s v="Official data"/>
  </r>
  <r>
    <s v="QCL"/>
    <s v="Crops and livestock products"/>
    <n v="81"/>
    <x v="0"/>
    <n v="5419"/>
    <x v="1"/>
    <n v="430"/>
    <x v="31"/>
    <n v="2015"/>
    <n v="2015"/>
    <x v="1"/>
    <n v="210000"/>
    <s v="Fc"/>
    <s v="Calculated data"/>
  </r>
  <r>
    <s v="QCL"/>
    <s v="Crops and livestock products"/>
    <n v="81"/>
    <x v="0"/>
    <n v="5510"/>
    <x v="2"/>
    <n v="430"/>
    <x v="31"/>
    <n v="2015"/>
    <n v="2015"/>
    <x v="2"/>
    <n v="66360"/>
    <m/>
    <s v="Official data"/>
  </r>
  <r>
    <s v="QCL"/>
    <s v="Crops and livestock products"/>
    <n v="81"/>
    <x v="0"/>
    <n v="5312"/>
    <x v="0"/>
    <n v="403"/>
    <x v="32"/>
    <n v="2015"/>
    <n v="2015"/>
    <x v="0"/>
    <n v="8420"/>
    <m/>
    <s v="Official data"/>
  </r>
  <r>
    <s v="QCL"/>
    <s v="Crops and livestock products"/>
    <n v="81"/>
    <x v="0"/>
    <n v="5419"/>
    <x v="1"/>
    <n v="403"/>
    <x v="32"/>
    <n v="2015"/>
    <n v="2015"/>
    <x v="1"/>
    <n v="171000"/>
    <s v="Fc"/>
    <s v="Calculated data"/>
  </r>
  <r>
    <s v="QCL"/>
    <s v="Crops and livestock products"/>
    <n v="81"/>
    <x v="0"/>
    <n v="5510"/>
    <x v="2"/>
    <n v="403"/>
    <x v="32"/>
    <n v="2015"/>
    <n v="2015"/>
    <x v="2"/>
    <n v="143982"/>
    <m/>
    <s v="Official data"/>
  </r>
  <r>
    <s v="QCL"/>
    <s v="Crops and livestock products"/>
    <n v="81"/>
    <x v="0"/>
    <n v="5312"/>
    <x v="0"/>
    <n v="490"/>
    <x v="33"/>
    <n v="2015"/>
    <n v="2015"/>
    <x v="0"/>
    <n v="17340"/>
    <m/>
    <s v="Official data"/>
  </r>
  <r>
    <s v="QCL"/>
    <s v="Crops and livestock products"/>
    <n v="81"/>
    <x v="0"/>
    <n v="5419"/>
    <x v="1"/>
    <n v="490"/>
    <x v="33"/>
    <n v="2015"/>
    <n v="2015"/>
    <x v="1"/>
    <n v="397999"/>
    <s v="Fc"/>
    <s v="Calculated data"/>
  </r>
  <r>
    <s v="QCL"/>
    <s v="Crops and livestock products"/>
    <n v="81"/>
    <x v="0"/>
    <n v="5510"/>
    <x v="2"/>
    <n v="490"/>
    <x v="33"/>
    <n v="2015"/>
    <n v="2015"/>
    <x v="2"/>
    <n v="690130"/>
    <m/>
    <s v="Official data"/>
  </r>
  <r>
    <s v="QCL"/>
    <s v="Crops and livestock products"/>
    <n v="81"/>
    <x v="0"/>
    <n v="5312"/>
    <x v="0"/>
    <n v="600"/>
    <x v="34"/>
    <n v="2015"/>
    <n v="2015"/>
    <x v="0"/>
    <n v="1580"/>
    <m/>
    <s v="Official data"/>
  </r>
  <r>
    <s v="QCL"/>
    <s v="Crops and livestock products"/>
    <n v="81"/>
    <x v="0"/>
    <n v="5419"/>
    <x v="1"/>
    <n v="600"/>
    <x v="34"/>
    <n v="2015"/>
    <n v="2015"/>
    <x v="1"/>
    <n v="35196"/>
    <s v="Fc"/>
    <s v="Calculated data"/>
  </r>
  <r>
    <s v="QCL"/>
    <s v="Crops and livestock products"/>
    <n v="81"/>
    <x v="0"/>
    <n v="5510"/>
    <x v="2"/>
    <n v="600"/>
    <x v="34"/>
    <n v="2015"/>
    <n v="2015"/>
    <x v="2"/>
    <n v="5561"/>
    <m/>
    <s v="Official data"/>
  </r>
  <r>
    <s v="QCL"/>
    <s v="Crops and livestock products"/>
    <n v="81"/>
    <x v="0"/>
    <n v="5312"/>
    <x v="0"/>
    <n v="687"/>
    <x v="35"/>
    <n v="2015"/>
    <n v="2015"/>
    <x v="0"/>
    <n v="5627"/>
    <s v="Im"/>
    <s v="FAO data based on imputation methodology"/>
  </r>
  <r>
    <s v="QCL"/>
    <s v="Crops and livestock products"/>
    <n v="81"/>
    <x v="0"/>
    <n v="5419"/>
    <x v="1"/>
    <n v="687"/>
    <x v="35"/>
    <n v="2015"/>
    <n v="2015"/>
    <x v="1"/>
    <n v="6854"/>
    <s v="Fc"/>
    <s v="Calculated data"/>
  </r>
  <r>
    <s v="QCL"/>
    <s v="Crops and livestock products"/>
    <n v="81"/>
    <x v="0"/>
    <n v="5510"/>
    <x v="2"/>
    <n v="687"/>
    <x v="35"/>
    <n v="2015"/>
    <n v="2015"/>
    <x v="2"/>
    <n v="3857"/>
    <s v="Im"/>
    <s v="FAO data based on imputation methodology"/>
  </r>
  <r>
    <s v="QCL"/>
    <s v="Crops and livestock products"/>
    <n v="81"/>
    <x v="0"/>
    <n v="5312"/>
    <x v="0"/>
    <n v="574"/>
    <x v="36"/>
    <n v="2015"/>
    <n v="2015"/>
    <x v="0"/>
    <n v="10500"/>
    <m/>
    <s v="Official data"/>
  </r>
  <r>
    <s v="QCL"/>
    <s v="Crops and livestock products"/>
    <n v="81"/>
    <x v="0"/>
    <n v="5419"/>
    <x v="1"/>
    <n v="574"/>
    <x v="36"/>
    <n v="2015"/>
    <n v="2015"/>
    <x v="1"/>
    <n v="630000"/>
    <s v="Fc"/>
    <s v="Calculated data"/>
  </r>
  <r>
    <s v="QCL"/>
    <s v="Crops and livestock products"/>
    <n v="81"/>
    <x v="0"/>
    <n v="5510"/>
    <x v="2"/>
    <n v="574"/>
    <x v="36"/>
    <n v="2015"/>
    <n v="2015"/>
    <x v="2"/>
    <n v="661500"/>
    <m/>
    <s v="Official data"/>
  </r>
  <r>
    <s v="QCL"/>
    <s v="Crops and livestock products"/>
    <n v="81"/>
    <x v="0"/>
    <n v="5312"/>
    <x v="0"/>
    <n v="489"/>
    <x v="37"/>
    <n v="2015"/>
    <n v="2015"/>
    <x v="0"/>
    <n v="362607"/>
    <m/>
    <s v="Official data"/>
  </r>
  <r>
    <s v="QCL"/>
    <s v="Crops and livestock products"/>
    <n v="81"/>
    <x v="0"/>
    <n v="5419"/>
    <x v="1"/>
    <n v="489"/>
    <x v="37"/>
    <n v="2015"/>
    <n v="2015"/>
    <x v="1"/>
    <n v="109000"/>
    <s v="Fc"/>
    <s v="Calculated data"/>
  </r>
  <r>
    <s v="QCL"/>
    <s v="Crops and livestock products"/>
    <n v="81"/>
    <x v="0"/>
    <n v="5510"/>
    <x v="2"/>
    <n v="489"/>
    <x v="37"/>
    <n v="2015"/>
    <n v="2015"/>
    <x v="2"/>
    <n v="3952421"/>
    <m/>
    <s v="Official data"/>
  </r>
  <r>
    <s v="QCL"/>
    <s v="Crops and livestock products"/>
    <n v="81"/>
    <x v="0"/>
    <n v="5312"/>
    <x v="0"/>
    <n v="211"/>
    <x v="38"/>
    <n v="2015"/>
    <n v="2015"/>
    <x v="0"/>
    <n v="275464"/>
    <s v="Im"/>
    <s v="FAO data based on imputation methodology"/>
  </r>
  <r>
    <s v="QCL"/>
    <s v="Crops and livestock products"/>
    <n v="81"/>
    <x v="0"/>
    <n v="5419"/>
    <x v="1"/>
    <n v="211"/>
    <x v="38"/>
    <n v="2015"/>
    <n v="2015"/>
    <x v="1"/>
    <n v="953"/>
    <s v="Fc"/>
    <s v="Calculated data"/>
  </r>
  <r>
    <s v="QCL"/>
    <s v="Crops and livestock products"/>
    <n v="81"/>
    <x v="0"/>
    <n v="5510"/>
    <x v="2"/>
    <n v="211"/>
    <x v="38"/>
    <n v="2015"/>
    <n v="2015"/>
    <x v="2"/>
    <n v="26264"/>
    <s v="Im"/>
    <s v="FAO data based on imputation methodology"/>
  </r>
  <r>
    <s v="QCL"/>
    <s v="Crops and livestock products"/>
    <n v="81"/>
    <x v="0"/>
    <n v="5312"/>
    <x v="0"/>
    <n v="547"/>
    <x v="39"/>
    <n v="2015"/>
    <n v="2015"/>
    <x v="0"/>
    <m/>
    <s v="M"/>
    <s v="Data not available"/>
  </r>
  <r>
    <s v="QCL"/>
    <s v="Crops and livestock products"/>
    <n v="81"/>
    <x v="0"/>
    <n v="5510"/>
    <x v="2"/>
    <n v="547"/>
    <x v="39"/>
    <n v="2015"/>
    <n v="2015"/>
    <x v="2"/>
    <m/>
    <s v="M"/>
    <s v="Data not available"/>
  </r>
  <r>
    <s v="QCL"/>
    <s v="Crops and livestock products"/>
    <n v="81"/>
    <x v="0"/>
    <n v="5312"/>
    <x v="0"/>
    <n v="27"/>
    <x v="40"/>
    <n v="2015"/>
    <n v="2015"/>
    <x v="0"/>
    <n v="233270"/>
    <m/>
    <s v="Official data"/>
  </r>
  <r>
    <s v="QCL"/>
    <s v="Crops and livestock products"/>
    <n v="81"/>
    <x v="0"/>
    <n v="5419"/>
    <x v="1"/>
    <n v="27"/>
    <x v="40"/>
    <n v="2015"/>
    <n v="2015"/>
    <x v="1"/>
    <n v="27500"/>
    <s v="Fc"/>
    <s v="Calculated data"/>
  </r>
  <r>
    <s v="QCL"/>
    <s v="Crops and livestock products"/>
    <n v="81"/>
    <x v="0"/>
    <n v="5510"/>
    <x v="2"/>
    <n v="27"/>
    <x v="40"/>
    <n v="2015"/>
    <n v="2015"/>
    <x v="2"/>
    <n v="641492"/>
    <m/>
    <s v="Official data"/>
  </r>
  <r>
    <s v="QCL"/>
    <s v="Crops and livestock products"/>
    <n v="81"/>
    <x v="0"/>
    <n v="5510"/>
    <x v="2"/>
    <n v="30"/>
    <x v="41"/>
    <n v="2015"/>
    <n v="2015"/>
    <x v="2"/>
    <n v="427875"/>
    <s v="Fc"/>
    <s v="Calculated data"/>
  </r>
  <r>
    <s v="QCL"/>
    <s v="Crops and livestock products"/>
    <n v="81"/>
    <x v="0"/>
    <n v="5312"/>
    <x v="0"/>
    <n v="149"/>
    <x v="42"/>
    <n v="2015"/>
    <n v="2015"/>
    <x v="0"/>
    <n v="34"/>
    <s v="Im"/>
    <s v="FAO data based on imputation methodology"/>
  </r>
  <r>
    <s v="QCL"/>
    <s v="Crops and livestock products"/>
    <n v="81"/>
    <x v="0"/>
    <n v="5419"/>
    <x v="1"/>
    <n v="149"/>
    <x v="42"/>
    <n v="2015"/>
    <n v="2015"/>
    <x v="1"/>
    <n v="52941"/>
    <s v="Fc"/>
    <s v="Calculated data"/>
  </r>
  <r>
    <s v="QCL"/>
    <s v="Crops and livestock products"/>
    <n v="81"/>
    <x v="0"/>
    <n v="5510"/>
    <x v="2"/>
    <n v="149"/>
    <x v="42"/>
    <n v="2015"/>
    <n v="2015"/>
    <x v="2"/>
    <n v="180"/>
    <s v="Im"/>
    <s v="FAO data based on imputation methodology"/>
  </r>
  <r>
    <s v="QCL"/>
    <s v="Crops and livestock products"/>
    <n v="81"/>
    <x v="0"/>
    <n v="5312"/>
    <x v="0"/>
    <n v="836"/>
    <x v="43"/>
    <n v="2015"/>
    <n v="2015"/>
    <x v="0"/>
    <n v="27350"/>
    <m/>
    <s v="Official data"/>
  </r>
  <r>
    <s v="QCL"/>
    <s v="Crops and livestock products"/>
    <n v="81"/>
    <x v="0"/>
    <n v="5419"/>
    <x v="1"/>
    <n v="836"/>
    <x v="43"/>
    <n v="2015"/>
    <n v="2015"/>
    <x v="1"/>
    <n v="8200"/>
    <s v="Fc"/>
    <s v="Calculated data"/>
  </r>
  <r>
    <s v="QCL"/>
    <s v="Crops and livestock products"/>
    <n v="81"/>
    <x v="0"/>
    <n v="5510"/>
    <x v="2"/>
    <n v="836"/>
    <x v="43"/>
    <n v="2015"/>
    <n v="2015"/>
    <x v="2"/>
    <n v="22427"/>
    <m/>
    <s v="Official data"/>
  </r>
  <r>
    <s v="QCL"/>
    <s v="Crops and livestock products"/>
    <n v="81"/>
    <x v="0"/>
    <n v="5312"/>
    <x v="0"/>
    <n v="328"/>
    <x v="44"/>
    <n v="2015"/>
    <n v="2015"/>
    <x v="0"/>
    <n v="16000"/>
    <s v="*"/>
    <s v="Unofficial figure"/>
  </r>
  <r>
    <s v="QCL"/>
    <s v="Crops and livestock products"/>
    <n v="81"/>
    <x v="0"/>
    <n v="5419"/>
    <x v="1"/>
    <n v="328"/>
    <x v="44"/>
    <n v="2015"/>
    <n v="2015"/>
    <x v="1"/>
    <n v="17500"/>
    <s v="Fc"/>
    <s v="Calculated data"/>
  </r>
  <r>
    <s v="QCL"/>
    <s v="Crops and livestock products"/>
    <n v="81"/>
    <x v="0"/>
    <n v="5510"/>
    <x v="2"/>
    <n v="328"/>
    <x v="44"/>
    <n v="2015"/>
    <n v="2015"/>
    <x v="2"/>
    <n v="28000"/>
    <s v="*"/>
    <s v="Unofficial figure"/>
  </r>
  <r>
    <s v="QCL"/>
    <s v="Crops and livestock products"/>
    <n v="81"/>
    <x v="0"/>
    <n v="5312"/>
    <x v="0"/>
    <n v="83"/>
    <x v="45"/>
    <n v="2015"/>
    <n v="2015"/>
    <x v="0"/>
    <n v="228393"/>
    <m/>
    <s v="Official data"/>
  </r>
  <r>
    <s v="QCL"/>
    <s v="Crops and livestock products"/>
    <n v="81"/>
    <x v="0"/>
    <n v="5419"/>
    <x v="1"/>
    <n v="83"/>
    <x v="45"/>
    <n v="2015"/>
    <n v="2015"/>
    <x v="1"/>
    <n v="11500"/>
    <s v="Fc"/>
    <s v="Calculated data"/>
  </r>
  <r>
    <s v="QCL"/>
    <s v="Crops and livestock products"/>
    <n v="81"/>
    <x v="0"/>
    <n v="5510"/>
    <x v="2"/>
    <n v="83"/>
    <x v="45"/>
    <n v="2015"/>
    <n v="2015"/>
    <x v="2"/>
    <n v="262652"/>
    <m/>
    <s v="Official data"/>
  </r>
  <r>
    <s v="QCL"/>
    <s v="Crops and livestock products"/>
    <n v="81"/>
    <x v="0"/>
    <n v="5312"/>
    <x v="0"/>
    <n v="236"/>
    <x v="46"/>
    <n v="2015"/>
    <n v="2015"/>
    <x v="0"/>
    <n v="86270"/>
    <m/>
    <s v="Official data"/>
  </r>
  <r>
    <s v="QCL"/>
    <s v="Crops and livestock products"/>
    <n v="81"/>
    <x v="0"/>
    <n v="5419"/>
    <x v="1"/>
    <n v="236"/>
    <x v="46"/>
    <n v="2015"/>
    <n v="2015"/>
    <x v="1"/>
    <n v="16502"/>
    <s v="Fc"/>
    <s v="Calculated data"/>
  </r>
  <r>
    <s v="QCL"/>
    <s v="Crops and livestock products"/>
    <n v="81"/>
    <x v="0"/>
    <n v="5510"/>
    <x v="2"/>
    <n v="236"/>
    <x v="46"/>
    <n v="2015"/>
    <n v="2015"/>
    <x v="2"/>
    <n v="142360"/>
    <m/>
    <s v="Official data"/>
  </r>
  <r>
    <s v="QCL"/>
    <s v="Crops and livestock products"/>
    <n v="81"/>
    <x v="0"/>
    <n v="5312"/>
    <x v="0"/>
    <n v="156"/>
    <x v="47"/>
    <n v="2015"/>
    <n v="2015"/>
    <x v="0"/>
    <n v="6013"/>
    <s v="Im"/>
    <s v="FAO data based on imputation methodology"/>
  </r>
  <r>
    <s v="QCL"/>
    <s v="Crops and livestock products"/>
    <n v="81"/>
    <x v="0"/>
    <n v="5419"/>
    <x v="1"/>
    <n v="156"/>
    <x v="47"/>
    <n v="2015"/>
    <n v="2015"/>
    <x v="1"/>
    <n v="248788"/>
    <s v="Fc"/>
    <s v="Calculated data"/>
  </r>
  <r>
    <s v="QCL"/>
    <s v="Crops and livestock products"/>
    <n v="81"/>
    <x v="0"/>
    <n v="5510"/>
    <x v="2"/>
    <n v="156"/>
    <x v="47"/>
    <n v="2015"/>
    <n v="2015"/>
    <x v="2"/>
    <n v="149596"/>
    <s v="Im"/>
    <s v="FAO data based on imputation methodology"/>
  </r>
  <r>
    <s v="QCL"/>
    <s v="Crops and livestock products"/>
    <n v="81"/>
    <x v="0"/>
    <n v="5312"/>
    <x v="0"/>
    <n v="122"/>
    <x v="48"/>
    <n v="2015"/>
    <n v="2015"/>
    <x v="0"/>
    <n v="74389"/>
    <s v="Im"/>
    <s v="FAO data based on imputation methodology"/>
  </r>
  <r>
    <s v="QCL"/>
    <s v="Crops and livestock products"/>
    <n v="81"/>
    <x v="0"/>
    <n v="5419"/>
    <x v="1"/>
    <n v="122"/>
    <x v="48"/>
    <n v="2015"/>
    <n v="2015"/>
    <x v="1"/>
    <n v="19038"/>
    <s v="Fc"/>
    <s v="Calculated data"/>
  </r>
  <r>
    <s v="QCL"/>
    <s v="Crops and livestock products"/>
    <n v="81"/>
    <x v="0"/>
    <n v="5510"/>
    <x v="2"/>
    <n v="122"/>
    <x v="48"/>
    <n v="2015"/>
    <n v="2015"/>
    <x v="2"/>
    <n v="141622"/>
    <s v="Im"/>
    <s v="FAO data based on imputation methodology"/>
  </r>
  <r>
    <s v="QCL"/>
    <s v="Crops and livestock products"/>
    <n v="81"/>
    <x v="0"/>
    <n v="5312"/>
    <x v="0"/>
    <n v="136"/>
    <x v="49"/>
    <n v="2015"/>
    <n v="2015"/>
    <x v="0"/>
    <n v="200490"/>
    <m/>
    <s v="Official data"/>
  </r>
  <r>
    <s v="QCL"/>
    <s v="Crops and livestock products"/>
    <n v="81"/>
    <x v="0"/>
    <n v="5419"/>
    <x v="1"/>
    <n v="136"/>
    <x v="49"/>
    <n v="2015"/>
    <n v="2015"/>
    <x v="1"/>
    <n v="64900"/>
    <s v="Fc"/>
    <s v="Calculated data"/>
  </r>
  <r>
    <s v="QCL"/>
    <s v="Crops and livestock products"/>
    <n v="81"/>
    <x v="0"/>
    <n v="5510"/>
    <x v="2"/>
    <n v="136"/>
    <x v="49"/>
    <n v="2015"/>
    <n v="2015"/>
    <x v="2"/>
    <n v="1301181"/>
    <m/>
    <s v="Official data"/>
  </r>
  <r>
    <s v="QCL"/>
    <s v="Crops and livestock products"/>
    <n v="81"/>
    <x v="0"/>
    <n v="5312"/>
    <x v="0"/>
    <n v="826"/>
    <x v="50"/>
    <n v="2015"/>
    <n v="2015"/>
    <x v="0"/>
    <n v="5912"/>
    <s v="Im"/>
    <s v="FAO data based on imputation methodology"/>
  </r>
  <r>
    <s v="QCL"/>
    <s v="Crops and livestock products"/>
    <n v="81"/>
    <x v="0"/>
    <n v="5419"/>
    <x v="1"/>
    <n v="826"/>
    <x v="50"/>
    <n v="2015"/>
    <n v="2015"/>
    <x v="1"/>
    <n v="4043"/>
    <s v="Fc"/>
    <s v="Calculated data"/>
  </r>
  <r>
    <s v="QCL"/>
    <s v="Crops and livestock products"/>
    <n v="81"/>
    <x v="0"/>
    <n v="5510"/>
    <x v="2"/>
    <n v="826"/>
    <x v="50"/>
    <n v="2015"/>
    <n v="2015"/>
    <x v="2"/>
    <n v="2390"/>
    <s v="Im"/>
    <s v="FAO data based on imputation methodology"/>
  </r>
  <r>
    <s v="QCL"/>
    <s v="Crops and livestock products"/>
    <n v="81"/>
    <x v="0"/>
    <n v="5312"/>
    <x v="0"/>
    <n v="388"/>
    <x v="51"/>
    <n v="2015"/>
    <n v="2015"/>
    <x v="0"/>
    <n v="47000"/>
    <m/>
    <s v="Official data"/>
  </r>
  <r>
    <s v="QCL"/>
    <s v="Crops and livestock products"/>
    <n v="81"/>
    <x v="0"/>
    <n v="5419"/>
    <x v="1"/>
    <n v="388"/>
    <x v="51"/>
    <n v="2015"/>
    <n v="2015"/>
    <x v="1"/>
    <n v="78037"/>
    <s v="Fc"/>
    <s v="Calculated data"/>
  </r>
  <r>
    <s v="QCL"/>
    <s v="Crops and livestock products"/>
    <n v="81"/>
    <x v="0"/>
    <n v="5510"/>
    <x v="2"/>
    <n v="388"/>
    <x v="51"/>
    <n v="2015"/>
    <n v="2015"/>
    <x v="2"/>
    <n v="366772"/>
    <m/>
    <s v="Official data"/>
  </r>
  <r>
    <s v="QCL"/>
    <s v="Crops and livestock products"/>
    <n v="81"/>
    <x v="0"/>
    <n v="5312"/>
    <x v="0"/>
    <n v="463"/>
    <x v="52"/>
    <n v="2015"/>
    <n v="2015"/>
    <x v="0"/>
    <n v="1168"/>
    <s v="Im"/>
    <s v="FAO data based on imputation methodology"/>
  </r>
  <r>
    <s v="QCL"/>
    <s v="Crops and livestock products"/>
    <n v="81"/>
    <x v="0"/>
    <n v="5419"/>
    <x v="1"/>
    <n v="463"/>
    <x v="52"/>
    <n v="2015"/>
    <n v="2015"/>
    <x v="1"/>
    <n v="95368"/>
    <s v="Fc"/>
    <s v="Calculated data"/>
  </r>
  <r>
    <s v="QCL"/>
    <s v="Crops and livestock products"/>
    <n v="81"/>
    <x v="0"/>
    <n v="5510"/>
    <x v="2"/>
    <n v="463"/>
    <x v="52"/>
    <n v="2015"/>
    <n v="2015"/>
    <x v="2"/>
    <n v="11139"/>
    <s v="Im"/>
    <s v="FAO data based on imputation methodology"/>
  </r>
  <r>
    <s v="QCL"/>
    <s v="Crops and livestock products"/>
    <n v="81"/>
    <x v="0"/>
    <n v="5312"/>
    <x v="0"/>
    <n v="137"/>
    <x v="53"/>
    <n v="2015"/>
    <n v="2015"/>
    <x v="0"/>
    <n v="430198"/>
    <m/>
    <s v="Official data"/>
  </r>
  <r>
    <s v="QCL"/>
    <s v="Crops and livestock products"/>
    <n v="81"/>
    <x v="0"/>
    <n v="5419"/>
    <x v="1"/>
    <n v="137"/>
    <x v="53"/>
    <n v="2015"/>
    <n v="2015"/>
    <x v="1"/>
    <n v="169600"/>
    <s v="Fc"/>
    <s v="Calculated data"/>
  </r>
  <r>
    <s v="QCL"/>
    <s v="Crops and livestock products"/>
    <n v="81"/>
    <x v="0"/>
    <n v="5510"/>
    <x v="2"/>
    <n v="137"/>
    <x v="53"/>
    <n v="2015"/>
    <n v="2015"/>
    <x v="2"/>
    <n v="7296150"/>
    <m/>
    <s v="Official dat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A2E5AD-992C-44A8-8D15-A1D544710152}" name="PivotTable2" cacheId="12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P3:S59" firstHeaderRow="1" firstDataRow="2" firstDataCol="1" rowPageCount="1" colPageCount="1"/>
  <pivotFields count="14">
    <pivotField showAll="0"/>
    <pivotField showAll="0"/>
    <pivotField showAll="0"/>
    <pivotField showAll="0">
      <items count="2">
        <item x="0"/>
        <item t="default"/>
      </items>
    </pivotField>
    <pivotField showAll="0"/>
    <pivotField axis="axisPage" showAll="0">
      <items count="4">
        <item x="0"/>
        <item x="2"/>
        <item x="1"/>
        <item t="default"/>
      </items>
    </pivotField>
    <pivotField showAll="0"/>
    <pivotField axis="axisRow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showAll="0"/>
    <pivotField axis="axisCol" showAll="0">
      <items count="4">
        <item x="0"/>
        <item x="1"/>
        <item x="2"/>
        <item t="default"/>
      </items>
    </pivotField>
    <pivotField dataField="1" showAll="0"/>
    <pivotField showAll="0"/>
    <pivotField showAll="0"/>
  </pivotFields>
  <rowFields count="1">
    <field x="7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10"/>
  </colFields>
  <colItems count="3">
    <i>
      <x/>
    </i>
    <i>
      <x v="1"/>
    </i>
    <i>
      <x v="2"/>
    </i>
  </colItems>
  <pageFields count="1">
    <pageField fld="5" hier="-1"/>
  </pageFields>
  <dataFields count="1">
    <dataField name="Sum of Value" fld="11" baseField="0" baseItem="0"/>
  </dataFields>
  <formats count="20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field="10" type="button" dataOnly="0" labelOnly="1" outline="0" axis="axisCol" fieldPosition="0"/>
    </format>
    <format dxfId="18">
      <pivotArea type="topRight" dataOnly="0" labelOnly="1" outline="0" fieldPosition="0"/>
    </format>
    <format dxfId="17">
      <pivotArea field="7" type="button" dataOnly="0" labelOnly="1" outline="0" axis="axisRow" fieldPosition="0"/>
    </format>
    <format dxfId="16">
      <pivotArea dataOnly="0" labelOnly="1" fieldPosition="0">
        <references count="1">
          <reference field="7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5">
      <pivotArea dataOnly="0" labelOnly="1" fieldPosition="0">
        <references count="1">
          <reference field="7" count="4">
            <x v="50"/>
            <x v="51"/>
            <x v="52"/>
            <x v="53"/>
          </reference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10" count="0"/>
        </references>
      </pivotArea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type="origin" dataOnly="0" labelOnly="1" outline="0" fieldPosition="0"/>
    </format>
    <format dxfId="9">
      <pivotArea field="10" type="button" dataOnly="0" labelOnly="1" outline="0" axis="axisCol" fieldPosition="0"/>
    </format>
    <format dxfId="8">
      <pivotArea type="topRight" dataOnly="0" labelOnly="1" outline="0" fieldPosition="0"/>
    </format>
    <format dxfId="7">
      <pivotArea field="7" type="button" dataOnly="0" labelOnly="1" outline="0" axis="axisRow" fieldPosition="0"/>
    </format>
    <format dxfId="6">
      <pivotArea dataOnly="0" labelOnly="1" fieldPosition="0">
        <references count="1">
          <reference field="7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">
      <pivotArea dataOnly="0" labelOnly="1" fieldPosition="0">
        <references count="1">
          <reference field="7" count="4">
            <x v="50"/>
            <x v="51"/>
            <x v="52"/>
            <x v="53"/>
          </reference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1">
          <reference field="1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5" dT="2022-09-20T12:51:31.18" personId="{26720404-C387-48D0-ACFE-76957DEF2DB0}" id="{90933C07-FA95-45BA-A5FD-396CF7D05DCE}">
    <text>number given by bruno</text>
  </threadedComment>
  <threadedComment ref="F6" dT="2022-09-20T12:33:32.20" personId="{26720404-C387-48D0-ACFE-76957DEF2DB0}" id="{B6649F50-0637-4FDB-B897-B76E164AC30D}">
    <text>include stat diff + transfers</text>
  </threadedComment>
  <threadedComment ref="B17" dT="2022-09-20T13:38:36.54" personId="{26720404-C387-48D0-ACFE-76957DEF2DB0}" id="{265DCC48-E2C8-4705-924D-58DE319620C5}">
    <text>USD9 per MMBtu, 8.84 jubilee = 8.9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smartsolar-ghana.com/solar-sector-information/electricity-and-fuel-prices-in-ghana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energycom.gov.gh/files/Energy%20Outlook%20for%20Ghana%20-%202015.pdf" TargetMode="Externa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734A1-73F0-4050-958F-E62F8BBF4A92}">
  <dimension ref="A1:P89"/>
  <sheetViews>
    <sheetView workbookViewId="0"/>
  </sheetViews>
  <sheetFormatPr defaultRowHeight="14.4" x14ac:dyDescent="0.3"/>
  <sheetData>
    <row r="1" spans="1:16" ht="18" x14ac:dyDescent="0.35">
      <c r="A1" s="1" t="str">
        <f>C21&amp;" Social Accounting Matrix for "&amp;C20</f>
        <v>2015 Social Accounting Matrix for Ghana</v>
      </c>
    </row>
    <row r="2" spans="1:16" x14ac:dyDescent="0.3">
      <c r="A2" t="s">
        <v>479</v>
      </c>
    </row>
    <row r="3" spans="1:16" ht="15" thickBot="1" x14ac:dyDescent="0.35"/>
    <row r="4" spans="1:16" x14ac:dyDescent="0.3">
      <c r="B4" s="38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40"/>
    </row>
    <row r="5" spans="1:16" ht="29.25" customHeight="1" x14ac:dyDescent="0.3">
      <c r="B5" s="133" t="s">
        <v>480</v>
      </c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5"/>
    </row>
    <row r="6" spans="1:16" x14ac:dyDescent="0.3">
      <c r="B6" s="41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3"/>
    </row>
    <row r="7" spans="1:16" x14ac:dyDescent="0.3">
      <c r="B7" s="44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3"/>
    </row>
    <row r="8" spans="1:16" x14ac:dyDescent="0.3">
      <c r="B8" s="44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3"/>
    </row>
    <row r="9" spans="1:16" x14ac:dyDescent="0.3">
      <c r="B9" s="44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3"/>
    </row>
    <row r="10" spans="1:16" x14ac:dyDescent="0.3">
      <c r="B10" s="44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3"/>
    </row>
    <row r="11" spans="1:16" x14ac:dyDescent="0.3">
      <c r="B11" s="44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3"/>
    </row>
    <row r="12" spans="1:16" x14ac:dyDescent="0.3">
      <c r="B12" s="44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3"/>
    </row>
    <row r="13" spans="1:16" x14ac:dyDescent="0.3">
      <c r="B13" s="44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3"/>
    </row>
    <row r="14" spans="1:16" x14ac:dyDescent="0.3">
      <c r="B14" s="44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3"/>
    </row>
    <row r="15" spans="1:16" x14ac:dyDescent="0.3">
      <c r="B15" s="44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3"/>
    </row>
    <row r="16" spans="1:16" x14ac:dyDescent="0.3">
      <c r="B16" s="44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3"/>
    </row>
    <row r="17" spans="1:16" ht="15" thickBot="1" x14ac:dyDescent="0.35"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7"/>
    </row>
    <row r="20" spans="1:16" x14ac:dyDescent="0.3">
      <c r="B20" s="2" t="s">
        <v>481</v>
      </c>
      <c r="C20" s="3" t="s">
        <v>482</v>
      </c>
    </row>
    <row r="21" spans="1:16" x14ac:dyDescent="0.3">
      <c r="B21" s="2" t="s">
        <v>483</v>
      </c>
      <c r="C21" s="3">
        <v>2015</v>
      </c>
    </row>
    <row r="22" spans="1:16" x14ac:dyDescent="0.3">
      <c r="B22" s="2" t="s">
        <v>484</v>
      </c>
      <c r="C22" s="3" t="s">
        <v>485</v>
      </c>
    </row>
    <row r="24" spans="1:16" x14ac:dyDescent="0.3">
      <c r="B24" s="2" t="s">
        <v>486</v>
      </c>
    </row>
    <row r="25" spans="1:16" x14ac:dyDescent="0.3">
      <c r="B25" s="2" t="s">
        <v>487</v>
      </c>
      <c r="C25" s="48" t="s">
        <v>488</v>
      </c>
    </row>
    <row r="27" spans="1:16" x14ac:dyDescent="0.3">
      <c r="B27" s="2" t="s">
        <v>489</v>
      </c>
    </row>
    <row r="28" spans="1:16" x14ac:dyDescent="0.3">
      <c r="B28" s="49" t="s">
        <v>490</v>
      </c>
      <c r="C28" t="s">
        <v>491</v>
      </c>
    </row>
    <row r="30" spans="1:16" ht="15.6" x14ac:dyDescent="0.3">
      <c r="A30" s="50" t="s">
        <v>492</v>
      </c>
      <c r="B30" s="51"/>
      <c r="C30" s="51"/>
      <c r="D30" s="51"/>
      <c r="E30" s="50" t="s">
        <v>493</v>
      </c>
      <c r="F30" s="51"/>
      <c r="G30" s="51"/>
      <c r="H30" s="51"/>
      <c r="I30" s="50" t="s">
        <v>494</v>
      </c>
      <c r="J30" s="51"/>
      <c r="K30" s="51"/>
      <c r="L30" s="51"/>
      <c r="M30" s="50" t="s">
        <v>2</v>
      </c>
    </row>
    <row r="31" spans="1:16" x14ac:dyDescent="0.3">
      <c r="A31" s="9" t="s">
        <v>495</v>
      </c>
      <c r="E31" s="9" t="s">
        <v>496</v>
      </c>
      <c r="I31" s="9" t="s">
        <v>497</v>
      </c>
      <c r="M31" s="9" t="s">
        <v>498</v>
      </c>
    </row>
    <row r="32" spans="1:16" x14ac:dyDescent="0.3">
      <c r="A32" t="s">
        <v>499</v>
      </c>
      <c r="B32" t="s">
        <v>500</v>
      </c>
      <c r="E32" t="s">
        <v>501</v>
      </c>
      <c r="F32" t="s">
        <v>502</v>
      </c>
      <c r="I32" t="s">
        <v>503</v>
      </c>
      <c r="J32" t="s">
        <v>504</v>
      </c>
      <c r="M32" t="s">
        <v>168</v>
      </c>
      <c r="N32" t="s">
        <v>169</v>
      </c>
    </row>
    <row r="33" spans="1:14" x14ac:dyDescent="0.3">
      <c r="A33" t="s">
        <v>505</v>
      </c>
      <c r="B33" t="s">
        <v>506</v>
      </c>
      <c r="E33" t="s">
        <v>507</v>
      </c>
      <c r="F33" t="s">
        <v>508</v>
      </c>
      <c r="I33" t="s">
        <v>509</v>
      </c>
      <c r="J33" t="s">
        <v>510</v>
      </c>
      <c r="M33" t="s">
        <v>13</v>
      </c>
      <c r="N33" t="s">
        <v>14</v>
      </c>
    </row>
    <row r="34" spans="1:14" x14ac:dyDescent="0.3">
      <c r="A34" t="s">
        <v>511</v>
      </c>
      <c r="B34" t="s">
        <v>512</v>
      </c>
      <c r="E34" t="s">
        <v>513</v>
      </c>
      <c r="F34" t="s">
        <v>514</v>
      </c>
      <c r="I34" t="s">
        <v>515</v>
      </c>
      <c r="J34" t="s">
        <v>516</v>
      </c>
      <c r="M34" t="s">
        <v>26</v>
      </c>
      <c r="N34" t="s">
        <v>27</v>
      </c>
    </row>
    <row r="35" spans="1:14" x14ac:dyDescent="0.3">
      <c r="A35" t="s">
        <v>517</v>
      </c>
      <c r="B35" t="s">
        <v>518</v>
      </c>
      <c r="E35" t="s">
        <v>519</v>
      </c>
      <c r="F35" t="s">
        <v>520</v>
      </c>
      <c r="I35" t="s">
        <v>521</v>
      </c>
      <c r="J35" t="s">
        <v>522</v>
      </c>
      <c r="M35" t="s">
        <v>18</v>
      </c>
      <c r="N35" t="s">
        <v>523</v>
      </c>
    </row>
    <row r="36" spans="1:14" x14ac:dyDescent="0.3">
      <c r="A36" t="s">
        <v>524</v>
      </c>
      <c r="B36" t="s">
        <v>525</v>
      </c>
      <c r="E36" t="s">
        <v>526</v>
      </c>
      <c r="F36" t="s">
        <v>527</v>
      </c>
      <c r="I36" t="s">
        <v>528</v>
      </c>
      <c r="J36" t="s">
        <v>529</v>
      </c>
      <c r="M36" t="s">
        <v>19</v>
      </c>
      <c r="N36" t="s">
        <v>530</v>
      </c>
    </row>
    <row r="37" spans="1:14" x14ac:dyDescent="0.3">
      <c r="A37" t="s">
        <v>531</v>
      </c>
      <c r="B37" t="s">
        <v>532</v>
      </c>
      <c r="E37" t="s">
        <v>533</v>
      </c>
      <c r="F37" t="s">
        <v>534</v>
      </c>
      <c r="I37" t="s">
        <v>535</v>
      </c>
      <c r="J37" t="s">
        <v>536</v>
      </c>
      <c r="M37" t="s">
        <v>468</v>
      </c>
      <c r="N37" t="s">
        <v>537</v>
      </c>
    </row>
    <row r="38" spans="1:14" x14ac:dyDescent="0.3">
      <c r="A38" t="s">
        <v>538</v>
      </c>
      <c r="B38" t="s">
        <v>539</v>
      </c>
      <c r="E38" t="s">
        <v>540</v>
      </c>
      <c r="F38" t="s">
        <v>541</v>
      </c>
      <c r="I38" t="s">
        <v>542</v>
      </c>
      <c r="J38" t="s">
        <v>543</v>
      </c>
      <c r="M38" t="s">
        <v>544</v>
      </c>
      <c r="N38" t="s">
        <v>545</v>
      </c>
    </row>
    <row r="39" spans="1:14" x14ac:dyDescent="0.3">
      <c r="A39" t="s">
        <v>546</v>
      </c>
      <c r="B39" t="s">
        <v>547</v>
      </c>
      <c r="E39" t="s">
        <v>548</v>
      </c>
      <c r="F39" t="s">
        <v>549</v>
      </c>
      <c r="I39" t="s">
        <v>550</v>
      </c>
      <c r="J39" t="s">
        <v>551</v>
      </c>
      <c r="M39" t="s">
        <v>20</v>
      </c>
      <c r="N39" t="s">
        <v>552</v>
      </c>
    </row>
    <row r="40" spans="1:14" x14ac:dyDescent="0.3">
      <c r="A40" t="s">
        <v>553</v>
      </c>
      <c r="B40" t="s">
        <v>554</v>
      </c>
      <c r="E40" t="s">
        <v>555</v>
      </c>
      <c r="F40" t="s">
        <v>556</v>
      </c>
      <c r="I40" t="s">
        <v>557</v>
      </c>
      <c r="J40" t="s">
        <v>558</v>
      </c>
      <c r="M40" t="s">
        <v>24</v>
      </c>
      <c r="N40" t="s">
        <v>559</v>
      </c>
    </row>
    <row r="41" spans="1:14" x14ac:dyDescent="0.3">
      <c r="A41" t="s">
        <v>560</v>
      </c>
      <c r="B41" t="s">
        <v>561</v>
      </c>
      <c r="E41" t="s">
        <v>562</v>
      </c>
      <c r="F41" t="s">
        <v>563</v>
      </c>
      <c r="I41" t="s">
        <v>564</v>
      </c>
      <c r="J41" t="s">
        <v>565</v>
      </c>
      <c r="M41" t="s">
        <v>28</v>
      </c>
      <c r="N41" t="s">
        <v>566</v>
      </c>
    </row>
    <row r="42" spans="1:14" x14ac:dyDescent="0.3">
      <c r="A42" t="s">
        <v>567</v>
      </c>
      <c r="B42" t="s">
        <v>568</v>
      </c>
      <c r="E42" t="s">
        <v>569</v>
      </c>
      <c r="F42" t="s">
        <v>570</v>
      </c>
      <c r="I42" t="s">
        <v>571</v>
      </c>
      <c r="J42" t="s">
        <v>572</v>
      </c>
      <c r="M42" t="s">
        <v>29</v>
      </c>
      <c r="N42" t="s">
        <v>573</v>
      </c>
    </row>
    <row r="43" spans="1:14" x14ac:dyDescent="0.3">
      <c r="A43" t="s">
        <v>351</v>
      </c>
      <c r="B43" t="s">
        <v>574</v>
      </c>
      <c r="E43" t="s">
        <v>575</v>
      </c>
      <c r="F43" t="s">
        <v>576</v>
      </c>
      <c r="I43" t="s">
        <v>577</v>
      </c>
      <c r="J43" t="s">
        <v>578</v>
      </c>
      <c r="M43" t="s">
        <v>30</v>
      </c>
      <c r="N43" t="s">
        <v>31</v>
      </c>
    </row>
    <row r="44" spans="1:14" x14ac:dyDescent="0.3">
      <c r="A44" t="s">
        <v>579</v>
      </c>
      <c r="B44" t="s">
        <v>580</v>
      </c>
      <c r="E44" t="s">
        <v>581</v>
      </c>
      <c r="F44" t="s">
        <v>582</v>
      </c>
      <c r="I44" t="s">
        <v>583</v>
      </c>
      <c r="J44" t="s">
        <v>584</v>
      </c>
      <c r="M44" t="s">
        <v>196</v>
      </c>
      <c r="N44" t="s">
        <v>585</v>
      </c>
    </row>
    <row r="45" spans="1:14" x14ac:dyDescent="0.3">
      <c r="A45" t="s">
        <v>586</v>
      </c>
      <c r="B45" t="s">
        <v>587</v>
      </c>
      <c r="I45" t="s">
        <v>588</v>
      </c>
      <c r="J45" t="s">
        <v>589</v>
      </c>
    </row>
    <row r="46" spans="1:14" x14ac:dyDescent="0.3">
      <c r="A46" t="s">
        <v>590</v>
      </c>
      <c r="B46" t="s">
        <v>591</v>
      </c>
      <c r="I46" t="s">
        <v>592</v>
      </c>
      <c r="J46" t="s">
        <v>593</v>
      </c>
    </row>
    <row r="47" spans="1:14" x14ac:dyDescent="0.3">
      <c r="A47" t="s">
        <v>594</v>
      </c>
      <c r="B47" t="s">
        <v>595</v>
      </c>
    </row>
    <row r="48" spans="1:14" x14ac:dyDescent="0.3">
      <c r="A48" t="s">
        <v>596</v>
      </c>
      <c r="B48" t="s">
        <v>597</v>
      </c>
    </row>
    <row r="49" spans="1:2" x14ac:dyDescent="0.3">
      <c r="A49" t="s">
        <v>598</v>
      </c>
      <c r="B49" t="s">
        <v>599</v>
      </c>
    </row>
    <row r="50" spans="1:2" x14ac:dyDescent="0.3">
      <c r="A50" t="s">
        <v>600</v>
      </c>
      <c r="B50" t="s">
        <v>601</v>
      </c>
    </row>
    <row r="51" spans="1:2" x14ac:dyDescent="0.3">
      <c r="A51" t="s">
        <v>602</v>
      </c>
      <c r="B51" t="s">
        <v>603</v>
      </c>
    </row>
    <row r="52" spans="1:2" x14ac:dyDescent="0.3">
      <c r="A52" t="s">
        <v>604</v>
      </c>
      <c r="B52" t="s">
        <v>605</v>
      </c>
    </row>
    <row r="53" spans="1:2" x14ac:dyDescent="0.3">
      <c r="A53" t="s">
        <v>606</v>
      </c>
      <c r="B53" t="s">
        <v>607</v>
      </c>
    </row>
    <row r="54" spans="1:2" x14ac:dyDescent="0.3">
      <c r="A54" t="s">
        <v>283</v>
      </c>
      <c r="B54" t="s">
        <v>359</v>
      </c>
    </row>
    <row r="55" spans="1:2" x14ac:dyDescent="0.3">
      <c r="A55" t="s">
        <v>608</v>
      </c>
      <c r="B55" t="s">
        <v>609</v>
      </c>
    </row>
    <row r="56" spans="1:2" x14ac:dyDescent="0.3">
      <c r="A56" t="s">
        <v>610</v>
      </c>
      <c r="B56" t="s">
        <v>611</v>
      </c>
    </row>
    <row r="57" spans="1:2" x14ac:dyDescent="0.3">
      <c r="A57" t="s">
        <v>284</v>
      </c>
      <c r="B57" t="s">
        <v>612</v>
      </c>
    </row>
    <row r="58" spans="1:2" x14ac:dyDescent="0.3">
      <c r="A58" t="s">
        <v>350</v>
      </c>
      <c r="B58" t="s">
        <v>613</v>
      </c>
    </row>
    <row r="59" spans="1:2" x14ac:dyDescent="0.3">
      <c r="A59" t="s">
        <v>614</v>
      </c>
      <c r="B59" t="s">
        <v>615</v>
      </c>
    </row>
    <row r="60" spans="1:2" x14ac:dyDescent="0.3">
      <c r="A60" t="s">
        <v>616</v>
      </c>
      <c r="B60" t="s">
        <v>617</v>
      </c>
    </row>
    <row r="61" spans="1:2" x14ac:dyDescent="0.3">
      <c r="A61" t="s">
        <v>618</v>
      </c>
      <c r="B61" t="s">
        <v>619</v>
      </c>
    </row>
    <row r="62" spans="1:2" x14ac:dyDescent="0.3">
      <c r="A62" t="s">
        <v>620</v>
      </c>
      <c r="B62" t="s">
        <v>621</v>
      </c>
    </row>
    <row r="63" spans="1:2" x14ac:dyDescent="0.3">
      <c r="A63" t="s">
        <v>285</v>
      </c>
      <c r="B63" t="s">
        <v>622</v>
      </c>
    </row>
    <row r="64" spans="1:2" x14ac:dyDescent="0.3">
      <c r="A64" t="s">
        <v>358</v>
      </c>
      <c r="B64" t="s">
        <v>349</v>
      </c>
    </row>
    <row r="65" spans="1:2" x14ac:dyDescent="0.3">
      <c r="A65" t="s">
        <v>623</v>
      </c>
      <c r="B65" t="s">
        <v>624</v>
      </c>
    </row>
    <row r="66" spans="1:2" x14ac:dyDescent="0.3">
      <c r="A66" t="s">
        <v>286</v>
      </c>
      <c r="B66" t="s">
        <v>625</v>
      </c>
    </row>
    <row r="67" spans="1:2" x14ac:dyDescent="0.3">
      <c r="A67" t="s">
        <v>626</v>
      </c>
      <c r="B67" t="s">
        <v>627</v>
      </c>
    </row>
    <row r="68" spans="1:2" x14ac:dyDescent="0.3">
      <c r="A68" t="s">
        <v>287</v>
      </c>
      <c r="B68" t="s">
        <v>628</v>
      </c>
    </row>
    <row r="69" spans="1:2" x14ac:dyDescent="0.3">
      <c r="A69" t="s">
        <v>288</v>
      </c>
      <c r="B69" t="s">
        <v>629</v>
      </c>
    </row>
    <row r="70" spans="1:2" x14ac:dyDescent="0.3">
      <c r="A70" t="s">
        <v>289</v>
      </c>
      <c r="B70" t="s">
        <v>630</v>
      </c>
    </row>
    <row r="71" spans="1:2" x14ac:dyDescent="0.3">
      <c r="A71" t="s">
        <v>290</v>
      </c>
      <c r="B71" t="s">
        <v>631</v>
      </c>
    </row>
    <row r="72" spans="1:2" x14ac:dyDescent="0.3">
      <c r="A72" t="s">
        <v>291</v>
      </c>
      <c r="B72" t="s">
        <v>632</v>
      </c>
    </row>
    <row r="73" spans="1:2" x14ac:dyDescent="0.3">
      <c r="A73" t="s">
        <v>633</v>
      </c>
      <c r="B73" t="s">
        <v>634</v>
      </c>
    </row>
    <row r="74" spans="1:2" x14ac:dyDescent="0.3">
      <c r="A74" t="s">
        <v>292</v>
      </c>
      <c r="B74" t="s">
        <v>635</v>
      </c>
    </row>
    <row r="75" spans="1:2" x14ac:dyDescent="0.3">
      <c r="A75" t="s">
        <v>293</v>
      </c>
      <c r="B75" t="s">
        <v>636</v>
      </c>
    </row>
    <row r="76" spans="1:2" x14ac:dyDescent="0.3">
      <c r="A76" t="s">
        <v>637</v>
      </c>
      <c r="B76" t="s">
        <v>638</v>
      </c>
    </row>
    <row r="77" spans="1:2" x14ac:dyDescent="0.3">
      <c r="A77" t="s">
        <v>639</v>
      </c>
      <c r="B77" t="s">
        <v>640</v>
      </c>
    </row>
    <row r="78" spans="1:2" x14ac:dyDescent="0.3">
      <c r="A78" t="s">
        <v>294</v>
      </c>
      <c r="B78" t="s">
        <v>45</v>
      </c>
    </row>
    <row r="79" spans="1:2" x14ac:dyDescent="0.3">
      <c r="A79" t="s">
        <v>352</v>
      </c>
      <c r="B79" t="s">
        <v>641</v>
      </c>
    </row>
    <row r="80" spans="1:2" x14ac:dyDescent="0.3">
      <c r="A80" t="s">
        <v>355</v>
      </c>
      <c r="B80" t="s">
        <v>642</v>
      </c>
    </row>
    <row r="81" spans="1:2" x14ac:dyDescent="0.3">
      <c r="A81" t="s">
        <v>643</v>
      </c>
      <c r="B81" t="s">
        <v>360</v>
      </c>
    </row>
    <row r="82" spans="1:2" x14ac:dyDescent="0.3">
      <c r="A82" t="s">
        <v>356</v>
      </c>
      <c r="B82" t="s">
        <v>644</v>
      </c>
    </row>
    <row r="83" spans="1:2" x14ac:dyDescent="0.3">
      <c r="A83" t="s">
        <v>361</v>
      </c>
      <c r="B83" t="s">
        <v>645</v>
      </c>
    </row>
    <row r="84" spans="1:2" x14ac:dyDescent="0.3">
      <c r="A84" t="s">
        <v>646</v>
      </c>
      <c r="B84" t="s">
        <v>647</v>
      </c>
    </row>
    <row r="85" spans="1:2" x14ac:dyDescent="0.3">
      <c r="A85" t="s">
        <v>357</v>
      </c>
      <c r="B85" t="s">
        <v>648</v>
      </c>
    </row>
    <row r="86" spans="1:2" x14ac:dyDescent="0.3">
      <c r="A86" t="s">
        <v>649</v>
      </c>
      <c r="B86" t="s">
        <v>211</v>
      </c>
    </row>
    <row r="87" spans="1:2" x14ac:dyDescent="0.3">
      <c r="A87" t="s">
        <v>353</v>
      </c>
      <c r="B87" t="s">
        <v>650</v>
      </c>
    </row>
    <row r="88" spans="1:2" x14ac:dyDescent="0.3">
      <c r="A88" t="s">
        <v>354</v>
      </c>
      <c r="B88" t="s">
        <v>651</v>
      </c>
    </row>
    <row r="89" spans="1:2" x14ac:dyDescent="0.3">
      <c r="A89" t="s">
        <v>652</v>
      </c>
      <c r="B89" t="s">
        <v>653</v>
      </c>
    </row>
  </sheetData>
  <mergeCells count="1">
    <mergeCell ref="B5:P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70"/>
  <sheetViews>
    <sheetView topLeftCell="A3" workbookViewId="0">
      <selection activeCell="A3" sqref="A3"/>
    </sheetView>
  </sheetViews>
  <sheetFormatPr defaultRowHeight="14.4" x14ac:dyDescent="0.3"/>
  <cols>
    <col min="16" max="16" width="11.109375" bestFit="1" customWidth="1"/>
  </cols>
  <sheetData>
    <row r="1" spans="1:31" ht="18" x14ac:dyDescent="0.35">
      <c r="A1" s="5" t="s">
        <v>319</v>
      </c>
    </row>
    <row r="2" spans="1:31" x14ac:dyDescent="0.3">
      <c r="F2" t="s">
        <v>477</v>
      </c>
      <c r="P2">
        <v>1000</v>
      </c>
      <c r="V2" t="s">
        <v>440</v>
      </c>
      <c r="W2" t="s">
        <v>441</v>
      </c>
      <c r="X2" t="s">
        <v>442</v>
      </c>
      <c r="Y2" t="s">
        <v>443</v>
      </c>
      <c r="Z2" t="s">
        <v>444</v>
      </c>
      <c r="AA2" t="s">
        <v>445</v>
      </c>
      <c r="AB2" t="s">
        <v>446</v>
      </c>
      <c r="AC2" t="s">
        <v>447</v>
      </c>
    </row>
    <row r="3" spans="1:31" x14ac:dyDescent="0.3">
      <c r="A3" s="2" t="s">
        <v>320</v>
      </c>
      <c r="F3" t="s">
        <v>476</v>
      </c>
    </row>
    <row r="4" spans="1:31" x14ac:dyDescent="0.3">
      <c r="A4" s="9" t="s">
        <v>321</v>
      </c>
      <c r="F4" s="2" t="s">
        <v>322</v>
      </c>
      <c r="U4" s="2" t="s">
        <v>323</v>
      </c>
    </row>
    <row r="5" spans="1:31" x14ac:dyDescent="0.3">
      <c r="A5" s="9" t="s">
        <v>324</v>
      </c>
      <c r="F5" s="9" t="s">
        <v>325</v>
      </c>
      <c r="U5" s="9" t="s">
        <v>326</v>
      </c>
    </row>
    <row r="6" spans="1:31" x14ac:dyDescent="0.3">
      <c r="A6" s="9" t="s">
        <v>327</v>
      </c>
      <c r="F6" s="9" t="s">
        <v>260</v>
      </c>
      <c r="U6" s="9" t="s">
        <v>262</v>
      </c>
    </row>
    <row r="7" spans="1:31" x14ac:dyDescent="0.3">
      <c r="B7" s="4" t="s">
        <v>328</v>
      </c>
      <c r="C7" s="4" t="s">
        <v>329</v>
      </c>
      <c r="G7" t="s">
        <v>440</v>
      </c>
      <c r="H7" t="s">
        <v>441</v>
      </c>
      <c r="I7" t="s">
        <v>442</v>
      </c>
      <c r="J7" t="s">
        <v>443</v>
      </c>
      <c r="K7" t="s">
        <v>444</v>
      </c>
      <c r="L7" t="s">
        <v>445</v>
      </c>
      <c r="M7" t="s">
        <v>446</v>
      </c>
      <c r="N7" t="s">
        <v>447</v>
      </c>
      <c r="O7" t="s">
        <v>16</v>
      </c>
      <c r="P7" t="s">
        <v>448</v>
      </c>
      <c r="V7" t="s">
        <v>440</v>
      </c>
      <c r="W7" t="s">
        <v>441</v>
      </c>
      <c r="X7" t="s">
        <v>442</v>
      </c>
      <c r="Y7" t="s">
        <v>443</v>
      </c>
      <c r="Z7" t="s">
        <v>444</v>
      </c>
      <c r="AA7" t="s">
        <v>445</v>
      </c>
      <c r="AB7" t="s">
        <v>446</v>
      </c>
      <c r="AC7" t="s">
        <v>447</v>
      </c>
      <c r="AD7" t="s">
        <v>16</v>
      </c>
      <c r="AE7" t="s">
        <v>448</v>
      </c>
    </row>
    <row r="8" spans="1:31" x14ac:dyDescent="0.3">
      <c r="A8" s="11" t="s">
        <v>440</v>
      </c>
      <c r="B8" s="4">
        <v>1</v>
      </c>
      <c r="C8" s="4">
        <v>1</v>
      </c>
      <c r="F8" t="s">
        <v>196</v>
      </c>
      <c r="G8" s="11"/>
      <c r="H8" s="11"/>
      <c r="I8" s="11"/>
      <c r="J8" s="11"/>
      <c r="K8" s="11"/>
      <c r="L8" s="11"/>
      <c r="M8" s="11"/>
      <c r="N8" s="11"/>
      <c r="O8" s="11"/>
      <c r="P8" s="55">
        <f>SUM(P9:P24)</f>
        <v>7059.9179999999997</v>
      </c>
      <c r="U8" t="s">
        <v>196</v>
      </c>
      <c r="V8" s="28"/>
      <c r="W8" s="28"/>
      <c r="X8" s="28"/>
      <c r="Y8" s="28"/>
      <c r="Z8" s="28"/>
      <c r="AA8" s="28"/>
      <c r="AB8" s="28"/>
      <c r="AC8" s="28"/>
      <c r="AE8" s="11"/>
    </row>
    <row r="9" spans="1:31" x14ac:dyDescent="0.3">
      <c r="A9" s="11" t="s">
        <v>441</v>
      </c>
      <c r="B9" s="4">
        <v>1</v>
      </c>
      <c r="C9" s="4">
        <v>1</v>
      </c>
      <c r="F9" s="11" t="s">
        <v>363</v>
      </c>
      <c r="G9" s="29"/>
      <c r="H9" s="29"/>
      <c r="I9" s="29"/>
      <c r="J9" s="29"/>
      <c r="K9" s="29"/>
      <c r="L9" s="29"/>
      <c r="M9" s="29"/>
      <c r="N9" s="29"/>
      <c r="P9" s="34">
        <f>VLOOKUP($F9,CropProd!$V$5:$Y$21,4,)/$P$2</f>
        <v>880.25</v>
      </c>
      <c r="U9" s="11" t="s">
        <v>363</v>
      </c>
      <c r="V9" s="28">
        <f>VLOOKUP(INDEX(Jobs!$A$3:$A$56,MATCH($U9,Jobs!$B$3:$B$56,0)),Jobs!$H$23:$P$57,MATCH(Employment!V$7,Jobs!$H$22:$P$22,0),)</f>
        <v>4.3033296266063887</v>
      </c>
      <c r="W9" s="28">
        <f>VLOOKUP(INDEX(Jobs!$A$3:$A$56,MATCH($U9,Jobs!$B$3:$B$56,0)),Jobs!$H$23:$P$57,MATCH(Employment!W$7,Jobs!$H$22:$P$22,0),)</f>
        <v>3.8618521080387676</v>
      </c>
      <c r="X9" s="28">
        <f>VLOOKUP(INDEX(Jobs!$A$3:$A$56,MATCH($U9,Jobs!$B$3:$B$56,0)),Jobs!$H$23:$P$57,MATCH(Employment!X$7,Jobs!$H$22:$P$22,0),)</f>
        <v>8.2807555541622317</v>
      </c>
      <c r="Y9" s="28">
        <f>VLOOKUP(INDEX(Jobs!$A$3:$A$56,MATCH($U9,Jobs!$B$3:$B$56,0)),Jobs!$H$23:$P$57,MATCH(Employment!Y$7,Jobs!$H$22:$P$22,0),)</f>
        <v>11.418017042308243</v>
      </c>
      <c r="Z9" s="28">
        <f>VLOOKUP(INDEX(Jobs!$A$3:$A$56,MATCH($U9,Jobs!$B$3:$B$56,0)),Jobs!$H$23:$P$57,MATCH(Employment!Z$7,Jobs!$H$22:$P$22,0),)</f>
        <v>4.3033296266063887</v>
      </c>
      <c r="AA9" s="28">
        <f>VLOOKUP(INDEX(Jobs!$A$3:$A$56,MATCH($U9,Jobs!$B$3:$B$56,0)),Jobs!$H$23:$P$57,MATCH(Employment!AA$7,Jobs!$H$22:$P$22,0),)</f>
        <v>3.8618521080387676</v>
      </c>
      <c r="AB9" s="28">
        <f>VLOOKUP(INDEX(Jobs!$A$3:$A$56,MATCH($U9,Jobs!$B$3:$B$56,0)),Jobs!$H$23:$P$57,MATCH(Employment!AB$7,Jobs!$H$22:$P$22,0),)</f>
        <v>8.2807555541622317</v>
      </c>
      <c r="AC9" s="28">
        <f>VLOOKUP(INDEX(Jobs!$A$3:$A$56,MATCH($U9,Jobs!$B$3:$B$56,0)),Jobs!$H$23:$P$57,MATCH(Employment!AC$7,Jobs!$H$22:$P$22,0),)</f>
        <v>11.418017042308243</v>
      </c>
      <c r="AE9" s="11"/>
    </row>
    <row r="10" spans="1:31" x14ac:dyDescent="0.3">
      <c r="A10" s="11" t="s">
        <v>442</v>
      </c>
      <c r="B10" s="4">
        <v>1</v>
      </c>
      <c r="C10" s="4">
        <v>1</v>
      </c>
      <c r="F10" s="11" t="s">
        <v>364</v>
      </c>
      <c r="I10" s="29"/>
      <c r="P10" s="34">
        <f>VLOOKUP($F10,CropProd!$V$5:$Y$21,4,)/$P$2</f>
        <v>390.62900000000002</v>
      </c>
      <c r="U10" s="11" t="s">
        <v>364</v>
      </c>
      <c r="V10" s="28">
        <f>VLOOKUP(INDEX(Jobs!$A$3:$A$56,MATCH($U10,Jobs!$B$3:$B$56,0)),Jobs!$H$23:$P$57,MATCH(Employment!V$7,Jobs!$H$22:$P$22,0),)</f>
        <v>4.3033296266063887</v>
      </c>
      <c r="W10" s="28">
        <f>VLOOKUP(INDEX(Jobs!$A$3:$A$56,MATCH($U10,Jobs!$B$3:$B$56,0)),Jobs!$H$23:$P$57,MATCH(Employment!W$7,Jobs!$H$22:$P$22,0),)</f>
        <v>3.8618521080387676</v>
      </c>
      <c r="X10" s="28">
        <f>VLOOKUP(INDEX(Jobs!$A$3:$A$56,MATCH($U10,Jobs!$B$3:$B$56,0)),Jobs!$H$23:$P$57,MATCH(Employment!X$7,Jobs!$H$22:$P$22,0),)</f>
        <v>8.2807555541622317</v>
      </c>
      <c r="Y10" s="28">
        <f>VLOOKUP(INDEX(Jobs!$A$3:$A$56,MATCH($U10,Jobs!$B$3:$B$56,0)),Jobs!$H$23:$P$57,MATCH(Employment!Y$7,Jobs!$H$22:$P$22,0),)</f>
        <v>11.418017042308243</v>
      </c>
      <c r="Z10" s="28">
        <f>VLOOKUP(INDEX(Jobs!$A$3:$A$56,MATCH($U10,Jobs!$B$3:$B$56,0)),Jobs!$H$23:$P$57,MATCH(Employment!Z$7,Jobs!$H$22:$P$22,0),)</f>
        <v>4.3033296266063887</v>
      </c>
      <c r="AA10" s="28">
        <f>VLOOKUP(INDEX(Jobs!$A$3:$A$56,MATCH($U10,Jobs!$B$3:$B$56,0)),Jobs!$H$23:$P$57,MATCH(Employment!AA$7,Jobs!$H$22:$P$22,0),)</f>
        <v>3.8618521080387676</v>
      </c>
      <c r="AB10" s="28">
        <f>VLOOKUP(INDEX(Jobs!$A$3:$A$56,MATCH($U10,Jobs!$B$3:$B$56,0)),Jobs!$H$23:$P$57,MATCH(Employment!AB$7,Jobs!$H$22:$P$22,0),)</f>
        <v>8.2807555541622317</v>
      </c>
      <c r="AC10" s="28">
        <f>VLOOKUP(INDEX(Jobs!$A$3:$A$56,MATCH($U10,Jobs!$B$3:$B$56,0)),Jobs!$H$23:$P$57,MATCH(Employment!AC$7,Jobs!$H$22:$P$22,0),)</f>
        <v>11.418017042308243</v>
      </c>
      <c r="AE10" s="11"/>
    </row>
    <row r="11" spans="1:31" x14ac:dyDescent="0.3">
      <c r="A11" s="11" t="s">
        <v>443</v>
      </c>
      <c r="B11" s="4">
        <v>1</v>
      </c>
      <c r="C11" s="4">
        <v>1</v>
      </c>
      <c r="F11" s="11" t="s">
        <v>365</v>
      </c>
      <c r="G11" s="29"/>
      <c r="H11" s="29"/>
      <c r="I11" s="29"/>
      <c r="J11" s="29"/>
      <c r="K11" s="29"/>
      <c r="L11" s="29"/>
      <c r="M11" s="29"/>
      <c r="N11" s="29"/>
      <c r="P11" s="34">
        <f>VLOOKUP($F11,CropProd!$V$5:$Y$21,4,)/$P$2</f>
        <v>233.27</v>
      </c>
      <c r="U11" s="11" t="s">
        <v>365</v>
      </c>
      <c r="V11" s="28">
        <f>VLOOKUP(INDEX(Jobs!$A$3:$A$56,MATCH($U11,Jobs!$B$3:$B$56,0)),Jobs!$H$23:$P$57,MATCH(Employment!V$7,Jobs!$H$22:$P$22,0),)</f>
        <v>4.3033296266063887</v>
      </c>
      <c r="W11" s="28">
        <f>VLOOKUP(INDEX(Jobs!$A$3:$A$56,MATCH($U11,Jobs!$B$3:$B$56,0)),Jobs!$H$23:$P$57,MATCH(Employment!W$7,Jobs!$H$22:$P$22,0),)</f>
        <v>3.8618521080387676</v>
      </c>
      <c r="X11" s="28">
        <f>VLOOKUP(INDEX(Jobs!$A$3:$A$56,MATCH($U11,Jobs!$B$3:$B$56,0)),Jobs!$H$23:$P$57,MATCH(Employment!X$7,Jobs!$H$22:$P$22,0),)</f>
        <v>8.2807555541622317</v>
      </c>
      <c r="Y11" s="28">
        <f>VLOOKUP(INDEX(Jobs!$A$3:$A$56,MATCH($U11,Jobs!$B$3:$B$56,0)),Jobs!$H$23:$P$57,MATCH(Employment!Y$7,Jobs!$H$22:$P$22,0),)</f>
        <v>11.418017042308243</v>
      </c>
      <c r="Z11" s="28">
        <f>VLOOKUP(INDEX(Jobs!$A$3:$A$56,MATCH($U11,Jobs!$B$3:$B$56,0)),Jobs!$H$23:$P$57,MATCH(Employment!Z$7,Jobs!$H$22:$P$22,0),)</f>
        <v>4.3033296266063887</v>
      </c>
      <c r="AA11" s="28">
        <f>VLOOKUP(INDEX(Jobs!$A$3:$A$56,MATCH($U11,Jobs!$B$3:$B$56,0)),Jobs!$H$23:$P$57,MATCH(Employment!AA$7,Jobs!$H$22:$P$22,0),)</f>
        <v>3.8618521080387676</v>
      </c>
      <c r="AB11" s="28">
        <f>VLOOKUP(INDEX(Jobs!$A$3:$A$56,MATCH($U11,Jobs!$B$3:$B$56,0)),Jobs!$H$23:$P$57,MATCH(Employment!AB$7,Jobs!$H$22:$P$22,0),)</f>
        <v>8.2807555541622317</v>
      </c>
      <c r="AC11" s="28">
        <f>VLOOKUP(INDEX(Jobs!$A$3:$A$56,MATCH($U11,Jobs!$B$3:$B$56,0)),Jobs!$H$23:$P$57,MATCH(Employment!AC$7,Jobs!$H$22:$P$22,0),)</f>
        <v>11.418017042308243</v>
      </c>
      <c r="AE11" s="11"/>
    </row>
    <row r="12" spans="1:31" x14ac:dyDescent="0.3">
      <c r="A12" s="11" t="s">
        <v>444</v>
      </c>
      <c r="B12" s="4">
        <v>1</v>
      </c>
      <c r="C12" s="4">
        <v>1</v>
      </c>
      <c r="F12" s="11" t="s">
        <v>366</v>
      </c>
      <c r="G12" s="29"/>
      <c r="H12" s="29"/>
      <c r="I12" s="29"/>
      <c r="J12" s="29"/>
      <c r="K12" s="29"/>
      <c r="L12" s="29"/>
      <c r="M12" s="29"/>
      <c r="N12" s="29"/>
      <c r="P12" s="34">
        <f>VLOOKUP($F12,CropProd!$V$5:$Y$21,4,)/$P$2</f>
        <v>603.83399999999995</v>
      </c>
      <c r="U12" s="11" t="s">
        <v>366</v>
      </c>
      <c r="V12" s="28">
        <f>VLOOKUP(INDEX(Jobs!$A$3:$A$56,MATCH($U12,Jobs!$B$3:$B$56,0)),Jobs!$H$23:$P$57,MATCH(Employment!V$7,Jobs!$H$22:$P$22,0),)</f>
        <v>4.3033296266063887</v>
      </c>
      <c r="W12" s="28">
        <f>VLOOKUP(INDEX(Jobs!$A$3:$A$56,MATCH($U12,Jobs!$B$3:$B$56,0)),Jobs!$H$23:$P$57,MATCH(Employment!W$7,Jobs!$H$22:$P$22,0),)</f>
        <v>3.8618521080387671</v>
      </c>
      <c r="X12" s="28">
        <f>VLOOKUP(INDEX(Jobs!$A$3:$A$56,MATCH($U12,Jobs!$B$3:$B$56,0)),Jobs!$H$23:$P$57,MATCH(Employment!X$7,Jobs!$H$22:$P$22,0),)</f>
        <v>8.2807555541622317</v>
      </c>
      <c r="Y12" s="28">
        <f>VLOOKUP(INDEX(Jobs!$A$3:$A$56,MATCH($U12,Jobs!$B$3:$B$56,0)),Jobs!$H$23:$P$57,MATCH(Employment!Y$7,Jobs!$H$22:$P$22,0),)</f>
        <v>11.418017042308243</v>
      </c>
      <c r="Z12" s="28">
        <f>VLOOKUP(INDEX(Jobs!$A$3:$A$56,MATCH($U12,Jobs!$B$3:$B$56,0)),Jobs!$H$23:$P$57,MATCH(Employment!Z$7,Jobs!$H$22:$P$22,0),)</f>
        <v>4.3033296266063887</v>
      </c>
      <c r="AA12" s="28">
        <f>VLOOKUP(INDEX(Jobs!$A$3:$A$56,MATCH($U12,Jobs!$B$3:$B$56,0)),Jobs!$H$23:$P$57,MATCH(Employment!AA$7,Jobs!$H$22:$P$22,0),)</f>
        <v>3.8618521080387671</v>
      </c>
      <c r="AB12" s="28">
        <f>VLOOKUP(INDEX(Jobs!$A$3:$A$56,MATCH($U12,Jobs!$B$3:$B$56,0)),Jobs!$H$23:$P$57,MATCH(Employment!AB$7,Jobs!$H$22:$P$22,0),)</f>
        <v>8.2807555541622317</v>
      </c>
      <c r="AC12" s="28">
        <f>VLOOKUP(INDEX(Jobs!$A$3:$A$56,MATCH($U12,Jobs!$B$3:$B$56,0)),Jobs!$H$23:$P$57,MATCH(Employment!AC$7,Jobs!$H$22:$P$22,0),)</f>
        <v>11.418017042308243</v>
      </c>
      <c r="AE12" s="11"/>
    </row>
    <row r="13" spans="1:31" x14ac:dyDescent="0.3">
      <c r="A13" s="11" t="s">
        <v>445</v>
      </c>
      <c r="B13" s="4">
        <v>1</v>
      </c>
      <c r="C13" s="4">
        <v>1</v>
      </c>
      <c r="F13" s="11" t="s">
        <v>367</v>
      </c>
      <c r="G13" s="29"/>
      <c r="H13" s="29"/>
      <c r="I13" s="29"/>
      <c r="J13" s="29"/>
      <c r="K13" s="29"/>
      <c r="L13" s="29"/>
      <c r="M13" s="29"/>
      <c r="N13" s="29"/>
      <c r="P13" s="34">
        <f>VLOOKUP($F13,CropProd!$V$5:$Y$21,4,)/$P$2</f>
        <v>336.45</v>
      </c>
      <c r="U13" s="11" t="s">
        <v>367</v>
      </c>
      <c r="V13" s="28">
        <f>VLOOKUP(INDEX(Jobs!$A$3:$A$56,MATCH($U13,Jobs!$B$3:$B$56,0)),Jobs!$H$23:$P$57,MATCH(Employment!V$7,Jobs!$H$22:$P$22,0),)</f>
        <v>4.3033296266063887</v>
      </c>
      <c r="W13" s="28">
        <f>VLOOKUP(INDEX(Jobs!$A$3:$A$56,MATCH($U13,Jobs!$B$3:$B$56,0)),Jobs!$H$23:$P$57,MATCH(Employment!W$7,Jobs!$H$22:$P$22,0),)</f>
        <v>3.8618521080387671</v>
      </c>
      <c r="X13" s="28">
        <f>VLOOKUP(INDEX(Jobs!$A$3:$A$56,MATCH($U13,Jobs!$B$3:$B$56,0)),Jobs!$H$23:$P$57,MATCH(Employment!X$7,Jobs!$H$22:$P$22,0),)</f>
        <v>8.28075555416223</v>
      </c>
      <c r="Y13" s="28">
        <f>VLOOKUP(INDEX(Jobs!$A$3:$A$56,MATCH($U13,Jobs!$B$3:$B$56,0)),Jobs!$H$23:$P$57,MATCH(Employment!Y$7,Jobs!$H$22:$P$22,0),)</f>
        <v>11.418017042308243</v>
      </c>
      <c r="Z13" s="28">
        <f>VLOOKUP(INDEX(Jobs!$A$3:$A$56,MATCH($U13,Jobs!$B$3:$B$56,0)),Jobs!$H$23:$P$57,MATCH(Employment!Z$7,Jobs!$H$22:$P$22,0),)</f>
        <v>4.3033296266063887</v>
      </c>
      <c r="AA13" s="28">
        <f>VLOOKUP(INDEX(Jobs!$A$3:$A$56,MATCH($U13,Jobs!$B$3:$B$56,0)),Jobs!$H$23:$P$57,MATCH(Employment!AA$7,Jobs!$H$22:$P$22,0),)</f>
        <v>3.8618521080387671</v>
      </c>
      <c r="AB13" s="28">
        <f>VLOOKUP(INDEX(Jobs!$A$3:$A$56,MATCH($U13,Jobs!$B$3:$B$56,0)),Jobs!$H$23:$P$57,MATCH(Employment!AB$7,Jobs!$H$22:$P$22,0),)</f>
        <v>8.28075555416223</v>
      </c>
      <c r="AC13" s="28">
        <f>VLOOKUP(INDEX(Jobs!$A$3:$A$56,MATCH($U13,Jobs!$B$3:$B$56,0)),Jobs!$H$23:$P$57,MATCH(Employment!AC$7,Jobs!$H$22:$P$22,0),)</f>
        <v>11.418017042308243</v>
      </c>
      <c r="AE13" s="11"/>
    </row>
    <row r="14" spans="1:31" x14ac:dyDescent="0.3">
      <c r="A14" s="11" t="s">
        <v>446</v>
      </c>
      <c r="B14" s="4">
        <v>1</v>
      </c>
      <c r="C14" s="4">
        <v>1</v>
      </c>
      <c r="F14" s="11" t="s">
        <v>368</v>
      </c>
      <c r="G14" s="29"/>
      <c r="H14" s="29"/>
      <c r="I14" s="29"/>
      <c r="J14" s="29"/>
      <c r="K14" s="29"/>
      <c r="L14" s="29"/>
      <c r="M14" s="29"/>
      <c r="N14" s="29"/>
      <c r="P14" s="34">
        <f>VLOOKUP($F14,CropProd!$V$5:$Y$21,4,)/$P$2</f>
        <v>537.83600000000001</v>
      </c>
      <c r="U14" s="11" t="s">
        <v>368</v>
      </c>
      <c r="V14" s="28">
        <f>VLOOKUP(INDEX(Jobs!$A$3:$A$56,MATCH($U14,Jobs!$B$3:$B$56,0)),Jobs!$H$23:$P$57,MATCH(Employment!V$7,Jobs!$H$22:$P$22,0),)</f>
        <v>4.3033296266063887</v>
      </c>
      <c r="W14" s="28">
        <f>VLOOKUP(INDEX(Jobs!$A$3:$A$56,MATCH($U14,Jobs!$B$3:$B$56,0)),Jobs!$H$23:$P$57,MATCH(Employment!W$7,Jobs!$H$22:$P$22,0),)</f>
        <v>3.8618521080387671</v>
      </c>
      <c r="X14" s="28">
        <f>VLOOKUP(INDEX(Jobs!$A$3:$A$56,MATCH($U14,Jobs!$B$3:$B$56,0)),Jobs!$H$23:$P$57,MATCH(Employment!X$7,Jobs!$H$22:$P$22,0),)</f>
        <v>8.28075555416223</v>
      </c>
      <c r="Y14" s="28">
        <f>VLOOKUP(INDEX(Jobs!$A$3:$A$56,MATCH($U14,Jobs!$B$3:$B$56,0)),Jobs!$H$23:$P$57,MATCH(Employment!Y$7,Jobs!$H$22:$P$22,0),)</f>
        <v>11.418017042308243</v>
      </c>
      <c r="Z14" s="28">
        <f>VLOOKUP(INDEX(Jobs!$A$3:$A$56,MATCH($U14,Jobs!$B$3:$B$56,0)),Jobs!$H$23:$P$57,MATCH(Employment!Z$7,Jobs!$H$22:$P$22,0),)</f>
        <v>4.3033296266063887</v>
      </c>
      <c r="AA14" s="28">
        <f>VLOOKUP(INDEX(Jobs!$A$3:$A$56,MATCH($U14,Jobs!$B$3:$B$56,0)),Jobs!$H$23:$P$57,MATCH(Employment!AA$7,Jobs!$H$22:$P$22,0),)</f>
        <v>3.8618521080387671</v>
      </c>
      <c r="AB14" s="28">
        <f>VLOOKUP(INDEX(Jobs!$A$3:$A$56,MATCH($U14,Jobs!$B$3:$B$56,0)),Jobs!$H$23:$P$57,MATCH(Employment!AB$7,Jobs!$H$22:$P$22,0),)</f>
        <v>8.28075555416223</v>
      </c>
      <c r="AC14" s="28">
        <f>VLOOKUP(INDEX(Jobs!$A$3:$A$56,MATCH($U14,Jobs!$B$3:$B$56,0)),Jobs!$H$23:$P$57,MATCH(Employment!AC$7,Jobs!$H$22:$P$22,0),)</f>
        <v>11.418017042308243</v>
      </c>
      <c r="AE14" s="11"/>
    </row>
    <row r="15" spans="1:31" x14ac:dyDescent="0.3">
      <c r="A15" s="11" t="s">
        <v>447</v>
      </c>
      <c r="B15" s="4">
        <v>1</v>
      </c>
      <c r="C15" s="4">
        <v>1</v>
      </c>
      <c r="F15" s="11" t="s">
        <v>369</v>
      </c>
      <c r="G15" s="29"/>
      <c r="H15" s="29"/>
      <c r="I15" s="29"/>
      <c r="J15" s="29"/>
      <c r="K15" s="29"/>
      <c r="L15" s="29"/>
      <c r="M15" s="29"/>
      <c r="N15" s="29"/>
      <c r="P15" s="34">
        <f>VLOOKUP($F15,CropProd!$V$5:$Y$21,4,)/$P$2</f>
        <v>916.54399999999998</v>
      </c>
      <c r="U15" s="11" t="s">
        <v>369</v>
      </c>
      <c r="V15" s="28">
        <f>VLOOKUP(INDEX(Jobs!$A$3:$A$56,MATCH($U15,Jobs!$B$3:$B$56,0)),Jobs!$H$23:$P$57,MATCH(Employment!V$7,Jobs!$H$22:$P$22,0),)</f>
        <v>4.3033296266063887</v>
      </c>
      <c r="W15" s="28">
        <f>VLOOKUP(INDEX(Jobs!$A$3:$A$56,MATCH($U15,Jobs!$B$3:$B$56,0)),Jobs!$H$23:$P$57,MATCH(Employment!W$7,Jobs!$H$22:$P$22,0),)</f>
        <v>3.8618521080387671</v>
      </c>
      <c r="X15" s="28">
        <f>VLOOKUP(INDEX(Jobs!$A$3:$A$56,MATCH($U15,Jobs!$B$3:$B$56,0)),Jobs!$H$23:$P$57,MATCH(Employment!X$7,Jobs!$H$22:$P$22,0),)</f>
        <v>8.2807555541622317</v>
      </c>
      <c r="Y15" s="28">
        <f>VLOOKUP(INDEX(Jobs!$A$3:$A$56,MATCH($U15,Jobs!$B$3:$B$56,0)),Jobs!$H$23:$P$57,MATCH(Employment!Y$7,Jobs!$H$22:$P$22,0),)</f>
        <v>11.418017042308243</v>
      </c>
      <c r="Z15" s="28">
        <f>VLOOKUP(INDEX(Jobs!$A$3:$A$56,MATCH($U15,Jobs!$B$3:$B$56,0)),Jobs!$H$23:$P$57,MATCH(Employment!Z$7,Jobs!$H$22:$P$22,0),)</f>
        <v>4.3033296266063887</v>
      </c>
      <c r="AA15" s="28">
        <f>VLOOKUP(INDEX(Jobs!$A$3:$A$56,MATCH($U15,Jobs!$B$3:$B$56,0)),Jobs!$H$23:$P$57,MATCH(Employment!AA$7,Jobs!$H$22:$P$22,0),)</f>
        <v>3.8618521080387671</v>
      </c>
      <c r="AB15" s="28">
        <f>VLOOKUP(INDEX(Jobs!$A$3:$A$56,MATCH($U15,Jobs!$B$3:$B$56,0)),Jobs!$H$23:$P$57,MATCH(Employment!AB$7,Jobs!$H$22:$P$22,0),)</f>
        <v>8.2807555541622317</v>
      </c>
      <c r="AC15" s="28">
        <f>VLOOKUP(INDEX(Jobs!$A$3:$A$56,MATCH($U15,Jobs!$B$3:$B$56,0)),Jobs!$H$23:$P$57,MATCH(Employment!AC$7,Jobs!$H$22:$P$22,0),)</f>
        <v>11.418017042308243</v>
      </c>
      <c r="AE15" s="11"/>
    </row>
    <row r="16" spans="1:31" x14ac:dyDescent="0.3">
      <c r="A16" s="11" t="s">
        <v>16</v>
      </c>
      <c r="B16" s="4">
        <v>1</v>
      </c>
      <c r="C16" s="4">
        <v>0.5</v>
      </c>
      <c r="F16" s="11" t="s">
        <v>370</v>
      </c>
      <c r="G16" s="29"/>
      <c r="H16" s="29"/>
      <c r="I16" s="29"/>
      <c r="J16" s="29"/>
      <c r="K16" s="29"/>
      <c r="L16" s="29"/>
      <c r="M16" s="29"/>
      <c r="N16" s="29"/>
      <c r="P16" s="34">
        <f>VLOOKUP($F16,CropProd!$V$5:$Y$21,4,)/$P$2</f>
        <v>705.11099999999999</v>
      </c>
      <c r="U16" s="11" t="s">
        <v>370</v>
      </c>
      <c r="V16" s="28">
        <f>VLOOKUP(INDEX(Jobs!$A$3:$A$56,MATCH($U16,Jobs!$B$3:$B$56,0)),Jobs!$H$23:$P$57,MATCH(Employment!V$7,Jobs!$H$22:$P$22,0),)</f>
        <v>4.3033296266063887</v>
      </c>
      <c r="W16" s="28">
        <f>VLOOKUP(INDEX(Jobs!$A$3:$A$56,MATCH($U16,Jobs!$B$3:$B$56,0)),Jobs!$H$23:$P$57,MATCH(Employment!W$7,Jobs!$H$22:$P$22,0),)</f>
        <v>3.8618521080387671</v>
      </c>
      <c r="X16" s="28">
        <f>VLOOKUP(INDEX(Jobs!$A$3:$A$56,MATCH($U16,Jobs!$B$3:$B$56,0)),Jobs!$H$23:$P$57,MATCH(Employment!X$7,Jobs!$H$22:$P$22,0),)</f>
        <v>8.2807555541622317</v>
      </c>
      <c r="Y16" s="28">
        <f>VLOOKUP(INDEX(Jobs!$A$3:$A$56,MATCH($U16,Jobs!$B$3:$B$56,0)),Jobs!$H$23:$P$57,MATCH(Employment!Y$7,Jobs!$H$22:$P$22,0),)</f>
        <v>11.418017042308243</v>
      </c>
      <c r="Z16" s="28">
        <f>VLOOKUP(INDEX(Jobs!$A$3:$A$56,MATCH($U16,Jobs!$B$3:$B$56,0)),Jobs!$H$23:$P$57,MATCH(Employment!Z$7,Jobs!$H$22:$P$22,0),)</f>
        <v>4.3033296266063887</v>
      </c>
      <c r="AA16" s="28">
        <f>VLOOKUP(INDEX(Jobs!$A$3:$A$56,MATCH($U16,Jobs!$B$3:$B$56,0)),Jobs!$H$23:$P$57,MATCH(Employment!AA$7,Jobs!$H$22:$P$22,0),)</f>
        <v>3.8618521080387671</v>
      </c>
      <c r="AB16" s="28">
        <f>VLOOKUP(INDEX(Jobs!$A$3:$A$56,MATCH($U16,Jobs!$B$3:$B$56,0)),Jobs!$H$23:$P$57,MATCH(Employment!AB$7,Jobs!$H$22:$P$22,0),)</f>
        <v>8.2807555541622317</v>
      </c>
      <c r="AC16" s="28">
        <f>VLOOKUP(INDEX(Jobs!$A$3:$A$56,MATCH($U16,Jobs!$B$3:$B$56,0)),Jobs!$H$23:$P$57,MATCH(Employment!AC$7,Jobs!$H$22:$P$22,0),)</f>
        <v>11.418017042308243</v>
      </c>
      <c r="AE16" s="11"/>
    </row>
    <row r="17" spans="1:31" x14ac:dyDescent="0.3">
      <c r="A17" s="11" t="s">
        <v>448</v>
      </c>
      <c r="B17" s="4">
        <v>2</v>
      </c>
      <c r="C17" s="4"/>
      <c r="F17" s="11" t="s">
        <v>346</v>
      </c>
      <c r="G17" s="29"/>
      <c r="H17" s="29"/>
      <c r="I17" s="29"/>
      <c r="J17" s="29"/>
      <c r="K17" s="29"/>
      <c r="L17" s="29"/>
      <c r="M17" s="29"/>
      <c r="N17" s="29"/>
      <c r="P17" s="34">
        <f>VLOOKUP($F17,CropProd!$V$5:$Y$21,4,)/$P$2</f>
        <v>82.881</v>
      </c>
      <c r="U17" s="11" t="s">
        <v>346</v>
      </c>
      <c r="V17" s="28">
        <f>VLOOKUP(INDEX(Jobs!$A$3:$A$56,MATCH($U17,Jobs!$B$3:$B$56,0)),Jobs!$H$23:$P$57,MATCH(Employment!V$7,Jobs!$H$22:$P$22,0),)</f>
        <v>4.3033296266063887</v>
      </c>
      <c r="W17" s="28">
        <f>VLOOKUP(INDEX(Jobs!$A$3:$A$56,MATCH($U17,Jobs!$B$3:$B$56,0)),Jobs!$H$23:$P$57,MATCH(Employment!W$7,Jobs!$H$22:$P$22,0),)</f>
        <v>3.8618521080387671</v>
      </c>
      <c r="X17" s="28">
        <f>VLOOKUP(INDEX(Jobs!$A$3:$A$56,MATCH($U17,Jobs!$B$3:$B$56,0)),Jobs!$H$23:$P$57,MATCH(Employment!X$7,Jobs!$H$22:$P$22,0),)</f>
        <v>8.2807555541622317</v>
      </c>
      <c r="Y17" s="28">
        <f>VLOOKUP(INDEX(Jobs!$A$3:$A$56,MATCH($U17,Jobs!$B$3:$B$56,0)),Jobs!$H$23:$P$57,MATCH(Employment!Y$7,Jobs!$H$22:$P$22,0),)</f>
        <v>11.418017042308243</v>
      </c>
      <c r="Z17" s="28">
        <f>VLOOKUP(INDEX(Jobs!$A$3:$A$56,MATCH($U17,Jobs!$B$3:$B$56,0)),Jobs!$H$23:$P$57,MATCH(Employment!Z$7,Jobs!$H$22:$P$22,0),)</f>
        <v>4.3033296266063887</v>
      </c>
      <c r="AA17" s="28">
        <f>VLOOKUP(INDEX(Jobs!$A$3:$A$56,MATCH($U17,Jobs!$B$3:$B$56,0)),Jobs!$H$23:$P$57,MATCH(Employment!AA$7,Jobs!$H$22:$P$22,0),)</f>
        <v>3.8618521080387671</v>
      </c>
      <c r="AB17" s="28">
        <f>VLOOKUP(INDEX(Jobs!$A$3:$A$56,MATCH($U17,Jobs!$B$3:$B$56,0)),Jobs!$H$23:$P$57,MATCH(Employment!AB$7,Jobs!$H$22:$P$22,0),)</f>
        <v>8.2807555541622317</v>
      </c>
      <c r="AC17" s="28">
        <f>VLOOKUP(INDEX(Jobs!$A$3:$A$56,MATCH($U17,Jobs!$B$3:$B$56,0)),Jobs!$H$23:$P$57,MATCH(Employment!AC$7,Jobs!$H$22:$P$22,0),)</f>
        <v>11.418017042308243</v>
      </c>
      <c r="AE17" s="11"/>
    </row>
    <row r="18" spans="1:31" x14ac:dyDescent="0.3">
      <c r="C18" s="4"/>
      <c r="F18" s="11" t="s">
        <v>371</v>
      </c>
      <c r="G18" s="29"/>
      <c r="H18" s="29"/>
      <c r="I18" s="29"/>
      <c r="J18" s="29"/>
      <c r="K18" s="29"/>
      <c r="L18" s="29"/>
      <c r="M18" s="29"/>
      <c r="N18" s="29"/>
      <c r="P18" s="34">
        <f>VLOOKUP($F18,CropProd!$V$5:$Y$21,4,)/$P$2</f>
        <v>6.0129999999999999</v>
      </c>
      <c r="U18" s="11" t="s">
        <v>371</v>
      </c>
      <c r="V18" s="28">
        <f>VLOOKUP(INDEX(Jobs!$A$3:$A$56,MATCH($U18,Jobs!$B$3:$B$56,0)),Jobs!$H$23:$P$57,MATCH(Employment!V$7,Jobs!$H$22:$P$22,0),)</f>
        <v>4.3033296266063896</v>
      </c>
      <c r="W18" s="28">
        <f>VLOOKUP(INDEX(Jobs!$A$3:$A$56,MATCH($U18,Jobs!$B$3:$B$56,0)),Jobs!$H$23:$P$57,MATCH(Employment!W$7,Jobs!$H$22:$P$22,0),)</f>
        <v>3.8618521080387667</v>
      </c>
      <c r="X18" s="28">
        <f>VLOOKUP(INDEX(Jobs!$A$3:$A$56,MATCH($U18,Jobs!$B$3:$B$56,0)),Jobs!$H$23:$P$57,MATCH(Employment!X$7,Jobs!$H$22:$P$22,0),)</f>
        <v>8.2807555541622317</v>
      </c>
      <c r="Y18" s="28">
        <f>VLOOKUP(INDEX(Jobs!$A$3:$A$56,MATCH($U18,Jobs!$B$3:$B$56,0)),Jobs!$H$23:$P$57,MATCH(Employment!Y$7,Jobs!$H$22:$P$22,0),)</f>
        <v>11.418017042308243</v>
      </c>
      <c r="Z18" s="28">
        <f>VLOOKUP(INDEX(Jobs!$A$3:$A$56,MATCH($U18,Jobs!$B$3:$B$56,0)),Jobs!$H$23:$P$57,MATCH(Employment!Z$7,Jobs!$H$22:$P$22,0),)</f>
        <v>4.3033296266063896</v>
      </c>
      <c r="AA18" s="28">
        <f>VLOOKUP(INDEX(Jobs!$A$3:$A$56,MATCH($U18,Jobs!$B$3:$B$56,0)),Jobs!$H$23:$P$57,MATCH(Employment!AA$7,Jobs!$H$22:$P$22,0),)</f>
        <v>3.8618521080387667</v>
      </c>
      <c r="AB18" s="28">
        <f>VLOOKUP(INDEX(Jobs!$A$3:$A$56,MATCH($U18,Jobs!$B$3:$B$56,0)),Jobs!$H$23:$P$57,MATCH(Employment!AB$7,Jobs!$H$22:$P$22,0),)</f>
        <v>8.2807555541622317</v>
      </c>
      <c r="AC18" s="28">
        <f>VLOOKUP(INDEX(Jobs!$A$3:$A$56,MATCH($U18,Jobs!$B$3:$B$56,0)),Jobs!$H$23:$P$57,MATCH(Employment!AC$7,Jobs!$H$22:$P$22,0),)</f>
        <v>11.418017042308243</v>
      </c>
      <c r="AE18" s="11"/>
    </row>
    <row r="19" spans="1:31" x14ac:dyDescent="0.3">
      <c r="A19" s="11"/>
      <c r="B19" s="4"/>
      <c r="C19" s="4"/>
      <c r="F19" s="11" t="s">
        <v>348</v>
      </c>
      <c r="G19" s="29"/>
      <c r="H19" s="29"/>
      <c r="I19" s="29"/>
      <c r="J19" s="29"/>
      <c r="K19" s="29"/>
      <c r="L19" s="29"/>
      <c r="M19" s="29"/>
      <c r="N19" s="29"/>
      <c r="P19" s="34">
        <f>VLOOKUP($F19,CropProd!$V$5:$Y$21,4,)/$P$2</f>
        <v>5.9119999999999999</v>
      </c>
      <c r="U19" s="11" t="s">
        <v>348</v>
      </c>
      <c r="V19" s="28">
        <f>VLOOKUP(INDEX(Jobs!$A$3:$A$56,MATCH($U19,Jobs!$B$3:$B$56,0)),Jobs!$H$23:$P$57,MATCH(Employment!V$7,Jobs!$H$22:$P$22,0),)</f>
        <v>4.3033296266063896</v>
      </c>
      <c r="W19" s="28">
        <f>VLOOKUP(INDEX(Jobs!$A$3:$A$56,MATCH($U19,Jobs!$B$3:$B$56,0)),Jobs!$H$23:$P$57,MATCH(Employment!W$7,Jobs!$H$22:$P$22,0),)</f>
        <v>3.8618521080387667</v>
      </c>
      <c r="X19" s="28">
        <f>VLOOKUP(INDEX(Jobs!$A$3:$A$56,MATCH($U19,Jobs!$B$3:$B$56,0)),Jobs!$H$23:$P$57,MATCH(Employment!X$7,Jobs!$H$22:$P$22,0),)</f>
        <v>8.2807555541622317</v>
      </c>
      <c r="Y19" s="28">
        <f>VLOOKUP(INDEX(Jobs!$A$3:$A$56,MATCH($U19,Jobs!$B$3:$B$56,0)),Jobs!$H$23:$P$57,MATCH(Employment!Y$7,Jobs!$H$22:$P$22,0),)</f>
        <v>11.418017042308243</v>
      </c>
      <c r="Z19" s="28">
        <f>VLOOKUP(INDEX(Jobs!$A$3:$A$56,MATCH($U19,Jobs!$B$3:$B$56,0)),Jobs!$H$23:$P$57,MATCH(Employment!Z$7,Jobs!$H$22:$P$22,0),)</f>
        <v>4.3033296266063896</v>
      </c>
      <c r="AA19" s="28">
        <f>VLOOKUP(INDEX(Jobs!$A$3:$A$56,MATCH($U19,Jobs!$B$3:$B$56,0)),Jobs!$H$23:$P$57,MATCH(Employment!AA$7,Jobs!$H$22:$P$22,0),)</f>
        <v>3.8618521080387667</v>
      </c>
      <c r="AB19" s="28">
        <f>VLOOKUP(INDEX(Jobs!$A$3:$A$56,MATCH($U19,Jobs!$B$3:$B$56,0)),Jobs!$H$23:$P$57,MATCH(Employment!AB$7,Jobs!$H$22:$P$22,0),)</f>
        <v>8.2807555541622317</v>
      </c>
      <c r="AC19" s="28">
        <f>VLOOKUP(INDEX(Jobs!$A$3:$A$56,MATCH($U19,Jobs!$B$3:$B$56,0)),Jobs!$H$23:$P$57,MATCH(Employment!AC$7,Jobs!$H$22:$P$22,0),)</f>
        <v>11.418017042308243</v>
      </c>
      <c r="AE19" s="11"/>
    </row>
    <row r="20" spans="1:31" x14ac:dyDescent="0.3">
      <c r="F20" s="11" t="s">
        <v>372</v>
      </c>
      <c r="G20" s="29"/>
      <c r="H20" s="29"/>
      <c r="I20" s="29"/>
      <c r="J20" s="29"/>
      <c r="K20" s="29"/>
      <c r="L20" s="29"/>
      <c r="M20" s="29"/>
      <c r="N20" s="29"/>
      <c r="P20" s="34">
        <f>VLOOKUP($F20,CropProd!$V$5:$Y$21,4,)/$P$2</f>
        <v>16</v>
      </c>
      <c r="U20" s="11" t="s">
        <v>372</v>
      </c>
      <c r="V20" s="28">
        <f>VLOOKUP(INDEX(Jobs!$A$3:$A$56,MATCH($U20,Jobs!$B$3:$B$56,0)),Jobs!$H$23:$P$57,MATCH(Employment!V$7,Jobs!$H$22:$P$22,0),)</f>
        <v>4.3033296266063896</v>
      </c>
      <c r="W20" s="28">
        <f>VLOOKUP(INDEX(Jobs!$A$3:$A$56,MATCH($U20,Jobs!$B$3:$B$56,0)),Jobs!$H$23:$P$57,MATCH(Employment!W$7,Jobs!$H$22:$P$22,0),)</f>
        <v>3.8618521080387667</v>
      </c>
      <c r="X20" s="28">
        <f>VLOOKUP(INDEX(Jobs!$A$3:$A$56,MATCH($U20,Jobs!$B$3:$B$56,0)),Jobs!$H$23:$P$57,MATCH(Employment!X$7,Jobs!$H$22:$P$22,0),)</f>
        <v>8.2807555541622317</v>
      </c>
      <c r="Y20" s="28">
        <f>VLOOKUP(INDEX(Jobs!$A$3:$A$56,MATCH($U20,Jobs!$B$3:$B$56,0)),Jobs!$H$23:$P$57,MATCH(Employment!Y$7,Jobs!$H$22:$P$22,0),)</f>
        <v>11.418017042308243</v>
      </c>
      <c r="Z20" s="28">
        <f>VLOOKUP(INDEX(Jobs!$A$3:$A$56,MATCH($U20,Jobs!$B$3:$B$56,0)),Jobs!$H$23:$P$57,MATCH(Employment!Z$7,Jobs!$H$22:$P$22,0),)</f>
        <v>4.3033296266063896</v>
      </c>
      <c r="AA20" s="28">
        <f>VLOOKUP(INDEX(Jobs!$A$3:$A$56,MATCH($U20,Jobs!$B$3:$B$56,0)),Jobs!$H$23:$P$57,MATCH(Employment!AA$7,Jobs!$H$22:$P$22,0),)</f>
        <v>3.8618521080387667</v>
      </c>
      <c r="AB20" s="28">
        <f>VLOOKUP(INDEX(Jobs!$A$3:$A$56,MATCH($U20,Jobs!$B$3:$B$56,0)),Jobs!$H$23:$P$57,MATCH(Employment!AB$7,Jobs!$H$22:$P$22,0),)</f>
        <v>8.2807555541622317</v>
      </c>
      <c r="AC20" s="28">
        <f>VLOOKUP(INDEX(Jobs!$A$3:$A$56,MATCH($U20,Jobs!$B$3:$B$56,0)),Jobs!$H$23:$P$57,MATCH(Employment!AC$7,Jobs!$H$22:$P$22,0),)</f>
        <v>11.418017042308243</v>
      </c>
      <c r="AE20" s="11"/>
    </row>
    <row r="21" spans="1:31" x14ac:dyDescent="0.3">
      <c r="F21" s="11" t="s">
        <v>347</v>
      </c>
      <c r="G21" s="29"/>
      <c r="H21" s="29"/>
      <c r="I21" s="29"/>
      <c r="J21" s="29"/>
      <c r="K21" s="29"/>
      <c r="L21" s="29"/>
      <c r="M21" s="29"/>
      <c r="N21" s="29"/>
      <c r="P21" s="34">
        <f>VLOOKUP($F21,CropProd!$V$5:$Y$21,4,)/$P$2</f>
        <v>527.58699999999999</v>
      </c>
      <c r="U21" s="11" t="s">
        <v>347</v>
      </c>
      <c r="V21" s="28">
        <f>VLOOKUP(INDEX(Jobs!$A$3:$A$56,MATCH($U21,Jobs!$B$3:$B$56,0)),Jobs!$H$23:$P$57,MATCH(Employment!V$7,Jobs!$H$22:$P$22,0),)</f>
        <v>4.3033296266063887</v>
      </c>
      <c r="W21" s="28">
        <f>VLOOKUP(INDEX(Jobs!$A$3:$A$56,MATCH($U21,Jobs!$B$3:$B$56,0)),Jobs!$H$23:$P$57,MATCH(Employment!W$7,Jobs!$H$22:$P$22,0),)</f>
        <v>3.8618521080387676</v>
      </c>
      <c r="X21" s="28">
        <f>VLOOKUP(INDEX(Jobs!$A$3:$A$56,MATCH($U21,Jobs!$B$3:$B$56,0)),Jobs!$H$23:$P$57,MATCH(Employment!X$7,Jobs!$H$22:$P$22,0),)</f>
        <v>8.2807555541622317</v>
      </c>
      <c r="Y21" s="28">
        <f>VLOOKUP(INDEX(Jobs!$A$3:$A$56,MATCH($U21,Jobs!$B$3:$B$56,0)),Jobs!$H$23:$P$57,MATCH(Employment!Y$7,Jobs!$H$22:$P$22,0),)</f>
        <v>11.418017042308243</v>
      </c>
      <c r="Z21" s="28">
        <f>VLOOKUP(INDEX(Jobs!$A$3:$A$56,MATCH($U21,Jobs!$B$3:$B$56,0)),Jobs!$H$23:$P$57,MATCH(Employment!Z$7,Jobs!$H$22:$P$22,0),)</f>
        <v>4.3033296266063887</v>
      </c>
      <c r="AA21" s="28">
        <f>VLOOKUP(INDEX(Jobs!$A$3:$A$56,MATCH($U21,Jobs!$B$3:$B$56,0)),Jobs!$H$23:$P$57,MATCH(Employment!AA$7,Jobs!$H$22:$P$22,0),)</f>
        <v>3.8618521080387676</v>
      </c>
      <c r="AB21" s="28">
        <f>VLOOKUP(INDEX(Jobs!$A$3:$A$56,MATCH($U21,Jobs!$B$3:$B$56,0)),Jobs!$H$23:$P$57,MATCH(Employment!AB$7,Jobs!$H$22:$P$22,0),)</f>
        <v>8.2807555541622317</v>
      </c>
      <c r="AC21" s="28">
        <f>VLOOKUP(INDEX(Jobs!$A$3:$A$56,MATCH($U21,Jobs!$B$3:$B$56,0)),Jobs!$H$23:$P$57,MATCH(Employment!AC$7,Jobs!$H$22:$P$22,0),)</f>
        <v>11.418017042308243</v>
      </c>
      <c r="AE21" s="11"/>
    </row>
    <row r="22" spans="1:31" x14ac:dyDescent="0.3">
      <c r="F22" s="11" t="s">
        <v>373</v>
      </c>
      <c r="G22" s="29"/>
      <c r="H22" s="29"/>
      <c r="I22" s="29"/>
      <c r="J22" s="29"/>
      <c r="K22" s="29"/>
      <c r="L22" s="29"/>
      <c r="M22" s="29"/>
      <c r="N22" s="29"/>
      <c r="P22" s="34">
        <f>VLOOKUP($F22,CropProd!$V$5:$Y$21,4,)/$P$2</f>
        <v>1684.2249999999999</v>
      </c>
      <c r="U22" s="11" t="s">
        <v>373</v>
      </c>
      <c r="V22" s="28">
        <f>VLOOKUP(INDEX(Jobs!$A$3:$A$56,MATCH($U22,Jobs!$B$3:$B$56,0)),Jobs!$H$23:$P$57,MATCH(Employment!V$7,Jobs!$H$22:$P$22,0),)</f>
        <v>4.3033296266063896</v>
      </c>
      <c r="W22" s="28">
        <f>VLOOKUP(INDEX(Jobs!$A$3:$A$56,MATCH($U22,Jobs!$B$3:$B$56,0)),Jobs!$H$23:$P$57,MATCH(Employment!W$7,Jobs!$H$22:$P$22,0),)</f>
        <v>3.8618521080387667</v>
      </c>
      <c r="X22" s="28">
        <f>VLOOKUP(INDEX(Jobs!$A$3:$A$56,MATCH($U22,Jobs!$B$3:$B$56,0)),Jobs!$H$23:$P$57,MATCH(Employment!X$7,Jobs!$H$22:$P$22,0),)</f>
        <v>8.2807555541622317</v>
      </c>
      <c r="Y22" s="28">
        <f>VLOOKUP(INDEX(Jobs!$A$3:$A$56,MATCH($U22,Jobs!$B$3:$B$56,0)),Jobs!$H$23:$P$57,MATCH(Employment!Y$7,Jobs!$H$22:$P$22,0),)</f>
        <v>11.418017042308243</v>
      </c>
      <c r="Z22" s="28">
        <f>VLOOKUP(INDEX(Jobs!$A$3:$A$56,MATCH($U22,Jobs!$B$3:$B$56,0)),Jobs!$H$23:$P$57,MATCH(Employment!Z$7,Jobs!$H$22:$P$22,0),)</f>
        <v>4.3033296266063896</v>
      </c>
      <c r="AA22" s="28">
        <f>VLOOKUP(INDEX(Jobs!$A$3:$A$56,MATCH($U22,Jobs!$B$3:$B$56,0)),Jobs!$H$23:$P$57,MATCH(Employment!AA$7,Jobs!$H$22:$P$22,0),)</f>
        <v>3.8618521080387667</v>
      </c>
      <c r="AB22" s="28">
        <f>VLOOKUP(INDEX(Jobs!$A$3:$A$56,MATCH($U22,Jobs!$B$3:$B$56,0)),Jobs!$H$23:$P$57,MATCH(Employment!AB$7,Jobs!$H$22:$P$22,0),)</f>
        <v>8.2807555541622317</v>
      </c>
      <c r="AC22" s="28">
        <f>VLOOKUP(INDEX(Jobs!$A$3:$A$56,MATCH($U22,Jobs!$B$3:$B$56,0)),Jobs!$H$23:$P$57,MATCH(Employment!AC$7,Jobs!$H$22:$P$22,0),)</f>
        <v>11.418017042308243</v>
      </c>
      <c r="AE22" s="11"/>
    </row>
    <row r="23" spans="1:31" x14ac:dyDescent="0.3">
      <c r="F23" s="11" t="s">
        <v>375</v>
      </c>
      <c r="G23" s="29"/>
      <c r="H23" s="29"/>
      <c r="I23" s="29"/>
      <c r="J23" s="29"/>
      <c r="K23" s="29"/>
      <c r="L23" s="29"/>
      <c r="M23" s="29"/>
      <c r="N23" s="29"/>
      <c r="P23" s="34">
        <f>VLOOKUP($F23,CropProd!$V$5:$Y$21,4,)/$P$2</f>
        <v>133.376</v>
      </c>
      <c r="U23" s="11" t="s">
        <v>375</v>
      </c>
      <c r="V23" s="28">
        <f>VLOOKUP(INDEX(Jobs!$A$3:$A$56,MATCH($U23,Jobs!$B$3:$B$56,0)),Jobs!$H$23:$P$57,MATCH(Employment!V$7,Jobs!$H$22:$P$22,0),)</f>
        <v>4.3033296266063887</v>
      </c>
      <c r="W23" s="28">
        <f>VLOOKUP(INDEX(Jobs!$A$3:$A$56,MATCH($U23,Jobs!$B$3:$B$56,0)),Jobs!$H$23:$P$57,MATCH(Employment!W$7,Jobs!$H$22:$P$22,0),)</f>
        <v>3.8618521080387671</v>
      </c>
      <c r="X23" s="28">
        <f>VLOOKUP(INDEX(Jobs!$A$3:$A$56,MATCH($U23,Jobs!$B$3:$B$56,0)),Jobs!$H$23:$P$57,MATCH(Employment!X$7,Jobs!$H$22:$P$22,0),)</f>
        <v>8.2807555541622317</v>
      </c>
      <c r="Y23" s="28">
        <f>VLOOKUP(INDEX(Jobs!$A$3:$A$56,MATCH($U23,Jobs!$B$3:$B$56,0)),Jobs!$H$23:$P$57,MATCH(Employment!Y$7,Jobs!$H$22:$P$22,0),)</f>
        <v>11.418017042308245</v>
      </c>
      <c r="Z23" s="28">
        <f>VLOOKUP(INDEX(Jobs!$A$3:$A$56,MATCH($U23,Jobs!$B$3:$B$56,0)),Jobs!$H$23:$P$57,MATCH(Employment!Z$7,Jobs!$H$22:$P$22,0),)</f>
        <v>4.3033296266063887</v>
      </c>
      <c r="AA23" s="28">
        <f>VLOOKUP(INDEX(Jobs!$A$3:$A$56,MATCH($U23,Jobs!$B$3:$B$56,0)),Jobs!$H$23:$P$57,MATCH(Employment!AA$7,Jobs!$H$22:$P$22,0),)</f>
        <v>3.8618521080387671</v>
      </c>
      <c r="AB23" s="28">
        <f>VLOOKUP(INDEX(Jobs!$A$3:$A$56,MATCH($U23,Jobs!$B$3:$B$56,0)),Jobs!$H$23:$P$57,MATCH(Employment!AB$7,Jobs!$H$22:$P$22,0),)</f>
        <v>8.2807555541622317</v>
      </c>
      <c r="AC23" s="28">
        <f>VLOOKUP(INDEX(Jobs!$A$3:$A$56,MATCH($U23,Jobs!$B$3:$B$56,0)),Jobs!$H$23:$P$57,MATCH(Employment!AC$7,Jobs!$H$22:$P$22,0),)</f>
        <v>11.418017042308245</v>
      </c>
      <c r="AE23" s="11"/>
    </row>
    <row r="24" spans="1:31" x14ac:dyDescent="0.3">
      <c r="F24" s="11" t="s">
        <v>376</v>
      </c>
      <c r="G24" s="29"/>
      <c r="H24" s="29"/>
      <c r="I24" s="29"/>
      <c r="J24" s="29"/>
      <c r="K24" s="29"/>
      <c r="L24" s="29"/>
      <c r="M24" s="29"/>
      <c r="N24" s="29"/>
      <c r="P24" s="34"/>
      <c r="U24" s="11" t="s">
        <v>376</v>
      </c>
      <c r="V24" s="28">
        <f>VLOOKUP(INDEX(Jobs!$A$3:$A$56,MATCH($U24,Jobs!$B$3:$B$56,0)),Jobs!$H$23:$P$57,MATCH(Employment!V$7,Jobs!$H$22:$P$22,0),)</f>
        <v>3.6412789148207905</v>
      </c>
      <c r="W24" s="28">
        <f>VLOOKUP(INDEX(Jobs!$A$3:$A$56,MATCH($U24,Jobs!$B$3:$B$56,0)),Jobs!$H$23:$P$57,MATCH(Employment!W$7,Jobs!$H$22:$P$22,0),)</f>
        <v>3.0343123706018891</v>
      </c>
      <c r="X24" s="28">
        <f>VLOOKUP(INDEX(Jobs!$A$3:$A$56,MATCH($U24,Jobs!$B$3:$B$56,0)),Jobs!$H$23:$P$57,MATCH(Employment!X$7,Jobs!$H$22:$P$22,0),)</f>
        <v>8.2807555541622317</v>
      </c>
      <c r="Y24" s="28">
        <f>VLOOKUP(INDEX(Jobs!$A$3:$A$56,MATCH($U24,Jobs!$B$3:$B$56,0)),Jobs!$H$23:$P$57,MATCH(Employment!Y$7,Jobs!$H$22:$P$22,0),)</f>
        <v>11.418017042308245</v>
      </c>
      <c r="Z24" s="28">
        <f>VLOOKUP(INDEX(Jobs!$A$3:$A$56,MATCH($U24,Jobs!$B$3:$B$56,0)),Jobs!$H$23:$P$57,MATCH(Employment!Z$7,Jobs!$H$22:$P$22,0),)</f>
        <v>3.6412789148207905</v>
      </c>
      <c r="AA24" s="28">
        <f>VLOOKUP(INDEX(Jobs!$A$3:$A$56,MATCH($U24,Jobs!$B$3:$B$56,0)),Jobs!$H$23:$P$57,MATCH(Employment!AA$7,Jobs!$H$22:$P$22,0),)</f>
        <v>3.0343123706018891</v>
      </c>
      <c r="AB24" s="28">
        <f>VLOOKUP(INDEX(Jobs!$A$3:$A$56,MATCH($U24,Jobs!$B$3:$B$56,0)),Jobs!$H$23:$P$57,MATCH(Employment!AB$7,Jobs!$H$22:$P$22,0),)</f>
        <v>8.2807555541622317</v>
      </c>
      <c r="AC24" s="28">
        <f>VLOOKUP(INDEX(Jobs!$A$3:$A$56,MATCH($U24,Jobs!$B$3:$B$56,0)),Jobs!$H$23:$P$57,MATCH(Employment!AC$7,Jobs!$H$22:$P$22,0),)</f>
        <v>11.418017042308245</v>
      </c>
      <c r="AE24" s="11"/>
    </row>
    <row r="25" spans="1:31" x14ac:dyDescent="0.3">
      <c r="F25" s="11" t="s">
        <v>377</v>
      </c>
      <c r="G25" s="29"/>
      <c r="H25" s="29"/>
      <c r="I25" s="29"/>
      <c r="J25" s="29"/>
      <c r="K25" s="29"/>
      <c r="L25" s="29"/>
      <c r="M25" s="29"/>
      <c r="N25" s="29"/>
      <c r="P25" s="11"/>
      <c r="U25" s="11" t="s">
        <v>377</v>
      </c>
      <c r="V25" s="28">
        <f>VLOOKUP(INDEX(Jobs!$A$3:$A$56,MATCH($U25,Jobs!$B$3:$B$56,0)),Jobs!$H$23:$P$57,MATCH(Employment!V$7,Jobs!$H$22:$P$22,0),)</f>
        <v>3.6412789148207905</v>
      </c>
      <c r="W25" s="28">
        <f>VLOOKUP(INDEX(Jobs!$A$3:$A$56,MATCH($U25,Jobs!$B$3:$B$56,0)),Jobs!$H$23:$P$57,MATCH(Employment!W$7,Jobs!$H$22:$P$22,0),)</f>
        <v>3.0343123706018891</v>
      </c>
      <c r="X25" s="28">
        <f>VLOOKUP(INDEX(Jobs!$A$3:$A$56,MATCH($U25,Jobs!$B$3:$B$56,0)),Jobs!$H$23:$P$57,MATCH(Employment!X$7,Jobs!$H$22:$P$22,0),)</f>
        <v>8.2807555541622317</v>
      </c>
      <c r="Y25" s="28">
        <f>VLOOKUP(INDEX(Jobs!$A$3:$A$56,MATCH($U25,Jobs!$B$3:$B$56,0)),Jobs!$H$23:$P$57,MATCH(Employment!Y$7,Jobs!$H$22:$P$22,0),)</f>
        <v>11.418017042308245</v>
      </c>
      <c r="Z25" s="28">
        <f>VLOOKUP(INDEX(Jobs!$A$3:$A$56,MATCH($U25,Jobs!$B$3:$B$56,0)),Jobs!$H$23:$P$57,MATCH(Employment!Z$7,Jobs!$H$22:$P$22,0),)</f>
        <v>3.6412789148207905</v>
      </c>
      <c r="AA25" s="28">
        <f>VLOOKUP(INDEX(Jobs!$A$3:$A$56,MATCH($U25,Jobs!$B$3:$B$56,0)),Jobs!$H$23:$P$57,MATCH(Employment!AA$7,Jobs!$H$22:$P$22,0),)</f>
        <v>3.0343123706018891</v>
      </c>
      <c r="AB25" s="28">
        <f>VLOOKUP(INDEX(Jobs!$A$3:$A$56,MATCH($U25,Jobs!$B$3:$B$56,0)),Jobs!$H$23:$P$57,MATCH(Employment!AB$7,Jobs!$H$22:$P$22,0),)</f>
        <v>8.2807555541622317</v>
      </c>
      <c r="AC25" s="28">
        <f>VLOOKUP(INDEX(Jobs!$A$3:$A$56,MATCH($U25,Jobs!$B$3:$B$56,0)),Jobs!$H$23:$P$57,MATCH(Employment!AC$7,Jobs!$H$22:$P$22,0),)</f>
        <v>11.418017042308245</v>
      </c>
      <c r="AE25" s="11"/>
    </row>
    <row r="26" spans="1:31" x14ac:dyDescent="0.3">
      <c r="F26" s="11" t="s">
        <v>378</v>
      </c>
      <c r="G26" s="29"/>
      <c r="H26" s="29"/>
      <c r="I26" s="29"/>
      <c r="J26" s="29"/>
      <c r="K26" s="29"/>
      <c r="L26" s="29"/>
      <c r="M26" s="29"/>
      <c r="N26" s="29"/>
      <c r="P26" s="11"/>
      <c r="U26" s="11" t="s">
        <v>378</v>
      </c>
      <c r="V26" s="28">
        <f>VLOOKUP(INDEX(Jobs!$A$3:$A$56,MATCH($U26,Jobs!$B$3:$B$56,0)),Jobs!$H$23:$P$57,MATCH(Employment!V$7,Jobs!$H$22:$P$22,0),)</f>
        <v>3.6412789148207905</v>
      </c>
      <c r="W26" s="28">
        <f>VLOOKUP(INDEX(Jobs!$A$3:$A$56,MATCH($U26,Jobs!$B$3:$B$56,0)),Jobs!$H$23:$P$57,MATCH(Employment!W$7,Jobs!$H$22:$P$22,0),)</f>
        <v>3.0343123706018891</v>
      </c>
      <c r="X26" s="28">
        <f>VLOOKUP(INDEX(Jobs!$A$3:$A$56,MATCH($U26,Jobs!$B$3:$B$56,0)),Jobs!$H$23:$P$57,MATCH(Employment!X$7,Jobs!$H$22:$P$22,0),)</f>
        <v>8.2807555541622317</v>
      </c>
      <c r="Y26" s="28">
        <f>VLOOKUP(INDEX(Jobs!$A$3:$A$56,MATCH($U26,Jobs!$B$3:$B$56,0)),Jobs!$H$23:$P$57,MATCH(Employment!Y$7,Jobs!$H$22:$P$22,0),)</f>
        <v>11.418017042308245</v>
      </c>
      <c r="Z26" s="28">
        <f>VLOOKUP(INDEX(Jobs!$A$3:$A$56,MATCH($U26,Jobs!$B$3:$B$56,0)),Jobs!$H$23:$P$57,MATCH(Employment!Z$7,Jobs!$H$22:$P$22,0),)</f>
        <v>3.6412789148207905</v>
      </c>
      <c r="AA26" s="28">
        <f>VLOOKUP(INDEX(Jobs!$A$3:$A$56,MATCH($U26,Jobs!$B$3:$B$56,0)),Jobs!$H$23:$P$57,MATCH(Employment!AA$7,Jobs!$H$22:$P$22,0),)</f>
        <v>3.0343123706018891</v>
      </c>
      <c r="AB26" s="28">
        <f>VLOOKUP(INDEX(Jobs!$A$3:$A$56,MATCH($U26,Jobs!$B$3:$B$56,0)),Jobs!$H$23:$P$57,MATCH(Employment!AB$7,Jobs!$H$22:$P$22,0),)</f>
        <v>8.2807555541622317</v>
      </c>
      <c r="AC26" s="28">
        <f>VLOOKUP(INDEX(Jobs!$A$3:$A$56,MATCH($U26,Jobs!$B$3:$B$56,0)),Jobs!$H$23:$P$57,MATCH(Employment!AC$7,Jobs!$H$22:$P$22,0),)</f>
        <v>11.418017042308245</v>
      </c>
      <c r="AE26" s="11"/>
    </row>
    <row r="27" spans="1:31" x14ac:dyDescent="0.3">
      <c r="F27" s="11" t="s">
        <v>6</v>
      </c>
      <c r="G27" s="29"/>
      <c r="H27" s="29"/>
      <c r="I27" s="29"/>
      <c r="J27" s="29"/>
      <c r="K27" s="29"/>
      <c r="L27" s="29"/>
      <c r="M27" s="29"/>
      <c r="N27" s="29"/>
      <c r="P27" s="11"/>
      <c r="U27" s="11" t="s">
        <v>6</v>
      </c>
      <c r="V27" s="28">
        <f>VLOOKUP(INDEX(Jobs!$A$3:$A$56,MATCH($U27,Jobs!$B$3:$B$56,0)),Jobs!$H$23:$P$57,MATCH(Employment!V$7,Jobs!$H$22:$P$22,0),)</f>
        <v>4.3033296266063887</v>
      </c>
      <c r="W27" s="28">
        <f>VLOOKUP(INDEX(Jobs!$A$3:$A$56,MATCH($U27,Jobs!$B$3:$B$56,0)),Jobs!$H$23:$P$57,MATCH(Employment!W$7,Jobs!$H$22:$P$22,0),)</f>
        <v>3.8618521080387667</v>
      </c>
      <c r="X27" s="28">
        <f>VLOOKUP(INDEX(Jobs!$A$3:$A$56,MATCH($U27,Jobs!$B$3:$B$56,0)),Jobs!$H$23:$P$57,MATCH(Employment!X$7,Jobs!$H$22:$P$22,0),)</f>
        <v>10.764982220410905</v>
      </c>
      <c r="Y27" s="28">
        <f>VLOOKUP(INDEX(Jobs!$A$3:$A$56,MATCH($U27,Jobs!$B$3:$B$56,0)),Jobs!$H$23:$P$57,MATCH(Employment!Y$7,Jobs!$H$22:$P$22,0),)</f>
        <v>11.418017042308243</v>
      </c>
      <c r="Z27" s="28">
        <f>VLOOKUP(INDEX(Jobs!$A$3:$A$56,MATCH($U27,Jobs!$B$3:$B$56,0)),Jobs!$H$23:$P$57,MATCH(Employment!Z$7,Jobs!$H$22:$P$22,0),)</f>
        <v>4.3033296266063887</v>
      </c>
      <c r="AA27" s="28">
        <f>VLOOKUP(INDEX(Jobs!$A$3:$A$56,MATCH($U27,Jobs!$B$3:$B$56,0)),Jobs!$H$23:$P$57,MATCH(Employment!AA$7,Jobs!$H$22:$P$22,0),)</f>
        <v>3.8618521080387667</v>
      </c>
      <c r="AB27" s="28">
        <f>VLOOKUP(INDEX(Jobs!$A$3:$A$56,MATCH($U27,Jobs!$B$3:$B$56,0)),Jobs!$H$23:$P$57,MATCH(Employment!AB$7,Jobs!$H$22:$P$22,0),)</f>
        <v>10.764982220410905</v>
      </c>
      <c r="AC27" s="28">
        <f>VLOOKUP(INDEX(Jobs!$A$3:$A$56,MATCH($U27,Jobs!$B$3:$B$56,0)),Jobs!$H$23:$P$57,MATCH(Employment!AC$7,Jobs!$H$22:$P$22,0),)</f>
        <v>11.418017042308243</v>
      </c>
      <c r="AE27" s="11"/>
    </row>
    <row r="28" spans="1:31" x14ac:dyDescent="0.3">
      <c r="F28" s="11" t="s">
        <v>10</v>
      </c>
      <c r="G28" s="29"/>
      <c r="H28" s="29"/>
      <c r="I28" s="29"/>
      <c r="J28" s="29"/>
      <c r="K28" s="29"/>
      <c r="L28" s="29"/>
      <c r="M28" s="29"/>
      <c r="N28" s="29"/>
      <c r="P28" s="11"/>
      <c r="U28" s="11" t="s">
        <v>10</v>
      </c>
      <c r="V28" s="28">
        <f>VLOOKUP(INDEX(Jobs!$A$3:$A$56,MATCH($U28,Jobs!$B$3:$B$56,0)),Jobs!$H$23:$P$57,MATCH(Employment!V$7,Jobs!$H$22:$P$22,0),)</f>
        <v>4.3033296266063887</v>
      </c>
      <c r="W28" s="28">
        <f>VLOOKUP(INDEX(Jobs!$A$3:$A$56,MATCH($U28,Jobs!$B$3:$B$56,0)),Jobs!$H$23:$P$57,MATCH(Employment!W$7,Jobs!$H$22:$P$22,0),)</f>
        <v>3.8618521080387671</v>
      </c>
      <c r="X28" s="28">
        <f>VLOOKUP(INDEX(Jobs!$A$3:$A$56,MATCH($U28,Jobs!$B$3:$B$56,0)),Jobs!$H$23:$P$57,MATCH(Employment!X$7,Jobs!$H$22:$P$22,0),)</f>
        <v>10.764982220410905</v>
      </c>
      <c r="Y28" s="28">
        <f>VLOOKUP(INDEX(Jobs!$A$3:$A$56,MATCH($U28,Jobs!$B$3:$B$56,0)),Jobs!$H$23:$P$57,MATCH(Employment!Y$7,Jobs!$H$22:$P$22,0),)</f>
        <v>11.418017042308243</v>
      </c>
      <c r="Z28" s="28">
        <f>VLOOKUP(INDEX(Jobs!$A$3:$A$56,MATCH($U28,Jobs!$B$3:$B$56,0)),Jobs!$H$23:$P$57,MATCH(Employment!Z$7,Jobs!$H$22:$P$22,0),)</f>
        <v>4.3033296266063887</v>
      </c>
      <c r="AA28" s="28">
        <f>VLOOKUP(INDEX(Jobs!$A$3:$A$56,MATCH($U28,Jobs!$B$3:$B$56,0)),Jobs!$H$23:$P$57,MATCH(Employment!AA$7,Jobs!$H$22:$P$22,0),)</f>
        <v>3.8618521080387671</v>
      </c>
      <c r="AB28" s="28">
        <f>VLOOKUP(INDEX(Jobs!$A$3:$A$56,MATCH($U28,Jobs!$B$3:$B$56,0)),Jobs!$H$23:$P$57,MATCH(Employment!AB$7,Jobs!$H$22:$P$22,0),)</f>
        <v>10.764982220410905</v>
      </c>
      <c r="AC28" s="28">
        <f>VLOOKUP(INDEX(Jobs!$A$3:$A$56,MATCH($U28,Jobs!$B$3:$B$56,0)),Jobs!$H$23:$P$57,MATCH(Employment!AC$7,Jobs!$H$22:$P$22,0),)</f>
        <v>11.418017042308243</v>
      </c>
      <c r="AE28" s="11"/>
    </row>
    <row r="29" spans="1:31" x14ac:dyDescent="0.3">
      <c r="F29" s="11" t="s">
        <v>379</v>
      </c>
      <c r="G29" s="29"/>
      <c r="H29" s="29"/>
      <c r="I29" s="29"/>
      <c r="J29" s="29"/>
      <c r="K29" s="29"/>
      <c r="L29" s="29"/>
      <c r="M29" s="29"/>
      <c r="N29" s="29"/>
      <c r="P29" s="11"/>
      <c r="U29" s="11" t="s">
        <v>379</v>
      </c>
      <c r="V29" s="28">
        <f>VLOOKUP(INDEX(Jobs!$A$3:$A$56,MATCH($U29,Jobs!$B$3:$B$56,0)),Jobs!$H$23:$P$57,MATCH(Employment!V$7,Jobs!$H$22:$P$22,0),)</f>
        <v>26.573460442930482</v>
      </c>
      <c r="W29" s="28">
        <f>VLOOKUP(INDEX(Jobs!$A$3:$A$56,MATCH($U29,Jobs!$B$3:$B$56,0)),Jobs!$H$23:$P$57,MATCH(Employment!W$7,Jobs!$H$22:$P$22,0),)</f>
        <v>21.940434397524747</v>
      </c>
      <c r="X29" s="28">
        <f>VLOOKUP(INDEX(Jobs!$A$3:$A$56,MATCH($U29,Jobs!$B$3:$B$56,0)),Jobs!$H$23:$P$57,MATCH(Employment!X$7,Jobs!$H$22:$P$22,0),)</f>
        <v>38.232878902265512</v>
      </c>
      <c r="Y29" s="28">
        <f>VLOOKUP(INDEX(Jobs!$A$3:$A$56,MATCH($U29,Jobs!$B$3:$B$56,0)),Jobs!$H$23:$P$57,MATCH(Employment!Y$7,Jobs!$H$22:$P$22,0),)</f>
        <v>54.05136171020127</v>
      </c>
      <c r="Z29" s="28">
        <f>VLOOKUP(INDEX(Jobs!$A$3:$A$56,MATCH($U29,Jobs!$B$3:$B$56,0)),Jobs!$H$23:$P$57,MATCH(Employment!Z$7,Jobs!$H$22:$P$22,0),)</f>
        <v>26.573460442930482</v>
      </c>
      <c r="AA29" s="28">
        <f>VLOOKUP(INDEX(Jobs!$A$3:$A$56,MATCH($U29,Jobs!$B$3:$B$56,0)),Jobs!$H$23:$P$57,MATCH(Employment!AA$7,Jobs!$H$22:$P$22,0),)</f>
        <v>21.940434397524747</v>
      </c>
      <c r="AB29" s="28">
        <f>VLOOKUP(INDEX(Jobs!$A$3:$A$56,MATCH($U29,Jobs!$B$3:$B$56,0)),Jobs!$H$23:$P$57,MATCH(Employment!AB$7,Jobs!$H$22:$P$22,0),)</f>
        <v>38.232878902265512</v>
      </c>
      <c r="AC29" s="28">
        <f>VLOOKUP(INDEX(Jobs!$A$3:$A$56,MATCH($U29,Jobs!$B$3:$B$56,0)),Jobs!$H$23:$P$57,MATCH(Employment!AC$7,Jobs!$H$22:$P$22,0),)</f>
        <v>54.05136171020127</v>
      </c>
      <c r="AE29" s="11"/>
    </row>
    <row r="30" spans="1:31" x14ac:dyDescent="0.3">
      <c r="F30" s="11" t="s">
        <v>21</v>
      </c>
      <c r="G30" s="30"/>
      <c r="H30" s="30"/>
      <c r="I30" s="29"/>
      <c r="J30" s="30"/>
      <c r="K30" s="30"/>
      <c r="L30" s="30"/>
      <c r="M30" s="30"/>
      <c r="N30" s="30"/>
      <c r="P30" s="11"/>
      <c r="U30" s="11" t="s">
        <v>21</v>
      </c>
      <c r="V30" s="28">
        <f>VLOOKUP(INDEX(Jobs!$A$3:$A$56,MATCH($U30,Jobs!$B$3:$B$56,0)),Jobs!$H$23:$P$57,MATCH(Employment!V$7,Jobs!$H$22:$P$22,0),)</f>
        <v>26.573460442930482</v>
      </c>
      <c r="W30" s="28">
        <f>VLOOKUP(INDEX(Jobs!$A$3:$A$56,MATCH($U30,Jobs!$B$3:$B$56,0)),Jobs!$H$23:$P$57,MATCH(Employment!W$7,Jobs!$H$22:$P$22,0),)</f>
        <v>21.940434397524747</v>
      </c>
      <c r="X30" s="28">
        <f>VLOOKUP(INDEX(Jobs!$A$3:$A$56,MATCH($U30,Jobs!$B$3:$B$56,0)),Jobs!$H$23:$P$57,MATCH(Employment!X$7,Jobs!$H$22:$P$22,0),)</f>
        <v>38.232878902265512</v>
      </c>
      <c r="Y30" s="28">
        <f>VLOOKUP(INDEX(Jobs!$A$3:$A$56,MATCH($U30,Jobs!$B$3:$B$56,0)),Jobs!$H$23:$P$57,MATCH(Employment!Y$7,Jobs!$H$22:$P$22,0),)</f>
        <v>54.05136171020127</v>
      </c>
      <c r="Z30" s="28">
        <f>VLOOKUP(INDEX(Jobs!$A$3:$A$56,MATCH($U30,Jobs!$B$3:$B$56,0)),Jobs!$H$23:$P$57,MATCH(Employment!Z$7,Jobs!$H$22:$P$22,0),)</f>
        <v>26.573460442930482</v>
      </c>
      <c r="AA30" s="28">
        <f>VLOOKUP(INDEX(Jobs!$A$3:$A$56,MATCH($U30,Jobs!$B$3:$B$56,0)),Jobs!$H$23:$P$57,MATCH(Employment!AA$7,Jobs!$H$22:$P$22,0),)</f>
        <v>21.940434397524747</v>
      </c>
      <c r="AB30" s="28">
        <f>VLOOKUP(INDEX(Jobs!$A$3:$A$56,MATCH($U30,Jobs!$B$3:$B$56,0)),Jobs!$H$23:$P$57,MATCH(Employment!AB$7,Jobs!$H$22:$P$22,0),)</f>
        <v>38.232878902265512</v>
      </c>
      <c r="AC30" s="28">
        <f>VLOOKUP(INDEX(Jobs!$A$3:$A$56,MATCH($U30,Jobs!$B$3:$B$56,0)),Jobs!$H$23:$P$57,MATCH(Employment!AC$7,Jobs!$H$22:$P$22,0),)</f>
        <v>54.05136171020127</v>
      </c>
      <c r="AE30" s="11"/>
    </row>
    <row r="31" spans="1:31" x14ac:dyDescent="0.3">
      <c r="F31" s="11" t="s">
        <v>880</v>
      </c>
      <c r="P31" s="11"/>
      <c r="U31" s="11" t="s">
        <v>880</v>
      </c>
      <c r="V31" s="28">
        <f>V30</f>
        <v>26.573460442930482</v>
      </c>
      <c r="W31" s="28">
        <f t="shared" ref="W31:AC31" si="0">W30</f>
        <v>21.940434397524747</v>
      </c>
      <c r="X31" s="28">
        <f t="shared" si="0"/>
        <v>38.232878902265512</v>
      </c>
      <c r="Y31" s="28">
        <f t="shared" si="0"/>
        <v>54.05136171020127</v>
      </c>
      <c r="Z31" s="28">
        <f t="shared" si="0"/>
        <v>26.573460442930482</v>
      </c>
      <c r="AA31" s="28">
        <f t="shared" si="0"/>
        <v>21.940434397524747</v>
      </c>
      <c r="AB31" s="28">
        <f t="shared" si="0"/>
        <v>38.232878902265512</v>
      </c>
      <c r="AC31" s="28">
        <f t="shared" si="0"/>
        <v>54.05136171020127</v>
      </c>
      <c r="AE31" s="11"/>
    </row>
    <row r="32" spans="1:31" x14ac:dyDescent="0.3">
      <c r="F32" s="11" t="s">
        <v>208</v>
      </c>
      <c r="P32" s="11"/>
      <c r="U32" s="11" t="s">
        <v>208</v>
      </c>
      <c r="V32" s="28">
        <f>VLOOKUP(INDEX(Jobs!$A$3:$A$56,MATCH($U32,Jobs!$B$3:$B$56,0)),Jobs!$H$23:$P$57,MATCH(Employment!V$7,Jobs!$H$22:$P$22,0),)</f>
        <v>5.0112564938223549</v>
      </c>
      <c r="W32" s="28">
        <f>VLOOKUP(INDEX(Jobs!$A$3:$A$56,MATCH($U32,Jobs!$B$3:$B$56,0)),Jobs!$H$23:$P$57,MATCH(Employment!W$7,Jobs!$H$22:$P$22,0),)</f>
        <v>4.5885832117296594</v>
      </c>
      <c r="X32" s="28">
        <f>VLOOKUP(INDEX(Jobs!$A$3:$A$56,MATCH($U32,Jobs!$B$3:$B$56,0)),Jobs!$H$23:$P$57,MATCH(Employment!X$7,Jobs!$H$22:$P$22,0),)</f>
        <v>8.7093243563989038</v>
      </c>
      <c r="Y32" s="28">
        <f>VLOOKUP(INDEX(Jobs!$A$3:$A$56,MATCH($U32,Jobs!$B$3:$B$56,0)),Jobs!$H$23:$P$57,MATCH(Employment!Y$7,Jobs!$H$22:$P$22,0),)</f>
        <v>12.312451853118045</v>
      </c>
      <c r="Z32" s="28">
        <f>VLOOKUP(INDEX(Jobs!$A$3:$A$56,MATCH($U32,Jobs!$B$3:$B$56,0)),Jobs!$H$23:$P$57,MATCH(Employment!Z$7,Jobs!$H$22:$P$22,0),)</f>
        <v>5.0112564938223549</v>
      </c>
      <c r="AA32" s="28">
        <f>VLOOKUP(INDEX(Jobs!$A$3:$A$56,MATCH($U32,Jobs!$B$3:$B$56,0)),Jobs!$H$23:$P$57,MATCH(Employment!AA$7,Jobs!$H$22:$P$22,0),)</f>
        <v>4.5885832117296594</v>
      </c>
      <c r="AB32" s="28">
        <f>VLOOKUP(INDEX(Jobs!$A$3:$A$56,MATCH($U32,Jobs!$B$3:$B$56,0)),Jobs!$H$23:$P$57,MATCH(Employment!AB$7,Jobs!$H$22:$P$22,0),)</f>
        <v>8.7093243563989038</v>
      </c>
      <c r="AC32" s="28">
        <f>VLOOKUP(INDEX(Jobs!$A$3:$A$56,MATCH($U32,Jobs!$B$3:$B$56,0)),Jobs!$H$23:$P$57,MATCH(Employment!AC$7,Jobs!$H$22:$P$22,0),)</f>
        <v>12.312451853118045</v>
      </c>
      <c r="AE32" s="11"/>
    </row>
    <row r="33" spans="6:31" x14ac:dyDescent="0.3">
      <c r="F33" s="11" t="s">
        <v>380</v>
      </c>
      <c r="P33" s="11"/>
      <c r="U33" s="11" t="s">
        <v>380</v>
      </c>
      <c r="V33" s="28">
        <f>VLOOKUP(INDEX(Jobs!$A$3:$A$56,MATCH($U33,Jobs!$B$3:$B$56,0)),Jobs!$H$23:$P$57,MATCH(Employment!V$7,Jobs!$H$22:$P$22,0),)</f>
        <v>5.0112564938223549</v>
      </c>
      <c r="W33" s="28">
        <f>VLOOKUP(INDEX(Jobs!$A$3:$A$56,MATCH($U33,Jobs!$B$3:$B$56,0)),Jobs!$H$23:$P$57,MATCH(Employment!W$7,Jobs!$H$22:$P$22,0),)</f>
        <v>4.5885832117296594</v>
      </c>
      <c r="X33" s="28">
        <f>VLOOKUP(INDEX(Jobs!$A$3:$A$56,MATCH($U33,Jobs!$B$3:$B$56,0)),Jobs!$H$23:$P$57,MATCH(Employment!X$7,Jobs!$H$22:$P$22,0),)</f>
        <v>8.7093243563989038</v>
      </c>
      <c r="Y33" s="28">
        <f>VLOOKUP(INDEX(Jobs!$A$3:$A$56,MATCH($U33,Jobs!$B$3:$B$56,0)),Jobs!$H$23:$P$57,MATCH(Employment!Y$7,Jobs!$H$22:$P$22,0),)</f>
        <v>12.312451853118045</v>
      </c>
      <c r="Z33" s="28">
        <f>VLOOKUP(INDEX(Jobs!$A$3:$A$56,MATCH($U33,Jobs!$B$3:$B$56,0)),Jobs!$H$23:$P$57,MATCH(Employment!Z$7,Jobs!$H$22:$P$22,0),)</f>
        <v>5.0112564938223549</v>
      </c>
      <c r="AA33" s="28">
        <f>VLOOKUP(INDEX(Jobs!$A$3:$A$56,MATCH($U33,Jobs!$B$3:$B$56,0)),Jobs!$H$23:$P$57,MATCH(Employment!AA$7,Jobs!$H$22:$P$22,0),)</f>
        <v>4.5885832117296594</v>
      </c>
      <c r="AB33" s="28">
        <f>VLOOKUP(INDEX(Jobs!$A$3:$A$56,MATCH($U33,Jobs!$B$3:$B$56,0)),Jobs!$H$23:$P$57,MATCH(Employment!AB$7,Jobs!$H$22:$P$22,0),)</f>
        <v>8.7093243563989038</v>
      </c>
      <c r="AC33" s="28">
        <f>VLOOKUP(INDEX(Jobs!$A$3:$A$56,MATCH($U33,Jobs!$B$3:$B$56,0)),Jobs!$H$23:$P$57,MATCH(Employment!AC$7,Jobs!$H$22:$P$22,0),)</f>
        <v>12.312451853118045</v>
      </c>
      <c r="AE33" s="11"/>
    </row>
    <row r="34" spans="6:31" x14ac:dyDescent="0.3">
      <c r="F34" s="11" t="s">
        <v>381</v>
      </c>
      <c r="P34" s="11"/>
      <c r="U34" s="11" t="s">
        <v>381</v>
      </c>
      <c r="V34" s="28">
        <f>VLOOKUP(INDEX(Jobs!$A$3:$A$56,MATCH($U34,Jobs!$B$3:$B$56,0)),Jobs!$H$23:$P$57,MATCH(Employment!V$7,Jobs!$H$22:$P$22,0),)</f>
        <v>5.0112564938223549</v>
      </c>
      <c r="W34" s="28">
        <f>VLOOKUP(INDEX(Jobs!$A$3:$A$56,MATCH($U34,Jobs!$B$3:$B$56,0)),Jobs!$H$23:$P$57,MATCH(Employment!W$7,Jobs!$H$22:$P$22,0),)</f>
        <v>4.5885832117296594</v>
      </c>
      <c r="X34" s="28">
        <f>VLOOKUP(INDEX(Jobs!$A$3:$A$56,MATCH($U34,Jobs!$B$3:$B$56,0)),Jobs!$H$23:$P$57,MATCH(Employment!X$7,Jobs!$H$22:$P$22,0),)</f>
        <v>8.7093243563989038</v>
      </c>
      <c r="Y34" s="28">
        <f>VLOOKUP(INDEX(Jobs!$A$3:$A$56,MATCH($U34,Jobs!$B$3:$B$56,0)),Jobs!$H$23:$P$57,MATCH(Employment!Y$7,Jobs!$H$22:$P$22,0),)</f>
        <v>12.312451853118045</v>
      </c>
      <c r="Z34" s="28">
        <f>VLOOKUP(INDEX(Jobs!$A$3:$A$56,MATCH($U34,Jobs!$B$3:$B$56,0)),Jobs!$H$23:$P$57,MATCH(Employment!Z$7,Jobs!$H$22:$P$22,0),)</f>
        <v>5.0112564938223549</v>
      </c>
      <c r="AA34" s="28">
        <f>VLOOKUP(INDEX(Jobs!$A$3:$A$56,MATCH($U34,Jobs!$B$3:$B$56,0)),Jobs!$H$23:$P$57,MATCH(Employment!AA$7,Jobs!$H$22:$P$22,0),)</f>
        <v>4.5885832117296594</v>
      </c>
      <c r="AB34" s="28">
        <f>VLOOKUP(INDEX(Jobs!$A$3:$A$56,MATCH($U34,Jobs!$B$3:$B$56,0)),Jobs!$H$23:$P$57,MATCH(Employment!AB$7,Jobs!$H$22:$P$22,0),)</f>
        <v>8.7093243563989038</v>
      </c>
      <c r="AC34" s="28">
        <f>VLOOKUP(INDEX(Jobs!$A$3:$A$56,MATCH($U34,Jobs!$B$3:$B$56,0)),Jobs!$H$23:$P$57,MATCH(Employment!AC$7,Jobs!$H$22:$P$22,0),)</f>
        <v>12.312451853118045</v>
      </c>
      <c r="AE34" s="11"/>
    </row>
    <row r="35" spans="6:31" x14ac:dyDescent="0.3">
      <c r="F35" s="11" t="s">
        <v>382</v>
      </c>
      <c r="P35" s="11"/>
      <c r="U35" s="11" t="s">
        <v>382</v>
      </c>
      <c r="V35" s="28">
        <f>VLOOKUP(INDEX(Jobs!$A$3:$A$56,MATCH($U35,Jobs!$B$3:$B$56,0)),Jobs!$H$23:$P$57,MATCH(Employment!V$7,Jobs!$H$22:$P$22,0),)</f>
        <v>5.0112564938223549</v>
      </c>
      <c r="W35" s="28">
        <f>VLOOKUP(INDEX(Jobs!$A$3:$A$56,MATCH($U35,Jobs!$B$3:$B$56,0)),Jobs!$H$23:$P$57,MATCH(Employment!W$7,Jobs!$H$22:$P$22,0),)</f>
        <v>4.5885832117296594</v>
      </c>
      <c r="X35" s="28">
        <f>VLOOKUP(INDEX(Jobs!$A$3:$A$56,MATCH($U35,Jobs!$B$3:$B$56,0)),Jobs!$H$23:$P$57,MATCH(Employment!X$7,Jobs!$H$22:$P$22,0),)</f>
        <v>8.7093243563989038</v>
      </c>
      <c r="Y35" s="28">
        <f>VLOOKUP(INDEX(Jobs!$A$3:$A$56,MATCH($U35,Jobs!$B$3:$B$56,0)),Jobs!$H$23:$P$57,MATCH(Employment!Y$7,Jobs!$H$22:$P$22,0),)</f>
        <v>12.312451853118045</v>
      </c>
      <c r="Z35" s="28">
        <f>VLOOKUP(INDEX(Jobs!$A$3:$A$56,MATCH($U35,Jobs!$B$3:$B$56,0)),Jobs!$H$23:$P$57,MATCH(Employment!Z$7,Jobs!$H$22:$P$22,0),)</f>
        <v>5.0112564938223549</v>
      </c>
      <c r="AA35" s="28">
        <f>VLOOKUP(INDEX(Jobs!$A$3:$A$56,MATCH($U35,Jobs!$B$3:$B$56,0)),Jobs!$H$23:$P$57,MATCH(Employment!AA$7,Jobs!$H$22:$P$22,0),)</f>
        <v>4.5885832117296594</v>
      </c>
      <c r="AB35" s="28">
        <f>VLOOKUP(INDEX(Jobs!$A$3:$A$56,MATCH($U35,Jobs!$B$3:$B$56,0)),Jobs!$H$23:$P$57,MATCH(Employment!AB$7,Jobs!$H$22:$P$22,0),)</f>
        <v>8.7093243563989038</v>
      </c>
      <c r="AC35" s="28">
        <f>VLOOKUP(INDEX(Jobs!$A$3:$A$56,MATCH($U35,Jobs!$B$3:$B$56,0)),Jobs!$H$23:$P$57,MATCH(Employment!AC$7,Jobs!$H$22:$P$22,0),)</f>
        <v>12.312451853118045</v>
      </c>
      <c r="AE35" s="11"/>
    </row>
    <row r="36" spans="6:31" x14ac:dyDescent="0.3">
      <c r="F36" s="11" t="s">
        <v>383</v>
      </c>
      <c r="P36" s="11"/>
      <c r="U36" s="11" t="s">
        <v>383</v>
      </c>
      <c r="V36" s="28">
        <f>VLOOKUP(INDEX(Jobs!$A$3:$A$56,MATCH($U36,Jobs!$B$3:$B$56,0)),Jobs!$H$23:$P$57,MATCH(Employment!V$7,Jobs!$H$22:$P$22,0),)</f>
        <v>5.0112564938223549</v>
      </c>
      <c r="W36" s="28">
        <f>VLOOKUP(INDEX(Jobs!$A$3:$A$56,MATCH($U36,Jobs!$B$3:$B$56,0)),Jobs!$H$23:$P$57,MATCH(Employment!W$7,Jobs!$H$22:$P$22,0),)</f>
        <v>4.5885832117296594</v>
      </c>
      <c r="X36" s="28">
        <f>VLOOKUP(INDEX(Jobs!$A$3:$A$56,MATCH($U36,Jobs!$B$3:$B$56,0)),Jobs!$H$23:$P$57,MATCH(Employment!X$7,Jobs!$H$22:$P$22,0),)</f>
        <v>8.7093243563989038</v>
      </c>
      <c r="Y36" s="28">
        <f>VLOOKUP(INDEX(Jobs!$A$3:$A$56,MATCH($U36,Jobs!$B$3:$B$56,0)),Jobs!$H$23:$P$57,MATCH(Employment!Y$7,Jobs!$H$22:$P$22,0),)</f>
        <v>12.312451853118045</v>
      </c>
      <c r="Z36" s="28">
        <f>VLOOKUP(INDEX(Jobs!$A$3:$A$56,MATCH($U36,Jobs!$B$3:$B$56,0)),Jobs!$H$23:$P$57,MATCH(Employment!Z$7,Jobs!$H$22:$P$22,0),)</f>
        <v>5.0112564938223549</v>
      </c>
      <c r="AA36" s="28">
        <f>VLOOKUP(INDEX(Jobs!$A$3:$A$56,MATCH($U36,Jobs!$B$3:$B$56,0)),Jobs!$H$23:$P$57,MATCH(Employment!AA$7,Jobs!$H$22:$P$22,0),)</f>
        <v>4.5885832117296594</v>
      </c>
      <c r="AB36" s="28">
        <f>VLOOKUP(INDEX(Jobs!$A$3:$A$56,MATCH($U36,Jobs!$B$3:$B$56,0)),Jobs!$H$23:$P$57,MATCH(Employment!AB$7,Jobs!$H$22:$P$22,0),)</f>
        <v>8.7093243563989038</v>
      </c>
      <c r="AC36" s="28">
        <f>VLOOKUP(INDEX(Jobs!$A$3:$A$56,MATCH($U36,Jobs!$B$3:$B$56,0)),Jobs!$H$23:$P$57,MATCH(Employment!AC$7,Jobs!$H$22:$P$22,0),)</f>
        <v>12.312451853118045</v>
      </c>
      <c r="AE36" s="11"/>
    </row>
    <row r="37" spans="6:31" x14ac:dyDescent="0.3">
      <c r="F37" s="11" t="s">
        <v>25</v>
      </c>
      <c r="P37" s="11"/>
      <c r="U37" s="11" t="s">
        <v>25</v>
      </c>
      <c r="V37" s="28">
        <f>VLOOKUP(INDEX(Jobs!$A$3:$A$56,MATCH($U37,Jobs!$B$3:$B$56,0)),Jobs!$H$23:$P$57,MATCH(Employment!V$7,Jobs!$H$22:$P$22,0),)</f>
        <v>5.0112564938223549</v>
      </c>
      <c r="W37" s="28">
        <f>VLOOKUP(INDEX(Jobs!$A$3:$A$56,MATCH($U37,Jobs!$B$3:$B$56,0)),Jobs!$H$23:$P$57,MATCH(Employment!W$7,Jobs!$H$22:$P$22,0),)</f>
        <v>4.5885832117296594</v>
      </c>
      <c r="X37" s="28">
        <f>VLOOKUP(INDEX(Jobs!$A$3:$A$56,MATCH($U37,Jobs!$B$3:$B$56,0)),Jobs!$H$23:$P$57,MATCH(Employment!X$7,Jobs!$H$22:$P$22,0),)</f>
        <v>8.7093243563989038</v>
      </c>
      <c r="Y37" s="28">
        <f>VLOOKUP(INDEX(Jobs!$A$3:$A$56,MATCH($U37,Jobs!$B$3:$B$56,0)),Jobs!$H$23:$P$57,MATCH(Employment!Y$7,Jobs!$H$22:$P$22,0),)</f>
        <v>12.312451853118045</v>
      </c>
      <c r="Z37" s="28">
        <f>VLOOKUP(INDEX(Jobs!$A$3:$A$56,MATCH($U37,Jobs!$B$3:$B$56,0)),Jobs!$H$23:$P$57,MATCH(Employment!Z$7,Jobs!$H$22:$P$22,0),)</f>
        <v>5.0112564938223549</v>
      </c>
      <c r="AA37" s="28">
        <f>VLOOKUP(INDEX(Jobs!$A$3:$A$56,MATCH($U37,Jobs!$B$3:$B$56,0)),Jobs!$H$23:$P$57,MATCH(Employment!AA$7,Jobs!$H$22:$P$22,0),)</f>
        <v>4.5885832117296594</v>
      </c>
      <c r="AB37" s="28">
        <f>VLOOKUP(INDEX(Jobs!$A$3:$A$56,MATCH($U37,Jobs!$B$3:$B$56,0)),Jobs!$H$23:$P$57,MATCH(Employment!AB$7,Jobs!$H$22:$P$22,0),)</f>
        <v>8.7093243563989038</v>
      </c>
      <c r="AC37" s="28">
        <f>VLOOKUP(INDEX(Jobs!$A$3:$A$56,MATCH($U37,Jobs!$B$3:$B$56,0)),Jobs!$H$23:$P$57,MATCH(Employment!AC$7,Jobs!$H$22:$P$22,0),)</f>
        <v>12.312451853118045</v>
      </c>
      <c r="AE37" s="11"/>
    </row>
    <row r="38" spans="6:31" x14ac:dyDescent="0.3">
      <c r="F38" s="11" t="s">
        <v>384</v>
      </c>
      <c r="P38" s="11"/>
      <c r="U38" s="11" t="s">
        <v>384</v>
      </c>
      <c r="V38" s="28">
        <f>VLOOKUP(INDEX(Jobs!$A$3:$A$56,MATCH($U38,Jobs!$B$3:$B$56,0)),Jobs!$H$23:$P$57,MATCH(Employment!V$7,Jobs!$H$22:$P$22,0),)</f>
        <v>5.0112564938223549</v>
      </c>
      <c r="W38" s="28">
        <f>VLOOKUP(INDEX(Jobs!$A$3:$A$56,MATCH($U38,Jobs!$B$3:$B$56,0)),Jobs!$H$23:$P$57,MATCH(Employment!W$7,Jobs!$H$22:$P$22,0),)</f>
        <v>4.5885832117296594</v>
      </c>
      <c r="X38" s="28">
        <f>VLOOKUP(INDEX(Jobs!$A$3:$A$56,MATCH($U38,Jobs!$B$3:$B$56,0)),Jobs!$H$23:$P$57,MATCH(Employment!X$7,Jobs!$H$22:$P$22,0),)</f>
        <v>8.7093243563989038</v>
      </c>
      <c r="Y38" s="28">
        <f>VLOOKUP(INDEX(Jobs!$A$3:$A$56,MATCH($U38,Jobs!$B$3:$B$56,0)),Jobs!$H$23:$P$57,MATCH(Employment!Y$7,Jobs!$H$22:$P$22,0),)</f>
        <v>12.312451853118045</v>
      </c>
      <c r="Z38" s="28">
        <f>VLOOKUP(INDEX(Jobs!$A$3:$A$56,MATCH($U38,Jobs!$B$3:$B$56,0)),Jobs!$H$23:$P$57,MATCH(Employment!Z$7,Jobs!$H$22:$P$22,0),)</f>
        <v>5.0112564938223549</v>
      </c>
      <c r="AA38" s="28">
        <f>VLOOKUP(INDEX(Jobs!$A$3:$A$56,MATCH($U38,Jobs!$B$3:$B$56,0)),Jobs!$H$23:$P$57,MATCH(Employment!AA$7,Jobs!$H$22:$P$22,0),)</f>
        <v>4.5885832117296594</v>
      </c>
      <c r="AB38" s="28">
        <f>VLOOKUP(INDEX(Jobs!$A$3:$A$56,MATCH($U38,Jobs!$B$3:$B$56,0)),Jobs!$H$23:$P$57,MATCH(Employment!AB$7,Jobs!$H$22:$P$22,0),)</f>
        <v>8.7093243563989038</v>
      </c>
      <c r="AC38" s="28">
        <f>VLOOKUP(INDEX(Jobs!$A$3:$A$56,MATCH($U38,Jobs!$B$3:$B$56,0)),Jobs!$H$23:$P$57,MATCH(Employment!AC$7,Jobs!$H$22:$P$22,0),)</f>
        <v>12.312451853118045</v>
      </c>
      <c r="AE38" s="11"/>
    </row>
    <row r="39" spans="6:31" x14ac:dyDescent="0.3">
      <c r="F39" s="11" t="s">
        <v>385</v>
      </c>
      <c r="P39" s="11"/>
      <c r="U39" s="11" t="s">
        <v>385</v>
      </c>
      <c r="V39" s="28">
        <f>VLOOKUP(INDEX(Jobs!$A$3:$A$56,MATCH($U39,Jobs!$B$3:$B$56,0)),Jobs!$H$23:$P$57,MATCH(Employment!V$7,Jobs!$H$22:$P$22,0),)</f>
        <v>5.0112564938223549</v>
      </c>
      <c r="W39" s="28">
        <f>VLOOKUP(INDEX(Jobs!$A$3:$A$56,MATCH($U39,Jobs!$B$3:$B$56,0)),Jobs!$H$23:$P$57,MATCH(Employment!W$7,Jobs!$H$22:$P$22,0),)</f>
        <v>4.5885832117296594</v>
      </c>
      <c r="X39" s="28">
        <f>VLOOKUP(INDEX(Jobs!$A$3:$A$56,MATCH($U39,Jobs!$B$3:$B$56,0)),Jobs!$H$23:$P$57,MATCH(Employment!X$7,Jobs!$H$22:$P$22,0),)</f>
        <v>8.7093243563989038</v>
      </c>
      <c r="Y39" s="28">
        <f>VLOOKUP(INDEX(Jobs!$A$3:$A$56,MATCH($U39,Jobs!$B$3:$B$56,0)),Jobs!$H$23:$P$57,MATCH(Employment!Y$7,Jobs!$H$22:$P$22,0),)</f>
        <v>12.312451853118045</v>
      </c>
      <c r="Z39" s="28">
        <f>VLOOKUP(INDEX(Jobs!$A$3:$A$56,MATCH($U39,Jobs!$B$3:$B$56,0)),Jobs!$H$23:$P$57,MATCH(Employment!Z$7,Jobs!$H$22:$P$22,0),)</f>
        <v>5.0112564938223549</v>
      </c>
      <c r="AA39" s="28">
        <f>VLOOKUP(INDEX(Jobs!$A$3:$A$56,MATCH($U39,Jobs!$B$3:$B$56,0)),Jobs!$H$23:$P$57,MATCH(Employment!AA$7,Jobs!$H$22:$P$22,0),)</f>
        <v>4.5885832117296594</v>
      </c>
      <c r="AB39" s="28">
        <f>VLOOKUP(INDEX(Jobs!$A$3:$A$56,MATCH($U39,Jobs!$B$3:$B$56,0)),Jobs!$H$23:$P$57,MATCH(Employment!AB$7,Jobs!$H$22:$P$22,0),)</f>
        <v>8.7093243563989038</v>
      </c>
      <c r="AC39" s="28">
        <f>VLOOKUP(INDEX(Jobs!$A$3:$A$56,MATCH($U39,Jobs!$B$3:$B$56,0)),Jobs!$H$23:$P$57,MATCH(Employment!AC$7,Jobs!$H$22:$P$22,0),)</f>
        <v>12.312451853118045</v>
      </c>
      <c r="AE39" s="11"/>
    </row>
    <row r="40" spans="6:31" x14ac:dyDescent="0.3">
      <c r="F40" s="11" t="s">
        <v>386</v>
      </c>
      <c r="P40" s="11"/>
      <c r="U40" s="11" t="s">
        <v>386</v>
      </c>
      <c r="V40" s="28">
        <f>VLOOKUP(INDEX(Jobs!$A$3:$A$56,MATCH($U40,Jobs!$B$3:$B$56,0)),Jobs!$H$23:$P$57,MATCH(Employment!V$7,Jobs!$H$22:$P$22,0),)</f>
        <v>6.2763891240476095</v>
      </c>
      <c r="W40" s="28">
        <f>VLOOKUP(INDEX(Jobs!$A$3:$A$56,MATCH($U40,Jobs!$B$3:$B$56,0)),Jobs!$H$23:$P$57,MATCH(Employment!W$7,Jobs!$H$22:$P$22,0),)</f>
        <v>5.8914898805729745</v>
      </c>
      <c r="X40" s="28">
        <f>VLOOKUP(INDEX(Jobs!$A$3:$A$56,MATCH($U40,Jobs!$B$3:$B$56,0)),Jobs!$H$23:$P$57,MATCH(Employment!X$7,Jobs!$H$22:$P$22,0),)</f>
        <v>9.6797203575725472</v>
      </c>
      <c r="Y40" s="28">
        <f>VLOOKUP(INDEX(Jobs!$A$3:$A$56,MATCH($U40,Jobs!$B$3:$B$56,0)),Jobs!$H$23:$P$57,MATCH(Employment!Y$7,Jobs!$H$22:$P$22,0),)</f>
        <v>13.684610767559803</v>
      </c>
      <c r="Z40" s="28">
        <f>VLOOKUP(INDEX(Jobs!$A$3:$A$56,MATCH($U40,Jobs!$B$3:$B$56,0)),Jobs!$H$23:$P$57,MATCH(Employment!Z$7,Jobs!$H$22:$P$22,0),)</f>
        <v>6.2763891240476095</v>
      </c>
      <c r="AA40" s="28">
        <f>VLOOKUP(INDEX(Jobs!$A$3:$A$56,MATCH($U40,Jobs!$B$3:$B$56,0)),Jobs!$H$23:$P$57,MATCH(Employment!AA$7,Jobs!$H$22:$P$22,0),)</f>
        <v>5.8914898805729745</v>
      </c>
      <c r="AB40" s="28">
        <f>VLOOKUP(INDEX(Jobs!$A$3:$A$56,MATCH($U40,Jobs!$B$3:$B$56,0)),Jobs!$H$23:$P$57,MATCH(Employment!AB$7,Jobs!$H$22:$P$22,0),)</f>
        <v>9.6797203575725472</v>
      </c>
      <c r="AC40" s="28">
        <f>VLOOKUP(INDEX(Jobs!$A$3:$A$56,MATCH($U40,Jobs!$B$3:$B$56,0)),Jobs!$H$23:$P$57,MATCH(Employment!AC$7,Jobs!$H$22:$P$22,0),)</f>
        <v>13.684610767559803</v>
      </c>
      <c r="AE40" s="11"/>
    </row>
    <row r="41" spans="6:31" x14ac:dyDescent="0.3">
      <c r="F41" s="11" t="s">
        <v>387</v>
      </c>
      <c r="P41" s="11"/>
      <c r="U41" s="11" t="s">
        <v>387</v>
      </c>
      <c r="V41" s="28">
        <f>VLOOKUP(INDEX(Jobs!$A$3:$A$56,MATCH($U41,Jobs!$B$3:$B$56,0)),Jobs!$H$23:$P$57,MATCH(Employment!V$7,Jobs!$H$22:$P$22,0),)</f>
        <v>6.2763891240476095</v>
      </c>
      <c r="W41" s="28">
        <f>VLOOKUP(INDEX(Jobs!$A$3:$A$56,MATCH($U41,Jobs!$B$3:$B$56,0)),Jobs!$H$23:$P$57,MATCH(Employment!W$7,Jobs!$H$22:$P$22,0),)</f>
        <v>5.8914898805729745</v>
      </c>
      <c r="X41" s="28">
        <f>VLOOKUP(INDEX(Jobs!$A$3:$A$56,MATCH($U41,Jobs!$B$3:$B$56,0)),Jobs!$H$23:$P$57,MATCH(Employment!X$7,Jobs!$H$22:$P$22,0),)</f>
        <v>9.6797203575725472</v>
      </c>
      <c r="Y41" s="28">
        <f>VLOOKUP(INDEX(Jobs!$A$3:$A$56,MATCH($U41,Jobs!$B$3:$B$56,0)),Jobs!$H$23:$P$57,MATCH(Employment!Y$7,Jobs!$H$22:$P$22,0),)</f>
        <v>13.684610767559803</v>
      </c>
      <c r="Z41" s="28">
        <f>VLOOKUP(INDEX(Jobs!$A$3:$A$56,MATCH($U41,Jobs!$B$3:$B$56,0)),Jobs!$H$23:$P$57,MATCH(Employment!Z$7,Jobs!$H$22:$P$22,0),)</f>
        <v>6.2763891240476095</v>
      </c>
      <c r="AA41" s="28">
        <f>VLOOKUP(INDEX(Jobs!$A$3:$A$56,MATCH($U41,Jobs!$B$3:$B$56,0)),Jobs!$H$23:$P$57,MATCH(Employment!AA$7,Jobs!$H$22:$P$22,0),)</f>
        <v>5.8914898805729745</v>
      </c>
      <c r="AB41" s="28">
        <f>VLOOKUP(INDEX(Jobs!$A$3:$A$56,MATCH($U41,Jobs!$B$3:$B$56,0)),Jobs!$H$23:$P$57,MATCH(Employment!AB$7,Jobs!$H$22:$P$22,0),)</f>
        <v>9.6797203575725472</v>
      </c>
      <c r="AC41" s="28">
        <f>VLOOKUP(INDEX(Jobs!$A$3:$A$56,MATCH($U41,Jobs!$B$3:$B$56,0)),Jobs!$H$23:$P$57,MATCH(Employment!AC$7,Jobs!$H$22:$P$22,0),)</f>
        <v>13.684610767559803</v>
      </c>
      <c r="AE41" s="11"/>
    </row>
    <row r="42" spans="6:31" x14ac:dyDescent="0.3">
      <c r="F42" s="11" t="s">
        <v>32</v>
      </c>
      <c r="P42" s="11"/>
      <c r="U42" s="11" t="s">
        <v>32</v>
      </c>
      <c r="V42" s="28">
        <f>VLOOKUP(INDEX(Jobs!$A$3:$A$56,MATCH($U42,Jobs!$B$3:$B$56,0)),Jobs!$H$23:$P$57,MATCH(Employment!V$7,Jobs!$H$22:$P$22,0),)</f>
        <v>6.2763891240476095</v>
      </c>
      <c r="W42" s="28">
        <f>VLOOKUP(INDEX(Jobs!$A$3:$A$56,MATCH($U42,Jobs!$B$3:$B$56,0)),Jobs!$H$23:$P$57,MATCH(Employment!W$7,Jobs!$H$22:$P$22,0),)</f>
        <v>5.8914898805729745</v>
      </c>
      <c r="X42" s="28">
        <f>VLOOKUP(INDEX(Jobs!$A$3:$A$56,MATCH($U42,Jobs!$B$3:$B$56,0)),Jobs!$H$23:$P$57,MATCH(Employment!X$7,Jobs!$H$22:$P$22,0),)</f>
        <v>9.6797203575725472</v>
      </c>
      <c r="Y42" s="28">
        <f>VLOOKUP(INDEX(Jobs!$A$3:$A$56,MATCH($U42,Jobs!$B$3:$B$56,0)),Jobs!$H$23:$P$57,MATCH(Employment!Y$7,Jobs!$H$22:$P$22,0),)</f>
        <v>13.684610767559803</v>
      </c>
      <c r="Z42" s="28">
        <f>VLOOKUP(INDEX(Jobs!$A$3:$A$56,MATCH($U42,Jobs!$B$3:$B$56,0)),Jobs!$H$23:$P$57,MATCH(Employment!Z$7,Jobs!$H$22:$P$22,0),)</f>
        <v>6.2763891240476095</v>
      </c>
      <c r="AA42" s="28">
        <f>VLOOKUP(INDEX(Jobs!$A$3:$A$56,MATCH($U42,Jobs!$B$3:$B$56,0)),Jobs!$H$23:$P$57,MATCH(Employment!AA$7,Jobs!$H$22:$P$22,0),)</f>
        <v>5.8914898805729745</v>
      </c>
      <c r="AB42" s="28">
        <f>VLOOKUP(INDEX(Jobs!$A$3:$A$56,MATCH($U42,Jobs!$B$3:$B$56,0)),Jobs!$H$23:$P$57,MATCH(Employment!AB$7,Jobs!$H$22:$P$22,0),)</f>
        <v>9.6797203575725472</v>
      </c>
      <c r="AC42" s="28">
        <f>VLOOKUP(INDEX(Jobs!$A$3:$A$56,MATCH($U42,Jobs!$B$3:$B$56,0)),Jobs!$H$23:$P$57,MATCH(Employment!AC$7,Jobs!$H$22:$P$22,0),)</f>
        <v>13.684610767559803</v>
      </c>
      <c r="AE42" s="11"/>
    </row>
    <row r="43" spans="6:31" x14ac:dyDescent="0.3">
      <c r="F43" s="11" t="s">
        <v>35</v>
      </c>
      <c r="P43" s="11"/>
      <c r="U43" s="11" t="s">
        <v>35</v>
      </c>
      <c r="V43" s="28">
        <f>VLOOKUP(INDEX(Jobs!$A$3:$A$56,MATCH($U43,Jobs!$B$3:$B$56,0)),Jobs!$H$23:$P$57,MATCH(Employment!V$7,Jobs!$H$22:$P$22,0),)</f>
        <v>7.8984363260566317</v>
      </c>
      <c r="W43" s="28">
        <f>VLOOKUP(INDEX(Jobs!$A$3:$A$56,MATCH($U43,Jobs!$B$3:$B$56,0)),Jobs!$H$23:$P$57,MATCH(Employment!W$7,Jobs!$H$22:$P$22,0),)</f>
        <v>8.8077700969478556</v>
      </c>
      <c r="X43" s="28">
        <f>VLOOKUP(INDEX(Jobs!$A$3:$A$56,MATCH($U43,Jobs!$B$3:$B$56,0)),Jobs!$H$23:$P$57,MATCH(Employment!X$7,Jobs!$H$22:$P$22,0),)</f>
        <v>10.266087034139346</v>
      </c>
      <c r="Y43" s="28">
        <f>VLOOKUP(INDEX(Jobs!$A$3:$A$56,MATCH($U43,Jobs!$B$3:$B$56,0)),Jobs!$H$23:$P$57,MATCH(Employment!Y$7,Jobs!$H$22:$P$22,0),)</f>
        <v>17.416297162946602</v>
      </c>
      <c r="Z43" s="28">
        <f>VLOOKUP(INDEX(Jobs!$A$3:$A$56,MATCH($U43,Jobs!$B$3:$B$56,0)),Jobs!$H$23:$P$57,MATCH(Employment!Z$7,Jobs!$H$22:$P$22,0),)</f>
        <v>7.8984363260566317</v>
      </c>
      <c r="AA43" s="28">
        <f>VLOOKUP(INDEX(Jobs!$A$3:$A$56,MATCH($U43,Jobs!$B$3:$B$56,0)),Jobs!$H$23:$P$57,MATCH(Employment!AA$7,Jobs!$H$22:$P$22,0),)</f>
        <v>8.8077700969478556</v>
      </c>
      <c r="AB43" s="28">
        <f>VLOOKUP(INDEX(Jobs!$A$3:$A$56,MATCH($U43,Jobs!$B$3:$B$56,0)),Jobs!$H$23:$P$57,MATCH(Employment!AB$7,Jobs!$H$22:$P$22,0),)</f>
        <v>10.266087034139346</v>
      </c>
      <c r="AC43" s="28">
        <f>VLOOKUP(INDEX(Jobs!$A$3:$A$56,MATCH($U43,Jobs!$B$3:$B$56,0)),Jobs!$H$23:$P$57,MATCH(Employment!AC$7,Jobs!$H$22:$P$22,0),)</f>
        <v>17.416297162946602</v>
      </c>
      <c r="AE43" s="11"/>
    </row>
    <row r="44" spans="6:31" x14ac:dyDescent="0.3">
      <c r="F44" s="11" t="s">
        <v>41</v>
      </c>
      <c r="P44" s="11"/>
      <c r="U44" s="11" t="s">
        <v>41</v>
      </c>
      <c r="V44" s="28">
        <f>VLOOKUP(INDEX(Jobs!$A$3:$A$56,MATCH($U44,Jobs!$B$3:$B$56,0)),Jobs!$H$23:$P$57,MATCH(Employment!V$7,Jobs!$H$22:$P$22,0),)</f>
        <v>5.824285330002053</v>
      </c>
      <c r="W44" s="28">
        <f>VLOOKUP(INDEX(Jobs!$A$3:$A$56,MATCH($U44,Jobs!$B$3:$B$56,0)),Jobs!$H$23:$P$57,MATCH(Employment!W$7,Jobs!$H$22:$P$22,0),)</f>
        <v>5.7065575874421688</v>
      </c>
      <c r="X44" s="28">
        <f>VLOOKUP(INDEX(Jobs!$A$3:$A$56,MATCH($U44,Jobs!$B$3:$B$56,0)),Jobs!$H$23:$P$57,MATCH(Employment!X$7,Jobs!$H$22:$P$22,0),)</f>
        <v>10.003496341969356</v>
      </c>
      <c r="Y44" s="28">
        <f>VLOOKUP(INDEX(Jobs!$A$3:$A$56,MATCH($U44,Jobs!$B$3:$B$56,0)),Jobs!$H$23:$P$57,MATCH(Employment!Y$7,Jobs!$H$22:$P$22,0),)</f>
        <v>18.856461233402662</v>
      </c>
      <c r="Z44" s="28">
        <f>VLOOKUP(INDEX(Jobs!$A$3:$A$56,MATCH($U44,Jobs!$B$3:$B$56,0)),Jobs!$H$23:$P$57,MATCH(Employment!Z$7,Jobs!$H$22:$P$22,0),)</f>
        <v>5.824285330002053</v>
      </c>
      <c r="AA44" s="28">
        <f>VLOOKUP(INDEX(Jobs!$A$3:$A$56,MATCH($U44,Jobs!$B$3:$B$56,0)),Jobs!$H$23:$P$57,MATCH(Employment!AA$7,Jobs!$H$22:$P$22,0),)</f>
        <v>5.7065575874421688</v>
      </c>
      <c r="AB44" s="28">
        <f>VLOOKUP(INDEX(Jobs!$A$3:$A$56,MATCH($U44,Jobs!$B$3:$B$56,0)),Jobs!$H$23:$P$57,MATCH(Employment!AB$7,Jobs!$H$22:$P$22,0),)</f>
        <v>10.003496341969356</v>
      </c>
      <c r="AC44" s="28">
        <f>VLOOKUP(INDEX(Jobs!$A$3:$A$56,MATCH($U44,Jobs!$B$3:$B$56,0)),Jobs!$H$23:$P$57,MATCH(Employment!AC$7,Jobs!$H$22:$P$22,0),)</f>
        <v>18.856461233402662</v>
      </c>
      <c r="AE44" s="11"/>
    </row>
    <row r="45" spans="6:31" x14ac:dyDescent="0.3">
      <c r="F45" s="11" t="s">
        <v>388</v>
      </c>
      <c r="P45" s="11"/>
      <c r="U45" s="11" t="s">
        <v>388</v>
      </c>
      <c r="V45" s="28">
        <f>VLOOKUP(INDEX(Jobs!$A$3:$A$56,MATCH($U45,Jobs!$B$3:$B$56,0)),Jobs!$H$23:$P$57,MATCH(Employment!V$7,Jobs!$H$22:$P$22,0),)</f>
        <v>5.824285330002053</v>
      </c>
      <c r="W45" s="28">
        <f>VLOOKUP(INDEX(Jobs!$A$3:$A$56,MATCH($U45,Jobs!$B$3:$B$56,0)),Jobs!$H$23:$P$57,MATCH(Employment!W$7,Jobs!$H$22:$P$22,0),)</f>
        <v>5.7065575874421688</v>
      </c>
      <c r="X45" s="28">
        <f>VLOOKUP(INDEX(Jobs!$A$3:$A$56,MATCH($U45,Jobs!$B$3:$B$56,0)),Jobs!$H$23:$P$57,MATCH(Employment!X$7,Jobs!$H$22:$P$22,0),)</f>
        <v>10.003496341969356</v>
      </c>
      <c r="Y45" s="28">
        <f>VLOOKUP(INDEX(Jobs!$A$3:$A$56,MATCH($U45,Jobs!$B$3:$B$56,0)),Jobs!$H$23:$P$57,MATCH(Employment!Y$7,Jobs!$H$22:$P$22,0),)</f>
        <v>18.856461233402662</v>
      </c>
      <c r="Z45" s="28">
        <f>VLOOKUP(INDEX(Jobs!$A$3:$A$56,MATCH($U45,Jobs!$B$3:$B$56,0)),Jobs!$H$23:$P$57,MATCH(Employment!Z$7,Jobs!$H$22:$P$22,0),)</f>
        <v>5.824285330002053</v>
      </c>
      <c r="AA45" s="28">
        <f>VLOOKUP(INDEX(Jobs!$A$3:$A$56,MATCH($U45,Jobs!$B$3:$B$56,0)),Jobs!$H$23:$P$57,MATCH(Employment!AA$7,Jobs!$H$22:$P$22,0),)</f>
        <v>5.7065575874421688</v>
      </c>
      <c r="AB45" s="28">
        <f>VLOOKUP(INDEX(Jobs!$A$3:$A$56,MATCH($U45,Jobs!$B$3:$B$56,0)),Jobs!$H$23:$P$57,MATCH(Employment!AB$7,Jobs!$H$22:$P$22,0),)</f>
        <v>10.003496341969356</v>
      </c>
      <c r="AC45" s="28">
        <f>VLOOKUP(INDEX(Jobs!$A$3:$A$56,MATCH($U45,Jobs!$B$3:$B$56,0)),Jobs!$H$23:$P$57,MATCH(Employment!AC$7,Jobs!$H$22:$P$22,0),)</f>
        <v>18.856461233402662</v>
      </c>
      <c r="AE45" s="11"/>
    </row>
    <row r="46" spans="6:31" x14ac:dyDescent="0.3">
      <c r="F46" s="11" t="s">
        <v>389</v>
      </c>
      <c r="P46" s="11"/>
      <c r="U46" s="11" t="s">
        <v>389</v>
      </c>
      <c r="V46" s="28">
        <f>VLOOKUP(INDEX(Jobs!$A$3:$A$56,MATCH($U46,Jobs!$B$3:$B$56,0)),Jobs!$H$23:$P$57,MATCH(Employment!V$7,Jobs!$H$22:$P$22,0),)</f>
        <v>4.4823912956197276</v>
      </c>
      <c r="W46" s="28">
        <f>VLOOKUP(INDEX(Jobs!$A$3:$A$56,MATCH($U46,Jobs!$B$3:$B$56,0)),Jobs!$H$23:$P$57,MATCH(Employment!W$7,Jobs!$H$22:$P$22,0),)</f>
        <v>3.97446107805504</v>
      </c>
      <c r="X46" s="28">
        <f>VLOOKUP(INDEX(Jobs!$A$3:$A$56,MATCH($U46,Jobs!$B$3:$B$56,0)),Jobs!$H$23:$P$57,MATCH(Employment!X$7,Jobs!$H$22:$P$22,0),)</f>
        <v>9.8940018588425467</v>
      </c>
      <c r="Y46" s="28">
        <f>VLOOKUP(INDEX(Jobs!$A$3:$A$56,MATCH($U46,Jobs!$B$3:$B$56,0)),Jobs!$H$23:$P$57,MATCH(Employment!Y$7,Jobs!$H$22:$P$22,0),)</f>
        <v>13.987549161567669</v>
      </c>
      <c r="Z46" s="28">
        <f>VLOOKUP(INDEX(Jobs!$A$3:$A$56,MATCH($U46,Jobs!$B$3:$B$56,0)),Jobs!$H$23:$P$57,MATCH(Employment!Z$7,Jobs!$H$22:$P$22,0),)</f>
        <v>4.4823912956197276</v>
      </c>
      <c r="AA46" s="28">
        <f>VLOOKUP(INDEX(Jobs!$A$3:$A$56,MATCH($U46,Jobs!$B$3:$B$56,0)),Jobs!$H$23:$P$57,MATCH(Employment!AA$7,Jobs!$H$22:$P$22,0),)</f>
        <v>3.97446107805504</v>
      </c>
      <c r="AB46" s="28">
        <f>VLOOKUP(INDEX(Jobs!$A$3:$A$56,MATCH($U46,Jobs!$B$3:$B$56,0)),Jobs!$H$23:$P$57,MATCH(Employment!AB$7,Jobs!$H$22:$P$22,0),)</f>
        <v>9.8940018588425467</v>
      </c>
      <c r="AC46" s="28">
        <f>VLOOKUP(INDEX(Jobs!$A$3:$A$56,MATCH($U46,Jobs!$B$3:$B$56,0)),Jobs!$H$23:$P$57,MATCH(Employment!AC$7,Jobs!$H$22:$P$22,0),)</f>
        <v>13.987549161567669</v>
      </c>
      <c r="AE46" s="11"/>
    </row>
    <row r="47" spans="6:31" x14ac:dyDescent="0.3">
      <c r="F47" s="11" t="s">
        <v>390</v>
      </c>
      <c r="P47" s="11"/>
      <c r="U47" s="11" t="s">
        <v>390</v>
      </c>
      <c r="V47" s="28">
        <f>VLOOKUP(INDEX(Jobs!$A$3:$A$56,MATCH($U47,Jobs!$B$3:$B$56,0)),Jobs!$H$23:$P$57,MATCH(Employment!V$7,Jobs!$H$22:$P$22,0),)</f>
        <v>6.1432800408741466</v>
      </c>
      <c r="W47" s="28">
        <f>VLOOKUP(INDEX(Jobs!$A$3:$A$56,MATCH($U47,Jobs!$B$3:$B$56,0)),Jobs!$H$23:$P$57,MATCH(Employment!W$7,Jobs!$H$22:$P$22,0),)</f>
        <v>3.8813898029118654</v>
      </c>
      <c r="X47" s="28">
        <f>VLOOKUP(INDEX(Jobs!$A$3:$A$56,MATCH($U47,Jobs!$B$3:$B$56,0)),Jobs!$H$23:$P$57,MATCH(Employment!X$7,Jobs!$H$22:$P$22,0),)</f>
        <v>9.828421688794327</v>
      </c>
      <c r="Y47" s="28">
        <f>VLOOKUP(INDEX(Jobs!$A$3:$A$56,MATCH($U47,Jobs!$B$3:$B$56,0)),Jobs!$H$23:$P$57,MATCH(Employment!Y$7,Jobs!$H$22:$P$22,0),)</f>
        <v>18.808965533018061</v>
      </c>
      <c r="Z47" s="28">
        <f>VLOOKUP(INDEX(Jobs!$A$3:$A$56,MATCH($U47,Jobs!$B$3:$B$56,0)),Jobs!$H$23:$P$57,MATCH(Employment!Z$7,Jobs!$H$22:$P$22,0),)</f>
        <v>6.1432800408741466</v>
      </c>
      <c r="AA47" s="28">
        <f>VLOOKUP(INDEX(Jobs!$A$3:$A$56,MATCH($U47,Jobs!$B$3:$B$56,0)),Jobs!$H$23:$P$57,MATCH(Employment!AA$7,Jobs!$H$22:$P$22,0),)</f>
        <v>3.8813898029118654</v>
      </c>
      <c r="AB47" s="28">
        <f>VLOOKUP(INDEX(Jobs!$A$3:$A$56,MATCH($U47,Jobs!$B$3:$B$56,0)),Jobs!$H$23:$P$57,MATCH(Employment!AB$7,Jobs!$H$22:$P$22,0),)</f>
        <v>9.828421688794327</v>
      </c>
      <c r="AC47" s="28">
        <f>VLOOKUP(INDEX(Jobs!$A$3:$A$56,MATCH($U47,Jobs!$B$3:$B$56,0)),Jobs!$H$23:$P$57,MATCH(Employment!AC$7,Jobs!$H$22:$P$22,0),)</f>
        <v>18.808965533018061</v>
      </c>
      <c r="AE47" s="11"/>
    </row>
    <row r="48" spans="6:31" x14ac:dyDescent="0.3">
      <c r="F48" s="11" t="s">
        <v>341</v>
      </c>
      <c r="P48" s="11"/>
      <c r="U48" s="11" t="s">
        <v>341</v>
      </c>
      <c r="V48" s="28">
        <f>VLOOKUP(INDEX(Jobs!$A$3:$A$56,MATCH($U48,Jobs!$B$3:$B$56,0)),Jobs!$H$23:$P$57,MATCH(Employment!V$7,Jobs!$H$22:$P$22,0),)</f>
        <v>6.1432800408741466</v>
      </c>
      <c r="W48" s="28">
        <f>VLOOKUP(INDEX(Jobs!$A$3:$A$56,MATCH($U48,Jobs!$B$3:$B$56,0)),Jobs!$H$23:$P$57,MATCH(Employment!W$7,Jobs!$H$22:$P$22,0),)</f>
        <v>3.8813898029118654</v>
      </c>
      <c r="X48" s="28">
        <f>VLOOKUP(INDEX(Jobs!$A$3:$A$56,MATCH($U48,Jobs!$B$3:$B$56,0)),Jobs!$H$23:$P$57,MATCH(Employment!X$7,Jobs!$H$22:$P$22,0),)</f>
        <v>9.828421688794327</v>
      </c>
      <c r="Y48" s="28">
        <f>VLOOKUP(INDEX(Jobs!$A$3:$A$56,MATCH($U48,Jobs!$B$3:$B$56,0)),Jobs!$H$23:$P$57,MATCH(Employment!Y$7,Jobs!$H$22:$P$22,0),)</f>
        <v>18.808965533018061</v>
      </c>
      <c r="Z48" s="28">
        <f>VLOOKUP(INDEX(Jobs!$A$3:$A$56,MATCH($U48,Jobs!$B$3:$B$56,0)),Jobs!$H$23:$P$57,MATCH(Employment!Z$7,Jobs!$H$22:$P$22,0),)</f>
        <v>6.1432800408741466</v>
      </c>
      <c r="AA48" s="28">
        <f>VLOOKUP(INDEX(Jobs!$A$3:$A$56,MATCH($U48,Jobs!$B$3:$B$56,0)),Jobs!$H$23:$P$57,MATCH(Employment!AA$7,Jobs!$H$22:$P$22,0),)</f>
        <v>3.8813898029118654</v>
      </c>
      <c r="AB48" s="28">
        <f>VLOOKUP(INDEX(Jobs!$A$3:$A$56,MATCH($U48,Jobs!$B$3:$B$56,0)),Jobs!$H$23:$P$57,MATCH(Employment!AB$7,Jobs!$H$22:$P$22,0),)</f>
        <v>9.828421688794327</v>
      </c>
      <c r="AC48" s="28">
        <f>VLOOKUP(INDEX(Jobs!$A$3:$A$56,MATCH($U48,Jobs!$B$3:$B$56,0)),Jobs!$H$23:$P$57,MATCH(Employment!AC$7,Jobs!$H$22:$P$22,0),)</f>
        <v>18.808965533018061</v>
      </c>
      <c r="AE48" s="11"/>
    </row>
    <row r="49" spans="6:31" x14ac:dyDescent="0.3">
      <c r="F49" s="11" t="s">
        <v>391</v>
      </c>
      <c r="P49" s="11"/>
      <c r="U49" s="11" t="s">
        <v>391</v>
      </c>
      <c r="V49" s="28">
        <f>VLOOKUP(INDEX(Jobs!$A$3:$A$56,MATCH($U49,Jobs!$B$3:$B$56,0)),Jobs!$H$23:$P$57,MATCH(Employment!V$7,Jobs!$H$22:$P$22,0),)</f>
        <v>4.0952351112856933</v>
      </c>
      <c r="W49" s="28">
        <f>VLOOKUP(INDEX(Jobs!$A$3:$A$56,MATCH($U49,Jobs!$B$3:$B$56,0)),Jobs!$H$23:$P$57,MATCH(Employment!W$7,Jobs!$H$22:$P$22,0),)</f>
        <v>3.9752465492804525</v>
      </c>
      <c r="X49" s="28">
        <f>VLOOKUP(INDEX(Jobs!$A$3:$A$56,MATCH($U49,Jobs!$B$3:$B$56,0)),Jobs!$H$23:$P$57,MATCH(Employment!X$7,Jobs!$H$22:$P$22,0),)</f>
        <v>7.2785593813045155</v>
      </c>
      <c r="Y49" s="28">
        <f>VLOOKUP(INDEX(Jobs!$A$3:$A$56,MATCH($U49,Jobs!$B$3:$B$56,0)),Jobs!$H$23:$P$57,MATCH(Employment!Y$7,Jobs!$H$22:$P$22,0),)</f>
        <v>10.289992727300403</v>
      </c>
      <c r="Z49" s="28">
        <f>VLOOKUP(INDEX(Jobs!$A$3:$A$56,MATCH($U49,Jobs!$B$3:$B$56,0)),Jobs!$H$23:$P$57,MATCH(Employment!Z$7,Jobs!$H$22:$P$22,0),)</f>
        <v>4.0952351112856933</v>
      </c>
      <c r="AA49" s="28">
        <f>VLOOKUP(INDEX(Jobs!$A$3:$A$56,MATCH($U49,Jobs!$B$3:$B$56,0)),Jobs!$H$23:$P$57,MATCH(Employment!AA$7,Jobs!$H$22:$P$22,0),)</f>
        <v>3.9752465492804525</v>
      </c>
      <c r="AB49" s="28">
        <f>VLOOKUP(INDEX(Jobs!$A$3:$A$56,MATCH($U49,Jobs!$B$3:$B$56,0)),Jobs!$H$23:$P$57,MATCH(Employment!AB$7,Jobs!$H$22:$P$22,0),)</f>
        <v>7.2785593813045155</v>
      </c>
      <c r="AC49" s="28">
        <f>VLOOKUP(INDEX(Jobs!$A$3:$A$56,MATCH($U49,Jobs!$B$3:$B$56,0)),Jobs!$H$23:$P$57,MATCH(Employment!AC$7,Jobs!$H$22:$P$22,0),)</f>
        <v>10.289992727300403</v>
      </c>
      <c r="AE49" s="11"/>
    </row>
    <row r="50" spans="6:31" x14ac:dyDescent="0.3">
      <c r="F50" s="11" t="s">
        <v>392</v>
      </c>
      <c r="P50" s="11"/>
      <c r="U50" s="11" t="s">
        <v>392</v>
      </c>
      <c r="V50" s="28">
        <f>VLOOKUP(INDEX(Jobs!$A$3:$A$56,MATCH($U50,Jobs!$B$3:$B$56,0)),Jobs!$H$23:$P$57,MATCH(Employment!V$7,Jobs!$H$22:$P$22,0),)</f>
        <v>9.2998034557404079</v>
      </c>
      <c r="W50" s="28">
        <f>VLOOKUP(INDEX(Jobs!$A$3:$A$56,MATCH($U50,Jobs!$B$3:$B$56,0)),Jobs!$H$23:$P$57,MATCH(Employment!W$7,Jobs!$H$22:$P$22,0),)</f>
        <v>9.9475823597273294</v>
      </c>
      <c r="X50" s="28">
        <f>VLOOKUP(INDEX(Jobs!$A$3:$A$56,MATCH($U50,Jobs!$B$3:$B$56,0)),Jobs!$H$23:$P$57,MATCH(Employment!X$7,Jobs!$H$22:$P$22,0),)</f>
        <v>12.124775295390402</v>
      </c>
      <c r="Y50" s="28">
        <f>VLOOKUP(INDEX(Jobs!$A$3:$A$56,MATCH($U50,Jobs!$B$3:$B$56,0)),Jobs!$H$23:$P$57,MATCH(Employment!Y$7,Jobs!$H$22:$P$22,0),)</f>
        <v>17.38679979497833</v>
      </c>
      <c r="Z50" s="28">
        <f>VLOOKUP(INDEX(Jobs!$A$3:$A$56,MATCH($U50,Jobs!$B$3:$B$56,0)),Jobs!$H$23:$P$57,MATCH(Employment!Z$7,Jobs!$H$22:$P$22,0),)</f>
        <v>9.2998034557404079</v>
      </c>
      <c r="AA50" s="28">
        <f>VLOOKUP(INDEX(Jobs!$A$3:$A$56,MATCH($U50,Jobs!$B$3:$B$56,0)),Jobs!$H$23:$P$57,MATCH(Employment!AA$7,Jobs!$H$22:$P$22,0),)</f>
        <v>9.9475823597273294</v>
      </c>
      <c r="AB50" s="28">
        <f>VLOOKUP(INDEX(Jobs!$A$3:$A$56,MATCH($U50,Jobs!$B$3:$B$56,0)),Jobs!$H$23:$P$57,MATCH(Employment!AB$7,Jobs!$H$22:$P$22,0),)</f>
        <v>12.124775295390402</v>
      </c>
      <c r="AC50" s="28">
        <f>VLOOKUP(INDEX(Jobs!$A$3:$A$56,MATCH($U50,Jobs!$B$3:$B$56,0)),Jobs!$H$23:$P$57,MATCH(Employment!AC$7,Jobs!$H$22:$P$22,0),)</f>
        <v>17.38679979497833</v>
      </c>
      <c r="AE50" s="11"/>
    </row>
    <row r="51" spans="6:31" x14ac:dyDescent="0.3">
      <c r="F51" s="11" t="s">
        <v>43</v>
      </c>
      <c r="P51" s="11"/>
      <c r="U51" s="11" t="s">
        <v>43</v>
      </c>
      <c r="V51" s="28">
        <f>VLOOKUP(INDEX(Jobs!$A$3:$A$56,MATCH($U51,Jobs!$B$3:$B$56,0)),Jobs!$H$23:$P$57,MATCH(Employment!V$7,Jobs!$H$22:$P$22,0),)</f>
        <v>9.2998034557404079</v>
      </c>
      <c r="W51" s="28">
        <f>VLOOKUP(INDEX(Jobs!$A$3:$A$56,MATCH($U51,Jobs!$B$3:$B$56,0)),Jobs!$H$23:$P$57,MATCH(Employment!W$7,Jobs!$H$22:$P$22,0),)</f>
        <v>9.9475823597273294</v>
      </c>
      <c r="X51" s="28">
        <f>VLOOKUP(INDEX(Jobs!$A$3:$A$56,MATCH($U51,Jobs!$B$3:$B$56,0)),Jobs!$H$23:$P$57,MATCH(Employment!X$7,Jobs!$H$22:$P$22,0),)</f>
        <v>12.124775295390402</v>
      </c>
      <c r="Y51" s="28">
        <f>VLOOKUP(INDEX(Jobs!$A$3:$A$56,MATCH($U51,Jobs!$B$3:$B$56,0)),Jobs!$H$23:$P$57,MATCH(Employment!Y$7,Jobs!$H$22:$P$22,0),)</f>
        <v>17.38679979497833</v>
      </c>
      <c r="Z51" s="28">
        <f>VLOOKUP(INDEX(Jobs!$A$3:$A$56,MATCH($U51,Jobs!$B$3:$B$56,0)),Jobs!$H$23:$P$57,MATCH(Employment!Z$7,Jobs!$H$22:$P$22,0),)</f>
        <v>9.2998034557404079</v>
      </c>
      <c r="AA51" s="28">
        <f>VLOOKUP(INDEX(Jobs!$A$3:$A$56,MATCH($U51,Jobs!$B$3:$B$56,0)),Jobs!$H$23:$P$57,MATCH(Employment!AA$7,Jobs!$H$22:$P$22,0),)</f>
        <v>9.9475823597273294</v>
      </c>
      <c r="AB51" s="28">
        <f>VLOOKUP(INDEX(Jobs!$A$3:$A$56,MATCH($U51,Jobs!$B$3:$B$56,0)),Jobs!$H$23:$P$57,MATCH(Employment!AB$7,Jobs!$H$22:$P$22,0),)</f>
        <v>12.124775295390402</v>
      </c>
      <c r="AC51" s="28">
        <f>VLOOKUP(INDEX(Jobs!$A$3:$A$56,MATCH($U51,Jobs!$B$3:$B$56,0)),Jobs!$H$23:$P$57,MATCH(Employment!AC$7,Jobs!$H$22:$P$22,0),)</f>
        <v>17.38679979497833</v>
      </c>
      <c r="AE51" s="11"/>
    </row>
    <row r="52" spans="6:31" x14ac:dyDescent="0.3">
      <c r="F52" s="11" t="s">
        <v>393</v>
      </c>
      <c r="P52" s="11"/>
      <c r="U52" s="11" t="s">
        <v>393</v>
      </c>
      <c r="V52" s="28">
        <f>VLOOKUP(INDEX(Jobs!$A$3:$A$56,MATCH($U52,Jobs!$B$3:$B$56,0)),Jobs!$H$23:$P$57,MATCH(Employment!V$7,Jobs!$H$22:$P$22,0),)</f>
        <v>6.7646163523916005</v>
      </c>
      <c r="W52" s="28">
        <f>VLOOKUP(INDEX(Jobs!$A$3:$A$56,MATCH($U52,Jobs!$B$3:$B$56,0)),Jobs!$H$23:$P$57,MATCH(Employment!W$7,Jobs!$H$22:$P$22,0),)</f>
        <v>7.2229266732530446</v>
      </c>
      <c r="X52" s="28">
        <f>VLOOKUP(INDEX(Jobs!$A$3:$A$56,MATCH($U52,Jobs!$B$3:$B$56,0)),Jobs!$H$23:$P$57,MATCH(Employment!X$7,Jobs!$H$22:$P$22,0),)</f>
        <v>20.67793953756911</v>
      </c>
      <c r="Y52" s="28">
        <f>VLOOKUP(INDEX(Jobs!$A$3:$A$56,MATCH($U52,Jobs!$B$3:$B$56,0)),Jobs!$H$23:$P$57,MATCH(Employment!Y$7,Jobs!$H$22:$P$22,0),)</f>
        <v>29.401037087085548</v>
      </c>
      <c r="Z52" s="28">
        <f>VLOOKUP(INDEX(Jobs!$A$3:$A$56,MATCH($U52,Jobs!$B$3:$B$56,0)),Jobs!$H$23:$P$57,MATCH(Employment!Z$7,Jobs!$H$22:$P$22,0),)</f>
        <v>6.7646163523916005</v>
      </c>
      <c r="AA52" s="28">
        <f>VLOOKUP(INDEX(Jobs!$A$3:$A$56,MATCH($U52,Jobs!$B$3:$B$56,0)),Jobs!$H$23:$P$57,MATCH(Employment!AA$7,Jobs!$H$22:$P$22,0),)</f>
        <v>7.2229266732530446</v>
      </c>
      <c r="AB52" s="28">
        <f>VLOOKUP(INDEX(Jobs!$A$3:$A$56,MATCH($U52,Jobs!$B$3:$B$56,0)),Jobs!$H$23:$P$57,MATCH(Employment!AB$7,Jobs!$H$22:$P$22,0),)</f>
        <v>20.67793953756911</v>
      </c>
      <c r="AC52" s="28">
        <f>VLOOKUP(INDEX(Jobs!$A$3:$A$56,MATCH($U52,Jobs!$B$3:$B$56,0)),Jobs!$H$23:$P$57,MATCH(Employment!AC$7,Jobs!$H$22:$P$22,0),)</f>
        <v>29.401037087085548</v>
      </c>
      <c r="AE52" s="11"/>
    </row>
    <row r="53" spans="6:31" x14ac:dyDescent="0.3">
      <c r="F53" s="11" t="s">
        <v>46</v>
      </c>
      <c r="P53" s="11"/>
      <c r="U53" s="11" t="s">
        <v>46</v>
      </c>
      <c r="V53" s="28">
        <f>VLOOKUP(INDEX(Jobs!$A$3:$A$56,MATCH($U53,Jobs!$B$3:$B$56,0)),Jobs!$H$23:$P$57,MATCH(Employment!V$7,Jobs!$H$22:$P$22,0),)</f>
        <v>3.9479927646749946</v>
      </c>
      <c r="W53" s="28">
        <f>VLOOKUP(INDEX(Jobs!$A$3:$A$56,MATCH($U53,Jobs!$B$3:$B$56,0)),Jobs!$H$23:$P$57,MATCH(Employment!W$7,Jobs!$H$22:$P$22,0),)</f>
        <v>5.9207327521636222</v>
      </c>
      <c r="X53" s="28">
        <f>VLOOKUP(INDEX(Jobs!$A$3:$A$56,MATCH($U53,Jobs!$B$3:$B$56,0)),Jobs!$H$23:$P$57,MATCH(Employment!X$7,Jobs!$H$22:$P$22,0),)</f>
        <v>9.795672551845275</v>
      </c>
      <c r="Y53" s="28">
        <f>VLOOKUP(INDEX(Jobs!$A$3:$A$56,MATCH($U53,Jobs!$B$3:$B$56,0)),Jobs!$H$23:$P$57,MATCH(Employment!Y$7,Jobs!$H$22:$P$22,0),)</f>
        <v>11.985716244152201</v>
      </c>
      <c r="Z53" s="28">
        <f>VLOOKUP(INDEX(Jobs!$A$3:$A$56,MATCH($U53,Jobs!$B$3:$B$56,0)),Jobs!$H$23:$P$57,MATCH(Employment!Z$7,Jobs!$H$22:$P$22,0),)</f>
        <v>3.9479927646749946</v>
      </c>
      <c r="AA53" s="28">
        <f>VLOOKUP(INDEX(Jobs!$A$3:$A$56,MATCH($U53,Jobs!$B$3:$B$56,0)),Jobs!$H$23:$P$57,MATCH(Employment!AA$7,Jobs!$H$22:$P$22,0),)</f>
        <v>5.9207327521636222</v>
      </c>
      <c r="AB53" s="28">
        <f>VLOOKUP(INDEX(Jobs!$A$3:$A$56,MATCH($U53,Jobs!$B$3:$B$56,0)),Jobs!$H$23:$P$57,MATCH(Employment!AB$7,Jobs!$H$22:$P$22,0),)</f>
        <v>9.795672551845275</v>
      </c>
      <c r="AC53" s="28">
        <f>VLOOKUP(INDEX(Jobs!$A$3:$A$56,MATCH($U53,Jobs!$B$3:$B$56,0)),Jobs!$H$23:$P$57,MATCH(Employment!AC$7,Jobs!$H$22:$P$22,0),)</f>
        <v>11.985716244152201</v>
      </c>
      <c r="AE53" s="11"/>
    </row>
    <row r="54" spans="6:31" x14ac:dyDescent="0.3">
      <c r="F54" s="11" t="s">
        <v>394</v>
      </c>
      <c r="P54" s="11"/>
      <c r="U54" s="11" t="s">
        <v>394</v>
      </c>
      <c r="V54" s="28">
        <f>VLOOKUP(INDEX(Jobs!$A$3:$A$56,MATCH($U54,Jobs!$B$3:$B$56,0)),Jobs!$H$23:$P$57,MATCH(Employment!V$7,Jobs!$H$22:$P$22,0),)</f>
        <v>3.6178833605592091</v>
      </c>
      <c r="W54" s="28">
        <f>VLOOKUP(INDEX(Jobs!$A$3:$A$56,MATCH($U54,Jobs!$B$3:$B$56,0)),Jobs!$H$23:$P$57,MATCH(Employment!W$7,Jobs!$H$22:$P$22,0),)</f>
        <v>5.2715047858273341</v>
      </c>
      <c r="X54" s="28">
        <f>VLOOKUP(INDEX(Jobs!$A$3:$A$56,MATCH($U54,Jobs!$B$3:$B$56,0)),Jobs!$H$23:$P$57,MATCH(Employment!X$7,Jobs!$H$22:$P$22,0),)</f>
        <v>9.2995466574114012</v>
      </c>
      <c r="Y54" s="28">
        <f>VLOOKUP(INDEX(Jobs!$A$3:$A$56,MATCH($U54,Jobs!$B$3:$B$56,0)),Jobs!$H$23:$P$57,MATCH(Employment!Y$7,Jobs!$H$22:$P$22,0),)</f>
        <v>11.867316407728326</v>
      </c>
      <c r="Z54" s="28">
        <f>VLOOKUP(INDEX(Jobs!$A$3:$A$56,MATCH($U54,Jobs!$B$3:$B$56,0)),Jobs!$H$23:$P$57,MATCH(Employment!Z$7,Jobs!$H$22:$P$22,0),)</f>
        <v>3.6178833605592091</v>
      </c>
      <c r="AA54" s="28">
        <f>VLOOKUP(INDEX(Jobs!$A$3:$A$56,MATCH($U54,Jobs!$B$3:$B$56,0)),Jobs!$H$23:$P$57,MATCH(Employment!AA$7,Jobs!$H$22:$P$22,0),)</f>
        <v>5.2715047858273341</v>
      </c>
      <c r="AB54" s="28">
        <f>VLOOKUP(INDEX(Jobs!$A$3:$A$56,MATCH($U54,Jobs!$B$3:$B$56,0)),Jobs!$H$23:$P$57,MATCH(Employment!AB$7,Jobs!$H$22:$P$22,0),)</f>
        <v>9.2995466574114012</v>
      </c>
      <c r="AC54" s="28">
        <f>VLOOKUP(INDEX(Jobs!$A$3:$A$56,MATCH($U54,Jobs!$B$3:$B$56,0)),Jobs!$H$23:$P$57,MATCH(Employment!AC$7,Jobs!$H$22:$P$22,0),)</f>
        <v>11.867316407728326</v>
      </c>
      <c r="AD54" s="11"/>
      <c r="AE54" s="11"/>
    </row>
    <row r="55" spans="6:31" x14ac:dyDescent="0.3">
      <c r="F55" s="11" t="s">
        <v>395</v>
      </c>
      <c r="U55" s="11" t="s">
        <v>395</v>
      </c>
      <c r="V55" s="28">
        <f>VLOOKUP(INDEX(Jobs!$A$3:$A$56,MATCH($U55,Jobs!$B$3:$B$56,0)),Jobs!$H$23:$P$57,MATCH(Employment!V$7,Jobs!$H$22:$P$22,0),)</f>
        <v>5.9436720533445699</v>
      </c>
      <c r="W55" s="28">
        <f>VLOOKUP(INDEX(Jobs!$A$3:$A$56,MATCH($U55,Jobs!$B$3:$B$56,0)),Jobs!$H$23:$P$57,MATCH(Employment!W$7,Jobs!$H$22:$P$22,0),)</f>
        <v>6.4713907886384368</v>
      </c>
      <c r="X55" s="28">
        <f>VLOOKUP(INDEX(Jobs!$A$3:$A$56,MATCH($U55,Jobs!$B$3:$B$56,0)),Jobs!$H$23:$P$57,MATCH(Employment!X$7,Jobs!$H$22:$P$22,0),)</f>
        <v>10.763377615729652</v>
      </c>
      <c r="Y55" s="28">
        <f>VLOOKUP(INDEX(Jobs!$A$3:$A$56,MATCH($U55,Jobs!$B$3:$B$56,0)),Jobs!$H$23:$P$57,MATCH(Employment!Y$7,Jobs!$H$22:$P$22,0),)</f>
        <v>12.032439415511012</v>
      </c>
      <c r="Z55" s="28">
        <f>VLOOKUP(INDEX(Jobs!$A$3:$A$56,MATCH($U55,Jobs!$B$3:$B$56,0)),Jobs!$H$23:$P$57,MATCH(Employment!Z$7,Jobs!$H$22:$P$22,0),)</f>
        <v>5.9436720533445699</v>
      </c>
      <c r="AA55" s="28">
        <f>VLOOKUP(INDEX(Jobs!$A$3:$A$56,MATCH($U55,Jobs!$B$3:$B$56,0)),Jobs!$H$23:$P$57,MATCH(Employment!AA$7,Jobs!$H$22:$P$22,0),)</f>
        <v>6.4713907886384368</v>
      </c>
      <c r="AB55" s="28">
        <f>VLOOKUP(INDEX(Jobs!$A$3:$A$56,MATCH($U55,Jobs!$B$3:$B$56,0)),Jobs!$H$23:$P$57,MATCH(Employment!AB$7,Jobs!$H$22:$P$22,0),)</f>
        <v>10.763377615729652</v>
      </c>
      <c r="AC55" s="28">
        <f>VLOOKUP(INDEX(Jobs!$A$3:$A$56,MATCH($U55,Jobs!$B$3:$B$56,0)),Jobs!$H$23:$P$57,MATCH(Employment!AC$7,Jobs!$H$22:$P$22,0),)</f>
        <v>12.032439415511012</v>
      </c>
    </row>
    <row r="56" spans="6:31" x14ac:dyDescent="0.3">
      <c r="F56" s="11" t="s">
        <v>396</v>
      </c>
      <c r="U56" s="11" t="s">
        <v>396</v>
      </c>
      <c r="V56" s="28">
        <f>VLOOKUP(INDEX(Jobs!$A$3:$A$56,MATCH($U56,Jobs!$B$3:$B$56,0)),Jobs!$H$23:$P$57,MATCH(Employment!V$7,Jobs!$H$22:$P$22,0),)</f>
        <v>5.1672805496633352</v>
      </c>
      <c r="W56" s="28">
        <f>VLOOKUP(INDEX(Jobs!$A$3:$A$56,MATCH($U56,Jobs!$B$3:$B$56,0)),Jobs!$H$23:$P$57,MATCH(Employment!W$7,Jobs!$H$22:$P$22,0),)</f>
        <v>6.402369232449594</v>
      </c>
      <c r="X56" s="28">
        <f>VLOOKUP(INDEX(Jobs!$A$3:$A$56,MATCH($U56,Jobs!$B$3:$B$56,0)),Jobs!$H$23:$P$57,MATCH(Employment!X$7,Jobs!$H$22:$P$22,0),)</f>
        <v>9.745599479963337</v>
      </c>
      <c r="Y56" s="28">
        <f>VLOOKUP(INDEX(Jobs!$A$3:$A$56,MATCH($U56,Jobs!$B$3:$B$56,0)),Jobs!$H$23:$P$57,MATCH(Employment!Y$7,Jobs!$H$22:$P$22,0),)</f>
        <v>14.782795427471155</v>
      </c>
      <c r="Z56" s="28">
        <f>VLOOKUP(INDEX(Jobs!$A$3:$A$56,MATCH($U56,Jobs!$B$3:$B$56,0)),Jobs!$H$23:$P$57,MATCH(Employment!Z$7,Jobs!$H$22:$P$22,0),)</f>
        <v>5.1672805496633352</v>
      </c>
      <c r="AA56" s="28">
        <f>VLOOKUP(INDEX(Jobs!$A$3:$A$56,MATCH($U56,Jobs!$B$3:$B$56,0)),Jobs!$H$23:$P$57,MATCH(Employment!AA$7,Jobs!$H$22:$P$22,0),)</f>
        <v>6.402369232449594</v>
      </c>
      <c r="AB56" s="28">
        <f>VLOOKUP(INDEX(Jobs!$A$3:$A$56,MATCH($U56,Jobs!$B$3:$B$56,0)),Jobs!$H$23:$P$57,MATCH(Employment!AB$7,Jobs!$H$22:$P$22,0),)</f>
        <v>9.745599479963337</v>
      </c>
      <c r="AC56" s="28">
        <f>VLOOKUP(INDEX(Jobs!$A$3:$A$56,MATCH($U56,Jobs!$B$3:$B$56,0)),Jobs!$H$23:$P$57,MATCH(Employment!AC$7,Jobs!$H$22:$P$22,0),)</f>
        <v>14.782795427471155</v>
      </c>
    </row>
    <row r="57" spans="6:31" x14ac:dyDescent="0.3">
      <c r="F57" s="11" t="s">
        <v>397</v>
      </c>
      <c r="U57" s="11" t="s">
        <v>397</v>
      </c>
      <c r="V57" s="28">
        <f>VLOOKUP(INDEX(Jobs!$A$3:$A$56,MATCH($U57,Jobs!$B$3:$B$56,0)),Jobs!$H$23:$P$57,MATCH(Employment!V$7,Jobs!$H$22:$P$22,0),)</f>
        <v>5.9604202755722717</v>
      </c>
      <c r="W57" s="28">
        <f>VLOOKUP(INDEX(Jobs!$A$3:$A$56,MATCH($U57,Jobs!$B$3:$B$56,0)),Jobs!$H$23:$P$57,MATCH(Employment!W$7,Jobs!$H$22:$P$22,0),)</f>
        <v>8.7566768801258554</v>
      </c>
      <c r="X57" s="28">
        <f>VLOOKUP(INDEX(Jobs!$A$3:$A$56,MATCH($U57,Jobs!$B$3:$B$56,0)),Jobs!$H$23:$P$57,MATCH(Employment!X$7,Jobs!$H$22:$P$22,0),)</f>
        <v>14.110498570812933</v>
      </c>
      <c r="Y57" s="28">
        <f>VLOOKUP(INDEX(Jobs!$A$3:$A$56,MATCH($U57,Jobs!$B$3:$B$56,0)),Jobs!$H$23:$P$57,MATCH(Employment!Y$7,Jobs!$H$22:$P$22,0),)</f>
        <v>18.533819106990862</v>
      </c>
      <c r="Z57" s="28">
        <f>VLOOKUP(INDEX(Jobs!$A$3:$A$56,MATCH($U57,Jobs!$B$3:$B$56,0)),Jobs!$H$23:$P$57,MATCH(Employment!Z$7,Jobs!$H$22:$P$22,0),)</f>
        <v>5.9604202755722717</v>
      </c>
      <c r="AA57" s="28">
        <f>VLOOKUP(INDEX(Jobs!$A$3:$A$56,MATCH($U57,Jobs!$B$3:$B$56,0)),Jobs!$H$23:$P$57,MATCH(Employment!AA$7,Jobs!$H$22:$P$22,0),)</f>
        <v>8.7566768801258554</v>
      </c>
      <c r="AB57" s="28">
        <f>VLOOKUP(INDEX(Jobs!$A$3:$A$56,MATCH($U57,Jobs!$B$3:$B$56,0)),Jobs!$H$23:$P$57,MATCH(Employment!AB$7,Jobs!$H$22:$P$22,0),)</f>
        <v>14.110498570812933</v>
      </c>
      <c r="AC57" s="28">
        <f>VLOOKUP(INDEX(Jobs!$A$3:$A$56,MATCH($U57,Jobs!$B$3:$B$56,0)),Jobs!$H$23:$P$57,MATCH(Employment!AC$7,Jobs!$H$22:$P$22,0),)</f>
        <v>18.533819106990862</v>
      </c>
    </row>
    <row r="58" spans="6:31" x14ac:dyDescent="0.3">
      <c r="F58" s="11" t="s">
        <v>199</v>
      </c>
      <c r="U58" s="11" t="s">
        <v>199</v>
      </c>
      <c r="V58" s="28">
        <f>VLOOKUP(INDEX(Jobs!$A$3:$A$56,MATCH($U58,Jobs!$B$3:$B$56,0)),Jobs!$H$23:$P$57,MATCH(Employment!V$7,Jobs!$H$22:$P$22,0),)</f>
        <v>29.017161562438186</v>
      </c>
      <c r="W58" s="28">
        <f>VLOOKUP(INDEX(Jobs!$A$3:$A$56,MATCH($U58,Jobs!$B$3:$B$56,0)),Jobs!$H$23:$P$57,MATCH(Employment!W$7,Jobs!$H$22:$P$22,0),)</f>
        <v>29.912077834709343</v>
      </c>
      <c r="X58" s="28">
        <f>VLOOKUP(INDEX(Jobs!$A$3:$A$56,MATCH($U58,Jobs!$B$3:$B$56,0)),Jobs!$H$23:$P$57,MATCH(Employment!X$7,Jobs!$H$22:$P$22,0),)</f>
        <v>60.449382880765178</v>
      </c>
      <c r="Y58" s="28">
        <f>VLOOKUP(INDEX(Jobs!$A$3:$A$56,MATCH($U58,Jobs!$B$3:$B$56,0)),Jobs!$H$23:$P$57,MATCH(Employment!Y$7,Jobs!$H$22:$P$22,0),)</f>
        <v>81.632767052930049</v>
      </c>
      <c r="Z58" s="28">
        <f>VLOOKUP(INDEX(Jobs!$A$3:$A$56,MATCH($U58,Jobs!$B$3:$B$56,0)),Jobs!$H$23:$P$57,MATCH(Employment!Z$7,Jobs!$H$22:$P$22,0),)</f>
        <v>29.017161562438186</v>
      </c>
      <c r="AA58" s="28">
        <f>VLOOKUP(INDEX(Jobs!$A$3:$A$56,MATCH($U58,Jobs!$B$3:$B$56,0)),Jobs!$H$23:$P$57,MATCH(Employment!AA$7,Jobs!$H$22:$P$22,0),)</f>
        <v>29.912077834709343</v>
      </c>
      <c r="AB58" s="28">
        <f>VLOOKUP(INDEX(Jobs!$A$3:$A$56,MATCH($U58,Jobs!$B$3:$B$56,0)),Jobs!$H$23:$P$57,MATCH(Employment!AB$7,Jobs!$H$22:$P$22,0),)</f>
        <v>60.449382880765178</v>
      </c>
      <c r="AC58" s="28">
        <f>VLOOKUP(INDEX(Jobs!$A$3:$A$56,MATCH($U58,Jobs!$B$3:$B$56,0)),Jobs!$H$23:$P$57,MATCH(Employment!AC$7,Jobs!$H$22:$P$22,0),)</f>
        <v>81.632767052930049</v>
      </c>
    </row>
    <row r="59" spans="6:31" x14ac:dyDescent="0.3">
      <c r="F59" s="11" t="s">
        <v>398</v>
      </c>
      <c r="U59" s="11" t="s">
        <v>398</v>
      </c>
      <c r="V59" s="28">
        <f>VLOOKUP(INDEX(Jobs!$A$3:$A$56,MATCH($U59,Jobs!$B$3:$B$56,0)),Jobs!$H$23:$P$57,MATCH(Employment!V$7,Jobs!$H$22:$P$22,0),)</f>
        <v>5.9604202755722717</v>
      </c>
      <c r="W59" s="28">
        <f>VLOOKUP(INDEX(Jobs!$A$3:$A$56,MATCH($U59,Jobs!$B$3:$B$56,0)),Jobs!$H$23:$P$57,MATCH(Employment!W$7,Jobs!$H$22:$P$22,0),)</f>
        <v>8.7566768801258554</v>
      </c>
      <c r="X59" s="28">
        <f>VLOOKUP(INDEX(Jobs!$A$3:$A$56,MATCH($U59,Jobs!$B$3:$B$56,0)),Jobs!$H$23:$P$57,MATCH(Employment!X$7,Jobs!$H$22:$P$22,0),)</f>
        <v>14.110498570812933</v>
      </c>
      <c r="Y59" s="28">
        <f>VLOOKUP(INDEX(Jobs!$A$3:$A$56,MATCH($U59,Jobs!$B$3:$B$56,0)),Jobs!$H$23:$P$57,MATCH(Employment!Y$7,Jobs!$H$22:$P$22,0),)</f>
        <v>18.533819106990862</v>
      </c>
      <c r="Z59" s="28">
        <f>VLOOKUP(INDEX(Jobs!$A$3:$A$56,MATCH($U59,Jobs!$B$3:$B$56,0)),Jobs!$H$23:$P$57,MATCH(Employment!Z$7,Jobs!$H$22:$P$22,0),)</f>
        <v>5.9604202755722717</v>
      </c>
      <c r="AA59" s="28">
        <f>VLOOKUP(INDEX(Jobs!$A$3:$A$56,MATCH($U59,Jobs!$B$3:$B$56,0)),Jobs!$H$23:$P$57,MATCH(Employment!AA$7,Jobs!$H$22:$P$22,0),)</f>
        <v>8.7566768801258554</v>
      </c>
      <c r="AB59" s="28">
        <f>VLOOKUP(INDEX(Jobs!$A$3:$A$56,MATCH($U59,Jobs!$B$3:$B$56,0)),Jobs!$H$23:$P$57,MATCH(Employment!AB$7,Jobs!$H$22:$P$22,0),)</f>
        <v>14.110498570812933</v>
      </c>
      <c r="AC59" s="28">
        <f>VLOOKUP(INDEX(Jobs!$A$3:$A$56,MATCH($U59,Jobs!$B$3:$B$56,0)),Jobs!$H$23:$P$57,MATCH(Employment!AC$7,Jobs!$H$22:$P$22,0),)</f>
        <v>18.533819106990862</v>
      </c>
    </row>
    <row r="60" spans="6:31" x14ac:dyDescent="0.3">
      <c r="F60" s="11" t="s">
        <v>399</v>
      </c>
      <c r="U60" s="11" t="s">
        <v>399</v>
      </c>
      <c r="V60" s="28">
        <f>VLOOKUP(INDEX(Jobs!$A$3:$A$56,MATCH($U60,Jobs!$B$3:$B$56,0)),Jobs!$H$23:$P$57,MATCH(Employment!V$7,Jobs!$H$22:$P$22,0),)</f>
        <v>7.6127562209588975</v>
      </c>
      <c r="W60" s="28">
        <f>VLOOKUP(INDEX(Jobs!$A$3:$A$56,MATCH($U60,Jobs!$B$3:$B$56,0)),Jobs!$H$23:$P$57,MATCH(Employment!W$7,Jobs!$H$22:$P$22,0),)</f>
        <v>11.917944721552733</v>
      </c>
      <c r="X60" s="28">
        <f>VLOOKUP(INDEX(Jobs!$A$3:$A$56,MATCH($U60,Jobs!$B$3:$B$56,0)),Jobs!$H$23:$P$57,MATCH(Employment!X$7,Jobs!$H$22:$P$22,0),)</f>
        <v>20.405579227991211</v>
      </c>
      <c r="Y60" s="28">
        <f>VLOOKUP(INDEX(Jobs!$A$3:$A$56,MATCH($U60,Jobs!$B$3:$B$56,0)),Jobs!$H$23:$P$57,MATCH(Employment!Y$7,Jobs!$H$22:$P$22,0),)</f>
        <v>46.107925768326169</v>
      </c>
      <c r="Z60" s="28">
        <f>VLOOKUP(INDEX(Jobs!$A$3:$A$56,MATCH($U60,Jobs!$B$3:$B$56,0)),Jobs!$H$23:$P$57,MATCH(Employment!Z$7,Jobs!$H$22:$P$22,0),)</f>
        <v>7.6127562209588975</v>
      </c>
      <c r="AA60" s="28">
        <f>VLOOKUP(INDEX(Jobs!$A$3:$A$56,MATCH($U60,Jobs!$B$3:$B$56,0)),Jobs!$H$23:$P$57,MATCH(Employment!AA$7,Jobs!$H$22:$P$22,0),)</f>
        <v>11.917944721552733</v>
      </c>
      <c r="AB60" s="28">
        <f>VLOOKUP(INDEX(Jobs!$A$3:$A$56,MATCH($U60,Jobs!$B$3:$B$56,0)),Jobs!$H$23:$P$57,MATCH(Employment!AB$7,Jobs!$H$22:$P$22,0),)</f>
        <v>20.405579227991211</v>
      </c>
      <c r="AC60" s="28">
        <f>VLOOKUP(INDEX(Jobs!$A$3:$A$56,MATCH($U60,Jobs!$B$3:$B$56,0)),Jobs!$H$23:$P$57,MATCH(Employment!AC$7,Jobs!$H$22:$P$22,0),)</f>
        <v>46.107925768326169</v>
      </c>
    </row>
    <row r="61" spans="6:31" x14ac:dyDescent="0.3">
      <c r="F61" s="11" t="s">
        <v>200</v>
      </c>
      <c r="U61" s="11" t="s">
        <v>200</v>
      </c>
      <c r="V61" s="28">
        <f>VLOOKUP(INDEX(Jobs!$A$3:$A$56,MATCH($U61,Jobs!$B$3:$B$56,0)),Jobs!$H$23:$P$57,MATCH(Employment!V$7,Jobs!$H$22:$P$22,0),)</f>
        <v>7.1334382716249269</v>
      </c>
      <c r="W61" s="28">
        <f>VLOOKUP(INDEX(Jobs!$A$3:$A$56,MATCH($U61,Jobs!$B$3:$B$56,0)),Jobs!$H$23:$P$57,MATCH(Employment!W$7,Jobs!$H$22:$P$22,0),)</f>
        <v>7.1843448468989681</v>
      </c>
      <c r="X61" s="28">
        <f>VLOOKUP(INDEX(Jobs!$A$3:$A$56,MATCH($U61,Jobs!$B$3:$B$56,0)),Jobs!$H$23:$P$57,MATCH(Employment!X$7,Jobs!$H$22:$P$22,0),)</f>
        <v>16.942496729729289</v>
      </c>
      <c r="Y61" s="28">
        <f>VLOOKUP(INDEX(Jobs!$A$3:$A$56,MATCH($U61,Jobs!$B$3:$B$56,0)),Jobs!$H$23:$P$57,MATCH(Employment!Y$7,Jobs!$H$22:$P$22,0),)</f>
        <v>26.994168634821143</v>
      </c>
      <c r="Z61" s="28">
        <f>VLOOKUP(INDEX(Jobs!$A$3:$A$56,MATCH($U61,Jobs!$B$3:$B$56,0)),Jobs!$H$23:$P$57,MATCH(Employment!Z$7,Jobs!$H$22:$P$22,0),)</f>
        <v>7.1334382716249269</v>
      </c>
      <c r="AA61" s="28">
        <f>VLOOKUP(INDEX(Jobs!$A$3:$A$56,MATCH($U61,Jobs!$B$3:$B$56,0)),Jobs!$H$23:$P$57,MATCH(Employment!AA$7,Jobs!$H$22:$P$22,0),)</f>
        <v>7.1843448468989681</v>
      </c>
      <c r="AB61" s="28">
        <f>VLOOKUP(INDEX(Jobs!$A$3:$A$56,MATCH($U61,Jobs!$B$3:$B$56,0)),Jobs!$H$23:$P$57,MATCH(Employment!AB$7,Jobs!$H$22:$P$22,0),)</f>
        <v>16.942496729729289</v>
      </c>
      <c r="AC61" s="28">
        <f>VLOOKUP(INDEX(Jobs!$A$3:$A$56,MATCH($U61,Jobs!$B$3:$B$56,0)),Jobs!$H$23:$P$57,MATCH(Employment!AC$7,Jobs!$H$22:$P$22,0),)</f>
        <v>26.994168634821143</v>
      </c>
    </row>
    <row r="62" spans="6:31" x14ac:dyDescent="0.3">
      <c r="F62" s="11" t="s">
        <v>201</v>
      </c>
      <c r="U62" s="11" t="s">
        <v>201</v>
      </c>
      <c r="V62" s="28">
        <f>VLOOKUP(INDEX(Jobs!$A$3:$A$56,MATCH($U62,Jobs!$B$3:$B$56,0)),Jobs!$H$23:$P$57,MATCH(Employment!V$7,Jobs!$H$22:$P$22,0),)</f>
        <v>8.5132946652279724</v>
      </c>
      <c r="W62" s="28">
        <f>VLOOKUP(INDEX(Jobs!$A$3:$A$56,MATCH($U62,Jobs!$B$3:$B$56,0)),Jobs!$H$23:$P$57,MATCH(Employment!W$7,Jobs!$H$22:$P$22,0),)</f>
        <v>9.7643150961106748</v>
      </c>
      <c r="X62" s="28">
        <f>VLOOKUP(INDEX(Jobs!$A$3:$A$56,MATCH($U62,Jobs!$B$3:$B$56,0)),Jobs!$H$23:$P$57,MATCH(Employment!X$7,Jobs!$H$22:$P$22,0),)</f>
        <v>22.291823571132582</v>
      </c>
      <c r="Y62" s="28">
        <f>VLOOKUP(INDEX(Jobs!$A$3:$A$56,MATCH($U62,Jobs!$B$3:$B$56,0)),Jobs!$H$23:$P$57,MATCH(Employment!Y$7,Jobs!$H$22:$P$22,0),)</f>
        <v>43.388597793145557</v>
      </c>
      <c r="Z62" s="28">
        <f>VLOOKUP(INDEX(Jobs!$A$3:$A$56,MATCH($U62,Jobs!$B$3:$B$56,0)),Jobs!$H$23:$P$57,MATCH(Employment!Z$7,Jobs!$H$22:$P$22,0),)</f>
        <v>8.5132946652279724</v>
      </c>
      <c r="AA62" s="28">
        <f>VLOOKUP(INDEX(Jobs!$A$3:$A$56,MATCH($U62,Jobs!$B$3:$B$56,0)),Jobs!$H$23:$P$57,MATCH(Employment!AA$7,Jobs!$H$22:$P$22,0),)</f>
        <v>9.7643150961106748</v>
      </c>
      <c r="AB62" s="28">
        <f>VLOOKUP(INDEX(Jobs!$A$3:$A$56,MATCH($U62,Jobs!$B$3:$B$56,0)),Jobs!$H$23:$P$57,MATCH(Employment!AB$7,Jobs!$H$22:$P$22,0),)</f>
        <v>22.291823571132582</v>
      </c>
      <c r="AC62" s="28">
        <f>VLOOKUP(INDEX(Jobs!$A$3:$A$56,MATCH($U62,Jobs!$B$3:$B$56,0)),Jobs!$H$23:$P$57,MATCH(Employment!AC$7,Jobs!$H$22:$P$22,0),)</f>
        <v>43.388597793145557</v>
      </c>
    </row>
    <row r="63" spans="6:31" x14ac:dyDescent="0.3">
      <c r="F63" s="11" t="s">
        <v>48</v>
      </c>
      <c r="U63" s="11" t="s">
        <v>48</v>
      </c>
      <c r="V63" s="28">
        <f>VLOOKUP(INDEX(Jobs!$A$3:$A$56,MATCH($U63,Jobs!$B$3:$B$56,0)),Jobs!$H$23:$P$57,MATCH(Employment!V$7,Jobs!$H$22:$P$22,0),)</f>
        <v>4.2955788754988653</v>
      </c>
      <c r="W63" s="28">
        <f>VLOOKUP(INDEX(Jobs!$A$3:$A$56,MATCH($U63,Jobs!$B$3:$B$56,0)),Jobs!$H$23:$P$57,MATCH(Employment!W$7,Jobs!$H$22:$P$22,0),)</f>
        <v>7.2033154836522337</v>
      </c>
      <c r="X63" s="28">
        <f>VLOOKUP(INDEX(Jobs!$A$3:$A$56,MATCH($U63,Jobs!$B$3:$B$56,0)),Jobs!$H$23:$P$57,MATCH(Employment!X$7,Jobs!$H$22:$P$22,0),)</f>
        <v>8.5930593435733478</v>
      </c>
      <c r="Y63" s="28">
        <f>VLOOKUP(INDEX(Jobs!$A$3:$A$56,MATCH($U63,Jobs!$B$3:$B$56,0)),Jobs!$H$23:$P$57,MATCH(Employment!Y$7,Jobs!$H$22:$P$22,0),)</f>
        <v>23.035442009206147</v>
      </c>
      <c r="Z63" s="28">
        <f>VLOOKUP(INDEX(Jobs!$A$3:$A$56,MATCH($U63,Jobs!$B$3:$B$56,0)),Jobs!$H$23:$P$57,MATCH(Employment!Z$7,Jobs!$H$22:$P$22,0),)</f>
        <v>4.2955788754988653</v>
      </c>
      <c r="AA63" s="28">
        <f>VLOOKUP(INDEX(Jobs!$A$3:$A$56,MATCH($U63,Jobs!$B$3:$B$56,0)),Jobs!$H$23:$P$57,MATCH(Employment!AA$7,Jobs!$H$22:$P$22,0),)</f>
        <v>7.2033154836522337</v>
      </c>
      <c r="AB63" s="28">
        <f>VLOOKUP(INDEX(Jobs!$A$3:$A$56,MATCH($U63,Jobs!$B$3:$B$56,0)),Jobs!$H$23:$P$57,MATCH(Employment!AB$7,Jobs!$H$22:$P$22,0),)</f>
        <v>8.5930593435733478</v>
      </c>
      <c r="AC63" s="28">
        <f>VLOOKUP(INDEX(Jobs!$A$3:$A$56,MATCH($U63,Jobs!$B$3:$B$56,0)),Jobs!$H$23:$P$57,MATCH(Employment!AC$7,Jobs!$H$22:$P$22,0),)</f>
        <v>23.035442009206147</v>
      </c>
    </row>
    <row r="64" spans="6:31" x14ac:dyDescent="0.3">
      <c r="F64" s="11"/>
      <c r="U64" s="11"/>
    </row>
    <row r="65" spans="6:21" x14ac:dyDescent="0.3">
      <c r="F65" s="11"/>
      <c r="U65" s="11"/>
    </row>
    <row r="66" spans="6:21" x14ac:dyDescent="0.3">
      <c r="F66" s="11"/>
      <c r="U66" s="11"/>
    </row>
    <row r="67" spans="6:21" x14ac:dyDescent="0.3">
      <c r="F67" s="11"/>
      <c r="U67" s="11"/>
    </row>
    <row r="68" spans="6:21" x14ac:dyDescent="0.3">
      <c r="F68" s="11"/>
      <c r="U68" s="11"/>
    </row>
    <row r="69" spans="6:21" x14ac:dyDescent="0.3">
      <c r="F69" s="11"/>
      <c r="U69" s="11"/>
    </row>
    <row r="70" spans="6:21" x14ac:dyDescent="0.3">
      <c r="F70" s="11"/>
      <c r="U70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D6D35-76AD-4955-8DE6-3742CE089993}">
  <dimension ref="A1:AJ138"/>
  <sheetViews>
    <sheetView workbookViewId="0"/>
  </sheetViews>
  <sheetFormatPr defaultRowHeight="14.4" x14ac:dyDescent="0.3"/>
  <sheetData>
    <row r="1" spans="1:28" x14ac:dyDescent="0.3">
      <c r="A1" t="s">
        <v>888</v>
      </c>
    </row>
    <row r="2" spans="1:28" ht="18" x14ac:dyDescent="0.35">
      <c r="E2" s="5" t="s">
        <v>795</v>
      </c>
    </row>
    <row r="3" spans="1:28" x14ac:dyDescent="0.3">
      <c r="A3" t="s">
        <v>831</v>
      </c>
      <c r="B3" t="s">
        <v>363</v>
      </c>
      <c r="C3" s="66"/>
      <c r="E3" s="14" t="s">
        <v>796</v>
      </c>
      <c r="F3" s="24" t="s">
        <v>797</v>
      </c>
    </row>
    <row r="4" spans="1:28" x14ac:dyDescent="0.3">
      <c r="A4" t="s">
        <v>831</v>
      </c>
      <c r="B4" t="s">
        <v>364</v>
      </c>
      <c r="C4" s="66"/>
    </row>
    <row r="5" spans="1:28" x14ac:dyDescent="0.3">
      <c r="A5" t="s">
        <v>831</v>
      </c>
      <c r="B5" t="s">
        <v>365</v>
      </c>
      <c r="C5" s="66"/>
      <c r="J5" s="2" t="s">
        <v>798</v>
      </c>
      <c r="K5" s="2"/>
      <c r="M5" s="2" t="s">
        <v>799</v>
      </c>
      <c r="V5" s="2" t="s">
        <v>800</v>
      </c>
      <c r="Z5" s="2" t="s">
        <v>801</v>
      </c>
    </row>
    <row r="6" spans="1:28" x14ac:dyDescent="0.3">
      <c r="A6" t="s">
        <v>832</v>
      </c>
      <c r="B6" t="s">
        <v>366</v>
      </c>
      <c r="C6" s="66"/>
      <c r="J6" t="s">
        <v>802</v>
      </c>
      <c r="K6" t="s">
        <v>803</v>
      </c>
      <c r="L6" t="s">
        <v>804</v>
      </c>
      <c r="M6" t="s">
        <v>802</v>
      </c>
      <c r="N6" t="s">
        <v>803</v>
      </c>
      <c r="O6" t="s">
        <v>804</v>
      </c>
      <c r="W6" t="s">
        <v>805</v>
      </c>
      <c r="X6" t="s">
        <v>806</v>
      </c>
      <c r="AA6" t="s">
        <v>805</v>
      </c>
      <c r="AB6" t="s">
        <v>806</v>
      </c>
    </row>
    <row r="7" spans="1:28" x14ac:dyDescent="0.3">
      <c r="A7" t="s">
        <v>833</v>
      </c>
      <c r="B7" t="s">
        <v>367</v>
      </c>
      <c r="C7" s="66"/>
      <c r="J7" s="11">
        <v>35444.635480492099</v>
      </c>
      <c r="K7" s="11">
        <v>35117.567498213546</v>
      </c>
      <c r="L7" s="11">
        <v>35117.536836010397</v>
      </c>
      <c r="M7" s="64">
        <v>100</v>
      </c>
      <c r="N7" s="64">
        <v>99.999999999999972</v>
      </c>
      <c r="O7" s="64">
        <v>100</v>
      </c>
      <c r="V7" t="s">
        <v>807</v>
      </c>
      <c r="W7" s="11">
        <v>35444.635480492099</v>
      </c>
      <c r="X7" s="64">
        <v>100</v>
      </c>
      <c r="Z7" t="s">
        <v>807</v>
      </c>
      <c r="AA7" s="11">
        <v>35117.536836010397</v>
      </c>
      <c r="AB7" s="64">
        <v>100</v>
      </c>
    </row>
    <row r="8" spans="1:28" x14ac:dyDescent="0.3">
      <c r="A8" t="s">
        <v>833</v>
      </c>
      <c r="B8" t="s">
        <v>368</v>
      </c>
      <c r="C8" s="66"/>
      <c r="H8" s="24" t="s">
        <v>808</v>
      </c>
      <c r="I8" t="s">
        <v>764</v>
      </c>
      <c r="J8" s="11">
        <v>27026.6765103697</v>
      </c>
      <c r="K8" s="11">
        <v>26991.44538249855</v>
      </c>
      <c r="L8" s="11">
        <v>26991.445382498499</v>
      </c>
      <c r="M8" s="64">
        <v>76.250400502057602</v>
      </c>
      <c r="N8" s="64">
        <v>64.099999999999994</v>
      </c>
      <c r="O8" s="64">
        <v>76.860303467584899</v>
      </c>
      <c r="P8" s="15">
        <v>1.0013052701465923</v>
      </c>
      <c r="V8" t="s">
        <v>809</v>
      </c>
      <c r="W8" s="11">
        <v>27026.6765103697</v>
      </c>
      <c r="X8" s="64">
        <v>76.250400502057602</v>
      </c>
      <c r="Z8" t="s">
        <v>809</v>
      </c>
      <c r="AA8" s="11">
        <v>26991.445382498499</v>
      </c>
      <c r="AB8" s="64">
        <v>76.860303467584899</v>
      </c>
    </row>
    <row r="9" spans="1:28" x14ac:dyDescent="0.3">
      <c r="A9" t="s">
        <v>834</v>
      </c>
      <c r="B9" t="s">
        <v>369</v>
      </c>
      <c r="C9" s="66"/>
      <c r="H9" s="24" t="s">
        <v>810</v>
      </c>
      <c r="I9" t="s">
        <v>811</v>
      </c>
      <c r="J9" s="11">
        <v>176.355346597112</v>
      </c>
      <c r="K9" s="11">
        <v>174.34768120382321</v>
      </c>
      <c r="L9" s="11">
        <v>174.34768120382299</v>
      </c>
      <c r="M9" s="64">
        <v>0.49755158772664998</v>
      </c>
      <c r="N9" s="64">
        <v>0.3</v>
      </c>
      <c r="O9" s="64">
        <v>0.49646899216759199</v>
      </c>
      <c r="P9" s="15">
        <v>1.0115152973611488</v>
      </c>
      <c r="V9" t="s">
        <v>812</v>
      </c>
      <c r="W9" s="11">
        <v>176.355346597112</v>
      </c>
      <c r="X9" s="64">
        <v>0.49755158772664998</v>
      </c>
      <c r="Z9" t="s">
        <v>812</v>
      </c>
      <c r="AA9" s="11">
        <v>174.34768120382299</v>
      </c>
      <c r="AB9" s="64">
        <v>0.49646899216759199</v>
      </c>
    </row>
    <row r="10" spans="1:28" x14ac:dyDescent="0.3">
      <c r="A10" t="s">
        <v>834</v>
      </c>
      <c r="B10" t="s">
        <v>370</v>
      </c>
      <c r="C10" s="66"/>
      <c r="H10" s="24" t="s">
        <v>813</v>
      </c>
      <c r="I10" t="s">
        <v>814</v>
      </c>
      <c r="J10" s="11">
        <v>432.800557688688</v>
      </c>
      <c r="K10" s="11">
        <v>474.20046878256079</v>
      </c>
      <c r="L10" s="11">
        <v>474.16980657946499</v>
      </c>
      <c r="M10" s="64">
        <v>1.2210608229470701</v>
      </c>
      <c r="N10" s="64">
        <v>4.0999999999999996</v>
      </c>
      <c r="O10" s="64">
        <v>1.35023651799303</v>
      </c>
      <c r="P10" s="15">
        <v>0.91269533916708079</v>
      </c>
      <c r="V10" t="s">
        <v>815</v>
      </c>
      <c r="W10" s="11">
        <v>432.800557688688</v>
      </c>
      <c r="X10" s="64">
        <v>1.2210608229470701</v>
      </c>
      <c r="Z10" t="s">
        <v>815</v>
      </c>
      <c r="AA10" s="11">
        <v>474.16980657946499</v>
      </c>
      <c r="AB10" s="64">
        <v>1.35023651799303</v>
      </c>
    </row>
    <row r="11" spans="1:28" x14ac:dyDescent="0.3">
      <c r="A11" t="s">
        <v>835</v>
      </c>
      <c r="B11" t="s">
        <v>346</v>
      </c>
      <c r="C11" s="66"/>
      <c r="H11" s="24" t="s">
        <v>816</v>
      </c>
      <c r="I11" t="s">
        <v>817</v>
      </c>
      <c r="J11" s="11">
        <v>67.902872107506496</v>
      </c>
      <c r="K11" s="11">
        <v>63.649302119099261</v>
      </c>
      <c r="L11" s="11">
        <v>63.649302119099197</v>
      </c>
      <c r="M11" s="64">
        <v>0.191574468708752</v>
      </c>
      <c r="N11" s="64">
        <v>0.4</v>
      </c>
      <c r="O11" s="64">
        <v>0.181246487805579</v>
      </c>
      <c r="P11" s="15">
        <v>1.0668282266543636</v>
      </c>
      <c r="V11" t="s">
        <v>818</v>
      </c>
      <c r="W11" s="11">
        <v>67.902872107506496</v>
      </c>
      <c r="X11" s="64">
        <v>0.191574468708752</v>
      </c>
      <c r="Z11" t="s">
        <v>818</v>
      </c>
      <c r="AA11" s="11">
        <v>63.649302119099197</v>
      </c>
      <c r="AB11" s="64">
        <v>0.181246487805579</v>
      </c>
    </row>
    <row r="12" spans="1:28" x14ac:dyDescent="0.3">
      <c r="A12" t="s">
        <v>837</v>
      </c>
      <c r="B12" t="s">
        <v>371</v>
      </c>
      <c r="C12" s="66"/>
      <c r="H12" s="24" t="s">
        <v>393</v>
      </c>
      <c r="I12" t="s">
        <v>45</v>
      </c>
      <c r="J12" s="11">
        <v>561.51239610300297</v>
      </c>
      <c r="K12" s="11">
        <v>553.30136156454068</v>
      </c>
      <c r="L12" s="11">
        <v>553.30136156454103</v>
      </c>
      <c r="M12" s="64">
        <v>1.5841957139382801</v>
      </c>
      <c r="N12" s="64">
        <v>2.6</v>
      </c>
      <c r="O12" s="64">
        <v>1.57556996137945</v>
      </c>
      <c r="P12" s="15">
        <v>1.0148400765095613</v>
      </c>
      <c r="V12" t="s">
        <v>819</v>
      </c>
      <c r="W12" s="11">
        <v>561.51239610300297</v>
      </c>
      <c r="X12" s="64">
        <v>1.5841957139382801</v>
      </c>
      <c r="Z12" t="s">
        <v>819</v>
      </c>
      <c r="AA12" s="11">
        <v>553.30136156454103</v>
      </c>
      <c r="AB12" s="64">
        <v>1.57556996137945</v>
      </c>
    </row>
    <row r="13" spans="1:28" x14ac:dyDescent="0.3">
      <c r="A13" t="s">
        <v>837</v>
      </c>
      <c r="B13" t="s">
        <v>348</v>
      </c>
      <c r="C13" s="66"/>
      <c r="H13" s="24" t="s">
        <v>46</v>
      </c>
      <c r="I13" t="s">
        <v>820</v>
      </c>
      <c r="J13" s="11">
        <v>3445.8312167466001</v>
      </c>
      <c r="K13" s="11">
        <v>3287.4819525428879</v>
      </c>
      <c r="L13" s="11">
        <v>3287.4819525428802</v>
      </c>
      <c r="M13" s="64">
        <v>9.7217284647858708</v>
      </c>
      <c r="N13" s="64">
        <v>16.899999999999999</v>
      </c>
      <c r="O13" s="64">
        <v>9.3613682756127101</v>
      </c>
      <c r="P13" s="15">
        <v>1.0481673409891203</v>
      </c>
      <c r="V13" t="s">
        <v>821</v>
      </c>
      <c r="W13" s="11">
        <v>3445.8312167466001</v>
      </c>
      <c r="X13" s="64">
        <v>9.7217284647858708</v>
      </c>
      <c r="Z13" t="s">
        <v>821</v>
      </c>
      <c r="AA13" s="11">
        <v>3287.4819525428802</v>
      </c>
      <c r="AB13" s="64">
        <v>9.3613682756127101</v>
      </c>
    </row>
    <row r="14" spans="1:28" x14ac:dyDescent="0.3">
      <c r="A14" t="s">
        <v>837</v>
      </c>
      <c r="B14" t="s">
        <v>372</v>
      </c>
      <c r="C14" s="66"/>
      <c r="H14" s="24" t="s">
        <v>394</v>
      </c>
      <c r="I14" t="s">
        <v>822</v>
      </c>
      <c r="J14" s="11">
        <v>1678.97696853004</v>
      </c>
      <c r="K14" s="11">
        <v>1647.8373581560113</v>
      </c>
      <c r="L14" s="11">
        <v>1647.8373581560099</v>
      </c>
      <c r="M14" s="64">
        <v>4.7369000859216204</v>
      </c>
      <c r="N14" s="64">
        <v>2.2000000000000002</v>
      </c>
      <c r="O14" s="64">
        <v>4.6923489134530501</v>
      </c>
      <c r="P14" s="15">
        <v>1.018897259623289</v>
      </c>
      <c r="V14" t="s">
        <v>823</v>
      </c>
      <c r="W14" s="11">
        <v>1678.97696853004</v>
      </c>
      <c r="X14" s="64">
        <v>4.7369000859216204</v>
      </c>
      <c r="Z14" t="s">
        <v>823</v>
      </c>
      <c r="AA14" s="11">
        <v>1647.8373581560099</v>
      </c>
      <c r="AB14" s="64">
        <v>4.6923489134530501</v>
      </c>
    </row>
    <row r="15" spans="1:28" x14ac:dyDescent="0.3">
      <c r="A15" t="s">
        <v>836</v>
      </c>
      <c r="B15" t="s">
        <v>347</v>
      </c>
      <c r="C15" s="66"/>
      <c r="H15" s="24" t="s">
        <v>824</v>
      </c>
      <c r="I15" t="s">
        <v>825</v>
      </c>
      <c r="J15" s="11">
        <v>961.85616948130098</v>
      </c>
      <c r="K15" s="11">
        <v>876.63321516449003</v>
      </c>
      <c r="L15" s="11">
        <v>876.63321516449003</v>
      </c>
      <c r="M15" s="64">
        <v>2.7136861655995399</v>
      </c>
      <c r="N15" s="64">
        <v>5.6</v>
      </c>
      <c r="O15" s="64">
        <v>2.4962833220852998</v>
      </c>
      <c r="P15" s="15">
        <v>1.0972162049561627</v>
      </c>
      <c r="V15" t="s">
        <v>826</v>
      </c>
      <c r="W15" s="11">
        <v>961.85616948130098</v>
      </c>
      <c r="X15" s="64">
        <v>2.7136861655995399</v>
      </c>
      <c r="Z15" t="s">
        <v>826</v>
      </c>
      <c r="AA15" s="11">
        <v>876.63321516449003</v>
      </c>
      <c r="AB15" s="64">
        <v>2.4962833220852998</v>
      </c>
    </row>
    <row r="16" spans="1:28" x14ac:dyDescent="0.3">
      <c r="A16" t="s">
        <v>837</v>
      </c>
      <c r="B16" t="s">
        <v>373</v>
      </c>
      <c r="C16" s="66"/>
      <c r="H16" s="24" t="s">
        <v>48</v>
      </c>
      <c r="I16" t="s">
        <v>653</v>
      </c>
      <c r="J16" s="11">
        <v>1092.72344286825</v>
      </c>
      <c r="K16" s="11">
        <v>1048.670776181586</v>
      </c>
      <c r="L16" s="11">
        <v>1048.6707761815901</v>
      </c>
      <c r="M16" s="64">
        <v>3.0829021883146801</v>
      </c>
      <c r="N16" s="64">
        <v>3.8</v>
      </c>
      <c r="O16" s="64">
        <v>2.98617406191843</v>
      </c>
      <c r="P16" s="15">
        <v>1.0420080998605381</v>
      </c>
      <c r="V16" t="s">
        <v>827</v>
      </c>
      <c r="W16" s="11">
        <v>1092.72344286825</v>
      </c>
      <c r="X16" s="64">
        <v>3.0829021883146801</v>
      </c>
      <c r="Z16" t="s">
        <v>827</v>
      </c>
      <c r="AA16" s="11">
        <v>1048.6707761815901</v>
      </c>
      <c r="AB16" s="64">
        <v>2.98617406191843</v>
      </c>
    </row>
    <row r="17" spans="1:30" x14ac:dyDescent="0.3">
      <c r="A17" t="s">
        <v>838</v>
      </c>
      <c r="B17" t="s">
        <v>375</v>
      </c>
      <c r="C17" s="66"/>
    </row>
    <row r="18" spans="1:30" x14ac:dyDescent="0.3">
      <c r="A18" t="s">
        <v>839</v>
      </c>
      <c r="B18" t="s">
        <v>376</v>
      </c>
      <c r="C18" s="66"/>
    </row>
    <row r="19" spans="1:30" x14ac:dyDescent="0.3">
      <c r="A19" t="s">
        <v>839</v>
      </c>
      <c r="B19" t="s">
        <v>377</v>
      </c>
      <c r="C19" s="66"/>
    </row>
    <row r="20" spans="1:30" x14ac:dyDescent="0.3">
      <c r="A20" t="s">
        <v>839</v>
      </c>
      <c r="B20" t="s">
        <v>378</v>
      </c>
      <c r="C20" s="66"/>
    </row>
    <row r="21" spans="1:30" x14ac:dyDescent="0.3">
      <c r="A21" t="s">
        <v>841</v>
      </c>
      <c r="B21" t="s">
        <v>6</v>
      </c>
      <c r="C21" s="66"/>
      <c r="H21" s="112" t="s">
        <v>828</v>
      </c>
      <c r="I21" s="113"/>
      <c r="J21" s="113"/>
      <c r="K21" s="113"/>
      <c r="L21" s="113"/>
      <c r="M21" s="113"/>
      <c r="N21" s="113"/>
      <c r="O21" s="113"/>
      <c r="P21" s="113"/>
      <c r="V21" s="2" t="s">
        <v>829</v>
      </c>
    </row>
    <row r="22" spans="1:30" x14ac:dyDescent="0.3">
      <c r="A22" t="s">
        <v>842</v>
      </c>
      <c r="B22" t="s">
        <v>10</v>
      </c>
      <c r="C22" s="66"/>
      <c r="H22" s="114"/>
      <c r="I22" s="114" t="s">
        <v>440</v>
      </c>
      <c r="J22" s="114" t="s">
        <v>441</v>
      </c>
      <c r="K22" s="114" t="s">
        <v>442</v>
      </c>
      <c r="L22" s="114" t="s">
        <v>443</v>
      </c>
      <c r="M22" s="114" t="s">
        <v>444</v>
      </c>
      <c r="N22" s="114" t="s">
        <v>445</v>
      </c>
      <c r="O22" s="114" t="s">
        <v>446</v>
      </c>
      <c r="P22" s="114" t="s">
        <v>447</v>
      </c>
      <c r="V22" s="11"/>
      <c r="W22" s="11" t="s">
        <v>440</v>
      </c>
      <c r="X22" s="11" t="s">
        <v>441</v>
      </c>
      <c r="Y22" s="11" t="s">
        <v>442</v>
      </c>
      <c r="Z22" s="11" t="s">
        <v>443</v>
      </c>
      <c r="AA22" s="11" t="s">
        <v>444</v>
      </c>
      <c r="AB22" s="11" t="s">
        <v>445</v>
      </c>
      <c r="AC22" s="11" t="s">
        <v>446</v>
      </c>
      <c r="AD22" s="11" t="s">
        <v>447</v>
      </c>
    </row>
    <row r="23" spans="1:30" x14ac:dyDescent="0.3">
      <c r="A23" t="s">
        <v>843</v>
      </c>
      <c r="B23" t="s">
        <v>379</v>
      </c>
      <c r="C23" s="66"/>
      <c r="E23" s="19" t="s">
        <v>808</v>
      </c>
      <c r="F23" s="23">
        <v>1.0013052701465923</v>
      </c>
      <c r="G23" s="52">
        <v>1.0013052701465923</v>
      </c>
      <c r="H23" s="113" t="s">
        <v>830</v>
      </c>
      <c r="I23" s="114">
        <v>4.3033296266063887</v>
      </c>
      <c r="J23" s="114">
        <v>3.8618521080387676</v>
      </c>
      <c r="K23" s="114">
        <v>8.2807555541622317</v>
      </c>
      <c r="L23" s="114">
        <v>11.418017042308243</v>
      </c>
      <c r="M23" s="114">
        <v>4.3033296266063887</v>
      </c>
      <c r="N23" s="114">
        <v>3.8618521080387676</v>
      </c>
      <c r="O23" s="114">
        <v>8.2807555541622317</v>
      </c>
      <c r="P23" s="114">
        <v>11.418017042308243</v>
      </c>
      <c r="V23" t="s">
        <v>830</v>
      </c>
      <c r="W23" s="11">
        <v>4.2977199410688973</v>
      </c>
      <c r="X23" s="11">
        <v>3.8568179187485825</v>
      </c>
      <c r="Y23" s="11">
        <v>8.2699610209281325</v>
      </c>
      <c r="Z23" s="11">
        <v>11.40313287339098</v>
      </c>
      <c r="AA23" s="11">
        <v>4.2977199410688973</v>
      </c>
      <c r="AB23" s="11">
        <v>3.8568179187485825</v>
      </c>
      <c r="AC23" s="11">
        <v>8.2699610209281325</v>
      </c>
      <c r="AD23" s="11">
        <v>11.40313287339098</v>
      </c>
    </row>
    <row r="24" spans="1:30" x14ac:dyDescent="0.3">
      <c r="A24" t="s">
        <v>843</v>
      </c>
      <c r="B24" t="s">
        <v>21</v>
      </c>
      <c r="C24" s="66"/>
      <c r="E24" s="19" t="s">
        <v>808</v>
      </c>
      <c r="F24" s="23">
        <v>1.0013052701465923</v>
      </c>
      <c r="G24" s="52">
        <v>1.0013052701465923</v>
      </c>
      <c r="H24" s="113" t="s">
        <v>831</v>
      </c>
      <c r="I24" s="114">
        <v>4.3033296266063887</v>
      </c>
      <c r="J24" s="114">
        <v>3.8618521080387676</v>
      </c>
      <c r="K24" s="114">
        <v>8.2807555541622317</v>
      </c>
      <c r="L24" s="114">
        <v>11.418017042308243</v>
      </c>
      <c r="M24" s="114">
        <v>4.3033296266063887</v>
      </c>
      <c r="N24" s="114">
        <v>3.8618521080387676</v>
      </c>
      <c r="O24" s="114">
        <v>8.2807555541622317</v>
      </c>
      <c r="P24" s="114">
        <v>11.418017042308243</v>
      </c>
      <c r="V24" t="s">
        <v>831</v>
      </c>
      <c r="W24" s="11">
        <v>4.2977199410688973</v>
      </c>
      <c r="X24" s="11">
        <v>3.8568179187485825</v>
      </c>
      <c r="Y24" s="11">
        <v>8.2699610209281325</v>
      </c>
      <c r="Z24" s="11">
        <v>11.40313287339098</v>
      </c>
      <c r="AA24" s="11">
        <v>4.2977199410688973</v>
      </c>
      <c r="AB24" s="11">
        <v>3.8568179187485825</v>
      </c>
      <c r="AC24" s="11">
        <v>8.2699610209281325</v>
      </c>
      <c r="AD24" s="11">
        <v>11.40313287339098</v>
      </c>
    </row>
    <row r="25" spans="1:30" x14ac:dyDescent="0.3">
      <c r="A25" t="s">
        <v>844</v>
      </c>
      <c r="B25" t="s">
        <v>208</v>
      </c>
      <c r="C25" s="66"/>
      <c r="E25" s="19" t="s">
        <v>808</v>
      </c>
      <c r="F25" s="23">
        <v>1.0013052701465923</v>
      </c>
      <c r="G25" s="52">
        <v>1.0013052701465923</v>
      </c>
      <c r="H25" s="113" t="s">
        <v>832</v>
      </c>
      <c r="I25" s="114">
        <v>4.3033296266063887</v>
      </c>
      <c r="J25" s="114">
        <v>3.8618521080387671</v>
      </c>
      <c r="K25" s="114">
        <v>8.2807555541622317</v>
      </c>
      <c r="L25" s="114">
        <v>11.418017042308243</v>
      </c>
      <c r="M25" s="114">
        <v>4.3033296266063887</v>
      </c>
      <c r="N25" s="114">
        <v>3.8618521080387671</v>
      </c>
      <c r="O25" s="114">
        <v>8.2807555541622317</v>
      </c>
      <c r="P25" s="114">
        <v>11.418017042308243</v>
      </c>
      <c r="V25" t="s">
        <v>832</v>
      </c>
      <c r="W25" s="11">
        <v>4.2977199410688973</v>
      </c>
      <c r="X25" s="11">
        <v>3.856817918748582</v>
      </c>
      <c r="Y25" s="11">
        <v>8.2699610209281325</v>
      </c>
      <c r="Z25" s="11">
        <v>11.40313287339098</v>
      </c>
      <c r="AA25" s="11">
        <v>4.2977199410688973</v>
      </c>
      <c r="AB25" s="11">
        <v>3.856817918748582</v>
      </c>
      <c r="AC25" s="11">
        <v>8.2699610209281325</v>
      </c>
      <c r="AD25" s="11">
        <v>11.40313287339098</v>
      </c>
    </row>
    <row r="26" spans="1:30" x14ac:dyDescent="0.3">
      <c r="A26" t="s">
        <v>844</v>
      </c>
      <c r="B26" s="66" t="s">
        <v>380</v>
      </c>
      <c r="C26" s="66"/>
      <c r="E26" s="19" t="s">
        <v>808</v>
      </c>
      <c r="F26" s="23">
        <v>1.0013052701465923</v>
      </c>
      <c r="G26" s="52">
        <v>1.0013052701465923</v>
      </c>
      <c r="H26" s="113" t="s">
        <v>833</v>
      </c>
      <c r="I26" s="114">
        <v>4.3033296266063887</v>
      </c>
      <c r="J26" s="114">
        <v>3.8618521080387671</v>
      </c>
      <c r="K26" s="114">
        <v>8.28075555416223</v>
      </c>
      <c r="L26" s="114">
        <v>11.418017042308243</v>
      </c>
      <c r="M26" s="114">
        <v>4.3033296266063887</v>
      </c>
      <c r="N26" s="114">
        <v>3.8618521080387671</v>
      </c>
      <c r="O26" s="114">
        <v>8.28075555416223</v>
      </c>
      <c r="P26" s="114">
        <v>11.418017042308243</v>
      </c>
      <c r="V26" t="s">
        <v>833</v>
      </c>
      <c r="W26" s="11">
        <v>4.2977199410688973</v>
      </c>
      <c r="X26" s="11">
        <v>3.856817918748582</v>
      </c>
      <c r="Y26" s="11">
        <v>8.2699610209281307</v>
      </c>
      <c r="Z26" s="11">
        <v>11.40313287339098</v>
      </c>
      <c r="AA26" s="11">
        <v>4.2977199410688973</v>
      </c>
      <c r="AB26" s="11">
        <v>3.856817918748582</v>
      </c>
      <c r="AC26" s="11">
        <v>8.2699610209281307</v>
      </c>
      <c r="AD26" s="11">
        <v>11.40313287339098</v>
      </c>
    </row>
    <row r="27" spans="1:30" x14ac:dyDescent="0.3">
      <c r="A27" t="s">
        <v>844</v>
      </c>
      <c r="B27" t="s">
        <v>381</v>
      </c>
      <c r="C27" s="66"/>
      <c r="E27" s="19" t="s">
        <v>808</v>
      </c>
      <c r="F27" s="23">
        <v>1.0013052701465923</v>
      </c>
      <c r="G27" s="52">
        <v>1.0013052701465923</v>
      </c>
      <c r="H27" s="113" t="s">
        <v>834</v>
      </c>
      <c r="I27" s="114">
        <v>4.3033296266063887</v>
      </c>
      <c r="J27" s="114">
        <v>3.8618521080387671</v>
      </c>
      <c r="K27" s="114">
        <v>8.2807555541622317</v>
      </c>
      <c r="L27" s="114">
        <v>11.418017042308243</v>
      </c>
      <c r="M27" s="114">
        <v>4.3033296266063887</v>
      </c>
      <c r="N27" s="114">
        <v>3.8618521080387671</v>
      </c>
      <c r="O27" s="114">
        <v>8.2807555541622317</v>
      </c>
      <c r="P27" s="114">
        <v>11.418017042308243</v>
      </c>
      <c r="V27" t="s">
        <v>834</v>
      </c>
      <c r="W27" s="11">
        <v>4.2977199410688973</v>
      </c>
      <c r="X27" s="11">
        <v>3.856817918748582</v>
      </c>
      <c r="Y27" s="11">
        <v>8.2699610209281325</v>
      </c>
      <c r="Z27" s="11">
        <v>11.40313287339098</v>
      </c>
      <c r="AA27" s="11">
        <v>4.2977199410688973</v>
      </c>
      <c r="AB27" s="11">
        <v>3.856817918748582</v>
      </c>
      <c r="AC27" s="11">
        <v>8.2699610209281325</v>
      </c>
      <c r="AD27" s="11">
        <v>11.40313287339098</v>
      </c>
    </row>
    <row r="28" spans="1:30" x14ac:dyDescent="0.3">
      <c r="A28" t="s">
        <v>844</v>
      </c>
      <c r="B28" t="s">
        <v>382</v>
      </c>
      <c r="C28" s="66"/>
      <c r="E28" s="19" t="s">
        <v>808</v>
      </c>
      <c r="F28" s="23">
        <v>1.0013052701465923</v>
      </c>
      <c r="G28" s="52">
        <v>1.0013052701465923</v>
      </c>
      <c r="H28" s="113" t="s">
        <v>835</v>
      </c>
      <c r="I28" s="114">
        <v>4.3033296266063887</v>
      </c>
      <c r="J28" s="114">
        <v>3.8618521080387671</v>
      </c>
      <c r="K28" s="114">
        <v>8.2807555541622317</v>
      </c>
      <c r="L28" s="114">
        <v>11.418017042308243</v>
      </c>
      <c r="M28" s="114">
        <v>4.3033296266063887</v>
      </c>
      <c r="N28" s="114">
        <v>3.8618521080387671</v>
      </c>
      <c r="O28" s="114">
        <v>8.2807555541622317</v>
      </c>
      <c r="P28" s="114">
        <v>11.418017042308243</v>
      </c>
      <c r="V28" t="s">
        <v>835</v>
      </c>
      <c r="W28" s="11">
        <v>4.2977199410688973</v>
      </c>
      <c r="X28" s="11">
        <v>3.856817918748582</v>
      </c>
      <c r="Y28" s="11">
        <v>8.2699610209281325</v>
      </c>
      <c r="Z28" s="11">
        <v>11.40313287339098</v>
      </c>
      <c r="AA28" s="11">
        <v>4.2977199410688973</v>
      </c>
      <c r="AB28" s="11">
        <v>3.856817918748582</v>
      </c>
      <c r="AC28" s="11">
        <v>8.2699610209281325</v>
      </c>
      <c r="AD28" s="11">
        <v>11.40313287339098</v>
      </c>
    </row>
    <row r="29" spans="1:30" x14ac:dyDescent="0.3">
      <c r="A29" t="s">
        <v>844</v>
      </c>
      <c r="B29" t="s">
        <v>383</v>
      </c>
      <c r="C29" s="66"/>
      <c r="E29" s="19" t="s">
        <v>808</v>
      </c>
      <c r="F29" s="23">
        <v>1.0013052701465923</v>
      </c>
      <c r="G29" s="52">
        <v>1.0013052701465923</v>
      </c>
      <c r="H29" s="113" t="s">
        <v>836</v>
      </c>
      <c r="I29" s="114">
        <v>4.3033296266063887</v>
      </c>
      <c r="J29" s="114">
        <v>3.8618521080387676</v>
      </c>
      <c r="K29" s="114">
        <v>8.2807555541622317</v>
      </c>
      <c r="L29" s="114">
        <v>11.418017042308243</v>
      </c>
      <c r="M29" s="114">
        <v>4.3033296266063887</v>
      </c>
      <c r="N29" s="114">
        <v>3.8618521080387676</v>
      </c>
      <c r="O29" s="114">
        <v>8.2807555541622317</v>
      </c>
      <c r="P29" s="114">
        <v>11.418017042308243</v>
      </c>
      <c r="V29" t="s">
        <v>836</v>
      </c>
      <c r="W29" s="11">
        <v>4.2977199410688973</v>
      </c>
      <c r="X29" s="11">
        <v>3.8568179187485825</v>
      </c>
      <c r="Y29" s="11">
        <v>8.2699610209281325</v>
      </c>
      <c r="Z29" s="11">
        <v>11.40313287339098</v>
      </c>
      <c r="AA29" s="11">
        <v>4.2977199410688973</v>
      </c>
      <c r="AB29" s="11">
        <v>3.8568179187485825</v>
      </c>
      <c r="AC29" s="11">
        <v>8.2699610209281325</v>
      </c>
      <c r="AD29" s="11">
        <v>11.40313287339098</v>
      </c>
    </row>
    <row r="30" spans="1:30" x14ac:dyDescent="0.3">
      <c r="A30" t="s">
        <v>844</v>
      </c>
      <c r="B30" t="s">
        <v>25</v>
      </c>
      <c r="C30" s="66"/>
      <c r="E30" s="19" t="s">
        <v>808</v>
      </c>
      <c r="F30" s="23">
        <v>1.0013052701465923</v>
      </c>
      <c r="G30" s="52">
        <v>1.0013052701465923</v>
      </c>
      <c r="H30" s="113" t="s">
        <v>837</v>
      </c>
      <c r="I30" s="114">
        <v>4.3033296266063896</v>
      </c>
      <c r="J30" s="114">
        <v>3.8618521080387667</v>
      </c>
      <c r="K30" s="114">
        <v>8.2807555541622317</v>
      </c>
      <c r="L30" s="114">
        <v>11.418017042308243</v>
      </c>
      <c r="M30" s="114">
        <v>4.3033296266063896</v>
      </c>
      <c r="N30" s="114">
        <v>3.8618521080387667</v>
      </c>
      <c r="O30" s="114">
        <v>8.2807555541622317</v>
      </c>
      <c r="P30" s="114">
        <v>11.418017042308243</v>
      </c>
      <c r="V30" t="s">
        <v>837</v>
      </c>
      <c r="W30" s="11">
        <v>4.2977199410688982</v>
      </c>
      <c r="X30" s="11">
        <v>3.8568179187485816</v>
      </c>
      <c r="Y30" s="11">
        <v>8.2699610209281325</v>
      </c>
      <c r="Z30" s="11">
        <v>11.40313287339098</v>
      </c>
      <c r="AA30" s="11">
        <v>4.2977199410688982</v>
      </c>
      <c r="AB30" s="11">
        <v>3.8568179187485816</v>
      </c>
      <c r="AC30" s="11">
        <v>8.2699610209281325</v>
      </c>
      <c r="AD30" s="11">
        <v>11.40313287339098</v>
      </c>
    </row>
    <row r="31" spans="1:30" x14ac:dyDescent="0.3">
      <c r="A31" t="s">
        <v>844</v>
      </c>
      <c r="B31" t="s">
        <v>384</v>
      </c>
      <c r="C31" s="66"/>
      <c r="E31" s="19" t="s">
        <v>808</v>
      </c>
      <c r="F31" s="23">
        <v>1.0013052701465923</v>
      </c>
      <c r="G31" s="52">
        <v>1.0013052701465923</v>
      </c>
      <c r="H31" s="113" t="s">
        <v>838</v>
      </c>
      <c r="I31" s="114">
        <v>4.3033296266063887</v>
      </c>
      <c r="J31" s="114">
        <v>3.8618521080387671</v>
      </c>
      <c r="K31" s="114">
        <v>8.2807555541622317</v>
      </c>
      <c r="L31" s="114">
        <v>11.418017042308245</v>
      </c>
      <c r="M31" s="114">
        <v>4.3033296266063887</v>
      </c>
      <c r="N31" s="114">
        <v>3.8618521080387671</v>
      </c>
      <c r="O31" s="114">
        <v>8.2807555541622317</v>
      </c>
      <c r="P31" s="114">
        <v>11.418017042308245</v>
      </c>
      <c r="V31" t="s">
        <v>838</v>
      </c>
      <c r="W31" s="11">
        <v>4.2977199410688973</v>
      </c>
      <c r="X31" s="11">
        <v>3.856817918748582</v>
      </c>
      <c r="Y31" s="11">
        <v>8.2699610209281325</v>
      </c>
      <c r="Z31" s="11">
        <v>11.403132873390982</v>
      </c>
      <c r="AA31" s="11">
        <v>4.2977199410688973</v>
      </c>
      <c r="AB31" s="11">
        <v>3.856817918748582</v>
      </c>
      <c r="AC31" s="11">
        <v>8.2699610209281325</v>
      </c>
      <c r="AD31" s="11">
        <v>11.403132873390982</v>
      </c>
    </row>
    <row r="32" spans="1:30" x14ac:dyDescent="0.3">
      <c r="A32" t="s">
        <v>846</v>
      </c>
      <c r="B32" t="s">
        <v>385</v>
      </c>
      <c r="C32" s="66"/>
      <c r="E32" s="19" t="s">
        <v>808</v>
      </c>
      <c r="F32" s="23">
        <v>1.0013052701465923</v>
      </c>
      <c r="G32" s="52">
        <v>1.0013052701465923</v>
      </c>
      <c r="H32" s="113" t="s">
        <v>839</v>
      </c>
      <c r="I32" s="114">
        <v>3.6412789148207905</v>
      </c>
      <c r="J32" s="114">
        <v>3.0343123706018891</v>
      </c>
      <c r="K32" s="114">
        <v>8.2807555541622317</v>
      </c>
      <c r="L32" s="114">
        <v>11.418017042308245</v>
      </c>
      <c r="M32" s="114">
        <v>3.6412789148207905</v>
      </c>
      <c r="N32" s="114">
        <v>3.0343123706018891</v>
      </c>
      <c r="O32" s="114">
        <v>8.2807555541622317</v>
      </c>
      <c r="P32" s="114">
        <v>11.418017042308245</v>
      </c>
      <c r="V32" t="s">
        <v>839</v>
      </c>
      <c r="W32" s="11">
        <v>3.6365322578275281</v>
      </c>
      <c r="X32" s="11">
        <v>3.0303569361596008</v>
      </c>
      <c r="Y32" s="11">
        <v>8.2699610209281325</v>
      </c>
      <c r="Z32" s="11">
        <v>11.403132873390982</v>
      </c>
      <c r="AA32" s="11">
        <v>3.6365322578275281</v>
      </c>
      <c r="AB32" s="11">
        <v>3.0303569361596008</v>
      </c>
      <c r="AC32" s="11">
        <v>8.2699610209281325</v>
      </c>
      <c r="AD32" s="11">
        <v>11.403132873390982</v>
      </c>
    </row>
    <row r="33" spans="1:30" x14ac:dyDescent="0.3">
      <c r="A33" t="s">
        <v>847</v>
      </c>
      <c r="B33" t="s">
        <v>386</v>
      </c>
      <c r="C33" s="66"/>
      <c r="E33" s="19" t="s">
        <v>808</v>
      </c>
      <c r="F33" s="23">
        <v>1.0013052701465923</v>
      </c>
      <c r="G33" s="52">
        <v>1.0013052701465923</v>
      </c>
      <c r="H33" s="113" t="s">
        <v>840</v>
      </c>
      <c r="I33" s="114">
        <v>4.3033296266063887</v>
      </c>
      <c r="J33" s="114">
        <v>3.8618521080387667</v>
      </c>
      <c r="K33" s="114">
        <v>10.764982220410905</v>
      </c>
      <c r="L33" s="114">
        <v>11.418017042308243</v>
      </c>
      <c r="M33" s="114">
        <v>4.3033296266063887</v>
      </c>
      <c r="N33" s="114">
        <v>3.8618521080387667</v>
      </c>
      <c r="O33" s="114">
        <v>10.764982220410905</v>
      </c>
      <c r="P33" s="114">
        <v>11.418017042308243</v>
      </c>
      <c r="V33" t="s">
        <v>840</v>
      </c>
      <c r="W33" s="11">
        <v>4.2977199410688973</v>
      </c>
      <c r="X33" s="11">
        <v>3.8568179187485816</v>
      </c>
      <c r="Y33" s="11">
        <v>10.750949327206575</v>
      </c>
      <c r="Z33" s="11">
        <v>11.40313287339098</v>
      </c>
      <c r="AA33" s="11">
        <v>4.2977199410688973</v>
      </c>
      <c r="AB33" s="11">
        <v>3.8568179187485816</v>
      </c>
      <c r="AC33" s="11">
        <v>10.750949327206575</v>
      </c>
      <c r="AD33" s="11">
        <v>11.40313287339098</v>
      </c>
    </row>
    <row r="34" spans="1:30" x14ac:dyDescent="0.3">
      <c r="A34" t="s">
        <v>847</v>
      </c>
      <c r="B34" t="s">
        <v>387</v>
      </c>
      <c r="C34" s="66"/>
      <c r="E34" s="19" t="s">
        <v>808</v>
      </c>
      <c r="F34" s="23">
        <v>1.0013052701465923</v>
      </c>
      <c r="G34" s="52">
        <v>1.0013052701465923</v>
      </c>
      <c r="H34" s="113" t="s">
        <v>841</v>
      </c>
      <c r="I34" s="114">
        <v>4.3033296266063887</v>
      </c>
      <c r="J34" s="114">
        <v>3.8618521080387667</v>
      </c>
      <c r="K34" s="114">
        <v>10.764982220410905</v>
      </c>
      <c r="L34" s="114">
        <v>11.418017042308243</v>
      </c>
      <c r="M34" s="114">
        <v>4.3033296266063887</v>
      </c>
      <c r="N34" s="114">
        <v>3.8618521080387667</v>
      </c>
      <c r="O34" s="114">
        <v>10.764982220410905</v>
      </c>
      <c r="P34" s="114">
        <v>11.418017042308243</v>
      </c>
      <c r="V34" t="s">
        <v>841</v>
      </c>
      <c r="W34" s="11">
        <v>4.2977199410688973</v>
      </c>
      <c r="X34" s="11">
        <v>3.8568179187485816</v>
      </c>
      <c r="Y34" s="11">
        <v>10.750949327206575</v>
      </c>
      <c r="Z34" s="11">
        <v>11.40313287339098</v>
      </c>
      <c r="AA34" s="11">
        <v>4.2977199410688973</v>
      </c>
      <c r="AB34" s="11">
        <v>3.8568179187485816</v>
      </c>
      <c r="AC34" s="11">
        <v>10.750949327206575</v>
      </c>
      <c r="AD34" s="11">
        <v>11.40313287339098</v>
      </c>
    </row>
    <row r="35" spans="1:30" x14ac:dyDescent="0.3">
      <c r="A35" t="s">
        <v>847</v>
      </c>
      <c r="B35" t="s">
        <v>32</v>
      </c>
      <c r="C35" s="66"/>
      <c r="E35" s="19" t="s">
        <v>808</v>
      </c>
      <c r="F35" s="23">
        <v>1.0013052701465923</v>
      </c>
      <c r="G35" s="52">
        <v>1.0013052701465923</v>
      </c>
      <c r="H35" s="113" t="s">
        <v>842</v>
      </c>
      <c r="I35" s="114">
        <v>4.3033296266063887</v>
      </c>
      <c r="J35" s="114">
        <v>3.8618521080387671</v>
      </c>
      <c r="K35" s="114">
        <v>10.764982220410905</v>
      </c>
      <c r="L35" s="114">
        <v>11.418017042308243</v>
      </c>
      <c r="M35" s="114">
        <v>4.3033296266063887</v>
      </c>
      <c r="N35" s="114">
        <v>3.8618521080387671</v>
      </c>
      <c r="O35" s="114">
        <v>10.764982220410905</v>
      </c>
      <c r="P35" s="114">
        <v>11.418017042308243</v>
      </c>
      <c r="V35" t="s">
        <v>842</v>
      </c>
      <c r="W35" s="11">
        <v>4.2977199410688973</v>
      </c>
      <c r="X35" s="11">
        <v>3.856817918748582</v>
      </c>
      <c r="Y35" s="11">
        <v>10.750949327206575</v>
      </c>
      <c r="Z35" s="11">
        <v>11.40313287339098</v>
      </c>
      <c r="AA35" s="11">
        <v>4.2977199410688973</v>
      </c>
      <c r="AB35" s="11">
        <v>3.856817918748582</v>
      </c>
      <c r="AC35" s="11">
        <v>10.750949327206575</v>
      </c>
      <c r="AD35" s="11">
        <v>11.40313287339098</v>
      </c>
    </row>
    <row r="36" spans="1:30" x14ac:dyDescent="0.3">
      <c r="A36" t="s">
        <v>848</v>
      </c>
      <c r="B36" t="s">
        <v>35</v>
      </c>
      <c r="C36" s="66"/>
      <c r="E36" s="19" t="s">
        <v>810</v>
      </c>
      <c r="F36" s="23">
        <v>1.0115152973611488</v>
      </c>
      <c r="G36" s="52">
        <v>1.0115152973611488</v>
      </c>
      <c r="H36" s="113" t="s">
        <v>843</v>
      </c>
      <c r="I36" s="114">
        <v>26.573460442930482</v>
      </c>
      <c r="J36" s="114">
        <v>21.940434397524747</v>
      </c>
      <c r="K36" s="114">
        <v>38.232878902265512</v>
      </c>
      <c r="L36" s="114">
        <v>54.05136171020127</v>
      </c>
      <c r="M36" s="114">
        <v>26.573460442930482</v>
      </c>
      <c r="N36" s="114">
        <v>21.940434397524747</v>
      </c>
      <c r="O36" s="114">
        <v>38.232878902265512</v>
      </c>
      <c r="P36" s="114">
        <v>54.05136171020127</v>
      </c>
      <c r="V36" t="s">
        <v>843</v>
      </c>
      <c r="W36" s="11">
        <v>26.270942725488773</v>
      </c>
      <c r="X36" s="11">
        <v>21.690659997691753</v>
      </c>
      <c r="Y36" s="11">
        <v>37.797627976569238</v>
      </c>
      <c r="Z36" s="11">
        <v>53.436029935692524</v>
      </c>
      <c r="AA36" s="11">
        <v>26.270942725488773</v>
      </c>
      <c r="AB36" s="11">
        <v>21.690659997691753</v>
      </c>
      <c r="AC36" s="11">
        <v>37.797627976569238</v>
      </c>
      <c r="AD36" s="11">
        <v>53.436029935692524</v>
      </c>
    </row>
    <row r="37" spans="1:30" x14ac:dyDescent="0.3">
      <c r="A37" t="s">
        <v>849</v>
      </c>
      <c r="B37" t="s">
        <v>41</v>
      </c>
      <c r="C37" s="66"/>
      <c r="E37" s="19" t="s">
        <v>813</v>
      </c>
      <c r="F37" s="23">
        <v>0.91269533916708079</v>
      </c>
      <c r="G37" s="52">
        <v>0.91269533916708079</v>
      </c>
      <c r="H37" s="113" t="s">
        <v>844</v>
      </c>
      <c r="I37" s="114">
        <v>5.0112564938223549</v>
      </c>
      <c r="J37" s="114">
        <v>4.5885832117296594</v>
      </c>
      <c r="K37" s="114">
        <v>8.7093243563989038</v>
      </c>
      <c r="L37" s="114">
        <v>12.312451853118045</v>
      </c>
      <c r="M37" s="114">
        <v>5.0112564938223549</v>
      </c>
      <c r="N37" s="114">
        <v>4.5885832117296594</v>
      </c>
      <c r="O37" s="114">
        <v>8.7093243563989038</v>
      </c>
      <c r="P37" s="114">
        <v>12.312451853118045</v>
      </c>
      <c r="V37" t="s">
        <v>844</v>
      </c>
      <c r="W37" s="11">
        <v>5.4906125612469889</v>
      </c>
      <c r="X37" s="11">
        <v>5.0275081013530407</v>
      </c>
      <c r="Y37" s="11">
        <v>9.5424222987124825</v>
      </c>
      <c r="Z37" s="11">
        <v>13.490210067638014</v>
      </c>
      <c r="AA37" s="11">
        <v>5.4906125612469889</v>
      </c>
      <c r="AB37" s="11">
        <v>5.0275081013530407</v>
      </c>
      <c r="AC37" s="11">
        <v>9.5424222987124825</v>
      </c>
      <c r="AD37" s="11">
        <v>13.490210067638014</v>
      </c>
    </row>
    <row r="38" spans="1:30" x14ac:dyDescent="0.3">
      <c r="A38" t="s">
        <v>849</v>
      </c>
      <c r="B38" t="s">
        <v>388</v>
      </c>
      <c r="C38" s="66"/>
      <c r="E38" s="19" t="s">
        <v>813</v>
      </c>
      <c r="F38" s="23">
        <v>0.91269533916708079</v>
      </c>
      <c r="G38" s="52">
        <v>0.91269533916708079</v>
      </c>
      <c r="H38" s="113" t="s">
        <v>845</v>
      </c>
      <c r="I38" s="114">
        <v>5.0112564938223549</v>
      </c>
      <c r="J38" s="114">
        <v>4.5885832117296594</v>
      </c>
      <c r="K38" s="114">
        <v>8.7093243563989038</v>
      </c>
      <c r="L38" s="114">
        <v>12.312451853118045</v>
      </c>
      <c r="M38" s="114">
        <v>5.0112564938223549</v>
      </c>
      <c r="N38" s="114">
        <v>4.5885832117296594</v>
      </c>
      <c r="O38" s="114">
        <v>8.7093243563989038</v>
      </c>
      <c r="P38" s="114">
        <v>12.312451853118045</v>
      </c>
      <c r="V38" t="s">
        <v>845</v>
      </c>
      <c r="W38" s="11">
        <v>5.4906125612469889</v>
      </c>
      <c r="X38" s="11">
        <v>5.0275081013530407</v>
      </c>
      <c r="Y38" s="11">
        <v>9.5424222987124825</v>
      </c>
      <c r="Z38" s="11">
        <v>13.490210067638014</v>
      </c>
      <c r="AA38" s="11">
        <v>5.4906125612469889</v>
      </c>
      <c r="AB38" s="11">
        <v>5.0275081013530407</v>
      </c>
      <c r="AC38" s="11">
        <v>9.5424222987124825</v>
      </c>
      <c r="AD38" s="11">
        <v>13.490210067638014</v>
      </c>
    </row>
    <row r="39" spans="1:30" x14ac:dyDescent="0.3">
      <c r="A39" t="s">
        <v>850</v>
      </c>
      <c r="B39" t="s">
        <v>389</v>
      </c>
      <c r="C39" s="66"/>
      <c r="E39" s="19" t="s">
        <v>813</v>
      </c>
      <c r="F39" s="23">
        <v>0.91269533916708079</v>
      </c>
      <c r="G39" s="52">
        <v>0.91269533916708079</v>
      </c>
      <c r="H39" s="113" t="s">
        <v>846</v>
      </c>
      <c r="I39" s="114">
        <v>5.0112564938223549</v>
      </c>
      <c r="J39" s="114">
        <v>4.5885832117296594</v>
      </c>
      <c r="K39" s="114">
        <v>8.7093243563989038</v>
      </c>
      <c r="L39" s="114">
        <v>12.312451853118045</v>
      </c>
      <c r="M39" s="114">
        <v>5.0112564938223549</v>
      </c>
      <c r="N39" s="114">
        <v>4.5885832117296594</v>
      </c>
      <c r="O39" s="114">
        <v>8.7093243563989038</v>
      </c>
      <c r="P39" s="114">
        <v>12.312451853118045</v>
      </c>
      <c r="V39" t="s">
        <v>846</v>
      </c>
      <c r="W39" s="11">
        <v>5.4906125612469889</v>
      </c>
      <c r="X39" s="11">
        <v>5.0275081013530407</v>
      </c>
      <c r="Y39" s="11">
        <v>9.5424222987124825</v>
      </c>
      <c r="Z39" s="11">
        <v>13.490210067638014</v>
      </c>
      <c r="AA39" s="11">
        <v>5.4906125612469889</v>
      </c>
      <c r="AB39" s="11">
        <v>5.0275081013530407</v>
      </c>
      <c r="AC39" s="11">
        <v>9.5424222987124825</v>
      </c>
      <c r="AD39" s="11">
        <v>13.490210067638014</v>
      </c>
    </row>
    <row r="40" spans="1:30" x14ac:dyDescent="0.3">
      <c r="A40" t="s">
        <v>851</v>
      </c>
      <c r="B40" t="s">
        <v>390</v>
      </c>
      <c r="C40" s="66"/>
      <c r="E40" s="19" t="s">
        <v>813</v>
      </c>
      <c r="F40" s="23">
        <v>0.91269533916708079</v>
      </c>
      <c r="G40" s="52">
        <v>0.91269533916708079</v>
      </c>
      <c r="H40" s="113" t="s">
        <v>847</v>
      </c>
      <c r="I40" s="114">
        <v>6.2763891240476095</v>
      </c>
      <c r="J40" s="114">
        <v>5.8914898805729745</v>
      </c>
      <c r="K40" s="114">
        <v>9.6797203575725472</v>
      </c>
      <c r="L40" s="114">
        <v>13.684610767559803</v>
      </c>
      <c r="M40" s="114">
        <v>6.2763891240476095</v>
      </c>
      <c r="N40" s="114">
        <v>5.8914898805729745</v>
      </c>
      <c r="O40" s="114">
        <v>9.6797203575725472</v>
      </c>
      <c r="P40" s="114">
        <v>13.684610767559803</v>
      </c>
      <c r="V40" t="s">
        <v>847</v>
      </c>
      <c r="W40" s="11">
        <v>6.8767625457311938</v>
      </c>
      <c r="X40" s="11">
        <v>6.4550454327393689</v>
      </c>
      <c r="Y40" s="11">
        <v>10.605642367371122</v>
      </c>
      <c r="Z40" s="11">
        <v>14.9936240279788</v>
      </c>
      <c r="AA40" s="11">
        <v>6.8767625457311938</v>
      </c>
      <c r="AB40" s="11">
        <v>6.4550454327393689</v>
      </c>
      <c r="AC40" s="11">
        <v>10.605642367371122</v>
      </c>
      <c r="AD40" s="11">
        <v>14.9936240279788</v>
      </c>
    </row>
    <row r="41" spans="1:30" x14ac:dyDescent="0.3">
      <c r="A41" t="s">
        <v>851</v>
      </c>
      <c r="B41" t="s">
        <v>341</v>
      </c>
      <c r="C41" s="66"/>
      <c r="E41" s="19" t="s">
        <v>813</v>
      </c>
      <c r="F41" s="23">
        <v>0.91269533916708079</v>
      </c>
      <c r="G41" s="52">
        <v>0.91269533916708079</v>
      </c>
      <c r="H41" s="113" t="s">
        <v>848</v>
      </c>
      <c r="I41" s="114">
        <v>7.8984363260566317</v>
      </c>
      <c r="J41" s="114">
        <v>8.8077700969478556</v>
      </c>
      <c r="K41" s="114">
        <v>10.266087034139346</v>
      </c>
      <c r="L41" s="114">
        <v>17.416297162946602</v>
      </c>
      <c r="M41" s="114">
        <v>7.8984363260566317</v>
      </c>
      <c r="N41" s="114">
        <v>8.8077700969478556</v>
      </c>
      <c r="O41" s="114">
        <v>10.266087034139346</v>
      </c>
      <c r="P41" s="114">
        <v>17.416297162946602</v>
      </c>
      <c r="V41" t="s">
        <v>848</v>
      </c>
      <c r="W41" s="11">
        <v>8.6539680735793922</v>
      </c>
      <c r="X41" s="11">
        <v>9.6502849515872011</v>
      </c>
      <c r="Y41" s="11">
        <v>11.24809845474625</v>
      </c>
      <c r="Z41" s="11">
        <v>19.082268108042044</v>
      </c>
      <c r="AA41" s="11">
        <v>8.6539680735793922</v>
      </c>
      <c r="AB41" s="11">
        <v>9.6502849515872011</v>
      </c>
      <c r="AC41" s="11">
        <v>11.24809845474625</v>
      </c>
      <c r="AD41" s="11">
        <v>19.082268108042044</v>
      </c>
    </row>
    <row r="42" spans="1:30" x14ac:dyDescent="0.3">
      <c r="A42" t="s">
        <v>852</v>
      </c>
      <c r="B42" t="s">
        <v>391</v>
      </c>
      <c r="C42" s="66"/>
      <c r="E42" s="19" t="s">
        <v>813</v>
      </c>
      <c r="F42" s="23">
        <v>0.91269533916708079</v>
      </c>
      <c r="G42" s="52">
        <v>0.91269533916708079</v>
      </c>
      <c r="H42" s="113" t="s">
        <v>849</v>
      </c>
      <c r="I42" s="114">
        <v>5.824285330002053</v>
      </c>
      <c r="J42" s="114">
        <v>5.7065575874421688</v>
      </c>
      <c r="K42" s="114">
        <v>10.003496341969356</v>
      </c>
      <c r="L42" s="114">
        <v>18.856461233402662</v>
      </c>
      <c r="M42" s="114">
        <v>5.824285330002053</v>
      </c>
      <c r="N42" s="114">
        <v>5.7065575874421688</v>
      </c>
      <c r="O42" s="114">
        <v>10.003496341969356</v>
      </c>
      <c r="P42" s="114">
        <v>18.856461233402662</v>
      </c>
      <c r="V42" t="s">
        <v>849</v>
      </c>
      <c r="W42" s="11">
        <v>6.3814123728485939</v>
      </c>
      <c r="X42" s="11">
        <v>6.2524232814094702</v>
      </c>
      <c r="Y42" s="11">
        <v>10.960389423154583</v>
      </c>
      <c r="Z42" s="11">
        <v>20.660192316322043</v>
      </c>
      <c r="AA42" s="11">
        <v>6.3814123728485939</v>
      </c>
      <c r="AB42" s="11">
        <v>6.2524232814094702</v>
      </c>
      <c r="AC42" s="11">
        <v>10.960389423154583</v>
      </c>
      <c r="AD42" s="11">
        <v>20.660192316322043</v>
      </c>
    </row>
    <row r="43" spans="1:30" x14ac:dyDescent="0.3">
      <c r="A43" t="s">
        <v>853</v>
      </c>
      <c r="B43" t="s">
        <v>392</v>
      </c>
      <c r="C43" s="66"/>
      <c r="E43" s="19" t="s">
        <v>813</v>
      </c>
      <c r="F43" s="23">
        <v>0.91269533916708079</v>
      </c>
      <c r="G43" s="52">
        <v>0.91269533916708079</v>
      </c>
      <c r="H43" s="113" t="s">
        <v>850</v>
      </c>
      <c r="I43" s="114">
        <v>4.4823912956197276</v>
      </c>
      <c r="J43" s="114">
        <v>3.97446107805504</v>
      </c>
      <c r="K43" s="114">
        <v>9.8940018588425467</v>
      </c>
      <c r="L43" s="114">
        <v>13.987549161567669</v>
      </c>
      <c r="M43" s="114">
        <v>4.4823912956197276</v>
      </c>
      <c r="N43" s="114">
        <v>3.97446107805504</v>
      </c>
      <c r="O43" s="114">
        <v>9.8940018588425467</v>
      </c>
      <c r="P43" s="114">
        <v>13.987549161567669</v>
      </c>
      <c r="V43" t="s">
        <v>850</v>
      </c>
      <c r="W43" s="11">
        <v>4.911158305804789</v>
      </c>
      <c r="X43" s="11">
        <v>4.3546415846520095</v>
      </c>
      <c r="Y43" s="11">
        <v>10.840421150689497</v>
      </c>
      <c r="Z43" s="11">
        <v>15.325540255670207</v>
      </c>
      <c r="AA43" s="11">
        <v>4.911158305804789</v>
      </c>
      <c r="AB43" s="11">
        <v>4.3546415846520095</v>
      </c>
      <c r="AC43" s="11">
        <v>10.840421150689497</v>
      </c>
      <c r="AD43" s="11">
        <v>15.325540255670207</v>
      </c>
    </row>
    <row r="44" spans="1:30" x14ac:dyDescent="0.3">
      <c r="A44" t="s">
        <v>853</v>
      </c>
      <c r="B44" t="s">
        <v>43</v>
      </c>
      <c r="C44" s="66"/>
      <c r="E44" s="19" t="s">
        <v>813</v>
      </c>
      <c r="F44" s="23">
        <v>0.91269533916708079</v>
      </c>
      <c r="G44" s="52">
        <v>0.91269533916708079</v>
      </c>
      <c r="H44" s="113" t="s">
        <v>851</v>
      </c>
      <c r="I44" s="114">
        <v>6.1432800408741466</v>
      </c>
      <c r="J44" s="114">
        <v>3.8813898029118654</v>
      </c>
      <c r="K44" s="114">
        <v>9.828421688794327</v>
      </c>
      <c r="L44" s="114">
        <v>18.808965533018061</v>
      </c>
      <c r="M44" s="114">
        <v>6.1432800408741466</v>
      </c>
      <c r="N44" s="114">
        <v>3.8813898029118654</v>
      </c>
      <c r="O44" s="114">
        <v>9.828421688794327</v>
      </c>
      <c r="P44" s="114">
        <v>18.808965533018061</v>
      </c>
      <c r="V44" t="s">
        <v>851</v>
      </c>
      <c r="W44" s="11">
        <v>6.7309207982594277</v>
      </c>
      <c r="X44" s="11">
        <v>4.2526674963126183</v>
      </c>
      <c r="Y44" s="11">
        <v>10.768567852843068</v>
      </c>
      <c r="Z44" s="11">
        <v>20.608153373701885</v>
      </c>
      <c r="AA44" s="11">
        <v>6.7309207982594277</v>
      </c>
      <c r="AB44" s="11">
        <v>4.2526674963126183</v>
      </c>
      <c r="AC44" s="11">
        <v>10.768567852843068</v>
      </c>
      <c r="AD44" s="11">
        <v>20.608153373701885</v>
      </c>
    </row>
    <row r="45" spans="1:30" x14ac:dyDescent="0.3">
      <c r="A45" t="s">
        <v>854</v>
      </c>
      <c r="B45" t="s">
        <v>393</v>
      </c>
      <c r="C45" s="66"/>
      <c r="E45" s="19" t="s">
        <v>813</v>
      </c>
      <c r="F45" s="23">
        <v>0.91269533916708079</v>
      </c>
      <c r="G45" s="52">
        <v>0.91269533916708079</v>
      </c>
      <c r="H45" s="113" t="s">
        <v>852</v>
      </c>
      <c r="I45" s="114">
        <v>4.0952351112856933</v>
      </c>
      <c r="J45" s="114">
        <v>3.9752465492804525</v>
      </c>
      <c r="K45" s="114">
        <v>7.2785593813045155</v>
      </c>
      <c r="L45" s="114">
        <v>10.289992727300403</v>
      </c>
      <c r="M45" s="114">
        <v>4.0952351112856933</v>
      </c>
      <c r="N45" s="114">
        <v>3.9752465492804525</v>
      </c>
      <c r="O45" s="114">
        <v>7.2785593813045155</v>
      </c>
      <c r="P45" s="114">
        <v>10.289992727300403</v>
      </c>
      <c r="V45" t="s">
        <v>852</v>
      </c>
      <c r="W45" s="11">
        <v>4.4869683623266612</v>
      </c>
      <c r="X45" s="11">
        <v>4.3555021908057885</v>
      </c>
      <c r="Y45" s="11">
        <v>7.9747962643776358</v>
      </c>
      <c r="Z45" s="11">
        <v>11.274290867630569</v>
      </c>
      <c r="AA45" s="11">
        <v>4.4869683623266612</v>
      </c>
      <c r="AB45" s="11">
        <v>4.3555021908057885</v>
      </c>
      <c r="AC45" s="11">
        <v>7.9747962643776358</v>
      </c>
      <c r="AD45" s="11">
        <v>11.274290867630569</v>
      </c>
    </row>
    <row r="46" spans="1:30" x14ac:dyDescent="0.3">
      <c r="A46" t="s">
        <v>4</v>
      </c>
      <c r="B46" t="s">
        <v>46</v>
      </c>
      <c r="C46" s="66"/>
      <c r="E46" s="19" t="s">
        <v>816</v>
      </c>
      <c r="F46" s="23">
        <v>1.0668282266543636</v>
      </c>
      <c r="G46" s="52">
        <v>1.0668282266543636</v>
      </c>
      <c r="H46" s="113" t="s">
        <v>853</v>
      </c>
      <c r="I46" s="114">
        <v>9.2998034557404079</v>
      </c>
      <c r="J46" s="114">
        <v>9.9475823597273294</v>
      </c>
      <c r="K46" s="114">
        <v>12.124775295390402</v>
      </c>
      <c r="L46" s="114">
        <v>17.38679979497833</v>
      </c>
      <c r="M46" s="114">
        <v>9.2998034557404079</v>
      </c>
      <c r="N46" s="114">
        <v>9.9475823597273294</v>
      </c>
      <c r="O46" s="114">
        <v>12.124775295390402</v>
      </c>
      <c r="P46" s="114">
        <v>17.38679979497833</v>
      </c>
      <c r="V46" t="s">
        <v>853</v>
      </c>
      <c r="W46" s="11">
        <v>8.7172454040751628</v>
      </c>
      <c r="X46" s="11">
        <v>9.3244461584256495</v>
      </c>
      <c r="Y46" s="11">
        <v>11.36525542955909</v>
      </c>
      <c r="Z46" s="11">
        <v>16.297656324209157</v>
      </c>
      <c r="AA46" s="11">
        <v>8.7172454040751628</v>
      </c>
      <c r="AB46" s="11">
        <v>9.3244461584256495</v>
      </c>
      <c r="AC46" s="11">
        <v>11.36525542955909</v>
      </c>
      <c r="AD46" s="11">
        <v>16.297656324209157</v>
      </c>
    </row>
    <row r="47" spans="1:30" x14ac:dyDescent="0.3">
      <c r="A47" t="s">
        <v>855</v>
      </c>
      <c r="B47" t="s">
        <v>394</v>
      </c>
      <c r="C47" s="66"/>
      <c r="E47" s="19" t="s">
        <v>393</v>
      </c>
      <c r="F47" s="23">
        <v>1.0148400765095613</v>
      </c>
      <c r="G47" s="52">
        <v>1.0148400765095613</v>
      </c>
      <c r="H47" s="113" t="s">
        <v>854</v>
      </c>
      <c r="I47" s="114">
        <v>6.7646163523916005</v>
      </c>
      <c r="J47" s="114">
        <v>7.2229266732530446</v>
      </c>
      <c r="K47" s="114">
        <v>20.67793953756911</v>
      </c>
      <c r="L47" s="114">
        <v>29.401037087085548</v>
      </c>
      <c r="M47" s="114">
        <v>6.7646163523916005</v>
      </c>
      <c r="N47" s="114">
        <v>7.2229266732530446</v>
      </c>
      <c r="O47" s="114">
        <v>20.67793953756911</v>
      </c>
      <c r="P47" s="114">
        <v>29.401037087085548</v>
      </c>
      <c r="V47" t="s">
        <v>854</v>
      </c>
      <c r="W47" s="11">
        <v>6.6656969004001168</v>
      </c>
      <c r="X47" s="11">
        <v>7.1173053177950587</v>
      </c>
      <c r="Y47" s="11">
        <v>20.375564599979899</v>
      </c>
      <c r="Z47" s="11">
        <v>28.971103691733784</v>
      </c>
      <c r="AA47" s="11">
        <v>6.6656969004001168</v>
      </c>
      <c r="AB47" s="11">
        <v>7.1173053177950587</v>
      </c>
      <c r="AC47" s="11">
        <v>20.375564599979899</v>
      </c>
      <c r="AD47" s="11">
        <v>28.971103691733784</v>
      </c>
    </row>
    <row r="48" spans="1:30" x14ac:dyDescent="0.3">
      <c r="A48" t="s">
        <v>856</v>
      </c>
      <c r="B48" t="s">
        <v>395</v>
      </c>
      <c r="C48" s="66"/>
      <c r="E48" s="19" t="s">
        <v>46</v>
      </c>
      <c r="F48" s="23">
        <v>1.0481673409891203</v>
      </c>
      <c r="G48" s="52">
        <v>1.0481673409891203</v>
      </c>
      <c r="H48" s="113" t="s">
        <v>4</v>
      </c>
      <c r="I48" s="114">
        <v>3.9479927646749946</v>
      </c>
      <c r="J48" s="114">
        <v>5.9207327521636222</v>
      </c>
      <c r="K48" s="114">
        <v>9.795672551845275</v>
      </c>
      <c r="L48" s="114">
        <v>11.985716244152201</v>
      </c>
      <c r="M48" s="114">
        <v>3.9479927646749946</v>
      </c>
      <c r="N48" s="114">
        <v>5.9207327521636222</v>
      </c>
      <c r="O48" s="114">
        <v>9.795672551845275</v>
      </c>
      <c r="P48" s="114">
        <v>11.985716244152201</v>
      </c>
      <c r="V48" t="s">
        <v>4</v>
      </c>
      <c r="W48" s="11">
        <v>3.7665672362481799</v>
      </c>
      <c r="X48" s="11">
        <v>5.648652195723276</v>
      </c>
      <c r="Y48" s="11">
        <v>9.3455235331043873</v>
      </c>
      <c r="Z48" s="11">
        <v>11.434926252178094</v>
      </c>
      <c r="AA48" s="11">
        <v>3.7665672362481799</v>
      </c>
      <c r="AB48" s="11">
        <v>5.648652195723276</v>
      </c>
      <c r="AC48" s="11">
        <v>9.3455235331043873</v>
      </c>
      <c r="AD48" s="11">
        <v>11.434926252178094</v>
      </c>
    </row>
    <row r="49" spans="1:36" x14ac:dyDescent="0.3">
      <c r="A49" t="s">
        <v>857</v>
      </c>
      <c r="B49" t="s">
        <v>396</v>
      </c>
      <c r="C49" s="66"/>
      <c r="E49" s="19" t="s">
        <v>394</v>
      </c>
      <c r="F49" s="23">
        <v>1.018897259623289</v>
      </c>
      <c r="G49" s="52">
        <v>1.018897259623289</v>
      </c>
      <c r="H49" s="113" t="s">
        <v>855</v>
      </c>
      <c r="I49" s="114">
        <v>3.6178833605592091</v>
      </c>
      <c r="J49" s="114">
        <v>5.2715047858273341</v>
      </c>
      <c r="K49" s="114">
        <v>9.2995466574114012</v>
      </c>
      <c r="L49" s="114">
        <v>11.867316407728326</v>
      </c>
      <c r="M49" s="114">
        <v>3.6178833605592091</v>
      </c>
      <c r="N49" s="114">
        <v>5.2715047858273341</v>
      </c>
      <c r="O49" s="114">
        <v>9.2995466574114012</v>
      </c>
      <c r="P49" s="114">
        <v>11.867316407728326</v>
      </c>
      <c r="V49" t="s">
        <v>855</v>
      </c>
      <c r="W49" s="11">
        <v>3.5507832869202418</v>
      </c>
      <c r="X49" s="11">
        <v>5.1737353654050819</v>
      </c>
      <c r="Y49" s="11">
        <v>9.127070045167919</v>
      </c>
      <c r="Z49" s="11">
        <v>11.647215944143339</v>
      </c>
      <c r="AA49" s="11">
        <v>3.5507832869202418</v>
      </c>
      <c r="AB49" s="11">
        <v>5.1737353654050819</v>
      </c>
      <c r="AC49" s="11">
        <v>9.127070045167919</v>
      </c>
      <c r="AD49" s="11">
        <v>11.647215944143339</v>
      </c>
    </row>
    <row r="50" spans="1:36" x14ac:dyDescent="0.3">
      <c r="A50" t="s">
        <v>858</v>
      </c>
      <c r="B50" t="s">
        <v>397</v>
      </c>
      <c r="C50" s="66"/>
      <c r="E50" s="19" t="s">
        <v>46</v>
      </c>
      <c r="F50" s="23">
        <v>1.0481673409891203</v>
      </c>
      <c r="G50" s="52">
        <v>1.0481673409891203</v>
      </c>
      <c r="H50" s="113" t="s">
        <v>856</v>
      </c>
      <c r="I50" s="114">
        <v>5.9436720533445699</v>
      </c>
      <c r="J50" s="114">
        <v>6.4713907886384368</v>
      </c>
      <c r="K50" s="114">
        <v>10.763377615729652</v>
      </c>
      <c r="L50" s="114">
        <v>12.032439415511012</v>
      </c>
      <c r="M50" s="114">
        <v>5.9436720533445699</v>
      </c>
      <c r="N50" s="114">
        <v>6.4713907886384368</v>
      </c>
      <c r="O50" s="114">
        <v>10.763377615729652</v>
      </c>
      <c r="P50" s="114">
        <v>12.032439415511012</v>
      </c>
      <c r="V50" t="s">
        <v>856</v>
      </c>
      <c r="W50" s="11">
        <v>5.6705373473435321</v>
      </c>
      <c r="X50" s="11">
        <v>6.174005366864038</v>
      </c>
      <c r="Y50" s="11">
        <v>10.26875880865799</v>
      </c>
      <c r="Z50" s="11">
        <v>11.479502313205449</v>
      </c>
      <c r="AA50" s="11">
        <v>5.6705373473435321</v>
      </c>
      <c r="AB50" s="11">
        <v>6.174005366864038</v>
      </c>
      <c r="AC50" s="11">
        <v>10.26875880865799</v>
      </c>
      <c r="AD50" s="11">
        <v>11.479502313205449</v>
      </c>
    </row>
    <row r="51" spans="1:36" x14ac:dyDescent="0.3">
      <c r="A51" t="s">
        <v>859</v>
      </c>
      <c r="B51" t="s">
        <v>199</v>
      </c>
      <c r="C51" s="66"/>
      <c r="E51" s="19" t="s">
        <v>394</v>
      </c>
      <c r="F51" s="23">
        <v>1.018897259623289</v>
      </c>
      <c r="G51" s="52">
        <v>1.018897259623289</v>
      </c>
      <c r="H51" s="113" t="s">
        <v>857</v>
      </c>
      <c r="I51" s="114">
        <v>5.1672805496633352</v>
      </c>
      <c r="J51" s="114">
        <v>6.402369232449594</v>
      </c>
      <c r="K51" s="114">
        <v>9.745599479963337</v>
      </c>
      <c r="L51" s="114">
        <v>14.782795427471155</v>
      </c>
      <c r="M51" s="114">
        <v>5.1672805496633352</v>
      </c>
      <c r="N51" s="114">
        <v>6.402369232449594</v>
      </c>
      <c r="O51" s="114">
        <v>9.745599479963337</v>
      </c>
      <c r="P51" s="114">
        <v>14.782795427471155</v>
      </c>
      <c r="V51" t="s">
        <v>857</v>
      </c>
      <c r="W51" s="11">
        <v>5.0714441528420675</v>
      </c>
      <c r="X51" s="11">
        <v>6.2836259220254504</v>
      </c>
      <c r="Y51" s="11">
        <v>9.5648500257685658</v>
      </c>
      <c r="Z51" s="11">
        <v>14.508622226481121</v>
      </c>
      <c r="AA51" s="11">
        <v>5.0714441528420675</v>
      </c>
      <c r="AB51" s="11">
        <v>6.2836259220254504</v>
      </c>
      <c r="AC51" s="11">
        <v>9.5648500257685658</v>
      </c>
      <c r="AD51" s="11">
        <v>14.508622226481121</v>
      </c>
    </row>
    <row r="52" spans="1:36" x14ac:dyDescent="0.3">
      <c r="A52" t="s">
        <v>858</v>
      </c>
      <c r="B52" t="s">
        <v>398</v>
      </c>
      <c r="C52" s="66"/>
      <c r="E52" s="19" t="s">
        <v>48</v>
      </c>
      <c r="F52" s="23">
        <v>1.0420080998605381</v>
      </c>
      <c r="G52" s="52">
        <v>1.0420080998605381</v>
      </c>
      <c r="H52" s="113" t="s">
        <v>858</v>
      </c>
      <c r="I52" s="114">
        <v>5.9604202755722717</v>
      </c>
      <c r="J52" s="114">
        <v>8.7566768801258554</v>
      </c>
      <c r="K52" s="114">
        <v>14.110498570812933</v>
      </c>
      <c r="L52" s="114">
        <v>18.533819106990862</v>
      </c>
      <c r="M52" s="114">
        <v>5.9604202755722717</v>
      </c>
      <c r="N52" s="114">
        <v>8.7566768801258554</v>
      </c>
      <c r="O52" s="114">
        <v>14.110498570812933</v>
      </c>
      <c r="P52" s="114">
        <v>18.533819106990862</v>
      </c>
      <c r="V52" t="s">
        <v>858</v>
      </c>
      <c r="W52" s="11">
        <v>5.7201285444614216</v>
      </c>
      <c r="X52" s="11">
        <v>8.40365528952975</v>
      </c>
      <c r="Y52" s="11">
        <v>13.541640005199072</v>
      </c>
      <c r="Z52" s="11">
        <v>17.786636312588566</v>
      </c>
      <c r="AA52" s="11">
        <v>5.7201285444614216</v>
      </c>
      <c r="AB52" s="11">
        <v>8.40365528952975</v>
      </c>
      <c r="AC52" s="11">
        <v>13.541640005199072</v>
      </c>
      <c r="AD52" s="11">
        <v>17.786636312588566</v>
      </c>
    </row>
    <row r="53" spans="1:36" x14ac:dyDescent="0.3">
      <c r="A53" t="s">
        <v>860</v>
      </c>
      <c r="B53" t="s">
        <v>399</v>
      </c>
      <c r="C53" s="66"/>
      <c r="E53" s="19" t="s">
        <v>48</v>
      </c>
      <c r="F53" s="23">
        <v>1.0420080998605381</v>
      </c>
      <c r="G53" s="52">
        <v>1.0420080998605381</v>
      </c>
      <c r="H53" s="113" t="s">
        <v>859</v>
      </c>
      <c r="I53" s="114">
        <v>29.017161562438186</v>
      </c>
      <c r="J53" s="114">
        <v>29.912077834709343</v>
      </c>
      <c r="K53" s="114">
        <v>60.449382880765178</v>
      </c>
      <c r="L53" s="114">
        <v>81.632767052930049</v>
      </c>
      <c r="M53" s="114">
        <v>29.017161562438186</v>
      </c>
      <c r="N53" s="114">
        <v>29.912077834709343</v>
      </c>
      <c r="O53" s="114">
        <v>60.449382880765178</v>
      </c>
      <c r="P53" s="114">
        <v>81.632767052930049</v>
      </c>
      <c r="V53" t="s">
        <v>859</v>
      </c>
      <c r="W53" s="11">
        <v>27.847347411523799</v>
      </c>
      <c r="X53" s="11">
        <v>28.706185526497119</v>
      </c>
      <c r="Y53" s="11">
        <v>58.012392503336294</v>
      </c>
      <c r="Z53" s="11">
        <v>78.341777826732582</v>
      </c>
      <c r="AA53" s="11">
        <v>27.847347411523799</v>
      </c>
      <c r="AB53" s="11">
        <v>28.706185526497119</v>
      </c>
      <c r="AC53" s="11">
        <v>58.012392503336294</v>
      </c>
      <c r="AD53" s="11">
        <v>78.341777826732582</v>
      </c>
    </row>
    <row r="54" spans="1:36" x14ac:dyDescent="0.3">
      <c r="A54" t="s">
        <v>861</v>
      </c>
      <c r="B54" t="s">
        <v>200</v>
      </c>
      <c r="C54" s="66"/>
      <c r="E54" s="19" t="s">
        <v>824</v>
      </c>
      <c r="F54" s="23">
        <v>1.0972162049561627</v>
      </c>
      <c r="G54" s="52">
        <v>1.0972162049561627</v>
      </c>
      <c r="H54" s="113" t="s">
        <v>860</v>
      </c>
      <c r="I54" s="114">
        <v>7.6127562209588975</v>
      </c>
      <c r="J54" s="114">
        <v>11.917944721552733</v>
      </c>
      <c r="K54" s="114">
        <v>20.405579227991211</v>
      </c>
      <c r="L54" s="114">
        <v>46.107925768326169</v>
      </c>
      <c r="M54" s="114">
        <v>7.6127562209588975</v>
      </c>
      <c r="N54" s="114">
        <v>11.917944721552733</v>
      </c>
      <c r="O54" s="114">
        <v>20.405579227991211</v>
      </c>
      <c r="P54" s="114">
        <v>46.107925768326169</v>
      </c>
      <c r="V54" t="s">
        <v>860</v>
      </c>
      <c r="W54" s="11">
        <v>6.9382462513512104</v>
      </c>
      <c r="X54" s="11">
        <v>10.861983871290793</v>
      </c>
      <c r="Y54" s="11">
        <v>18.597591920187217</v>
      </c>
      <c r="Z54" s="11">
        <v>42.022643814459819</v>
      </c>
      <c r="AA54" s="11">
        <v>6.9382462513512104</v>
      </c>
      <c r="AB54" s="11">
        <v>10.861983871290793</v>
      </c>
      <c r="AC54" s="11">
        <v>18.597591920187217</v>
      </c>
      <c r="AD54" s="11">
        <v>42.022643814459819</v>
      </c>
    </row>
    <row r="55" spans="1:36" x14ac:dyDescent="0.3">
      <c r="A55" t="s">
        <v>862</v>
      </c>
      <c r="B55" t="s">
        <v>201</v>
      </c>
      <c r="C55" s="66"/>
      <c r="E55" s="19" t="s">
        <v>824</v>
      </c>
      <c r="F55" s="23">
        <v>1.0972162049561627</v>
      </c>
      <c r="G55" s="52">
        <v>1.0972162049561627</v>
      </c>
      <c r="H55" s="113" t="s">
        <v>861</v>
      </c>
      <c r="I55" s="114">
        <v>7.1334382716249269</v>
      </c>
      <c r="J55" s="114">
        <v>7.1843448468989681</v>
      </c>
      <c r="K55" s="114">
        <v>16.942496729729289</v>
      </c>
      <c r="L55" s="114">
        <v>26.994168634821143</v>
      </c>
      <c r="M55" s="114">
        <v>7.1334382716249269</v>
      </c>
      <c r="N55" s="114">
        <v>7.1843448468989681</v>
      </c>
      <c r="O55" s="114">
        <v>16.942496729729289</v>
      </c>
      <c r="P55" s="114">
        <v>26.994168634821143</v>
      </c>
      <c r="V55" t="s">
        <v>861</v>
      </c>
      <c r="W55" s="11">
        <v>6.5013971169974933</v>
      </c>
      <c r="X55" s="11">
        <v>6.5477932375105654</v>
      </c>
      <c r="Y55" s="11">
        <v>15.44134752403351</v>
      </c>
      <c r="Z55" s="11">
        <v>24.602415196647272</v>
      </c>
      <c r="AA55" s="11">
        <v>6.5013971169974933</v>
      </c>
      <c r="AB55" s="11">
        <v>6.5477932375105654</v>
      </c>
      <c r="AC55" s="11">
        <v>15.44134752403351</v>
      </c>
      <c r="AD55" s="11">
        <v>24.602415196647272</v>
      </c>
    </row>
    <row r="56" spans="1:36" x14ac:dyDescent="0.3">
      <c r="A56" t="s">
        <v>863</v>
      </c>
      <c r="B56" t="s">
        <v>48</v>
      </c>
      <c r="C56" s="66"/>
      <c r="E56" s="19" t="s">
        <v>824</v>
      </c>
      <c r="F56" s="23">
        <v>1.0972162049561627</v>
      </c>
      <c r="G56" s="52">
        <v>1.0972162049561627</v>
      </c>
      <c r="H56" s="113" t="s">
        <v>862</v>
      </c>
      <c r="I56" s="114">
        <v>8.5132946652279724</v>
      </c>
      <c r="J56" s="114">
        <v>9.7643150961106748</v>
      </c>
      <c r="K56" s="114">
        <v>22.291823571132582</v>
      </c>
      <c r="L56" s="114">
        <v>43.388597793145557</v>
      </c>
      <c r="M56" s="114">
        <v>8.5132946652279724</v>
      </c>
      <c r="N56" s="114">
        <v>9.7643150961106748</v>
      </c>
      <c r="O56" s="114">
        <v>22.291823571132582</v>
      </c>
      <c r="P56" s="114">
        <v>43.388597793145557</v>
      </c>
      <c r="V56" t="s">
        <v>862</v>
      </c>
      <c r="W56" s="11">
        <v>7.7589946509841301</v>
      </c>
      <c r="X56" s="11">
        <v>8.8991714231023327</v>
      </c>
      <c r="Y56" s="11">
        <v>20.316710116419774</v>
      </c>
      <c r="Z56" s="11">
        <v>39.544255359297281</v>
      </c>
      <c r="AA56" s="11">
        <v>7.7589946509841301</v>
      </c>
      <c r="AB56" s="11">
        <v>8.8991714231023327</v>
      </c>
      <c r="AC56" s="11">
        <v>20.316710116419774</v>
      </c>
      <c r="AD56" s="11">
        <v>39.544255359297281</v>
      </c>
    </row>
    <row r="57" spans="1:36" x14ac:dyDescent="0.3">
      <c r="E57" s="19" t="s">
        <v>48</v>
      </c>
      <c r="F57" s="23">
        <v>1.0420080998605381</v>
      </c>
      <c r="G57" s="52">
        <v>1.0420080998605381</v>
      </c>
      <c r="H57" s="113" t="s">
        <v>863</v>
      </c>
      <c r="I57" s="114">
        <v>4.2955788754988653</v>
      </c>
      <c r="J57" s="114">
        <v>7.2033154836522337</v>
      </c>
      <c r="K57" s="114">
        <v>8.5930593435733478</v>
      </c>
      <c r="L57" s="114">
        <v>23.035442009206147</v>
      </c>
      <c r="M57" s="114">
        <v>4.2955788754988653</v>
      </c>
      <c r="N57" s="114">
        <v>7.2033154836522337</v>
      </c>
      <c r="O57" s="114">
        <v>8.5930593435733478</v>
      </c>
      <c r="P57" s="114">
        <v>23.035442009206147</v>
      </c>
      <c r="V57" t="s">
        <v>863</v>
      </c>
      <c r="W57" s="11">
        <v>4.1224044957748252</v>
      </c>
      <c r="X57" s="11">
        <v>6.9129169769566303</v>
      </c>
      <c r="Y57" s="11">
        <v>8.2466339222540004</v>
      </c>
      <c r="Z57" s="11">
        <v>22.106778260446536</v>
      </c>
      <c r="AA57" s="11">
        <v>4.1224044957748252</v>
      </c>
      <c r="AB57" s="11">
        <v>6.9129169769566303</v>
      </c>
      <c r="AC57" s="11">
        <v>8.2466339222540004</v>
      </c>
      <c r="AD57" s="11">
        <v>22.106778260446536</v>
      </c>
    </row>
    <row r="62" spans="1:36" x14ac:dyDescent="0.3">
      <c r="I62" t="s">
        <v>864</v>
      </c>
      <c r="N62" t="s">
        <v>865</v>
      </c>
      <c r="W62" t="s">
        <v>866</v>
      </c>
      <c r="AA62" t="s">
        <v>864</v>
      </c>
      <c r="AF62" t="s">
        <v>865</v>
      </c>
    </row>
    <row r="63" spans="1:36" x14ac:dyDescent="0.3">
      <c r="I63" t="s">
        <v>867</v>
      </c>
      <c r="J63" t="s">
        <v>3</v>
      </c>
      <c r="K63" t="s">
        <v>8</v>
      </c>
      <c r="L63" t="s">
        <v>12</v>
      </c>
      <c r="M63" t="s">
        <v>196</v>
      </c>
      <c r="N63" t="s">
        <v>867</v>
      </c>
      <c r="O63" t="s">
        <v>3</v>
      </c>
      <c r="P63" t="s">
        <v>8</v>
      </c>
      <c r="Q63" t="s">
        <v>12</v>
      </c>
      <c r="R63" t="s">
        <v>196</v>
      </c>
      <c r="V63" s="113"/>
      <c r="W63" s="113" t="s">
        <v>867</v>
      </c>
      <c r="X63" s="113" t="s">
        <v>3</v>
      </c>
      <c r="Y63" s="113" t="s">
        <v>8</v>
      </c>
      <c r="Z63" s="113" t="s">
        <v>12</v>
      </c>
      <c r="AA63" s="113" t="s">
        <v>867</v>
      </c>
      <c r="AB63" s="113" t="s">
        <v>3</v>
      </c>
      <c r="AC63" s="113" t="s">
        <v>8</v>
      </c>
      <c r="AD63" s="113" t="s">
        <v>12</v>
      </c>
      <c r="AE63" s="113" t="s">
        <v>196</v>
      </c>
      <c r="AF63" s="113" t="s">
        <v>867</v>
      </c>
      <c r="AG63" s="113" t="s">
        <v>3</v>
      </c>
      <c r="AH63" s="113" t="s">
        <v>8</v>
      </c>
      <c r="AI63" s="113" t="s">
        <v>12</v>
      </c>
      <c r="AJ63" s="113" t="s">
        <v>196</v>
      </c>
    </row>
    <row r="64" spans="1:36" x14ac:dyDescent="0.3">
      <c r="H64" t="s">
        <v>830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T64" s="19" t="s">
        <v>809</v>
      </c>
      <c r="U64" s="19" t="s">
        <v>831</v>
      </c>
      <c r="V64" s="113" t="s">
        <v>363</v>
      </c>
      <c r="W64" s="114">
        <v>4.2977199410688973</v>
      </c>
      <c r="X64" s="114">
        <v>3.856817918748582</v>
      </c>
      <c r="Y64" s="114">
        <v>8.2699610209281325</v>
      </c>
      <c r="Z64" s="114">
        <v>11.40313287339098</v>
      </c>
      <c r="AA64" s="114">
        <v>2020.7222036723449</v>
      </c>
      <c r="AB64" s="114">
        <v>171.66474839074013</v>
      </c>
      <c r="AC64" s="114">
        <v>1.4838342578709149</v>
      </c>
      <c r="AD64" s="114">
        <v>0.20571718431978336</v>
      </c>
      <c r="AE64" s="114">
        <v>2194.0765035052759</v>
      </c>
      <c r="AF64" s="114">
        <v>8684.4981100833229</v>
      </c>
      <c r="AG64" s="114">
        <v>662.07967761087332</v>
      </c>
      <c r="AH64" s="114">
        <v>12.27125147411029</v>
      </c>
      <c r="AI64" s="114">
        <v>2.3458203871383532</v>
      </c>
      <c r="AJ64" s="114">
        <v>9361.1948595554441</v>
      </c>
    </row>
    <row r="65" spans="8:36" x14ac:dyDescent="0.3">
      <c r="H65" t="s">
        <v>831</v>
      </c>
      <c r="I65" s="11">
        <v>9513.0472789601299</v>
      </c>
      <c r="J65" s="11">
        <v>809.47531507463236</v>
      </c>
      <c r="K65" s="11">
        <v>6.8883070290200958</v>
      </c>
      <c r="L65" s="11">
        <v>1.901466291921575</v>
      </c>
      <c r="M65" s="11">
        <v>10331.312367355704</v>
      </c>
      <c r="N65" s="11">
        <v>40884.412991118166</v>
      </c>
      <c r="O65" s="11">
        <v>3121.9988999644966</v>
      </c>
      <c r="P65" s="11">
        <v>56.966030630181464</v>
      </c>
      <c r="Q65" s="11">
        <v>21.682672781055761</v>
      </c>
      <c r="R65" s="11">
        <v>44085.060594493902</v>
      </c>
      <c r="T65" s="19" t="s">
        <v>809</v>
      </c>
      <c r="U65" s="19" t="s">
        <v>831</v>
      </c>
      <c r="V65" s="113" t="s">
        <v>364</v>
      </c>
      <c r="W65" s="114">
        <v>4.2977199410688973</v>
      </c>
      <c r="X65" s="114">
        <v>3.856817918748582</v>
      </c>
      <c r="Y65" s="114">
        <v>8.2699610209281325</v>
      </c>
      <c r="Z65" s="114">
        <v>11.40313287339098</v>
      </c>
      <c r="AA65" s="114">
        <v>2606.9902455421729</v>
      </c>
      <c r="AB65" s="114">
        <v>221.8407908330251</v>
      </c>
      <c r="AC65" s="114">
        <v>1.3461118267020387</v>
      </c>
      <c r="AD65" s="114">
        <v>0.52759333436174261</v>
      </c>
      <c r="AE65" s="114">
        <v>2830.7047415362617</v>
      </c>
      <c r="AF65" s="114">
        <v>11204.113964438699</v>
      </c>
      <c r="AG65" s="114">
        <v>855.5995371941674</v>
      </c>
      <c r="AH65" s="114">
        <v>11.132292336636224</v>
      </c>
      <c r="AI65" s="114">
        <v>6.016216894842346</v>
      </c>
      <c r="AJ65" s="114">
        <v>12076.862010864346</v>
      </c>
    </row>
    <row r="66" spans="8:36" x14ac:dyDescent="0.3">
      <c r="H66" t="s">
        <v>832</v>
      </c>
      <c r="I66" s="11">
        <v>1634.6933752317568</v>
      </c>
      <c r="J66" s="11">
        <v>138.89406751541483</v>
      </c>
      <c r="K66" s="11">
        <v>1.0701817362789943</v>
      </c>
      <c r="L66" s="11">
        <v>0.18287706259394448</v>
      </c>
      <c r="M66" s="11">
        <v>1774.8405015460446</v>
      </c>
      <c r="N66" s="11">
        <v>7025.4543162667424</v>
      </c>
      <c r="O66" s="11">
        <v>535.68912840132725</v>
      </c>
      <c r="P66" s="11">
        <v>8.8503612443364723</v>
      </c>
      <c r="Q66" s="11">
        <v>2.0853714442541884</v>
      </c>
      <c r="R66" s="11">
        <v>7572.0791773566607</v>
      </c>
      <c r="T66" s="19" t="s">
        <v>809</v>
      </c>
      <c r="U66" s="19" t="s">
        <v>831</v>
      </c>
      <c r="V66" s="113" t="s">
        <v>365</v>
      </c>
      <c r="W66" s="114">
        <v>4.2977199410688973</v>
      </c>
      <c r="X66" s="114">
        <v>3.856817918748582</v>
      </c>
      <c r="Y66" s="114">
        <v>8.2699610209281325</v>
      </c>
      <c r="Z66" s="114">
        <v>11.40313287339098</v>
      </c>
      <c r="AA66" s="114">
        <v>57.908290972623817</v>
      </c>
      <c r="AB66" s="114">
        <v>4.9352390125974175</v>
      </c>
      <c r="AC66" s="114">
        <v>3.6506004797019945E-2</v>
      </c>
      <c r="AD66" s="114">
        <v>1.7055088179173675E-2</v>
      </c>
      <c r="AE66" s="114">
        <v>62.897091078197434</v>
      </c>
      <c r="AF66" s="114">
        <v>248.87361686626539</v>
      </c>
      <c r="AG66" s="114">
        <v>19.034318257092778</v>
      </c>
      <c r="AH66" s="114">
        <v>0.30190323670117036</v>
      </c>
      <c r="AI66" s="114">
        <v>0.19448143667451726</v>
      </c>
      <c r="AJ66" s="114">
        <v>268.40431979673383</v>
      </c>
    </row>
    <row r="67" spans="8:36" x14ac:dyDescent="0.3">
      <c r="H67" t="s">
        <v>833</v>
      </c>
      <c r="I67" s="11">
        <v>473.56835802303033</v>
      </c>
      <c r="J67" s="11">
        <v>40.210173852793886</v>
      </c>
      <c r="K67" s="11">
        <v>0.2769063057263968</v>
      </c>
      <c r="L67" s="11">
        <v>3.3742937903709254E-2</v>
      </c>
      <c r="M67" s="11">
        <v>514.08918111945434</v>
      </c>
      <c r="N67" s="11">
        <v>2035.2641757348324</v>
      </c>
      <c r="O67" s="11">
        <v>155.08331903145117</v>
      </c>
      <c r="P67" s="11">
        <v>2.2900043548065097</v>
      </c>
      <c r="Q67" s="11">
        <v>0.38477520445457752</v>
      </c>
      <c r="R67" s="11">
        <v>2193.0222743255449</v>
      </c>
      <c r="T67" s="19" t="s">
        <v>809</v>
      </c>
      <c r="U67" s="19" t="s">
        <v>831</v>
      </c>
      <c r="V67" s="113" t="s">
        <v>868</v>
      </c>
      <c r="W67" s="114">
        <v>4.2977199410688973</v>
      </c>
      <c r="X67" s="114">
        <v>3.856817918748582</v>
      </c>
      <c r="Y67" s="114">
        <v>8.2699610209281325</v>
      </c>
      <c r="Z67" s="114">
        <v>11.40313287339098</v>
      </c>
      <c r="AA67" s="114">
        <v>2037.4067051879929</v>
      </c>
      <c r="AB67" s="114">
        <v>173.95770025957148</v>
      </c>
      <c r="AC67" s="114">
        <v>2.1356047351167353</v>
      </c>
      <c r="AD67" s="114">
        <v>0.8256993409226997</v>
      </c>
      <c r="AE67" s="114">
        <v>2214.325709523604</v>
      </c>
      <c r="AF67" s="114">
        <v>8756.2034249539174</v>
      </c>
      <c r="AG67" s="114">
        <v>670.92317546541017</v>
      </c>
      <c r="AH67" s="114">
        <v>17.661367915524949</v>
      </c>
      <c r="AI67" s="114">
        <v>9.4155592980129033</v>
      </c>
      <c r="AJ67" s="114">
        <v>9454.2035276328661</v>
      </c>
    </row>
    <row r="68" spans="8:36" x14ac:dyDescent="0.3">
      <c r="H68" t="s">
        <v>834</v>
      </c>
      <c r="I68" s="11">
        <v>454.12914805914232</v>
      </c>
      <c r="J68" s="11">
        <v>38.615217723002992</v>
      </c>
      <c r="K68" s="11">
        <v>0.24146867461742061</v>
      </c>
      <c r="L68" s="11">
        <v>7.1624162147304021E-2</v>
      </c>
      <c r="M68" s="11">
        <v>493.05745861891006</v>
      </c>
      <c r="N68" s="11">
        <v>1951.7198954344058</v>
      </c>
      <c r="O68" s="11">
        <v>148.93186365045577</v>
      </c>
      <c r="P68" s="11">
        <v>1.9969365268612467</v>
      </c>
      <c r="Q68" s="11">
        <v>0.81673983791100835</v>
      </c>
      <c r="R68" s="11">
        <v>2103.4654354496338</v>
      </c>
      <c r="T68" s="19" t="s">
        <v>809</v>
      </c>
      <c r="U68" s="19" t="s">
        <v>831</v>
      </c>
      <c r="V68" s="113" t="s">
        <v>869</v>
      </c>
      <c r="W68" s="114">
        <v>4.2977199410688973</v>
      </c>
      <c r="X68" s="114">
        <v>3.856817918748582</v>
      </c>
      <c r="Y68" s="114">
        <v>8.2699610209281325</v>
      </c>
      <c r="Z68" s="114">
        <v>11.40313287339098</v>
      </c>
      <c r="AA68" s="114">
        <v>1095.7768541112976</v>
      </c>
      <c r="AB68" s="114">
        <v>92.930653421705941</v>
      </c>
      <c r="AC68" s="114">
        <v>0.60034223717542068</v>
      </c>
      <c r="AD68" s="114">
        <v>0</v>
      </c>
      <c r="AE68" s="114">
        <v>1189.307849770179</v>
      </c>
      <c r="AF68" s="114">
        <v>4709.3420368758671</v>
      </c>
      <c r="AG68" s="114">
        <v>358.41660931784969</v>
      </c>
      <c r="AH68" s="114">
        <v>4.9648069006575213</v>
      </c>
      <c r="AI68" s="114">
        <v>0</v>
      </c>
      <c r="AJ68" s="114">
        <v>5072.7234530943742</v>
      </c>
    </row>
    <row r="69" spans="8:36" x14ac:dyDescent="0.3">
      <c r="H69" t="s">
        <v>835</v>
      </c>
      <c r="I69" s="11">
        <v>2060.0625640573107</v>
      </c>
      <c r="J69" s="11">
        <v>175.10764679552156</v>
      </c>
      <c r="K69" s="11">
        <v>1.6158812545342389</v>
      </c>
      <c r="L69" s="11">
        <v>0.28093704763922961</v>
      </c>
      <c r="M69" s="11">
        <v>2237.0670291550059</v>
      </c>
      <c r="N69" s="11">
        <v>8853.5719613986275</v>
      </c>
      <c r="O69" s="11">
        <v>675.35830987086524</v>
      </c>
      <c r="P69" s="11">
        <v>13.363274989446605</v>
      </c>
      <c r="Q69" s="11">
        <v>3.203562483288307</v>
      </c>
      <c r="R69" s="11">
        <v>9545.4971087422273</v>
      </c>
      <c r="T69" s="19" t="s">
        <v>809</v>
      </c>
      <c r="U69" s="19" t="s">
        <v>831</v>
      </c>
      <c r="V69" s="113" t="s">
        <v>870</v>
      </c>
      <c r="W69" s="114">
        <v>4.2977199410688973</v>
      </c>
      <c r="X69" s="114">
        <v>3.856817918748582</v>
      </c>
      <c r="Y69" s="114">
        <v>8.2699610209281325</v>
      </c>
      <c r="Z69" s="114">
        <v>11.40313287339098</v>
      </c>
      <c r="AA69" s="114">
        <v>1694.2429794736988</v>
      </c>
      <c r="AB69" s="114">
        <v>144.14618315699229</v>
      </c>
      <c r="AC69" s="114">
        <v>1.2859079673579665</v>
      </c>
      <c r="AD69" s="114">
        <v>0.32540134413817551</v>
      </c>
      <c r="AE69" s="114">
        <v>1840.0004719421872</v>
      </c>
      <c r="AF69" s="114">
        <v>7281.3818379000977</v>
      </c>
      <c r="AG69" s="114">
        <v>555.94558211910294</v>
      </c>
      <c r="AH69" s="114">
        <v>10.634408766551308</v>
      </c>
      <c r="AI69" s="114">
        <v>3.7105947643876407</v>
      </c>
      <c r="AJ69" s="114">
        <v>7851.6724235501397</v>
      </c>
    </row>
    <row r="70" spans="8:36" x14ac:dyDescent="0.3">
      <c r="H70" t="s">
        <v>836</v>
      </c>
      <c r="I70" s="11">
        <v>1084.5972509303026</v>
      </c>
      <c r="J70" s="11">
        <v>92.215196842910274</v>
      </c>
      <c r="K70" s="11">
        <v>0.91136119443293229</v>
      </c>
      <c r="L70" s="11">
        <v>0.16429569081618919</v>
      </c>
      <c r="M70" s="11">
        <v>1177.888104658462</v>
      </c>
      <c r="N70" s="11">
        <v>4661.2952333516678</v>
      </c>
      <c r="O70" s="11">
        <v>355.65722356466404</v>
      </c>
      <c r="P70" s="11">
        <v>7.5369215539468541</v>
      </c>
      <c r="Q70" s="11">
        <v>1.8734855929025676</v>
      </c>
      <c r="R70" s="11">
        <v>5026.3628640631814</v>
      </c>
      <c r="T70" s="19" t="s">
        <v>809</v>
      </c>
      <c r="U70" s="19" t="s">
        <v>832</v>
      </c>
      <c r="V70" s="113" t="s">
        <v>366</v>
      </c>
      <c r="W70" s="114">
        <v>4.2977199410688973</v>
      </c>
      <c r="X70" s="114">
        <v>3.856817918748582</v>
      </c>
      <c r="Y70" s="114">
        <v>8.2699610209281325</v>
      </c>
      <c r="Z70" s="114">
        <v>11.40313287339098</v>
      </c>
      <c r="AA70" s="114">
        <v>1634.6933752317568</v>
      </c>
      <c r="AB70" s="114">
        <v>138.89406751541483</v>
      </c>
      <c r="AC70" s="114">
        <v>1.0701817362789943</v>
      </c>
      <c r="AD70" s="114">
        <v>0.18287706259394448</v>
      </c>
      <c r="AE70" s="114">
        <v>1774.8405015460446</v>
      </c>
      <c r="AF70" s="114">
        <v>7025.4543162667424</v>
      </c>
      <c r="AG70" s="114">
        <v>535.68912840132725</v>
      </c>
      <c r="AH70" s="114">
        <v>8.8503612443364723</v>
      </c>
      <c r="AI70" s="114">
        <v>2.0853714442541884</v>
      </c>
      <c r="AJ70" s="114">
        <v>7572.0791773566607</v>
      </c>
    </row>
    <row r="71" spans="8:36" x14ac:dyDescent="0.3">
      <c r="H71" t="s">
        <v>837</v>
      </c>
      <c r="I71" s="11">
        <v>2195.1698971593232</v>
      </c>
      <c r="J71" s="11">
        <v>186.24350812482882</v>
      </c>
      <c r="K71" s="11">
        <v>1.3510306806038723</v>
      </c>
      <c r="L71" s="11">
        <v>5.3328253497839075E-2</v>
      </c>
      <c r="M71" s="11">
        <v>2382.8177642182541</v>
      </c>
      <c r="N71" s="11">
        <v>9434.2254410557853</v>
      </c>
      <c r="O71" s="11">
        <v>718.30729938643685</v>
      </c>
      <c r="P71" s="11">
        <v>11.17297106667203</v>
      </c>
      <c r="Q71" s="11">
        <v>0.60810916054173625</v>
      </c>
      <c r="R71" s="11">
        <v>10164.313820669435</v>
      </c>
      <c r="T71" s="19" t="s">
        <v>809</v>
      </c>
      <c r="U71" s="19" t="s">
        <v>833</v>
      </c>
      <c r="V71" s="113" t="s">
        <v>367</v>
      </c>
      <c r="W71" s="114">
        <v>4.2977199410688973</v>
      </c>
      <c r="X71" s="114">
        <v>3.856817918748582</v>
      </c>
      <c r="Y71" s="114">
        <v>8.2699610209281325</v>
      </c>
      <c r="Z71" s="114">
        <v>11.40313287339098</v>
      </c>
      <c r="AA71" s="114">
        <v>36.419250862351923</v>
      </c>
      <c r="AB71" s="114">
        <v>3.0886441587710642</v>
      </c>
      <c r="AC71" s="114">
        <v>1.0589162217075154E-2</v>
      </c>
      <c r="AD71" s="114">
        <v>0</v>
      </c>
      <c r="AE71" s="114">
        <v>39.518484183340064</v>
      </c>
      <c r="AF71" s="114">
        <v>156.51974066992051</v>
      </c>
      <c r="AG71" s="114">
        <v>11.912338136186381</v>
      </c>
      <c r="AH71" s="114">
        <v>8.7571958779496445E-2</v>
      </c>
      <c r="AI71" s="114">
        <v>0</v>
      </c>
      <c r="AJ71" s="114">
        <v>168.51965076488639</v>
      </c>
    </row>
    <row r="72" spans="8:36" x14ac:dyDescent="0.3">
      <c r="H72" t="s">
        <v>838</v>
      </c>
      <c r="I72" s="11">
        <v>533.36244787139753</v>
      </c>
      <c r="J72" s="11">
        <v>45.233407335920226</v>
      </c>
      <c r="K72" s="11">
        <v>0.1839799364300248</v>
      </c>
      <c r="L72" s="11">
        <v>0</v>
      </c>
      <c r="M72" s="11">
        <v>578.77983514374773</v>
      </c>
      <c r="N72" s="11">
        <v>2292.2424280342252</v>
      </c>
      <c r="O72" s="11">
        <v>174.4570159392307</v>
      </c>
      <c r="P72" s="11">
        <v>1.5215069029091408</v>
      </c>
      <c r="Q72" s="11">
        <v>0</v>
      </c>
      <c r="R72" s="11">
        <v>2468.2209508763649</v>
      </c>
      <c r="T72" s="19" t="s">
        <v>809</v>
      </c>
      <c r="U72" s="19" t="s">
        <v>833</v>
      </c>
      <c r="V72" s="113" t="s">
        <v>368</v>
      </c>
      <c r="W72" s="114">
        <v>4.2977199410688973</v>
      </c>
      <c r="X72" s="114">
        <v>3.856817918748582</v>
      </c>
      <c r="Y72" s="114">
        <v>8.2699610209281325</v>
      </c>
      <c r="Z72" s="114">
        <v>11.40313287339098</v>
      </c>
      <c r="AA72" s="114">
        <v>437.1491071606784</v>
      </c>
      <c r="AB72" s="114">
        <v>37.121529694022826</v>
      </c>
      <c r="AC72" s="114">
        <v>0.26631714350932162</v>
      </c>
      <c r="AD72" s="114">
        <v>3.3742937903709254E-2</v>
      </c>
      <c r="AE72" s="114">
        <v>474.57069693611425</v>
      </c>
      <c r="AF72" s="114">
        <v>1878.7444350649118</v>
      </c>
      <c r="AG72" s="114">
        <v>143.17098089526479</v>
      </c>
      <c r="AH72" s="114">
        <v>2.2024323960270134</v>
      </c>
      <c r="AI72" s="114">
        <v>0.38477520445457752</v>
      </c>
      <c r="AJ72" s="114">
        <v>2024.5026235606583</v>
      </c>
    </row>
    <row r="73" spans="8:36" x14ac:dyDescent="0.3">
      <c r="H73" t="s">
        <v>839</v>
      </c>
      <c r="I73" s="11">
        <v>4035.7351487570631</v>
      </c>
      <c r="J73" s="11">
        <v>180.2810356425675</v>
      </c>
      <c r="K73" s="11">
        <v>24.561645035500483</v>
      </c>
      <c r="L73" s="11">
        <v>7.6700786031445105</v>
      </c>
      <c r="M73" s="11">
        <v>4248.2479080382755</v>
      </c>
      <c r="N73" s="11">
        <v>14676.081052503438</v>
      </c>
      <c r="O73" s="11">
        <v>546.31588681749065</v>
      </c>
      <c r="P73" s="11">
        <v>203.12384705346199</v>
      </c>
      <c r="Q73" s="11">
        <v>87.462925461009945</v>
      </c>
      <c r="R73" s="11">
        <v>15512.983711835399</v>
      </c>
      <c r="T73" s="19" t="s">
        <v>809</v>
      </c>
      <c r="U73" s="19" t="s">
        <v>834</v>
      </c>
      <c r="V73" s="113" t="s">
        <v>369</v>
      </c>
      <c r="W73" s="114">
        <v>4.2977199410688973</v>
      </c>
      <c r="X73" s="114">
        <v>3.856817918748582</v>
      </c>
      <c r="Y73" s="114">
        <v>8.2699610209281325</v>
      </c>
      <c r="Z73" s="114">
        <v>11.40313287339098</v>
      </c>
      <c r="AA73" s="114">
        <v>0</v>
      </c>
      <c r="AB73" s="114">
        <v>0</v>
      </c>
      <c r="AC73" s="114">
        <v>0</v>
      </c>
      <c r="AD73" s="114">
        <v>0</v>
      </c>
      <c r="AE73" s="114">
        <v>0</v>
      </c>
      <c r="AF73" s="114">
        <v>0</v>
      </c>
      <c r="AG73" s="114">
        <v>0</v>
      </c>
      <c r="AH73" s="114">
        <v>0</v>
      </c>
      <c r="AI73" s="114">
        <v>0</v>
      </c>
      <c r="AJ73" s="114">
        <v>0</v>
      </c>
    </row>
    <row r="74" spans="8:36" x14ac:dyDescent="0.3">
      <c r="H74" t="s">
        <v>840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T74" s="19" t="s">
        <v>809</v>
      </c>
      <c r="U74" s="19" t="s">
        <v>834</v>
      </c>
      <c r="V74" s="113" t="s">
        <v>370</v>
      </c>
      <c r="W74" s="114">
        <v>4.2977199410688973</v>
      </c>
      <c r="X74" s="114">
        <v>3.856817918748582</v>
      </c>
      <c r="Y74" s="114">
        <v>8.2699610209281325</v>
      </c>
      <c r="Z74" s="114">
        <v>11.40313287339098</v>
      </c>
      <c r="AA74" s="114">
        <v>454.12914805914232</v>
      </c>
      <c r="AB74" s="114">
        <v>38.615217723002992</v>
      </c>
      <c r="AC74" s="114">
        <v>0.24146867461742061</v>
      </c>
      <c r="AD74" s="114">
        <v>7.1624162147304021E-2</v>
      </c>
      <c r="AE74" s="114">
        <v>493.05745861891006</v>
      </c>
      <c r="AF74" s="114">
        <v>1951.7198954344058</v>
      </c>
      <c r="AG74" s="114">
        <v>148.93186365045577</v>
      </c>
      <c r="AH74" s="114">
        <v>1.9969365268612467</v>
      </c>
      <c r="AI74" s="114">
        <v>0.81673983791100835</v>
      </c>
      <c r="AJ74" s="114">
        <v>2103.4654354496338</v>
      </c>
    </row>
    <row r="75" spans="8:36" x14ac:dyDescent="0.3">
      <c r="H75" t="s">
        <v>841</v>
      </c>
      <c r="I75" s="11">
        <v>2860.0895327580765</v>
      </c>
      <c r="J75" s="11">
        <v>300.34358876813184</v>
      </c>
      <c r="K75" s="11">
        <v>21.750582704788503</v>
      </c>
      <c r="L75" s="11">
        <v>34.660012721882637</v>
      </c>
      <c r="M75" s="11">
        <v>3216.8437169528793</v>
      </c>
      <c r="N75" s="11">
        <v>12291.863818176811</v>
      </c>
      <c r="O75" s="11">
        <v>1158.3705349421862</v>
      </c>
      <c r="P75" s="11">
        <v>233.83941249639693</v>
      </c>
      <c r="Q75" s="11">
        <v>395.23273046104947</v>
      </c>
      <c r="R75" s="11">
        <v>14079.306496076444</v>
      </c>
      <c r="T75" s="19" t="s">
        <v>809</v>
      </c>
      <c r="U75" s="19" t="s">
        <v>835</v>
      </c>
      <c r="V75" s="113" t="s">
        <v>346</v>
      </c>
      <c r="W75" s="114">
        <v>4.2977199410688973</v>
      </c>
      <c r="X75" s="114">
        <v>3.856817918748582</v>
      </c>
      <c r="Y75" s="114">
        <v>8.2699610209281325</v>
      </c>
      <c r="Z75" s="114">
        <v>11.40313287339098</v>
      </c>
      <c r="AA75" s="114">
        <v>2060.0625640573107</v>
      </c>
      <c r="AB75" s="114">
        <v>175.10764679552156</v>
      </c>
      <c r="AC75" s="114">
        <v>1.6158812545342389</v>
      </c>
      <c r="AD75" s="114">
        <v>0.28093704763922961</v>
      </c>
      <c r="AE75" s="114">
        <v>2237.0670291550059</v>
      </c>
      <c r="AF75" s="114">
        <v>8853.5719613986275</v>
      </c>
      <c r="AG75" s="114">
        <v>675.35830987086524</v>
      </c>
      <c r="AH75" s="114">
        <v>13.363274989446605</v>
      </c>
      <c r="AI75" s="114">
        <v>3.203562483288307</v>
      </c>
      <c r="AJ75" s="114">
        <v>9545.4971087422273</v>
      </c>
    </row>
    <row r="76" spans="8:36" x14ac:dyDescent="0.3">
      <c r="H76" t="s">
        <v>842</v>
      </c>
      <c r="I76" s="11">
        <v>5.1271078321531824</v>
      </c>
      <c r="J76" s="11">
        <v>27.086358416878994</v>
      </c>
      <c r="K76" s="11">
        <v>0.3546483069400847</v>
      </c>
      <c r="L76" s="11">
        <v>3.9334011358346204</v>
      </c>
      <c r="M76" s="11">
        <v>36.501515691806887</v>
      </c>
      <c r="N76" s="11">
        <v>22.034873570255257</v>
      </c>
      <c r="O76" s="11">
        <v>104.46715249586538</v>
      </c>
      <c r="P76" s="11">
        <v>3.8128059768924545</v>
      </c>
      <c r="Q76" s="11">
        <v>44.85309579626918</v>
      </c>
      <c r="R76" s="11">
        <v>175.16792783928227</v>
      </c>
      <c r="T76" s="19" t="s">
        <v>809</v>
      </c>
      <c r="U76" s="19" t="s">
        <v>837</v>
      </c>
      <c r="V76" s="113" t="s">
        <v>371</v>
      </c>
      <c r="W76" s="114">
        <v>4.2977199410688973</v>
      </c>
      <c r="X76" s="114">
        <v>3.856817918748582</v>
      </c>
      <c r="Y76" s="114">
        <v>8.2699610209281325</v>
      </c>
      <c r="Z76" s="114">
        <v>11.40313287339098</v>
      </c>
      <c r="AA76" s="114">
        <v>76.385240361857299</v>
      </c>
      <c r="AB76" s="114">
        <v>6.4780801601787354</v>
      </c>
      <c r="AC76" s="114">
        <v>4.5976463457021811E-2</v>
      </c>
      <c r="AD76" s="114">
        <v>0</v>
      </c>
      <c r="AE76" s="114">
        <v>82.909296985493057</v>
      </c>
      <c r="AF76" s="114">
        <v>328.28237070649493</v>
      </c>
      <c r="AG76" s="114">
        <v>24.984775640867031</v>
      </c>
      <c r="AH76" s="114">
        <v>0.38022356066969709</v>
      </c>
      <c r="AI76" s="114">
        <v>0</v>
      </c>
      <c r="AJ76" s="114">
        <v>353.64736990803169</v>
      </c>
    </row>
    <row r="77" spans="8:36" x14ac:dyDescent="0.3">
      <c r="H77" t="s">
        <v>843</v>
      </c>
      <c r="I77" s="11">
        <v>164.8390663135267</v>
      </c>
      <c r="J77" s="11">
        <v>4.8968323359628032</v>
      </c>
      <c r="K77" s="11">
        <v>3.337313418376628</v>
      </c>
      <c r="L77" s="11">
        <v>1.2744691359570686</v>
      </c>
      <c r="M77" s="11">
        <v>174.34768120382321</v>
      </c>
      <c r="N77" s="11">
        <v>4330.477670045706</v>
      </c>
      <c r="O77" s="11">
        <v>106.21552526507185</v>
      </c>
      <c r="P77" s="11">
        <v>126.14253102901235</v>
      </c>
      <c r="Q77" s="11">
        <v>68.102570901118099</v>
      </c>
      <c r="R77" s="11">
        <v>4630.9382972409085</v>
      </c>
      <c r="T77" s="19" t="s">
        <v>809</v>
      </c>
      <c r="U77" s="19" t="s">
        <v>837</v>
      </c>
      <c r="V77" s="113" t="s">
        <v>348</v>
      </c>
      <c r="W77" s="114">
        <v>4.2977199410688973</v>
      </c>
      <c r="X77" s="114">
        <v>3.856817918748582</v>
      </c>
      <c r="Y77" s="114">
        <v>8.2699610209281325</v>
      </c>
      <c r="Z77" s="114">
        <v>11.40313287339098</v>
      </c>
      <c r="AA77" s="114">
        <v>7.1185216267710096</v>
      </c>
      <c r="AB77" s="114">
        <v>0.60370764694504486</v>
      </c>
      <c r="AC77" s="114">
        <v>3.4132455570358511E-3</v>
      </c>
      <c r="AD77" s="114">
        <v>0</v>
      </c>
      <c r="AE77" s="114">
        <v>7.7256425192730909</v>
      </c>
      <c r="AF77" s="114">
        <v>30.593412346303975</v>
      </c>
      <c r="AG77" s="114">
        <v>2.3283904704231917</v>
      </c>
      <c r="AH77" s="114">
        <v>2.8227407711542619E-2</v>
      </c>
      <c r="AI77" s="114">
        <v>0</v>
      </c>
      <c r="AJ77" s="114">
        <v>32.950030224438706</v>
      </c>
    </row>
    <row r="78" spans="8:36" x14ac:dyDescent="0.3">
      <c r="H78" t="s">
        <v>844</v>
      </c>
      <c r="I78" s="11">
        <v>163.61234257095981</v>
      </c>
      <c r="J78" s="11">
        <v>92.652970644627786</v>
      </c>
      <c r="K78" s="11">
        <v>8.5738755261446755</v>
      </c>
      <c r="L78" s="11">
        <v>4.8621506991538928</v>
      </c>
      <c r="M78" s="11">
        <v>269.70133944088616</v>
      </c>
      <c r="N78" s="11">
        <v>898.33198329515744</v>
      </c>
      <c r="O78" s="11">
        <v>465.81356053029168</v>
      </c>
      <c r="P78" s="11">
        <v>81.815541007068163</v>
      </c>
      <c r="Q78" s="11">
        <v>65.591434312099054</v>
      </c>
      <c r="R78" s="11">
        <v>1511.5525191446163</v>
      </c>
      <c r="T78" s="19" t="s">
        <v>809</v>
      </c>
      <c r="U78" s="19" t="s">
        <v>837</v>
      </c>
      <c r="V78" s="113" t="s">
        <v>372</v>
      </c>
      <c r="W78" s="114">
        <v>4.2977199410688973</v>
      </c>
      <c r="X78" s="114">
        <v>3.856817918748582</v>
      </c>
      <c r="Y78" s="114">
        <v>8.2699610209281325</v>
      </c>
      <c r="Z78" s="114">
        <v>11.40313287339098</v>
      </c>
      <c r="AA78" s="114">
        <v>77.445908895816288</v>
      </c>
      <c r="AB78" s="114">
        <v>6.5680333468652661</v>
      </c>
      <c r="AC78" s="114">
        <v>1.7237843115339643E-2</v>
      </c>
      <c r="AD78" s="114">
        <v>0</v>
      </c>
      <c r="AE78" s="114">
        <v>84.03118008579689</v>
      </c>
      <c r="AF78" s="114">
        <v>332.84082701575477</v>
      </c>
      <c r="AG78" s="114">
        <v>25.331708703128179</v>
      </c>
      <c r="AH78" s="114">
        <v>0.14255629064873321</v>
      </c>
      <c r="AI78" s="114">
        <v>0</v>
      </c>
      <c r="AJ78" s="114">
        <v>358.31509200953167</v>
      </c>
    </row>
    <row r="79" spans="8:36" x14ac:dyDescent="0.3">
      <c r="H79" t="s">
        <v>845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T79" s="19" t="s">
        <v>809</v>
      </c>
      <c r="U79" s="19" t="s">
        <v>836</v>
      </c>
      <c r="V79" s="113" t="s">
        <v>347</v>
      </c>
      <c r="W79" s="114">
        <v>4.2977199410688973</v>
      </c>
      <c r="X79" s="114">
        <v>3.856817918748582</v>
      </c>
      <c r="Y79" s="114">
        <v>8.2699610209281325</v>
      </c>
      <c r="Z79" s="114">
        <v>11.40313287339098</v>
      </c>
      <c r="AA79" s="114">
        <v>137.68864270166259</v>
      </c>
      <c r="AB79" s="114">
        <v>11.78773267952643</v>
      </c>
      <c r="AC79" s="114">
        <v>0.16352016230982089</v>
      </c>
      <c r="AD79" s="114">
        <v>7.8123739140782258E-2</v>
      </c>
      <c r="AE79" s="114">
        <v>149.71801928263963</v>
      </c>
      <c r="AF79" s="114">
        <v>591.74722539764582</v>
      </c>
      <c r="AG79" s="114">
        <v>45.463138619815773</v>
      </c>
      <c r="AH79" s="114">
        <v>1.3523053684380604</v>
      </c>
      <c r="AI79" s="114">
        <v>0.89085537798847581</v>
      </c>
      <c r="AJ79" s="114">
        <v>639.45352476388814</v>
      </c>
    </row>
    <row r="80" spans="8:36" x14ac:dyDescent="0.3">
      <c r="H80" t="s">
        <v>846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T80" s="19" t="s">
        <v>809</v>
      </c>
      <c r="U80" s="19" t="s">
        <v>836</v>
      </c>
      <c r="V80" s="113" t="s">
        <v>871</v>
      </c>
      <c r="W80" s="114">
        <v>4.2977199410688973</v>
      </c>
      <c r="X80" s="114">
        <v>3.856817918748582</v>
      </c>
      <c r="Y80" s="114">
        <v>8.2699610209281325</v>
      </c>
      <c r="Z80" s="114">
        <v>11.40313287339098</v>
      </c>
      <c r="AA80" s="114">
        <v>946.90860822863999</v>
      </c>
      <c r="AB80" s="114">
        <v>80.427464163383846</v>
      </c>
      <c r="AC80" s="114">
        <v>0.74784103212311137</v>
      </c>
      <c r="AD80" s="114">
        <v>8.6171951675406935E-2</v>
      </c>
      <c r="AE80" s="114">
        <v>1028.1700853758223</v>
      </c>
      <c r="AF80" s="114">
        <v>4069.5480079540221</v>
      </c>
      <c r="AG80" s="114">
        <v>310.19408494484827</v>
      </c>
      <c r="AH80" s="114">
        <v>6.1846161855087942</v>
      </c>
      <c r="AI80" s="114">
        <v>0.98263021491409175</v>
      </c>
      <c r="AJ80" s="114">
        <v>4386.9093392992936</v>
      </c>
    </row>
    <row r="81" spans="8:36" x14ac:dyDescent="0.3">
      <c r="H81" t="s">
        <v>847</v>
      </c>
      <c r="I81" s="11">
        <v>25.633181301430895</v>
      </c>
      <c r="J81" s="11">
        <v>16.874184682290185</v>
      </c>
      <c r="K81" s="11">
        <v>3.4072092890605523</v>
      </c>
      <c r="L81" s="11">
        <v>1.3529533529054938</v>
      </c>
      <c r="M81" s="11">
        <v>47.267528625687127</v>
      </c>
      <c r="N81" s="11">
        <v>176.27330110161716</v>
      </c>
      <c r="O81" s="11">
        <v>108.92362876461787</v>
      </c>
      <c r="P81" s="11">
        <v>36.135643190561034</v>
      </c>
      <c r="Q81" s="11">
        <v>20.285673900858292</v>
      </c>
      <c r="R81" s="11">
        <v>341.61824695765438</v>
      </c>
      <c r="T81" s="19" t="s">
        <v>809</v>
      </c>
      <c r="U81" s="19" t="s">
        <v>837</v>
      </c>
      <c r="V81" s="113" t="s">
        <v>373</v>
      </c>
      <c r="W81" s="114">
        <v>4.2977199410688973</v>
      </c>
      <c r="X81" s="114">
        <v>3.856817918748582</v>
      </c>
      <c r="Y81" s="114">
        <v>8.2699610209281325</v>
      </c>
      <c r="Z81" s="114">
        <v>11.40313287339098</v>
      </c>
      <c r="AA81" s="114">
        <v>0</v>
      </c>
      <c r="AB81" s="114">
        <v>0</v>
      </c>
      <c r="AC81" s="114">
        <v>0</v>
      </c>
      <c r="AD81" s="114">
        <v>0</v>
      </c>
      <c r="AE81" s="114">
        <v>0</v>
      </c>
      <c r="AF81" s="114">
        <v>0</v>
      </c>
      <c r="AG81" s="114">
        <v>0</v>
      </c>
      <c r="AH81" s="114">
        <v>0</v>
      </c>
      <c r="AI81" s="114">
        <v>0</v>
      </c>
      <c r="AJ81" s="114">
        <v>0</v>
      </c>
    </row>
    <row r="82" spans="8:36" x14ac:dyDescent="0.3">
      <c r="H82" t="s">
        <v>848</v>
      </c>
      <c r="I82" s="11">
        <v>11.041517593105203</v>
      </c>
      <c r="J82" s="11">
        <v>4.5851058056092704</v>
      </c>
      <c r="K82" s="11">
        <v>3.3254929354198919</v>
      </c>
      <c r="L82" s="11">
        <v>0.38372684114443512</v>
      </c>
      <c r="M82" s="11">
        <v>19.3358431752788</v>
      </c>
      <c r="N82" s="11">
        <v>95.552940734597598</v>
      </c>
      <c r="O82" s="11">
        <v>44.247577557306251</v>
      </c>
      <c r="P82" s="11">
        <v>37.40547194816606</v>
      </c>
      <c r="Q82" s="11">
        <v>7.3223784629701694</v>
      </c>
      <c r="R82" s="11">
        <v>184.52836870304009</v>
      </c>
      <c r="T82" s="19" t="s">
        <v>809</v>
      </c>
      <c r="U82" s="19" t="s">
        <v>837</v>
      </c>
      <c r="V82" s="113" t="s">
        <v>374</v>
      </c>
      <c r="W82" s="114">
        <v>4.2977199410688973</v>
      </c>
      <c r="X82" s="114">
        <v>3.856817918748582</v>
      </c>
      <c r="Y82" s="114">
        <v>8.2699610209281325</v>
      </c>
      <c r="Z82" s="114">
        <v>11.40313287339098</v>
      </c>
      <c r="AA82" s="114">
        <v>1216.5865084182697</v>
      </c>
      <c r="AB82" s="114">
        <v>103.17627968427443</v>
      </c>
      <c r="AC82" s="114">
        <v>0.79399812554187854</v>
      </c>
      <c r="AD82" s="114">
        <v>0</v>
      </c>
      <c r="AE82" s="114">
        <v>1320.5567862280861</v>
      </c>
      <c r="AF82" s="114">
        <v>5228.5480972645819</v>
      </c>
      <c r="AG82" s="114">
        <v>397.93212427612491</v>
      </c>
      <c r="AH82" s="114">
        <v>6.566333548921337</v>
      </c>
      <c r="AI82" s="114">
        <v>0</v>
      </c>
      <c r="AJ82" s="114">
        <v>5633.0465550896288</v>
      </c>
    </row>
    <row r="83" spans="8:36" x14ac:dyDescent="0.3">
      <c r="H83" t="s">
        <v>849</v>
      </c>
      <c r="I83" s="11">
        <v>26.225146944890184</v>
      </c>
      <c r="J83" s="11">
        <v>11.885262329831129</v>
      </c>
      <c r="K83" s="11">
        <v>1.773860349247754</v>
      </c>
      <c r="L83" s="11">
        <v>1.7889855783445656</v>
      </c>
      <c r="M83" s="11">
        <v>41.673255202313634</v>
      </c>
      <c r="N83" s="11">
        <v>167.35347719389472</v>
      </c>
      <c r="O83" s="11">
        <v>74.311690896695112</v>
      </c>
      <c r="P83" s="11">
        <v>19.442200210048377</v>
      </c>
      <c r="Q83" s="11">
        <v>36.96078609972534</v>
      </c>
      <c r="R83" s="11">
        <v>298.06815440036354</v>
      </c>
      <c r="T83" s="19" t="s">
        <v>809</v>
      </c>
      <c r="U83" s="19" t="s">
        <v>837</v>
      </c>
      <c r="V83" s="113" t="s">
        <v>872</v>
      </c>
      <c r="W83" s="114">
        <v>4.2977199410688973</v>
      </c>
      <c r="X83" s="114">
        <v>3.856817918748582</v>
      </c>
      <c r="Y83" s="114">
        <v>8.2699610209281325</v>
      </c>
      <c r="Z83" s="114">
        <v>11.40313287339098</v>
      </c>
      <c r="AA83" s="114">
        <v>36.12134291012125</v>
      </c>
      <c r="AB83" s="114">
        <v>3.0633791784455111</v>
      </c>
      <c r="AC83" s="114">
        <v>2.3259448654050073E-2</v>
      </c>
      <c r="AD83" s="114">
        <v>0</v>
      </c>
      <c r="AE83" s="114">
        <v>39.20798153722081</v>
      </c>
      <c r="AF83" s="114">
        <v>155.23941572301572</v>
      </c>
      <c r="AG83" s="114">
        <v>11.814895707349958</v>
      </c>
      <c r="AH83" s="114">
        <v>0.19235473373727341</v>
      </c>
      <c r="AI83" s="114">
        <v>0</v>
      </c>
      <c r="AJ83" s="114">
        <v>167.24666616410295</v>
      </c>
    </row>
    <row r="84" spans="8:36" x14ac:dyDescent="0.3">
      <c r="H84" t="s">
        <v>850</v>
      </c>
      <c r="I84" s="11">
        <v>28.488093908134452</v>
      </c>
      <c r="J84" s="11">
        <v>16.182730164752954</v>
      </c>
      <c r="K84" s="11">
        <v>1.2578197311024297</v>
      </c>
      <c r="L84" s="11">
        <v>0.50647140543656255</v>
      </c>
      <c r="M84" s="11">
        <v>46.435115209426399</v>
      </c>
      <c r="N84" s="11">
        <v>139.90953901348132</v>
      </c>
      <c r="O84" s="11">
        <v>70.469989728635682</v>
      </c>
      <c r="P84" s="11">
        <v>13.635295616797356</v>
      </c>
      <c r="Q84" s="11">
        <v>7.7619479123639055</v>
      </c>
      <c r="R84" s="11">
        <v>231.77677227127825</v>
      </c>
      <c r="T84" s="19" t="s">
        <v>809</v>
      </c>
      <c r="U84" s="19" t="s">
        <v>838</v>
      </c>
      <c r="V84" s="113" t="s">
        <v>873</v>
      </c>
      <c r="W84" s="114">
        <v>4.2977199410688973</v>
      </c>
      <c r="X84" s="114">
        <v>3.856817918748582</v>
      </c>
      <c r="Y84" s="114">
        <v>8.2699610209281325</v>
      </c>
      <c r="Z84" s="114">
        <v>11.40313287339098</v>
      </c>
      <c r="AA84" s="114">
        <v>533.36244787139753</v>
      </c>
      <c r="AB84" s="114">
        <v>45.233407335920226</v>
      </c>
      <c r="AC84" s="114">
        <v>0.1839799364300248</v>
      </c>
      <c r="AD84" s="114">
        <v>0</v>
      </c>
      <c r="AE84" s="114">
        <v>578.77983514374773</v>
      </c>
      <c r="AF84" s="114">
        <v>2292.2424280342252</v>
      </c>
      <c r="AG84" s="114">
        <v>174.4570159392307</v>
      </c>
      <c r="AH84" s="114">
        <v>1.5215069029091408</v>
      </c>
      <c r="AI84" s="114">
        <v>0</v>
      </c>
      <c r="AJ84" s="114">
        <v>2468.2209508763649</v>
      </c>
    </row>
    <row r="85" spans="8:36" x14ac:dyDescent="0.3">
      <c r="H85" t="s">
        <v>851</v>
      </c>
      <c r="I85" s="11">
        <v>24.095323580413435</v>
      </c>
      <c r="J85" s="11">
        <v>8.3334393075224984</v>
      </c>
      <c r="K85" s="11">
        <v>2.8464888086911109</v>
      </c>
      <c r="L85" s="11">
        <v>0.72094847131176487</v>
      </c>
      <c r="M85" s="11">
        <v>35.996200167938809</v>
      </c>
      <c r="N85" s="11">
        <v>162.18371462819562</v>
      </c>
      <c r="O85" s="11">
        <v>35.43934647559486</v>
      </c>
      <c r="P85" s="11">
        <v>30.652607878748658</v>
      </c>
      <c r="Q85" s="11">
        <v>14.857416671328764</v>
      </c>
      <c r="R85" s="11">
        <v>243.13308565386791</v>
      </c>
      <c r="T85" s="19" t="s">
        <v>809</v>
      </c>
      <c r="U85" s="19" t="s">
        <v>837</v>
      </c>
      <c r="V85" s="113" t="s">
        <v>874</v>
      </c>
      <c r="W85" s="114">
        <v>4.2977199410688973</v>
      </c>
      <c r="X85" s="114">
        <v>3.856817918748582</v>
      </c>
      <c r="Y85" s="114">
        <v>8.2699610209281325</v>
      </c>
      <c r="Z85" s="114">
        <v>11.40313287339098</v>
      </c>
      <c r="AA85" s="114">
        <v>338.79328845165378</v>
      </c>
      <c r="AB85" s="114">
        <v>28.732384292087669</v>
      </c>
      <c r="AC85" s="114">
        <v>0.17638773561709015</v>
      </c>
      <c r="AD85" s="114">
        <v>0</v>
      </c>
      <c r="AE85" s="114">
        <v>367.70206047935852</v>
      </c>
      <c r="AF85" s="114">
        <v>1456.0386716789794</v>
      </c>
      <c r="AG85" s="114">
        <v>110.81557458609402</v>
      </c>
      <c r="AH85" s="114">
        <v>1.4587196981231123</v>
      </c>
      <c r="AI85" s="114">
        <v>0</v>
      </c>
      <c r="AJ85" s="114">
        <v>1568.3129659631966</v>
      </c>
    </row>
    <row r="86" spans="8:36" x14ac:dyDescent="0.3">
      <c r="H86" t="s">
        <v>852</v>
      </c>
      <c r="I86" s="11">
        <v>4.7160928613537045</v>
      </c>
      <c r="J86" s="11">
        <v>8.191975073649628</v>
      </c>
      <c r="K86" s="11">
        <v>0.68537728676067911</v>
      </c>
      <c r="L86" s="11">
        <v>0.1977417392658597</v>
      </c>
      <c r="M86" s="11">
        <v>13.791186961029871</v>
      </c>
      <c r="N86" s="11">
        <v>21.160959462688691</v>
      </c>
      <c r="O86" s="11">
        <v>35.680165380307365</v>
      </c>
      <c r="P86" s="11">
        <v>5.4657442261483435</v>
      </c>
      <c r="Q86" s="11">
        <v>2.2293978851544671</v>
      </c>
      <c r="R86" s="11">
        <v>64.536266954298867</v>
      </c>
      <c r="T86" s="19" t="s">
        <v>809</v>
      </c>
      <c r="U86" s="19" t="s">
        <v>837</v>
      </c>
      <c r="V86" s="113" t="s">
        <v>375</v>
      </c>
      <c r="W86" s="114">
        <v>4.2977199410688973</v>
      </c>
      <c r="X86" s="114">
        <v>3.856817918748582</v>
      </c>
      <c r="Y86" s="114">
        <v>8.2699610209281325</v>
      </c>
      <c r="Z86" s="114">
        <v>11.40313287339098</v>
      </c>
      <c r="AA86" s="114">
        <v>442.7190864948339</v>
      </c>
      <c r="AB86" s="114">
        <v>37.621643816032162</v>
      </c>
      <c r="AC86" s="114">
        <v>0.29075781866145634</v>
      </c>
      <c r="AD86" s="114">
        <v>5.3328253497839075E-2</v>
      </c>
      <c r="AE86" s="114">
        <v>480.68481638302541</v>
      </c>
      <c r="AF86" s="114">
        <v>1902.6826463206537</v>
      </c>
      <c r="AG86" s="114">
        <v>145.09983000244964</v>
      </c>
      <c r="AH86" s="114">
        <v>2.4045558268603342</v>
      </c>
      <c r="AI86" s="114">
        <v>0.60810916054173625</v>
      </c>
      <c r="AJ86" s="114">
        <v>2050.7951413105052</v>
      </c>
    </row>
    <row r="87" spans="8:36" x14ac:dyDescent="0.3">
      <c r="H87" t="s">
        <v>853</v>
      </c>
      <c r="I87" s="11">
        <v>20.789376520233166</v>
      </c>
      <c r="J87" s="11">
        <v>13.334535519765264</v>
      </c>
      <c r="K87" s="11">
        <v>11.624324676537466</v>
      </c>
      <c r="L87" s="11">
        <v>17.901065402563368</v>
      </c>
      <c r="M87" s="11">
        <v>63.649302119099261</v>
      </c>
      <c r="N87" s="11">
        <v>181.22609692459065</v>
      </c>
      <c r="O87" s="11">
        <v>124.33715850166558</v>
      </c>
      <c r="P87" s="11">
        <v>132.11341914497515</v>
      </c>
      <c r="Q87" s="11">
        <v>291.74541176816865</v>
      </c>
      <c r="R87" s="11">
        <v>729.42208633940004</v>
      </c>
      <c r="T87" s="19" t="s">
        <v>809</v>
      </c>
      <c r="U87" s="19" t="s">
        <v>839</v>
      </c>
      <c r="V87" s="113" t="s">
        <v>376</v>
      </c>
      <c r="W87" s="114">
        <v>3.6365322578275281</v>
      </c>
      <c r="X87" s="114">
        <v>3.0303569361596003</v>
      </c>
      <c r="Y87" s="114">
        <v>8.2699610209281325</v>
      </c>
      <c r="Z87" s="114">
        <v>11.40313287339098</v>
      </c>
      <c r="AA87" s="114">
        <v>1128.2824100275077</v>
      </c>
      <c r="AB87" s="114">
        <v>23.006825560063024</v>
      </c>
      <c r="AC87" s="114">
        <v>5.0275441291926937</v>
      </c>
      <c r="AD87" s="114">
        <v>0.68795557759744619</v>
      </c>
      <c r="AE87" s="114">
        <v>1157.0047352943609</v>
      </c>
      <c r="AF87" s="114">
        <v>4103.0353800044177</v>
      </c>
      <c r="AG87" s="114">
        <v>69.718893414950969</v>
      </c>
      <c r="AH87" s="114">
        <v>41.577593979419646</v>
      </c>
      <c r="AI87" s="114">
        <v>7.8448488623341177</v>
      </c>
      <c r="AJ87" s="114">
        <v>4222.1767162611222</v>
      </c>
    </row>
    <row r="88" spans="8:36" x14ac:dyDescent="0.3">
      <c r="H88" t="s">
        <v>854</v>
      </c>
      <c r="I88" s="11">
        <v>311.11425528398172</v>
      </c>
      <c r="J88" s="11">
        <v>203.54722062648241</v>
      </c>
      <c r="K88" s="11">
        <v>21.231104663945448</v>
      </c>
      <c r="L88" s="11">
        <v>17.408780990131167</v>
      </c>
      <c r="M88" s="11">
        <v>553.30136156454068</v>
      </c>
      <c r="N88" s="11">
        <v>2073.7933271167276</v>
      </c>
      <c r="O88" s="11">
        <v>1448.7077157872673</v>
      </c>
      <c r="P88" s="11">
        <v>432.59574460915502</v>
      </c>
      <c r="Q88" s="11">
        <v>504.35159921177399</v>
      </c>
      <c r="R88" s="11">
        <v>4459.4483867249237</v>
      </c>
      <c r="T88" s="19" t="s">
        <v>809</v>
      </c>
      <c r="U88" s="19" t="s">
        <v>839</v>
      </c>
      <c r="V88" s="113" t="s">
        <v>875</v>
      </c>
      <c r="W88" s="114">
        <v>3.6365322578275281</v>
      </c>
      <c r="X88" s="114">
        <v>3.0303569361596003</v>
      </c>
      <c r="Y88" s="114">
        <v>8.2699610209281325</v>
      </c>
      <c r="Z88" s="114">
        <v>11.40313287339098</v>
      </c>
      <c r="AA88" s="114">
        <v>305.14270002163636</v>
      </c>
      <c r="AB88" s="114">
        <v>4.0594601695916808</v>
      </c>
      <c r="AC88" s="114">
        <v>1.2186747201142503</v>
      </c>
      <c r="AD88" s="114">
        <v>7.1080893566627404E-2</v>
      </c>
      <c r="AE88" s="114">
        <v>310.49191580490884</v>
      </c>
      <c r="AF88" s="114">
        <v>1109.6612718692693</v>
      </c>
      <c r="AG88" s="114">
        <v>12.301613281985777</v>
      </c>
      <c r="AH88" s="114">
        <v>10.078392432535351</v>
      </c>
      <c r="AI88" s="114">
        <v>0.8105448740996144</v>
      </c>
      <c r="AJ88" s="114">
        <v>1132.85182245789</v>
      </c>
    </row>
    <row r="89" spans="8:36" x14ac:dyDescent="0.3">
      <c r="H89" t="s">
        <v>4</v>
      </c>
      <c r="I89" s="11">
        <v>2151.7107670908426</v>
      </c>
      <c r="J89" s="11">
        <v>224.95291355090347</v>
      </c>
      <c r="K89" s="11">
        <v>48.08902092108292</v>
      </c>
      <c r="L89" s="11">
        <v>21.070955200839919</v>
      </c>
      <c r="M89" s="11">
        <v>2445.8236567636686</v>
      </c>
      <c r="N89" s="11">
        <v>8104.5632772068066</v>
      </c>
      <c r="O89" s="11">
        <v>1270.6807690636592</v>
      </c>
      <c r="P89" s="11">
        <v>449.41707670192966</v>
      </c>
      <c r="Q89" s="11">
        <v>240.94481878455292</v>
      </c>
      <c r="R89" s="11">
        <v>10065.605941756949</v>
      </c>
      <c r="T89" s="19" t="s">
        <v>809</v>
      </c>
      <c r="U89" s="19" t="s">
        <v>839</v>
      </c>
      <c r="V89" s="113" t="s">
        <v>377</v>
      </c>
      <c r="W89" s="114">
        <v>3.6365322578275281</v>
      </c>
      <c r="X89" s="114">
        <v>3.0303569361596003</v>
      </c>
      <c r="Y89" s="114">
        <v>8.2699610209281325</v>
      </c>
      <c r="Z89" s="114">
        <v>11.40313287339098</v>
      </c>
      <c r="AA89" s="114">
        <v>246.46580798596563</v>
      </c>
      <c r="AB89" s="114">
        <v>5.7367994985568211</v>
      </c>
      <c r="AC89" s="114">
        <v>1.1215113463442585</v>
      </c>
      <c r="AD89" s="114">
        <v>0.18808405624075777</v>
      </c>
      <c r="AE89" s="114">
        <v>253.51220288710746</v>
      </c>
      <c r="AF89" s="114">
        <v>896.28086119248962</v>
      </c>
      <c r="AG89" s="114">
        <v>17.384550151808579</v>
      </c>
      <c r="AH89" s="114">
        <v>9.2748551187956494</v>
      </c>
      <c r="AI89" s="114">
        <v>2.1447474846797028</v>
      </c>
      <c r="AJ89" s="114">
        <v>925.08501394777352</v>
      </c>
    </row>
    <row r="90" spans="8:36" x14ac:dyDescent="0.3">
      <c r="H90" t="s">
        <v>855</v>
      </c>
      <c r="I90" s="11">
        <v>509.53089817385285</v>
      </c>
      <c r="J90" s="11">
        <v>255.79224794788271</v>
      </c>
      <c r="K90" s="11">
        <v>50.578276786016254</v>
      </c>
      <c r="L90" s="11">
        <v>23.819594360709353</v>
      </c>
      <c r="M90" s="11">
        <v>839.7210172684612</v>
      </c>
      <c r="N90" s="11">
        <v>1809.2337974051763</v>
      </c>
      <c r="O90" s="11">
        <v>1323.4013994044262</v>
      </c>
      <c r="P90" s="11">
        <v>461.63147498986086</v>
      </c>
      <c r="Q90" s="11">
        <v>277.43195922108072</v>
      </c>
      <c r="R90" s="11">
        <v>3871.6986310205443</v>
      </c>
      <c r="T90" s="19" t="s">
        <v>809</v>
      </c>
      <c r="U90" s="19" t="s">
        <v>839</v>
      </c>
      <c r="V90" s="113" t="s">
        <v>876</v>
      </c>
      <c r="W90" s="114">
        <v>3.6365322578275281</v>
      </c>
      <c r="X90" s="114">
        <v>3.0303569361596003</v>
      </c>
      <c r="Y90" s="114">
        <v>8.2699610209281325</v>
      </c>
      <c r="Z90" s="114">
        <v>11.40313287339098</v>
      </c>
      <c r="AA90" s="114">
        <v>743.68138267591314</v>
      </c>
      <c r="AB90" s="114">
        <v>55.973884569464808</v>
      </c>
      <c r="AC90" s="114">
        <v>7.5280326192015705</v>
      </c>
      <c r="AD90" s="114">
        <v>2.6229994273410182</v>
      </c>
      <c r="AE90" s="114">
        <v>809.80629929192048</v>
      </c>
      <c r="AF90" s="114">
        <v>2704.4213376467364</v>
      </c>
      <c r="AG90" s="114">
        <v>169.62084934887451</v>
      </c>
      <c r="AH90" s="114">
        <v>62.256536325072503</v>
      </c>
      <c r="AI90" s="114">
        <v>29.910410996798081</v>
      </c>
      <c r="AJ90" s="114">
        <v>2966.2091343174811</v>
      </c>
    </row>
    <row r="91" spans="8:36" x14ac:dyDescent="0.3">
      <c r="H91" t="s">
        <v>856</v>
      </c>
      <c r="I91" s="11">
        <v>72.517645441975546</v>
      </c>
      <c r="J91" s="11">
        <v>542.16096232402106</v>
      </c>
      <c r="K91" s="11">
        <v>151.06350562276685</v>
      </c>
      <c r="L91" s="11">
        <v>75.916182390455916</v>
      </c>
      <c r="M91" s="11">
        <v>841.65829577921943</v>
      </c>
      <c r="N91" s="11">
        <v>411.2140168201388</v>
      </c>
      <c r="O91" s="11">
        <v>3347.3046910926773</v>
      </c>
      <c r="P91" s="11">
        <v>1551.2347040305431</v>
      </c>
      <c r="Q91" s="11">
        <v>871.47999136096553</v>
      </c>
      <c r="R91" s="11">
        <v>6181.2334033043253</v>
      </c>
      <c r="T91" s="19" t="s">
        <v>809</v>
      </c>
      <c r="U91" s="19" t="s">
        <v>839</v>
      </c>
      <c r="V91" s="113" t="s">
        <v>877</v>
      </c>
      <c r="W91" s="114">
        <v>3.6365322578275281</v>
      </c>
      <c r="X91" s="114">
        <v>3.0303569361596003</v>
      </c>
      <c r="Y91" s="114">
        <v>8.2699610209281325</v>
      </c>
      <c r="Z91" s="114">
        <v>11.40313287339098</v>
      </c>
      <c r="AA91" s="114">
        <v>653.3609240346758</v>
      </c>
      <c r="AB91" s="114">
        <v>80.902165409542576</v>
      </c>
      <c r="AC91" s="114">
        <v>6.9242664886981959</v>
      </c>
      <c r="AD91" s="114">
        <v>3.9910987855629609</v>
      </c>
      <c r="AE91" s="114">
        <v>745.17845471847954</v>
      </c>
      <c r="AF91" s="114">
        <v>2375.9680762560997</v>
      </c>
      <c r="AG91" s="114">
        <v>245.16243809913863</v>
      </c>
      <c r="AH91" s="114">
        <v>57.263413960052986</v>
      </c>
      <c r="AI91" s="114">
        <v>45.511029762603819</v>
      </c>
      <c r="AJ91" s="114">
        <v>2723.9049580778951</v>
      </c>
    </row>
    <row r="92" spans="8:36" x14ac:dyDescent="0.3">
      <c r="H92" t="s">
        <v>857</v>
      </c>
      <c r="I92" s="11">
        <v>550.09890943950529</v>
      </c>
      <c r="J92" s="11">
        <v>164.70210933662386</v>
      </c>
      <c r="K92" s="11">
        <v>52.673935213794095</v>
      </c>
      <c r="L92" s="11">
        <v>40.641386897626901</v>
      </c>
      <c r="M92" s="11">
        <v>808.11634088755022</v>
      </c>
      <c r="N92" s="11">
        <v>2789.7958977617773</v>
      </c>
      <c r="O92" s="11">
        <v>1034.9264436398796</v>
      </c>
      <c r="P92" s="11">
        <v>503.8182905869902</v>
      </c>
      <c r="Q92" s="11">
        <v>589.65052925792827</v>
      </c>
      <c r="R92" s="11">
        <v>4918.1911612465756</v>
      </c>
      <c r="T92" s="19" t="s">
        <v>809</v>
      </c>
      <c r="U92" s="19" t="s">
        <v>839</v>
      </c>
      <c r="V92" s="113" t="s">
        <v>878</v>
      </c>
      <c r="W92" s="114">
        <v>3.6365322578275281</v>
      </c>
      <c r="X92" s="114">
        <v>3.0303569361596003</v>
      </c>
      <c r="Y92" s="114">
        <v>8.2699610209281325</v>
      </c>
      <c r="Z92" s="114">
        <v>11.40313287339098</v>
      </c>
      <c r="AA92" s="114">
        <v>428.54588069401859</v>
      </c>
      <c r="AB92" s="114">
        <v>3.8233985254060316</v>
      </c>
      <c r="AC92" s="114">
        <v>0.66603620203917235</v>
      </c>
      <c r="AD92" s="114">
        <v>0</v>
      </c>
      <c r="AE92" s="114">
        <v>433.03531542146379</v>
      </c>
      <c r="AF92" s="114">
        <v>1558.4209191029058</v>
      </c>
      <c r="AG92" s="114">
        <v>11.586262241166557</v>
      </c>
      <c r="AH92" s="114">
        <v>5.5080934293909696</v>
      </c>
      <c r="AI92" s="114">
        <v>0</v>
      </c>
      <c r="AJ92" s="114">
        <v>1575.5152747734635</v>
      </c>
    </row>
    <row r="93" spans="8:36" x14ac:dyDescent="0.3">
      <c r="H93" t="s">
        <v>858</v>
      </c>
      <c r="I93" s="11">
        <v>36.790308471994919</v>
      </c>
      <c r="J93" s="11">
        <v>41.443916942006382</v>
      </c>
      <c r="K93" s="11">
        <v>69.873470344025122</v>
      </c>
      <c r="L93" s="11">
        <v>100.97916908300365</v>
      </c>
      <c r="M93" s="11">
        <v>249.08686484103009</v>
      </c>
      <c r="N93" s="11">
        <v>210.44529365019901</v>
      </c>
      <c r="O93" s="11">
        <v>348.28039182852353</v>
      </c>
      <c r="P93" s="11">
        <v>946.20138131274155</v>
      </c>
      <c r="Q93" s="11">
        <v>1796.0797556267735</v>
      </c>
      <c r="R93" s="11">
        <v>3301.0068224182373</v>
      </c>
      <c r="T93" s="19" t="s">
        <v>809</v>
      </c>
      <c r="U93" s="19" t="s">
        <v>839</v>
      </c>
      <c r="V93" s="113" t="s">
        <v>378</v>
      </c>
      <c r="W93" s="114">
        <v>3.6365322578275281</v>
      </c>
      <c r="X93" s="114">
        <v>3.0303569361596003</v>
      </c>
      <c r="Y93" s="114">
        <v>8.2699610209281325</v>
      </c>
      <c r="Z93" s="114">
        <v>11.40313287339098</v>
      </c>
      <c r="AA93" s="114">
        <v>530.25604331734564</v>
      </c>
      <c r="AB93" s="114">
        <v>6.7785019099425794</v>
      </c>
      <c r="AC93" s="114">
        <v>2.0755795299103439</v>
      </c>
      <c r="AD93" s="114">
        <v>0.10885986283570014</v>
      </c>
      <c r="AE93" s="114">
        <v>539.21898462003435</v>
      </c>
      <c r="AF93" s="114">
        <v>1928.2932064315185</v>
      </c>
      <c r="AG93" s="114">
        <v>20.541280279565594</v>
      </c>
      <c r="AH93" s="114">
        <v>17.164961808194882</v>
      </c>
      <c r="AI93" s="114">
        <v>1.2413434804946053</v>
      </c>
      <c r="AJ93" s="114">
        <v>1967.2407919997736</v>
      </c>
    </row>
    <row r="94" spans="8:36" x14ac:dyDescent="0.3">
      <c r="H94" t="s">
        <v>859</v>
      </c>
      <c r="I94" s="11">
        <v>10.236085121736592</v>
      </c>
      <c r="J94" s="11">
        <v>6.5021519920798223</v>
      </c>
      <c r="K94" s="11">
        <v>12.808113885985476</v>
      </c>
      <c r="L94" s="11">
        <v>11.626333741714381</v>
      </c>
      <c r="M94" s="11">
        <v>41.172684741516271</v>
      </c>
      <c r="N94" s="11">
        <v>285.04781851892875</v>
      </c>
      <c r="O94" s="11">
        <v>186.6519814061262</v>
      </c>
      <c r="P94" s="11">
        <v>743.02932998122128</v>
      </c>
      <c r="Q94" s="11">
        <v>910.82765493283262</v>
      </c>
      <c r="R94" s="11">
        <v>2125.5567848391088</v>
      </c>
      <c r="T94" s="19" t="s">
        <v>809</v>
      </c>
      <c r="U94" s="19" t="s">
        <v>841</v>
      </c>
      <c r="V94" s="113" t="s">
        <v>6</v>
      </c>
      <c r="W94" s="114">
        <v>4.2977199410688973</v>
      </c>
      <c r="X94" s="114">
        <v>3.856817918748582</v>
      </c>
      <c r="Y94" s="114">
        <v>10.750949327206575</v>
      </c>
      <c r="Z94" s="114">
        <v>11.40313287339098</v>
      </c>
      <c r="AA94" s="114">
        <v>2860.0895327580765</v>
      </c>
      <c r="AB94" s="114">
        <v>300.34358876813184</v>
      </c>
      <c r="AC94" s="114">
        <v>21.750582704788503</v>
      </c>
      <c r="AD94" s="114">
        <v>34.660012721882637</v>
      </c>
      <c r="AE94" s="114">
        <v>3216.8437169528793</v>
      </c>
      <c r="AF94" s="114">
        <v>12291.863818176811</v>
      </c>
      <c r="AG94" s="114">
        <v>1158.3705349421862</v>
      </c>
      <c r="AH94" s="114">
        <v>233.83941249639693</v>
      </c>
      <c r="AI94" s="114">
        <v>395.23273046104947</v>
      </c>
      <c r="AJ94" s="114">
        <v>14079.306496076444</v>
      </c>
    </row>
    <row r="95" spans="8:36" x14ac:dyDescent="0.3">
      <c r="H95" t="s">
        <v>860</v>
      </c>
      <c r="I95" s="11">
        <v>185.13860555630023</v>
      </c>
      <c r="J95" s="11">
        <v>81.341537441186276</v>
      </c>
      <c r="K95" s="11">
        <v>49.281905032041259</v>
      </c>
      <c r="L95" s="11">
        <v>36.28946806240166</v>
      </c>
      <c r="M95" s="11">
        <v>352.05151609192944</v>
      </c>
      <c r="N95" s="11">
        <v>1284.5372359813905</v>
      </c>
      <c r="O95" s="11">
        <v>883.53046775216148</v>
      </c>
      <c r="P95" s="11">
        <v>916.52475883532429</v>
      </c>
      <c r="Q95" s="11">
        <v>1524.9793906025202</v>
      </c>
      <c r="R95" s="11">
        <v>4609.5718531713956</v>
      </c>
      <c r="T95" s="19" t="s">
        <v>809</v>
      </c>
      <c r="U95" s="19" t="s">
        <v>842</v>
      </c>
      <c r="V95" s="113" t="s">
        <v>10</v>
      </c>
      <c r="W95" s="114">
        <v>4.2977199410688973</v>
      </c>
      <c r="X95" s="114">
        <v>3.856817918748582</v>
      </c>
      <c r="Y95" s="114">
        <v>10.750949327206575</v>
      </c>
      <c r="Z95" s="114">
        <v>11.40313287339098</v>
      </c>
      <c r="AA95" s="114">
        <v>5.1271078321531824</v>
      </c>
      <c r="AB95" s="114">
        <v>27.086358416878994</v>
      </c>
      <c r="AC95" s="114">
        <v>0.3546483069400847</v>
      </c>
      <c r="AD95" s="114">
        <v>3.9334011358346204</v>
      </c>
      <c r="AE95" s="114">
        <v>36.501515691806887</v>
      </c>
      <c r="AF95" s="114">
        <v>22.034873570255257</v>
      </c>
      <c r="AG95" s="114">
        <v>104.46715249586538</v>
      </c>
      <c r="AH95" s="114">
        <v>3.8128059768924545</v>
      </c>
      <c r="AI95" s="114">
        <v>44.85309579626918</v>
      </c>
      <c r="AJ95" s="114">
        <v>175.16792783928227</v>
      </c>
    </row>
    <row r="96" spans="8:36" x14ac:dyDescent="0.3">
      <c r="H96" t="s">
        <v>861</v>
      </c>
      <c r="I96" s="11">
        <v>85.305738215291754</v>
      </c>
      <c r="J96" s="11">
        <v>88.386839151458176</v>
      </c>
      <c r="K96" s="11">
        <v>113.87182254607714</v>
      </c>
      <c r="L96" s="11">
        <v>90.310891418837798</v>
      </c>
      <c r="M96" s="11">
        <v>377.87529133166487</v>
      </c>
      <c r="N96" s="11">
        <v>554.60648049624069</v>
      </c>
      <c r="O96" s="11">
        <v>578.73874768085193</v>
      </c>
      <c r="P96" s="11">
        <v>1758.3343851290515</v>
      </c>
      <c r="Q96" s="11">
        <v>2221.8660474655767</v>
      </c>
      <c r="R96" s="11">
        <v>5113.5456607717206</v>
      </c>
      <c r="T96" s="19" t="s">
        <v>812</v>
      </c>
      <c r="U96" s="19" t="s">
        <v>843</v>
      </c>
      <c r="V96" s="113" t="s">
        <v>879</v>
      </c>
      <c r="W96" s="114">
        <v>26.270942725488776</v>
      </c>
      <c r="X96" s="114">
        <v>21.690659997691753</v>
      </c>
      <c r="Y96" s="114">
        <v>37.797627976569238</v>
      </c>
      <c r="Z96" s="114">
        <v>53.436029935692524</v>
      </c>
      <c r="AA96" s="114">
        <v>0</v>
      </c>
      <c r="AB96" s="114">
        <v>0</v>
      </c>
      <c r="AC96" s="114">
        <v>0</v>
      </c>
      <c r="AD96" s="114">
        <v>0</v>
      </c>
      <c r="AE96" s="114">
        <v>0</v>
      </c>
      <c r="AF96" s="114">
        <v>0</v>
      </c>
      <c r="AG96" s="114">
        <v>0</v>
      </c>
      <c r="AH96" s="114">
        <v>0</v>
      </c>
      <c r="AI96" s="114">
        <v>0</v>
      </c>
      <c r="AJ96" s="114">
        <v>0</v>
      </c>
    </row>
    <row r="97" spans="8:36" x14ac:dyDescent="0.3">
      <c r="H97" t="s">
        <v>862</v>
      </c>
      <c r="I97" s="11">
        <v>74.739129681588139</v>
      </c>
      <c r="J97" s="11">
        <v>13.87052317780465</v>
      </c>
      <c r="K97" s="11">
        <v>35.252836521224566</v>
      </c>
      <c r="L97" s="11">
        <v>22.843918360278398</v>
      </c>
      <c r="M97" s="11">
        <v>146.70640774089574</v>
      </c>
      <c r="N97" s="11">
        <v>579.90050741865161</v>
      </c>
      <c r="O97" s="11">
        <v>123.43616348739769</v>
      </c>
      <c r="P97" s="11">
        <v>716.22166038325565</v>
      </c>
      <c r="Q97" s="11">
        <v>903.3457410457886</v>
      </c>
      <c r="R97" s="11">
        <v>2322.9040723350936</v>
      </c>
      <c r="T97" s="19" t="s">
        <v>812</v>
      </c>
      <c r="U97" s="19" t="s">
        <v>843</v>
      </c>
      <c r="V97" s="113" t="s">
        <v>379</v>
      </c>
      <c r="W97" s="114">
        <v>26.270942725488776</v>
      </c>
      <c r="X97" s="114">
        <v>21.690659997691753</v>
      </c>
      <c r="Y97" s="114">
        <v>37.797627976569238</v>
      </c>
      <c r="Z97" s="114">
        <v>53.436029935692524</v>
      </c>
      <c r="AA97" s="114">
        <v>0</v>
      </c>
      <c r="AB97" s="114">
        <v>0</v>
      </c>
      <c r="AC97" s="114">
        <v>0</v>
      </c>
      <c r="AD97" s="114">
        <v>0</v>
      </c>
      <c r="AE97" s="114">
        <v>0</v>
      </c>
      <c r="AF97" s="114">
        <v>0</v>
      </c>
      <c r="AG97" s="114">
        <v>0</v>
      </c>
      <c r="AH97" s="114">
        <v>0</v>
      </c>
      <c r="AI97" s="114">
        <v>0</v>
      </c>
      <c r="AJ97" s="114">
        <v>0</v>
      </c>
    </row>
    <row r="98" spans="8:36" x14ac:dyDescent="0.3">
      <c r="H98" t="s">
        <v>863</v>
      </c>
      <c r="I98" s="11">
        <v>619.81092857524766</v>
      </c>
      <c r="J98" s="11">
        <v>91.747275444950645</v>
      </c>
      <c r="K98" s="11">
        <v>27.520128701352096</v>
      </c>
      <c r="L98" s="11">
        <v>19.332893877489177</v>
      </c>
      <c r="M98" s="11">
        <v>758.41122659903954</v>
      </c>
      <c r="N98" s="11">
        <v>2555.1113584889699</v>
      </c>
      <c r="O98" s="11">
        <v>634.24129801291554</v>
      </c>
      <c r="P98" s="11">
        <v>226.94842689336613</v>
      </c>
      <c r="Q98" s="11">
        <v>427.38799808239764</v>
      </c>
      <c r="R98" s="11">
        <v>3843.6890814776493</v>
      </c>
      <c r="T98" s="19" t="s">
        <v>812</v>
      </c>
      <c r="U98" s="19" t="s">
        <v>843</v>
      </c>
      <c r="V98" s="113" t="s">
        <v>880</v>
      </c>
      <c r="W98" s="114">
        <v>26.270942725488776</v>
      </c>
      <c r="X98" s="114">
        <v>21.690659997691753</v>
      </c>
      <c r="Y98" s="114">
        <v>37.797627976569238</v>
      </c>
      <c r="Z98" s="114">
        <v>53.436029935692524</v>
      </c>
      <c r="AA98" s="114">
        <v>0</v>
      </c>
      <c r="AB98" s="114">
        <v>0</v>
      </c>
      <c r="AC98" s="114">
        <v>0</v>
      </c>
      <c r="AD98" s="114">
        <v>0</v>
      </c>
      <c r="AE98" s="114">
        <v>0</v>
      </c>
      <c r="AF98" s="114">
        <v>0</v>
      </c>
      <c r="AG98" s="114">
        <v>0</v>
      </c>
      <c r="AH98" s="114">
        <v>0</v>
      </c>
      <c r="AI98" s="114">
        <v>0</v>
      </c>
      <c r="AJ98" s="114">
        <v>0</v>
      </c>
    </row>
    <row r="99" spans="8:36" x14ac:dyDescent="0.3">
      <c r="T99" s="19" t="s">
        <v>812</v>
      </c>
      <c r="U99" s="19" t="s">
        <v>843</v>
      </c>
      <c r="V99" s="113" t="s">
        <v>21</v>
      </c>
      <c r="W99" s="114">
        <v>26.270942725488776</v>
      </c>
      <c r="X99" s="114">
        <v>21.690659997691753</v>
      </c>
      <c r="Y99" s="114">
        <v>37.797627976569238</v>
      </c>
      <c r="Z99" s="114">
        <v>53.436029935692524</v>
      </c>
      <c r="AA99" s="114">
        <v>164.8390663135267</v>
      </c>
      <c r="AB99" s="114">
        <v>4.8968323359628032</v>
      </c>
      <c r="AC99" s="114">
        <v>3.337313418376628</v>
      </c>
      <c r="AD99" s="114">
        <v>1.2744691359570686</v>
      </c>
      <c r="AE99" s="114">
        <v>174.34768120382321</v>
      </c>
      <c r="AF99" s="114">
        <v>4330.477670045706</v>
      </c>
      <c r="AG99" s="114">
        <v>106.21552526507185</v>
      </c>
      <c r="AH99" s="114">
        <v>126.14253102901235</v>
      </c>
      <c r="AI99" s="114">
        <v>68.102570901118099</v>
      </c>
      <c r="AJ99" s="114">
        <v>4630.9382972409085</v>
      </c>
    </row>
    <row r="100" spans="8:36" x14ac:dyDescent="0.3">
      <c r="T100" s="19" t="s">
        <v>815</v>
      </c>
      <c r="U100" s="19" t="s">
        <v>844</v>
      </c>
      <c r="V100" s="113" t="s">
        <v>208</v>
      </c>
      <c r="W100" s="114">
        <v>4.6527760287423918</v>
      </c>
      <c r="X100" s="114">
        <v>4.4407958974720554</v>
      </c>
      <c r="Y100" s="114">
        <v>9.5080956340283578</v>
      </c>
      <c r="Z100" s="114">
        <v>13.441977979314535</v>
      </c>
      <c r="AA100" s="114">
        <v>14.564692768996432</v>
      </c>
      <c r="AB100" s="114">
        <v>7.6805869918648479</v>
      </c>
      <c r="AC100" s="114">
        <v>0.50386363597525263</v>
      </c>
      <c r="AD100" s="114">
        <v>0.39919705395427751</v>
      </c>
      <c r="AE100" s="114">
        <v>23.148340450790812</v>
      </c>
      <c r="AF100" s="114">
        <v>67.766253381584249</v>
      </c>
      <c r="AG100" s="114">
        <v>34.107919203650653</v>
      </c>
      <c r="AH100" s="114">
        <v>4.7907836373619537</v>
      </c>
      <c r="AI100" s="114">
        <v>5.3659980086606343</v>
      </c>
      <c r="AJ100" s="114">
        <v>112.0309542312575</v>
      </c>
    </row>
    <row r="101" spans="8:36" x14ac:dyDescent="0.3">
      <c r="T101" s="19" t="s">
        <v>815</v>
      </c>
      <c r="U101" s="19" t="s">
        <v>844</v>
      </c>
      <c r="V101" s="113" t="s">
        <v>881</v>
      </c>
      <c r="W101" s="114">
        <v>4.6527760287423918</v>
      </c>
      <c r="X101" s="114">
        <v>4.4407958974720554</v>
      </c>
      <c r="Y101" s="114">
        <v>9.5080956340283578</v>
      </c>
      <c r="Z101" s="114">
        <v>13.441977979314535</v>
      </c>
      <c r="AA101" s="114">
        <v>3.0512420411959411</v>
      </c>
      <c r="AB101" s="114">
        <v>1.6090507573580273</v>
      </c>
      <c r="AC101" s="114">
        <v>9.9450907236823677E-2</v>
      </c>
      <c r="AD101" s="114">
        <v>8.3630108308201848E-2</v>
      </c>
      <c r="AE101" s="114">
        <v>4.8433738140989933</v>
      </c>
      <c r="AF101" s="114">
        <v>14.196745827167481</v>
      </c>
      <c r="AG101" s="114">
        <v>7.1454660020998313</v>
      </c>
      <c r="AH101" s="114">
        <v>0.94558873689860246</v>
      </c>
      <c r="AI101" s="114">
        <v>1.1241540742865388</v>
      </c>
      <c r="AJ101" s="114">
        <v>23.411954640452457</v>
      </c>
    </row>
    <row r="102" spans="8:36" x14ac:dyDescent="0.3">
      <c r="T102" s="19" t="s">
        <v>815</v>
      </c>
      <c r="U102" s="19" t="s">
        <v>844</v>
      </c>
      <c r="V102" s="113" t="s">
        <v>882</v>
      </c>
      <c r="W102" s="114">
        <v>4.6527760287423918</v>
      </c>
      <c r="X102" s="114">
        <v>4.4407958974720554</v>
      </c>
      <c r="Y102" s="114">
        <v>9.5080956340283578</v>
      </c>
      <c r="Z102" s="114">
        <v>13.441977979314535</v>
      </c>
      <c r="AA102" s="114">
        <v>8.9022784745830368</v>
      </c>
      <c r="AB102" s="114">
        <v>4.8339934217705585</v>
      </c>
      <c r="AC102" s="114">
        <v>0.32110088859781416</v>
      </c>
      <c r="AD102" s="114">
        <v>0.22026671289199062</v>
      </c>
      <c r="AE102" s="114">
        <v>14.277639497843401</v>
      </c>
      <c r="AF102" s="114">
        <v>41.420307887729336</v>
      </c>
      <c r="AG102" s="114">
        <v>21.466778155805599</v>
      </c>
      <c r="AH102" s="114">
        <v>3.0530579569595031</v>
      </c>
      <c r="AI102" s="114">
        <v>2.9608203042701349</v>
      </c>
      <c r="AJ102" s="114">
        <v>68.900964304764571</v>
      </c>
    </row>
    <row r="103" spans="8:36" x14ac:dyDescent="0.3">
      <c r="T103" s="19" t="s">
        <v>815</v>
      </c>
      <c r="U103" s="19" t="s">
        <v>844</v>
      </c>
      <c r="V103" s="113" t="s">
        <v>380</v>
      </c>
      <c r="W103" s="114">
        <v>4.6527760287423918</v>
      </c>
      <c r="X103" s="114">
        <v>4.4407958974720554</v>
      </c>
      <c r="Y103" s="114">
        <v>9.5080956340283578</v>
      </c>
      <c r="Z103" s="114">
        <v>13.441977979314535</v>
      </c>
      <c r="AA103" s="114">
        <v>2.3730117166150779</v>
      </c>
      <c r="AB103" s="114">
        <v>1.2716171012803492</v>
      </c>
      <c r="AC103" s="114">
        <v>0.11072401957931441</v>
      </c>
      <c r="AD103" s="114">
        <v>6.1598425178766937E-2</v>
      </c>
      <c r="AE103" s="114">
        <v>3.8169512626535083</v>
      </c>
      <c r="AF103" s="114">
        <v>11.041092030991468</v>
      </c>
      <c r="AG103" s="114">
        <v>5.6469920065210824</v>
      </c>
      <c r="AH103" s="114">
        <v>1.0527745671441497</v>
      </c>
      <c r="AI103" s="114">
        <v>0.8280046748134392</v>
      </c>
      <c r="AJ103" s="114">
        <v>18.56886327947014</v>
      </c>
    </row>
    <row r="104" spans="8:36" x14ac:dyDescent="0.3">
      <c r="T104" s="19" t="s">
        <v>815</v>
      </c>
      <c r="U104" s="19" t="s">
        <v>844</v>
      </c>
      <c r="V104" s="113" t="s">
        <v>381</v>
      </c>
      <c r="W104" s="114">
        <v>4.6527760287423918</v>
      </c>
      <c r="X104" s="114">
        <v>4.4407958974720554</v>
      </c>
      <c r="Y104" s="114">
        <v>9.5080956340283578</v>
      </c>
      <c r="Z104" s="114">
        <v>13.441977979314535</v>
      </c>
      <c r="AA104" s="114">
        <v>9.4768115673894329</v>
      </c>
      <c r="AB104" s="114">
        <v>4.9975290796237637</v>
      </c>
      <c r="AC104" s="114">
        <v>0.44951762266577716</v>
      </c>
      <c r="AD104" s="114">
        <v>0.25974562722220423</v>
      </c>
      <c r="AE104" s="114">
        <v>15.183603896901177</v>
      </c>
      <c r="AF104" s="114">
        <v>44.093481689658169</v>
      </c>
      <c r="AG104" s="114">
        <v>22.193006634290505</v>
      </c>
      <c r="AH104" s="114">
        <v>4.2740565454872828</v>
      </c>
      <c r="AI104" s="114">
        <v>3.4914950013441115</v>
      </c>
      <c r="AJ104" s="114">
        <v>74.052039870780064</v>
      </c>
    </row>
    <row r="105" spans="8:36" x14ac:dyDescent="0.3">
      <c r="T105" s="19" t="s">
        <v>815</v>
      </c>
      <c r="U105" s="19" t="s">
        <v>844</v>
      </c>
      <c r="V105" s="113" t="s">
        <v>382</v>
      </c>
      <c r="W105" s="114">
        <v>4.6527760287423918</v>
      </c>
      <c r="X105" s="114">
        <v>4.4407958974720554</v>
      </c>
      <c r="Y105" s="114">
        <v>9.5080956340283578</v>
      </c>
      <c r="Z105" s="114">
        <v>13.441977979314535</v>
      </c>
      <c r="AA105" s="114">
        <v>14.36217112331299</v>
      </c>
      <c r="AB105" s="114">
        <v>7.7428246538737637</v>
      </c>
      <c r="AC105" s="114">
        <v>0.63147649706662179</v>
      </c>
      <c r="AD105" s="114">
        <v>0.36487743777681203</v>
      </c>
      <c r="AE105" s="114">
        <v>23.101349712030188</v>
      </c>
      <c r="AF105" s="114">
        <v>66.823965523246869</v>
      </c>
      <c r="AG105" s="114">
        <v>34.384303957768097</v>
      </c>
      <c r="AH105" s="114">
        <v>6.0041389247506673</v>
      </c>
      <c r="AI105" s="114">
        <v>4.9046744837446168</v>
      </c>
      <c r="AJ105" s="114">
        <v>112.11708288951024</v>
      </c>
    </row>
    <row r="106" spans="8:36" x14ac:dyDescent="0.3">
      <c r="T106" s="19" t="s">
        <v>815</v>
      </c>
      <c r="U106" s="19" t="s">
        <v>844</v>
      </c>
      <c r="V106" s="113" t="s">
        <v>383</v>
      </c>
      <c r="W106" s="114">
        <v>4.6527760287423918</v>
      </c>
      <c r="X106" s="114">
        <v>4.4407958974720554</v>
      </c>
      <c r="Y106" s="114">
        <v>9.5080956340283578</v>
      </c>
      <c r="Z106" s="114">
        <v>13.441977979314535</v>
      </c>
      <c r="AA106" s="114">
        <v>19.611790172192823</v>
      </c>
      <c r="AB106" s="114">
        <v>13.500492093436151</v>
      </c>
      <c r="AC106" s="114">
        <v>0.10978771703991859</v>
      </c>
      <c r="AD106" s="114">
        <v>0</v>
      </c>
      <c r="AE106" s="114">
        <v>33.222069982668899</v>
      </c>
      <c r="AF106" s="114">
        <v>91.249267193904387</v>
      </c>
      <c r="AG106" s="114">
        <v>59.952929902385179</v>
      </c>
      <c r="AH106" s="114">
        <v>1.0438721130571906</v>
      </c>
      <c r="AI106" s="114">
        <v>0</v>
      </c>
      <c r="AJ106" s="114">
        <v>152.24606920934679</v>
      </c>
    </row>
    <row r="107" spans="8:36" x14ac:dyDescent="0.3">
      <c r="T107" s="19" t="s">
        <v>815</v>
      </c>
      <c r="U107" s="19" t="s">
        <v>844</v>
      </c>
      <c r="V107" s="113" t="s">
        <v>883</v>
      </c>
      <c r="W107" s="114">
        <v>4.6527760287423918</v>
      </c>
      <c r="X107" s="114">
        <v>4.4407958974720554</v>
      </c>
      <c r="Y107" s="114">
        <v>9.5080956340283578</v>
      </c>
      <c r="Z107" s="114">
        <v>13.441977979314535</v>
      </c>
      <c r="AA107" s="114">
        <v>22.439541837468653</v>
      </c>
      <c r="AB107" s="114">
        <v>15.447078236978845</v>
      </c>
      <c r="AC107" s="114">
        <v>0.1221968327293589</v>
      </c>
      <c r="AD107" s="114">
        <v>0</v>
      </c>
      <c r="AE107" s="114">
        <v>38.008816907176858</v>
      </c>
      <c r="AF107" s="114">
        <v>104.40616235733616</v>
      </c>
      <c r="AG107" s="114">
        <v>68.597321662705525</v>
      </c>
      <c r="AH107" s="114">
        <v>1.1618591717661109</v>
      </c>
      <c r="AI107" s="114">
        <v>0</v>
      </c>
      <c r="AJ107" s="114">
        <v>174.16534319180781</v>
      </c>
    </row>
    <row r="108" spans="8:36" x14ac:dyDescent="0.3">
      <c r="T108" s="19" t="s">
        <v>815</v>
      </c>
      <c r="U108" s="19" t="s">
        <v>844</v>
      </c>
      <c r="V108" s="113" t="s">
        <v>25</v>
      </c>
      <c r="W108" s="114">
        <v>4.6527760287423918</v>
      </c>
      <c r="X108" s="114">
        <v>4.4407958974720554</v>
      </c>
      <c r="Y108" s="114">
        <v>9.5080956340283578</v>
      </c>
      <c r="Z108" s="114">
        <v>13.441977979314535</v>
      </c>
      <c r="AA108" s="114">
        <v>16.990154673940978</v>
      </c>
      <c r="AB108" s="114">
        <v>9.9107168858012429</v>
      </c>
      <c r="AC108" s="114">
        <v>0.603122069379458</v>
      </c>
      <c r="AD108" s="114">
        <v>0.30380804518006338</v>
      </c>
      <c r="AE108" s="114">
        <v>27.807801674301743</v>
      </c>
      <c r="AF108" s="114">
        <v>79.051384391538093</v>
      </c>
      <c r="AG108" s="114">
        <v>44.011470887473187</v>
      </c>
      <c r="AH108" s="114">
        <v>5.7345423146529733</v>
      </c>
      <c r="AI108" s="114">
        <v>4.0837810532490071</v>
      </c>
      <c r="AJ108" s="114">
        <v>132.88117864691324</v>
      </c>
    </row>
    <row r="109" spans="8:36" x14ac:dyDescent="0.3">
      <c r="T109" s="19" t="s">
        <v>815</v>
      </c>
      <c r="U109" s="19" t="s">
        <v>844</v>
      </c>
      <c r="V109" s="113" t="s">
        <v>384</v>
      </c>
      <c r="W109" s="114">
        <v>7.297040762051207</v>
      </c>
      <c r="X109" s="114">
        <v>6.5593685660581151</v>
      </c>
      <c r="Y109" s="114">
        <v>9.5604398698978912</v>
      </c>
      <c r="Z109" s="114">
        <v>13.515979135064818</v>
      </c>
      <c r="AA109" s="114">
        <v>50.991693536375237</v>
      </c>
      <c r="AB109" s="114">
        <v>25.176224397152723</v>
      </c>
      <c r="AC109" s="114">
        <v>5.4978033782920601</v>
      </c>
      <c r="AD109" s="114">
        <v>3.1064567585536076</v>
      </c>
      <c r="AE109" s="114">
        <v>84.772178070373627</v>
      </c>
      <c r="AF109" s="114">
        <v>372.08846626095317</v>
      </c>
      <c r="AG109" s="114">
        <v>165.140134922709</v>
      </c>
      <c r="AH109" s="114">
        <v>52.561418614682729</v>
      </c>
      <c r="AI109" s="114">
        <v>41.986804732591644</v>
      </c>
      <c r="AJ109" s="114">
        <v>631.77682453093644</v>
      </c>
    </row>
    <row r="110" spans="8:36" x14ac:dyDescent="0.3">
      <c r="T110" s="19" t="s">
        <v>815</v>
      </c>
      <c r="U110" s="19" t="s">
        <v>844</v>
      </c>
      <c r="V110" s="113" t="s">
        <v>385</v>
      </c>
      <c r="W110" s="114">
        <v>7.297040762051207</v>
      </c>
      <c r="X110" s="114">
        <v>6.5593685660581151</v>
      </c>
      <c r="Y110" s="114">
        <v>9.5604398698978912</v>
      </c>
      <c r="Z110" s="114">
        <v>13.515979135064818</v>
      </c>
      <c r="AA110" s="114">
        <v>0.84895465888923682</v>
      </c>
      <c r="AB110" s="114">
        <v>0.48285702548750375</v>
      </c>
      <c r="AC110" s="114">
        <v>0.12483195758227709</v>
      </c>
      <c r="AD110" s="114">
        <v>6.2570530087967771E-2</v>
      </c>
      <c r="AE110" s="114">
        <v>1.5192141720469856</v>
      </c>
      <c r="AF110" s="114">
        <v>6.1948567510480395</v>
      </c>
      <c r="AG110" s="114">
        <v>3.1672371948830542</v>
      </c>
      <c r="AH110" s="114">
        <v>1.1934484243070043</v>
      </c>
      <c r="AI110" s="114">
        <v>0.84570197913891776</v>
      </c>
      <c r="AJ110" s="114">
        <v>11.401244349377015</v>
      </c>
    </row>
    <row r="111" spans="8:36" x14ac:dyDescent="0.3">
      <c r="T111" s="19" t="s">
        <v>815</v>
      </c>
      <c r="U111" s="19" t="s">
        <v>847</v>
      </c>
      <c r="V111" s="113" t="s">
        <v>386</v>
      </c>
      <c r="W111" s="114">
        <v>6.8767625457311938</v>
      </c>
      <c r="X111" s="114">
        <v>6.4550454327393689</v>
      </c>
      <c r="Y111" s="114">
        <v>10.605642367371122</v>
      </c>
      <c r="Z111" s="114">
        <v>14.9936240279788</v>
      </c>
      <c r="AA111" s="114">
        <v>8.6239525966350143</v>
      </c>
      <c r="AB111" s="114">
        <v>4.7537063584024351</v>
      </c>
      <c r="AC111" s="114">
        <v>0.92125239423084171</v>
      </c>
      <c r="AD111" s="114">
        <v>0.35696856418072886</v>
      </c>
      <c r="AE111" s="114">
        <v>14.65587991344902</v>
      </c>
      <c r="AF111" s="114">
        <v>59.304874212700938</v>
      </c>
      <c r="AG111" s="114">
        <v>30.685390517389735</v>
      </c>
      <c r="AH111" s="114">
        <v>9.7704734232966981</v>
      </c>
      <c r="AI111" s="114">
        <v>5.3522524411332686</v>
      </c>
      <c r="AJ111" s="114">
        <v>105.11299059452064</v>
      </c>
    </row>
    <row r="112" spans="8:36" x14ac:dyDescent="0.3">
      <c r="T112" s="19" t="s">
        <v>815</v>
      </c>
      <c r="U112" s="19" t="s">
        <v>847</v>
      </c>
      <c r="V112" s="113" t="s">
        <v>387</v>
      </c>
      <c r="W112" s="114">
        <v>6.8767625457311938</v>
      </c>
      <c r="X112" s="114">
        <v>6.4550454327393689</v>
      </c>
      <c r="Y112" s="114">
        <v>10.605642367371122</v>
      </c>
      <c r="Z112" s="114">
        <v>14.9936240279788</v>
      </c>
      <c r="AA112" s="114">
        <v>3.255546138849942</v>
      </c>
      <c r="AB112" s="114">
        <v>2.388478847620473</v>
      </c>
      <c r="AC112" s="114">
        <v>0.49329059679665771</v>
      </c>
      <c r="AD112" s="114">
        <v>0.19793039480152885</v>
      </c>
      <c r="AE112" s="114">
        <v>6.3352459780686008</v>
      </c>
      <c r="AF112" s="114">
        <v>22.387617753543086</v>
      </c>
      <c r="AG112" s="114">
        <v>15.417739476527126</v>
      </c>
      <c r="AH112" s="114">
        <v>5.2316636528124185</v>
      </c>
      <c r="AI112" s="114">
        <v>2.9676939233635333</v>
      </c>
      <c r="AJ112" s="114">
        <v>46.004714806246163</v>
      </c>
    </row>
    <row r="113" spans="20:36" x14ac:dyDescent="0.3">
      <c r="T113" s="19" t="s">
        <v>815</v>
      </c>
      <c r="U113" s="19" t="s">
        <v>847</v>
      </c>
      <c r="V113" s="113" t="s">
        <v>32</v>
      </c>
      <c r="W113" s="114">
        <v>6.8767625457311938</v>
      </c>
      <c r="X113" s="114">
        <v>6.4550454327393689</v>
      </c>
      <c r="Y113" s="114">
        <v>10.605642367371122</v>
      </c>
      <c r="Z113" s="114">
        <v>14.9936240279788</v>
      </c>
      <c r="AA113" s="114">
        <v>13.75368256594594</v>
      </c>
      <c r="AB113" s="114">
        <v>9.7319994762672763</v>
      </c>
      <c r="AC113" s="114">
        <v>1.9926662980330527</v>
      </c>
      <c r="AD113" s="114">
        <v>0.79805439392323607</v>
      </c>
      <c r="AE113" s="114">
        <v>26.276402734169508</v>
      </c>
      <c r="AF113" s="114">
        <v>94.580809135373144</v>
      </c>
      <c r="AG113" s="114">
        <v>62.820498770701015</v>
      </c>
      <c r="AH113" s="114">
        <v>21.133506114451915</v>
      </c>
      <c r="AI113" s="114">
        <v>11.965727536361491</v>
      </c>
      <c r="AJ113" s="114">
        <v>190.50054155688755</v>
      </c>
    </row>
    <row r="114" spans="20:36" x14ac:dyDescent="0.3">
      <c r="T114" s="19" t="s">
        <v>815</v>
      </c>
      <c r="U114" s="19" t="s">
        <v>848</v>
      </c>
      <c r="V114" s="113" t="s">
        <v>35</v>
      </c>
      <c r="W114" s="114">
        <v>8.6539680735793922</v>
      </c>
      <c r="X114" s="114">
        <v>9.6502849515872011</v>
      </c>
      <c r="Y114" s="114">
        <v>11.24809845474625</v>
      </c>
      <c r="Z114" s="114">
        <v>19.082268108042044</v>
      </c>
      <c r="AA114" s="114">
        <v>2.505786747424215</v>
      </c>
      <c r="AB114" s="114">
        <v>1.0941122542357067</v>
      </c>
      <c r="AC114" s="114">
        <v>0.85211324650603526</v>
      </c>
      <c r="AD114" s="114">
        <v>9.3310354889371241E-2</v>
      </c>
      <c r="AE114" s="114">
        <v>4.545322603055328</v>
      </c>
      <c r="AF114" s="114">
        <v>21.684998511407507</v>
      </c>
      <c r="AG114" s="114">
        <v>10.55849502239799</v>
      </c>
      <c r="AH114" s="114">
        <v>9.5846536912933455</v>
      </c>
      <c r="AI114" s="114">
        <v>1.7805732092555338</v>
      </c>
      <c r="AJ114" s="114">
        <v>43.608720434354382</v>
      </c>
    </row>
    <row r="115" spans="20:36" x14ac:dyDescent="0.3">
      <c r="T115" s="19" t="s">
        <v>815</v>
      </c>
      <c r="U115" s="19" t="s">
        <v>848</v>
      </c>
      <c r="V115" s="113" t="s">
        <v>884</v>
      </c>
      <c r="W115" s="114">
        <v>8.6539680735793922</v>
      </c>
      <c r="X115" s="114">
        <v>9.6502849515872011</v>
      </c>
      <c r="Y115" s="114">
        <v>11.24809845474625</v>
      </c>
      <c r="Z115" s="114">
        <v>19.082268108042044</v>
      </c>
      <c r="AA115" s="114">
        <v>8.5357308456809875</v>
      </c>
      <c r="AB115" s="114">
        <v>3.4909935513735633</v>
      </c>
      <c r="AC115" s="114">
        <v>2.4733796889138566</v>
      </c>
      <c r="AD115" s="114">
        <v>0.29041648625506389</v>
      </c>
      <c r="AE115" s="114">
        <v>14.790520572223471</v>
      </c>
      <c r="AF115" s="114">
        <v>73.867942223190099</v>
      </c>
      <c r="AG115" s="114">
        <v>33.689082534908259</v>
      </c>
      <c r="AH115" s="114">
        <v>27.820818256872712</v>
      </c>
      <c r="AI115" s="114">
        <v>5.5418052537146361</v>
      </c>
      <c r="AJ115" s="114">
        <v>140.91964826868571</v>
      </c>
    </row>
    <row r="116" spans="20:36" x14ac:dyDescent="0.3">
      <c r="T116" s="19" t="s">
        <v>815</v>
      </c>
      <c r="U116" s="19" t="s">
        <v>849</v>
      </c>
      <c r="V116" s="113" t="s">
        <v>41</v>
      </c>
      <c r="W116" s="114">
        <v>6.3814123728485939</v>
      </c>
      <c r="X116" s="114">
        <v>6.2524232814094702</v>
      </c>
      <c r="Y116" s="114">
        <v>10.960389423154583</v>
      </c>
      <c r="Z116" s="114">
        <v>20.660192316322043</v>
      </c>
      <c r="AA116" s="114">
        <v>0</v>
      </c>
      <c r="AB116" s="114">
        <v>0</v>
      </c>
      <c r="AC116" s="114">
        <v>0</v>
      </c>
      <c r="AD116" s="114">
        <v>0</v>
      </c>
      <c r="AE116" s="114">
        <v>0</v>
      </c>
      <c r="AF116" s="114">
        <v>0</v>
      </c>
      <c r="AG116" s="114">
        <v>0</v>
      </c>
      <c r="AH116" s="114">
        <v>0</v>
      </c>
      <c r="AI116" s="114">
        <v>0</v>
      </c>
      <c r="AJ116" s="114">
        <v>0</v>
      </c>
    </row>
    <row r="117" spans="20:36" x14ac:dyDescent="0.3">
      <c r="T117" s="19" t="s">
        <v>815</v>
      </c>
      <c r="U117" s="19" t="s">
        <v>849</v>
      </c>
      <c r="V117" s="113" t="s">
        <v>388</v>
      </c>
      <c r="W117" s="114">
        <v>6.3814123728485939</v>
      </c>
      <c r="X117" s="114">
        <v>6.2524232814094702</v>
      </c>
      <c r="Y117" s="114">
        <v>10.960389423154583</v>
      </c>
      <c r="Z117" s="114">
        <v>20.660192316322043</v>
      </c>
      <c r="AA117" s="114">
        <v>26.225146944890184</v>
      </c>
      <c r="AB117" s="114">
        <v>11.885262329831129</v>
      </c>
      <c r="AC117" s="114">
        <v>1.773860349247754</v>
      </c>
      <c r="AD117" s="114">
        <v>1.7889855783445656</v>
      </c>
      <c r="AE117" s="114">
        <v>41.673255202313634</v>
      </c>
      <c r="AF117" s="114">
        <v>167.35347719389472</v>
      </c>
      <c r="AG117" s="114">
        <v>74.311690896695112</v>
      </c>
      <c r="AH117" s="114">
        <v>19.442200210048377</v>
      </c>
      <c r="AI117" s="114">
        <v>36.96078609972534</v>
      </c>
      <c r="AJ117" s="114">
        <v>298.06815440036354</v>
      </c>
    </row>
    <row r="118" spans="20:36" x14ac:dyDescent="0.3">
      <c r="T118" s="19" t="s">
        <v>815</v>
      </c>
      <c r="U118" s="19" t="s">
        <v>849</v>
      </c>
      <c r="V118" s="113" t="s">
        <v>885</v>
      </c>
      <c r="W118" s="114">
        <v>6.3814123728485939</v>
      </c>
      <c r="X118" s="114">
        <v>6.2524232814094702</v>
      </c>
      <c r="Y118" s="114">
        <v>10.960389423154583</v>
      </c>
      <c r="Z118" s="114">
        <v>20.660192316322043</v>
      </c>
      <c r="AA118" s="114">
        <v>0</v>
      </c>
      <c r="AB118" s="114">
        <v>0</v>
      </c>
      <c r="AC118" s="114">
        <v>0</v>
      </c>
      <c r="AD118" s="114">
        <v>0</v>
      </c>
      <c r="AE118" s="114">
        <v>0</v>
      </c>
      <c r="AF118" s="114">
        <v>0</v>
      </c>
      <c r="AG118" s="114">
        <v>0</v>
      </c>
      <c r="AH118" s="114">
        <v>0</v>
      </c>
      <c r="AI118" s="114">
        <v>0</v>
      </c>
      <c r="AJ118" s="114">
        <v>0</v>
      </c>
    </row>
    <row r="119" spans="20:36" x14ac:dyDescent="0.3">
      <c r="T119" s="19" t="s">
        <v>815</v>
      </c>
      <c r="U119" s="19" t="s">
        <v>850</v>
      </c>
      <c r="V119" s="113" t="s">
        <v>389</v>
      </c>
      <c r="W119" s="114">
        <v>4.911158305804789</v>
      </c>
      <c r="X119" s="114">
        <v>4.3546415846520095</v>
      </c>
      <c r="Y119" s="114">
        <v>10.840421150689497</v>
      </c>
      <c r="Z119" s="114">
        <v>15.325540255670207</v>
      </c>
      <c r="AA119" s="114">
        <v>28.488093908134452</v>
      </c>
      <c r="AB119" s="114">
        <v>16.182730164752954</v>
      </c>
      <c r="AC119" s="114">
        <v>1.2578197311024297</v>
      </c>
      <c r="AD119" s="114">
        <v>0.50647140543656255</v>
      </c>
      <c r="AE119" s="114">
        <v>46.435115209426399</v>
      </c>
      <c r="AF119" s="114">
        <v>139.90953901348132</v>
      </c>
      <c r="AG119" s="114">
        <v>70.469989728635682</v>
      </c>
      <c r="AH119" s="114">
        <v>13.635295616797356</v>
      </c>
      <c r="AI119" s="114">
        <v>7.7619479123639055</v>
      </c>
      <c r="AJ119" s="114">
        <v>231.77677227127825</v>
      </c>
    </row>
    <row r="120" spans="20:36" x14ac:dyDescent="0.3">
      <c r="T120" s="19" t="s">
        <v>815</v>
      </c>
      <c r="U120" s="19" t="s">
        <v>851</v>
      </c>
      <c r="V120" s="113" t="s">
        <v>390</v>
      </c>
      <c r="W120" s="114">
        <v>8.2512023609893834</v>
      </c>
      <c r="X120" s="114">
        <v>4.3730581291807962</v>
      </c>
      <c r="Y120" s="114">
        <v>10.886267196788012</v>
      </c>
      <c r="Z120" s="114">
        <v>21.286543900839444</v>
      </c>
      <c r="AA120" s="114">
        <v>13.405403624187164</v>
      </c>
      <c r="AB120" s="114">
        <v>6.9246374000919522</v>
      </c>
      <c r="AC120" s="114">
        <v>2.5879057097761105</v>
      </c>
      <c r="AD120" s="114">
        <v>0.62663929513307415</v>
      </c>
      <c r="AE120" s="114">
        <v>23.544586029188299</v>
      </c>
      <c r="AF120" s="114">
        <v>110.61069803390876</v>
      </c>
      <c r="AG120" s="114">
        <v>30.281841874101485</v>
      </c>
      <c r="AH120" s="114">
        <v>28.172633036716068</v>
      </c>
      <c r="AI120" s="114">
        <v>13.338984865841267</v>
      </c>
      <c r="AJ120" s="114">
        <v>182.40415781056757</v>
      </c>
    </row>
    <row r="121" spans="20:36" x14ac:dyDescent="0.3">
      <c r="T121" s="19" t="s">
        <v>815</v>
      </c>
      <c r="U121" s="19" t="s">
        <v>851</v>
      </c>
      <c r="V121" s="113" t="s">
        <v>341</v>
      </c>
      <c r="W121" s="114">
        <v>4.8244530179338252</v>
      </c>
      <c r="X121" s="114">
        <v>3.6609154021518377</v>
      </c>
      <c r="Y121" s="114">
        <v>9.5906300622060048</v>
      </c>
      <c r="Z121" s="114">
        <v>16.100573316540004</v>
      </c>
      <c r="AA121" s="114">
        <v>1.1055515897007471</v>
      </c>
      <c r="AB121" s="114">
        <v>0.29828347080202716</v>
      </c>
      <c r="AC121" s="114">
        <v>6.5949462722933186E-2</v>
      </c>
      <c r="AD121" s="114">
        <v>2.3398381921308827E-2</v>
      </c>
      <c r="AE121" s="114">
        <v>1.4931829051470162</v>
      </c>
      <c r="AF121" s="114">
        <v>5.3336817034133075</v>
      </c>
      <c r="AG121" s="114">
        <v>1.0919905524664493</v>
      </c>
      <c r="AH121" s="114">
        <v>0.63249689977689727</v>
      </c>
      <c r="AI121" s="114">
        <v>0.37672736361243692</v>
      </c>
      <c r="AJ121" s="114">
        <v>7.434896519269091</v>
      </c>
    </row>
    <row r="122" spans="20:36" x14ac:dyDescent="0.3">
      <c r="T122" s="19" t="s">
        <v>815</v>
      </c>
      <c r="U122" s="19" t="s">
        <v>851</v>
      </c>
      <c r="V122" s="113" t="s">
        <v>886</v>
      </c>
      <c r="W122" s="114">
        <v>4.8244530179338252</v>
      </c>
      <c r="X122" s="114">
        <v>3.6609154021518377</v>
      </c>
      <c r="Y122" s="114">
        <v>9.5906300622060048</v>
      </c>
      <c r="Z122" s="114">
        <v>16.100573316540004</v>
      </c>
      <c r="AA122" s="114">
        <v>1.1189622968528985</v>
      </c>
      <c r="AB122" s="114">
        <v>0.29031590114305772</v>
      </c>
      <c r="AC122" s="114">
        <v>6.4485794345062145E-2</v>
      </c>
      <c r="AD122" s="114">
        <v>2.2646147859973285E-2</v>
      </c>
      <c r="AE122" s="114">
        <v>1.4964101402009915</v>
      </c>
      <c r="AF122" s="114">
        <v>5.3983810300061306</v>
      </c>
      <c r="AG122" s="114">
        <v>1.0628219539842103</v>
      </c>
      <c r="AH122" s="114">
        <v>0.61845939783098702</v>
      </c>
      <c r="AI122" s="114">
        <v>0.36461596395670537</v>
      </c>
      <c r="AJ122" s="114">
        <v>7.4442783457780335</v>
      </c>
    </row>
    <row r="123" spans="20:36" x14ac:dyDescent="0.3">
      <c r="T123" s="19" t="s">
        <v>815</v>
      </c>
      <c r="U123" s="19" t="s">
        <v>851</v>
      </c>
      <c r="V123" s="113" t="s">
        <v>887</v>
      </c>
      <c r="W123" s="114">
        <v>4.8244530179338252</v>
      </c>
      <c r="X123" s="114">
        <v>3.6609154021518377</v>
      </c>
      <c r="Y123" s="114">
        <v>9.5906300622060048</v>
      </c>
      <c r="Z123" s="114">
        <v>16.100573316540004</v>
      </c>
      <c r="AA123" s="114">
        <v>8.4654060696726265</v>
      </c>
      <c r="AB123" s="114">
        <v>0.82020253548546151</v>
      </c>
      <c r="AC123" s="114">
        <v>0.12814784184700506</v>
      </c>
      <c r="AD123" s="114">
        <v>4.8264646397408593E-2</v>
      </c>
      <c r="AE123" s="114">
        <v>9.4620210934025017</v>
      </c>
      <c r="AF123" s="114">
        <v>40.840953860867423</v>
      </c>
      <c r="AG123" s="114">
        <v>3.0026920950427152</v>
      </c>
      <c r="AH123" s="114">
        <v>1.2290185444247075</v>
      </c>
      <c r="AI123" s="114">
        <v>0.77708847791835545</v>
      </c>
      <c r="AJ123" s="114">
        <v>45.8497529782532</v>
      </c>
    </row>
    <row r="124" spans="20:36" x14ac:dyDescent="0.3">
      <c r="T124" s="19" t="s">
        <v>815</v>
      </c>
      <c r="U124" s="19" t="s">
        <v>852</v>
      </c>
      <c r="V124" s="113" t="s">
        <v>391</v>
      </c>
      <c r="W124" s="114">
        <v>4.4869683623266612</v>
      </c>
      <c r="X124" s="114">
        <v>4.3555021908057885</v>
      </c>
      <c r="Y124" s="114">
        <v>7.9747962643776358</v>
      </c>
      <c r="Z124" s="114">
        <v>11.274290867630569</v>
      </c>
      <c r="AA124" s="114">
        <v>4.7160928613537045</v>
      </c>
      <c r="AB124" s="114">
        <v>8.191975073649628</v>
      </c>
      <c r="AC124" s="114">
        <v>0.68537728676067911</v>
      </c>
      <c r="AD124" s="114">
        <v>0.1977417392658597</v>
      </c>
      <c r="AE124" s="114">
        <v>13.791186961029871</v>
      </c>
      <c r="AF124" s="114">
        <v>21.160959462688691</v>
      </c>
      <c r="AG124" s="114">
        <v>35.680165380307365</v>
      </c>
      <c r="AH124" s="114">
        <v>5.4657442261483435</v>
      </c>
      <c r="AI124" s="114">
        <v>2.2293978851544671</v>
      </c>
      <c r="AJ124" s="114">
        <v>64.536266954298867</v>
      </c>
    </row>
    <row r="125" spans="20:36" x14ac:dyDescent="0.3">
      <c r="T125" s="19" t="s">
        <v>818</v>
      </c>
      <c r="U125" s="19" t="s">
        <v>853</v>
      </c>
      <c r="V125" s="113" t="s">
        <v>392</v>
      </c>
      <c r="W125" s="114">
        <v>8.717245404075161</v>
      </c>
      <c r="X125" s="114">
        <v>9.3244461584256495</v>
      </c>
      <c r="Y125" s="114">
        <v>11.365255429559092</v>
      </c>
      <c r="Z125" s="114">
        <v>16.297656324209161</v>
      </c>
      <c r="AA125" s="114">
        <v>10.07006571992749</v>
      </c>
      <c r="AB125" s="114">
        <v>6.4657358490730417</v>
      </c>
      <c r="AC125" s="114">
        <v>5.9021434812007456</v>
      </c>
      <c r="AD125" s="114">
        <v>8.6776797217123978</v>
      </c>
      <c r="AE125" s="114">
        <v>31.115624771913676</v>
      </c>
      <c r="AF125" s="114">
        <v>87.783234115772743</v>
      </c>
      <c r="AG125" s="114">
        <v>60.289405799284125</v>
      </c>
      <c r="AH125" s="114">
        <v>67.079368245753571</v>
      </c>
      <c r="AI125" s="114">
        <v>141.42584179602764</v>
      </c>
      <c r="AJ125" s="114">
        <v>356.57784995683812</v>
      </c>
    </row>
    <row r="126" spans="20:36" x14ac:dyDescent="0.3">
      <c r="T126" s="19" t="s">
        <v>818</v>
      </c>
      <c r="U126" s="19" t="s">
        <v>853</v>
      </c>
      <c r="V126" s="113" t="s">
        <v>43</v>
      </c>
      <c r="W126" s="114">
        <v>8.717245404075161</v>
      </c>
      <c r="X126" s="114">
        <v>9.3244461584256495</v>
      </c>
      <c r="Y126" s="114">
        <v>11.365255429559092</v>
      </c>
      <c r="Z126" s="114">
        <v>16.297656324209161</v>
      </c>
      <c r="AA126" s="114">
        <v>10.719310800305676</v>
      </c>
      <c r="AB126" s="114">
        <v>6.8687996706922227</v>
      </c>
      <c r="AC126" s="114">
        <v>5.7221811953367192</v>
      </c>
      <c r="AD126" s="114">
        <v>9.2233856808509689</v>
      </c>
      <c r="AE126" s="114">
        <v>32.533677347185588</v>
      </c>
      <c r="AF126" s="114">
        <v>93.442862808817893</v>
      </c>
      <c r="AG126" s="114">
        <v>64.047752702381459</v>
      </c>
      <c r="AH126" s="114">
        <v>65.034050899221583</v>
      </c>
      <c r="AI126" s="114">
        <v>150.31956997214101</v>
      </c>
      <c r="AJ126" s="114">
        <v>372.84423638256192</v>
      </c>
    </row>
    <row r="127" spans="20:36" x14ac:dyDescent="0.3">
      <c r="T127" s="19" t="s">
        <v>819</v>
      </c>
      <c r="U127" s="19" t="s">
        <v>854</v>
      </c>
      <c r="V127" s="113" t="s">
        <v>393</v>
      </c>
      <c r="W127" s="114">
        <v>6.6656969004001168</v>
      </c>
      <c r="X127" s="114">
        <v>7.1173053177950587</v>
      </c>
      <c r="Y127" s="114">
        <v>20.375564599979899</v>
      </c>
      <c r="Z127" s="114">
        <v>28.971103691733784</v>
      </c>
      <c r="AA127" s="114">
        <v>311.11425528398172</v>
      </c>
      <c r="AB127" s="114">
        <v>203.54722062648241</v>
      </c>
      <c r="AC127" s="114">
        <v>21.231104663945448</v>
      </c>
      <c r="AD127" s="114">
        <v>17.408780990131167</v>
      </c>
      <c r="AE127" s="114">
        <v>553.30136156454068</v>
      </c>
      <c r="AF127" s="114">
        <v>2073.7933271167276</v>
      </c>
      <c r="AG127" s="114">
        <v>1448.7077157872673</v>
      </c>
      <c r="AH127" s="114">
        <v>432.59574460915502</v>
      </c>
      <c r="AI127" s="114">
        <v>504.35159921177399</v>
      </c>
      <c r="AJ127" s="114">
        <v>4459.4483867249237</v>
      </c>
    </row>
    <row r="128" spans="20:36" x14ac:dyDescent="0.3">
      <c r="T128" s="19" t="s">
        <v>821</v>
      </c>
      <c r="U128" s="19" t="s">
        <v>4</v>
      </c>
      <c r="V128" s="113" t="s">
        <v>46</v>
      </c>
      <c r="W128" s="114">
        <v>3.7665672362481799</v>
      </c>
      <c r="X128" s="114">
        <v>5.648652195723276</v>
      </c>
      <c r="Y128" s="114">
        <v>9.3455235331043873</v>
      </c>
      <c r="Z128" s="114">
        <v>11.434926252178094</v>
      </c>
      <c r="AA128" s="114">
        <v>2151.7107670908426</v>
      </c>
      <c r="AB128" s="114">
        <v>224.95291355090347</v>
      </c>
      <c r="AC128" s="114">
        <v>48.08902092108292</v>
      </c>
      <c r="AD128" s="114">
        <v>21.070955200839919</v>
      </c>
      <c r="AE128" s="114">
        <v>2445.8236567636686</v>
      </c>
      <c r="AF128" s="114">
        <v>8104.5632772068066</v>
      </c>
      <c r="AG128" s="114">
        <v>1270.6807690636592</v>
      </c>
      <c r="AH128" s="114">
        <v>449.41707670192966</v>
      </c>
      <c r="AI128" s="114">
        <v>240.94481878455292</v>
      </c>
      <c r="AJ128" s="114">
        <v>10065.605941756949</v>
      </c>
    </row>
    <row r="129" spans="20:36" x14ac:dyDescent="0.3">
      <c r="T129" s="19" t="s">
        <v>823</v>
      </c>
      <c r="U129" s="19" t="s">
        <v>855</v>
      </c>
      <c r="V129" s="113" t="s">
        <v>394</v>
      </c>
      <c r="W129" s="114">
        <v>3.5507832869202418</v>
      </c>
      <c r="X129" s="114">
        <v>5.1737353654050819</v>
      </c>
      <c r="Y129" s="114">
        <v>9.127070045167919</v>
      </c>
      <c r="Z129" s="114">
        <v>11.647215944143339</v>
      </c>
      <c r="AA129" s="114">
        <v>509.53089817385285</v>
      </c>
      <c r="AB129" s="114">
        <v>255.79224794788271</v>
      </c>
      <c r="AC129" s="114">
        <v>50.578276786016254</v>
      </c>
      <c r="AD129" s="114">
        <v>23.819594360709353</v>
      </c>
      <c r="AE129" s="114">
        <v>839.7210172684612</v>
      </c>
      <c r="AF129" s="114">
        <v>1809.2337974051763</v>
      </c>
      <c r="AG129" s="114">
        <v>1323.4013994044262</v>
      </c>
      <c r="AH129" s="114">
        <v>461.63147498986086</v>
      </c>
      <c r="AI129" s="114">
        <v>277.43195922108072</v>
      </c>
      <c r="AJ129" s="114">
        <v>3871.6986310205443</v>
      </c>
    </row>
    <row r="130" spans="20:36" x14ac:dyDescent="0.3">
      <c r="T130" s="19" t="s">
        <v>821</v>
      </c>
      <c r="U130" s="19" t="s">
        <v>856</v>
      </c>
      <c r="V130" s="113" t="s">
        <v>395</v>
      </c>
      <c r="W130" s="114">
        <v>5.6705373473435321</v>
      </c>
      <c r="X130" s="114">
        <v>6.174005366864038</v>
      </c>
      <c r="Y130" s="114">
        <v>10.26875880865799</v>
      </c>
      <c r="Z130" s="114">
        <v>11.479502313205449</v>
      </c>
      <c r="AA130" s="114">
        <v>72.517645441975546</v>
      </c>
      <c r="AB130" s="114">
        <v>542.16096232402106</v>
      </c>
      <c r="AC130" s="114">
        <v>151.06350562276685</v>
      </c>
      <c r="AD130" s="114">
        <v>75.916182390455916</v>
      </c>
      <c r="AE130" s="114">
        <v>841.65829577921943</v>
      </c>
      <c r="AF130" s="114">
        <v>411.2140168201388</v>
      </c>
      <c r="AG130" s="114">
        <v>3347.3046910926773</v>
      </c>
      <c r="AH130" s="114">
        <v>1551.2347040305431</v>
      </c>
      <c r="AI130" s="114">
        <v>871.47999136096553</v>
      </c>
      <c r="AJ130" s="114">
        <v>6181.2334033043253</v>
      </c>
    </row>
    <row r="131" spans="20:36" x14ac:dyDescent="0.3">
      <c r="T131" s="19" t="s">
        <v>823</v>
      </c>
      <c r="U131" s="19" t="s">
        <v>857</v>
      </c>
      <c r="V131" s="113" t="s">
        <v>396</v>
      </c>
      <c r="W131" s="114">
        <v>5.0714441528420675</v>
      </c>
      <c r="X131" s="114">
        <v>6.2836259220254504</v>
      </c>
      <c r="Y131" s="114">
        <v>9.5648500257685658</v>
      </c>
      <c r="Z131" s="114">
        <v>14.508622226481121</v>
      </c>
      <c r="AA131" s="114">
        <v>550.09890943950529</v>
      </c>
      <c r="AB131" s="114">
        <v>164.70210933662386</v>
      </c>
      <c r="AC131" s="114">
        <v>52.673935213794095</v>
      </c>
      <c r="AD131" s="114">
        <v>40.641386897626901</v>
      </c>
      <c r="AE131" s="114">
        <v>808.11634088755022</v>
      </c>
      <c r="AF131" s="114">
        <v>2789.7958977617773</v>
      </c>
      <c r="AG131" s="114">
        <v>1034.9264436398796</v>
      </c>
      <c r="AH131" s="114">
        <v>503.8182905869902</v>
      </c>
      <c r="AI131" s="114">
        <v>589.65052925792827</v>
      </c>
      <c r="AJ131" s="114">
        <v>4918.1911612465756</v>
      </c>
    </row>
    <row r="132" spans="20:36" x14ac:dyDescent="0.3">
      <c r="T132" s="19" t="s">
        <v>827</v>
      </c>
      <c r="U132" s="19" t="s">
        <v>858</v>
      </c>
      <c r="V132" s="113" t="s">
        <v>397</v>
      </c>
      <c r="W132" s="114">
        <v>5.0041568884716581</v>
      </c>
      <c r="X132" s="114">
        <v>9.6969652737477929</v>
      </c>
      <c r="Y132" s="114">
        <v>15.485651095090038</v>
      </c>
      <c r="Z132" s="114">
        <v>24.974549341643772</v>
      </c>
      <c r="AA132" s="114">
        <v>10.151518430291013</v>
      </c>
      <c r="AB132" s="114">
        <v>24.194629633068139</v>
      </c>
      <c r="AC132" s="114">
        <v>35.523018111758162</v>
      </c>
      <c r="AD132" s="114">
        <v>41.497472367682619</v>
      </c>
      <c r="AE132" s="114">
        <v>111.36663854279993</v>
      </c>
      <c r="AF132" s="114">
        <v>50.799790881387764</v>
      </c>
      <c r="AG132" s="114">
        <v>234.61448336305105</v>
      </c>
      <c r="AH132" s="114">
        <v>550.09706432325106</v>
      </c>
      <c r="AI132" s="114">
        <v>1036.3806712001885</v>
      </c>
      <c r="AJ132" s="114">
        <v>1871.8920097678783</v>
      </c>
    </row>
    <row r="133" spans="20:36" x14ac:dyDescent="0.3">
      <c r="T133" s="19" t="s">
        <v>827</v>
      </c>
      <c r="U133" s="19" t="s">
        <v>859</v>
      </c>
      <c r="V133" s="113" t="s">
        <v>199</v>
      </c>
      <c r="W133" s="114">
        <v>27.847347411523799</v>
      </c>
      <c r="X133" s="114">
        <v>28.706185526497119</v>
      </c>
      <c r="Y133" s="114">
        <v>58.012392503336294</v>
      </c>
      <c r="Z133" s="114">
        <v>78.341777826732582</v>
      </c>
      <c r="AA133" s="114">
        <v>10.236085121736592</v>
      </c>
      <c r="AB133" s="114">
        <v>6.5021519920798223</v>
      </c>
      <c r="AC133" s="114">
        <v>12.808113885985476</v>
      </c>
      <c r="AD133" s="114">
        <v>11.626333741714381</v>
      </c>
      <c r="AE133" s="114">
        <v>41.172684741516271</v>
      </c>
      <c r="AF133" s="114">
        <v>285.04781851892875</v>
      </c>
      <c r="AG133" s="114">
        <v>186.6519814061262</v>
      </c>
      <c r="AH133" s="114">
        <v>743.02932998122128</v>
      </c>
      <c r="AI133" s="114">
        <v>910.82765493283262</v>
      </c>
      <c r="AJ133" s="114">
        <v>2125.5567848391088</v>
      </c>
    </row>
    <row r="134" spans="20:36" x14ac:dyDescent="0.3">
      <c r="T134" s="19" t="s">
        <v>827</v>
      </c>
      <c r="U134" s="19" t="s">
        <v>858</v>
      </c>
      <c r="V134" s="113" t="s">
        <v>398</v>
      </c>
      <c r="W134" s="114">
        <v>5.9929712467751326</v>
      </c>
      <c r="X134" s="114">
        <v>6.5896002791125747</v>
      </c>
      <c r="Y134" s="114">
        <v>11.531269350142979</v>
      </c>
      <c r="Z134" s="114">
        <v>12.771980733207714</v>
      </c>
      <c r="AA134" s="114">
        <v>26.638790041703906</v>
      </c>
      <c r="AB134" s="114">
        <v>17.249287308938246</v>
      </c>
      <c r="AC134" s="114">
        <v>34.35045223226696</v>
      </c>
      <c r="AD134" s="114">
        <v>59.481696715321036</v>
      </c>
      <c r="AE134" s="114">
        <v>137.72022629823016</v>
      </c>
      <c r="AF134" s="114">
        <v>159.64550276881124</v>
      </c>
      <c r="AG134" s="114">
        <v>113.66590846547246</v>
      </c>
      <c r="AH134" s="114">
        <v>396.10431698949048</v>
      </c>
      <c r="AI134" s="114">
        <v>759.69908442658482</v>
      </c>
      <c r="AJ134" s="114">
        <v>1429.114812650359</v>
      </c>
    </row>
    <row r="135" spans="20:36" x14ac:dyDescent="0.3">
      <c r="T135" s="19" t="s">
        <v>826</v>
      </c>
      <c r="U135" s="19" t="s">
        <v>860</v>
      </c>
      <c r="V135" s="113" t="s">
        <v>399</v>
      </c>
      <c r="W135" s="114">
        <v>6.9382462513512104</v>
      </c>
      <c r="X135" s="114">
        <v>10.861983871290793</v>
      </c>
      <c r="Y135" s="114">
        <v>18.597591920187217</v>
      </c>
      <c r="Z135" s="114">
        <v>42.022643814459819</v>
      </c>
      <c r="AA135" s="114">
        <v>185.13860555630023</v>
      </c>
      <c r="AB135" s="114">
        <v>81.341537441186276</v>
      </c>
      <c r="AC135" s="114">
        <v>49.281905032041259</v>
      </c>
      <c r="AD135" s="114">
        <v>36.28946806240166</v>
      </c>
      <c r="AE135" s="114">
        <v>352.05151609192944</v>
      </c>
      <c r="AF135" s="114">
        <v>1284.5372359813905</v>
      </c>
      <c r="AG135" s="114">
        <v>883.53046775216148</v>
      </c>
      <c r="AH135" s="114">
        <v>916.52475883532429</v>
      </c>
      <c r="AI135" s="114">
        <v>1524.9793906025202</v>
      </c>
      <c r="AJ135" s="114">
        <v>4609.5718531713956</v>
      </c>
    </row>
    <row r="136" spans="20:36" x14ac:dyDescent="0.3">
      <c r="T136" s="19" t="s">
        <v>826</v>
      </c>
      <c r="U136" s="19" t="s">
        <v>861</v>
      </c>
      <c r="V136" s="113" t="s">
        <v>200</v>
      </c>
      <c r="W136" s="114">
        <v>6.5013971169974933</v>
      </c>
      <c r="X136" s="114">
        <v>6.5477932375105654</v>
      </c>
      <c r="Y136" s="114">
        <v>15.44134752403351</v>
      </c>
      <c r="Z136" s="114">
        <v>24.602415196647272</v>
      </c>
      <c r="AA136" s="114">
        <v>85.305738215291754</v>
      </c>
      <c r="AB136" s="114">
        <v>88.386839151458176</v>
      </c>
      <c r="AC136" s="114">
        <v>113.87182254607714</v>
      </c>
      <c r="AD136" s="114">
        <v>90.310891418837798</v>
      </c>
      <c r="AE136" s="114">
        <v>377.87529133166487</v>
      </c>
      <c r="AF136" s="114">
        <v>554.60648049624069</v>
      </c>
      <c r="AG136" s="114">
        <v>578.73874768085193</v>
      </c>
      <c r="AH136" s="114">
        <v>1758.3343851290515</v>
      </c>
      <c r="AI136" s="114">
        <v>2221.8660474655767</v>
      </c>
      <c r="AJ136" s="114">
        <v>5113.5456607717206</v>
      </c>
    </row>
    <row r="137" spans="20:36" x14ac:dyDescent="0.3">
      <c r="T137" s="19" t="s">
        <v>826</v>
      </c>
      <c r="U137" s="19" t="s">
        <v>862</v>
      </c>
      <c r="V137" s="113" t="s">
        <v>201</v>
      </c>
      <c r="W137" s="114">
        <v>7.7589946509841301</v>
      </c>
      <c r="X137" s="114">
        <v>8.8991714231023327</v>
      </c>
      <c r="Y137" s="114">
        <v>20.316710116419774</v>
      </c>
      <c r="Z137" s="114">
        <v>39.544255359297281</v>
      </c>
      <c r="AA137" s="114">
        <v>74.739129681588139</v>
      </c>
      <c r="AB137" s="114">
        <v>13.87052317780465</v>
      </c>
      <c r="AC137" s="114">
        <v>35.252836521224566</v>
      </c>
      <c r="AD137" s="114">
        <v>22.843918360278398</v>
      </c>
      <c r="AE137" s="114">
        <v>146.70640774089574</v>
      </c>
      <c r="AF137" s="114">
        <v>579.90050741865161</v>
      </c>
      <c r="AG137" s="114">
        <v>123.43616348739769</v>
      </c>
      <c r="AH137" s="114">
        <v>716.22166038325565</v>
      </c>
      <c r="AI137" s="114">
        <v>903.3457410457886</v>
      </c>
      <c r="AJ137" s="114">
        <v>2322.9040723350936</v>
      </c>
    </row>
    <row r="138" spans="20:36" x14ac:dyDescent="0.3">
      <c r="T138" s="19" t="s">
        <v>827</v>
      </c>
      <c r="U138" s="19" t="s">
        <v>863</v>
      </c>
      <c r="V138" s="113" t="s">
        <v>48</v>
      </c>
      <c r="W138" s="114">
        <v>4.1224044957748252</v>
      </c>
      <c r="X138" s="114">
        <v>6.9129169769566303</v>
      </c>
      <c r="Y138" s="114">
        <v>8.2466339222540004</v>
      </c>
      <c r="Z138" s="114">
        <v>22.106778260446536</v>
      </c>
      <c r="AA138" s="114">
        <v>619.81092857524766</v>
      </c>
      <c r="AB138" s="114">
        <v>91.747275444950645</v>
      </c>
      <c r="AC138" s="114">
        <v>27.520128701352096</v>
      </c>
      <c r="AD138" s="114">
        <v>19.332893877489177</v>
      </c>
      <c r="AE138" s="114">
        <v>758.41122659903954</v>
      </c>
      <c r="AF138" s="114">
        <v>2555.1113584889699</v>
      </c>
      <c r="AG138" s="114">
        <v>634.24129801291554</v>
      </c>
      <c r="AH138" s="114">
        <v>226.94842689336613</v>
      </c>
      <c r="AI138" s="114">
        <v>427.38799808239764</v>
      </c>
      <c r="AJ138" s="114">
        <v>3843.6890814776493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5"/>
  <sheetViews>
    <sheetView workbookViewId="0"/>
  </sheetViews>
  <sheetFormatPr defaultRowHeight="14.4" x14ac:dyDescent="0.3"/>
  <sheetData>
    <row r="1" spans="1:2" ht="18" x14ac:dyDescent="0.35">
      <c r="A1" s="5" t="s">
        <v>330</v>
      </c>
    </row>
    <row r="4" spans="1:2" x14ac:dyDescent="0.3">
      <c r="A4" s="2" t="s">
        <v>331</v>
      </c>
    </row>
    <row r="5" spans="1:2" x14ac:dyDescent="0.3">
      <c r="A5" s="9" t="s">
        <v>332</v>
      </c>
    </row>
    <row r="6" spans="1:2" x14ac:dyDescent="0.3">
      <c r="B6" s="9" t="s">
        <v>333</v>
      </c>
    </row>
    <row r="7" spans="1:2" x14ac:dyDescent="0.3">
      <c r="B7" t="s">
        <v>96</v>
      </c>
    </row>
    <row r="8" spans="1:2" x14ac:dyDescent="0.3">
      <c r="A8" s="11" t="s">
        <v>440</v>
      </c>
      <c r="B8">
        <v>1</v>
      </c>
    </row>
    <row r="9" spans="1:2" x14ac:dyDescent="0.3">
      <c r="A9" s="11" t="s">
        <v>441</v>
      </c>
      <c r="B9">
        <v>1</v>
      </c>
    </row>
    <row r="10" spans="1:2" x14ac:dyDescent="0.3">
      <c r="A10" s="11" t="s">
        <v>442</v>
      </c>
      <c r="B10">
        <v>1</v>
      </c>
    </row>
    <row r="11" spans="1:2" x14ac:dyDescent="0.3">
      <c r="A11" s="11" t="s">
        <v>443</v>
      </c>
      <c r="B11">
        <v>1</v>
      </c>
    </row>
    <row r="12" spans="1:2" x14ac:dyDescent="0.3">
      <c r="A12" s="11" t="s">
        <v>444</v>
      </c>
      <c r="B12">
        <v>1</v>
      </c>
    </row>
    <row r="13" spans="1:2" x14ac:dyDescent="0.3">
      <c r="A13" s="11" t="s">
        <v>445</v>
      </c>
      <c r="B13">
        <v>1</v>
      </c>
    </row>
    <row r="14" spans="1:2" x14ac:dyDescent="0.3">
      <c r="A14" s="11" t="s">
        <v>446</v>
      </c>
      <c r="B14">
        <v>1</v>
      </c>
    </row>
    <row r="15" spans="1:2" x14ac:dyDescent="0.3">
      <c r="A15" s="11" t="s">
        <v>447</v>
      </c>
      <c r="B15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3"/>
  <sheetViews>
    <sheetView workbookViewId="0"/>
  </sheetViews>
  <sheetFormatPr defaultRowHeight="14.4" x14ac:dyDescent="0.3"/>
  <sheetData>
    <row r="1" spans="1:2" ht="18" x14ac:dyDescent="0.35">
      <c r="A1" s="5" t="s">
        <v>334</v>
      </c>
    </row>
    <row r="6" spans="1:2" x14ac:dyDescent="0.3">
      <c r="A6" s="2" t="s">
        <v>335</v>
      </c>
    </row>
    <row r="7" spans="1:2" x14ac:dyDescent="0.3">
      <c r="B7" t="s">
        <v>336</v>
      </c>
    </row>
    <row r="8" spans="1:2" x14ac:dyDescent="0.3">
      <c r="A8" t="s">
        <v>453</v>
      </c>
      <c r="B8" s="11">
        <v>2024.6432209910752</v>
      </c>
    </row>
    <row r="9" spans="1:2" x14ac:dyDescent="0.3">
      <c r="A9" t="s">
        <v>454</v>
      </c>
      <c r="B9" s="11">
        <v>2646.7482793071185</v>
      </c>
    </row>
    <row r="10" spans="1:2" x14ac:dyDescent="0.3">
      <c r="A10" t="s">
        <v>455</v>
      </c>
      <c r="B10" s="11">
        <v>2403.2673990808889</v>
      </c>
    </row>
    <row r="11" spans="1:2" x14ac:dyDescent="0.3">
      <c r="A11" t="s">
        <v>456</v>
      </c>
      <c r="B11" s="11">
        <v>1848.5924093164913</v>
      </c>
    </row>
    <row r="12" spans="1:2" x14ac:dyDescent="0.3">
      <c r="A12" t="s">
        <v>457</v>
      </c>
      <c r="B12" s="11">
        <v>1048.3954531483173</v>
      </c>
    </row>
    <row r="13" spans="1:2" x14ac:dyDescent="0.3">
      <c r="A13" t="s">
        <v>458</v>
      </c>
      <c r="B13" s="11">
        <v>690.26850447096422</v>
      </c>
    </row>
    <row r="14" spans="1:2" x14ac:dyDescent="0.3">
      <c r="A14" t="s">
        <v>459</v>
      </c>
      <c r="B14" s="11">
        <v>856.21845323105083</v>
      </c>
    </row>
    <row r="15" spans="1:2" x14ac:dyDescent="0.3">
      <c r="A15" t="s">
        <v>460</v>
      </c>
      <c r="B15" s="11">
        <v>801.24202079481131</v>
      </c>
    </row>
    <row r="16" spans="1:2" x14ac:dyDescent="0.3">
      <c r="A16" t="s">
        <v>461</v>
      </c>
      <c r="B16" s="11">
        <v>688.50499014241166</v>
      </c>
    </row>
    <row r="17" spans="1:2" x14ac:dyDescent="0.3">
      <c r="A17" t="s">
        <v>462</v>
      </c>
      <c r="B17" s="11">
        <v>665.30899365149094</v>
      </c>
    </row>
    <row r="18" spans="1:2" x14ac:dyDescent="0.3">
      <c r="A18" t="s">
        <v>463</v>
      </c>
      <c r="B18" s="11">
        <v>479.38711459720474</v>
      </c>
    </row>
    <row r="19" spans="1:2" x14ac:dyDescent="0.3">
      <c r="A19" t="s">
        <v>464</v>
      </c>
      <c r="B19" s="11">
        <v>1632.2846348139833</v>
      </c>
    </row>
    <row r="20" spans="1:2" x14ac:dyDescent="0.3">
      <c r="A20" t="s">
        <v>465</v>
      </c>
      <c r="B20" s="11">
        <v>2589.4011760211711</v>
      </c>
    </row>
    <row r="21" spans="1:2" x14ac:dyDescent="0.3">
      <c r="A21" t="s">
        <v>466</v>
      </c>
      <c r="B21" s="11">
        <v>3613.5911678996085</v>
      </c>
    </row>
    <row r="22" spans="1:2" x14ac:dyDescent="0.3">
      <c r="A22" t="s">
        <v>467</v>
      </c>
      <c r="B22" s="11">
        <v>5422.0391825334091</v>
      </c>
    </row>
    <row r="23" spans="1:2" x14ac:dyDescent="0.3">
      <c r="B23" s="1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ECF09-2105-444C-8CD7-37067AE34BE4}">
  <dimension ref="A1:AB59"/>
  <sheetViews>
    <sheetView workbookViewId="0"/>
  </sheetViews>
  <sheetFormatPr defaultRowHeight="14.4" x14ac:dyDescent="0.3"/>
  <cols>
    <col min="2" max="2" width="10.44140625" bestFit="1" customWidth="1"/>
    <col min="3" max="3" width="10.109375" bestFit="1" customWidth="1"/>
    <col min="16" max="16" width="24" bestFit="1" customWidth="1"/>
    <col min="17" max="17" width="14.33203125" bestFit="1" customWidth="1"/>
    <col min="18" max="18" width="8" bestFit="1" customWidth="1"/>
    <col min="19" max="19" width="9" bestFit="1" customWidth="1"/>
    <col min="20" max="20" width="10" bestFit="1" customWidth="1"/>
    <col min="21" max="22" width="10" customWidth="1"/>
    <col min="25" max="25" width="11" bestFit="1" customWidth="1"/>
    <col min="26" max="27" width="11.88671875" bestFit="1" customWidth="1"/>
    <col min="28" max="28" width="8.88671875" style="34"/>
    <col min="45" max="45" width="42.109375" bestFit="1" customWidth="1"/>
    <col min="46" max="46" width="15.77734375" bestFit="1" customWidth="1"/>
    <col min="47" max="47" width="10.44140625" bestFit="1" customWidth="1"/>
    <col min="48" max="48" width="16.44140625" bestFit="1" customWidth="1"/>
    <col min="49" max="49" width="8" bestFit="1" customWidth="1"/>
    <col min="50" max="51" width="8" customWidth="1"/>
    <col min="52" max="53" width="11.33203125" bestFit="1" customWidth="1"/>
    <col min="56" max="56" width="12.77734375" bestFit="1" customWidth="1"/>
    <col min="57" max="57" width="12.6640625" bestFit="1" customWidth="1"/>
    <col min="59" max="59" width="16.5546875" customWidth="1"/>
  </cols>
  <sheetData>
    <row r="1" spans="1:28" x14ac:dyDescent="0.3">
      <c r="A1" t="s">
        <v>751</v>
      </c>
      <c r="P1" s="115" t="s">
        <v>889</v>
      </c>
      <c r="Q1" t="s">
        <v>890</v>
      </c>
    </row>
    <row r="2" spans="1:28" x14ac:dyDescent="0.3">
      <c r="C2">
        <v>1000000</v>
      </c>
      <c r="Q2">
        <f>SUM(Q5:Q58)</f>
        <v>7059918</v>
      </c>
      <c r="R2">
        <f t="shared" ref="R2:S2" si="0">SUM(R5:R58)</f>
        <v>3686118</v>
      </c>
      <c r="S2">
        <f t="shared" si="0"/>
        <v>40679172</v>
      </c>
      <c r="Z2" s="34"/>
    </row>
    <row r="3" spans="1:28" x14ac:dyDescent="0.3">
      <c r="P3" s="115" t="s">
        <v>891</v>
      </c>
      <c r="Q3" s="115" t="s">
        <v>892</v>
      </c>
      <c r="Y3" t="s">
        <v>949</v>
      </c>
      <c r="AA3" t="s">
        <v>950</v>
      </c>
    </row>
    <row r="4" spans="1:28" x14ac:dyDescent="0.3">
      <c r="H4" s="53" t="s">
        <v>896</v>
      </c>
      <c r="P4" s="115" t="s">
        <v>893</v>
      </c>
      <c r="Q4" t="s">
        <v>894</v>
      </c>
      <c r="R4" t="s">
        <v>895</v>
      </c>
      <c r="S4" t="s">
        <v>896</v>
      </c>
      <c r="Y4" s="30">
        <f>SUM(Y5:Y21)</f>
        <v>7059918</v>
      </c>
      <c r="Z4" s="30"/>
      <c r="AA4" s="30">
        <f t="shared" ref="AA4" si="1">SUM(AA5:AA21)</f>
        <v>40211104</v>
      </c>
      <c r="AB4" s="34">
        <f>AA4/Y4</f>
        <v>5.6956899499399283</v>
      </c>
    </row>
    <row r="5" spans="1:28" x14ac:dyDescent="0.3">
      <c r="C5" t="s">
        <v>719</v>
      </c>
      <c r="O5" t="s">
        <v>586</v>
      </c>
      <c r="P5" s="3" t="s">
        <v>897</v>
      </c>
      <c r="Q5">
        <v>1932</v>
      </c>
      <c r="R5">
        <v>45559</v>
      </c>
      <c r="S5">
        <v>8802</v>
      </c>
      <c r="T5" s="102">
        <f>S5/$S$2</f>
        <v>2.1637608553094444E-4</v>
      </c>
      <c r="U5" s="102"/>
      <c r="V5" t="str">
        <f>"a"&amp;W5</f>
        <v>amaiz</v>
      </c>
      <c r="W5" t="s">
        <v>499</v>
      </c>
      <c r="X5" t="s">
        <v>500</v>
      </c>
      <c r="Y5" s="29">
        <f>SUMIF($O$5:$O$58,$W5,Q$5:Q$58)</f>
        <v>880250</v>
      </c>
      <c r="Z5" s="102">
        <f>Y5/$Y$4</f>
        <v>0.1246827512727485</v>
      </c>
      <c r="AA5" s="29">
        <f t="shared" ref="AA5:AA7" si="2">SUMIF($O$5:$O$58,$W5,S$5:S$58)</f>
        <v>1691644</v>
      </c>
      <c r="AB5" s="34">
        <f t="shared" ref="AB5:AB7" si="3">AA5/Y5</f>
        <v>1.9217767679636466</v>
      </c>
    </row>
    <row r="6" spans="1:28" x14ac:dyDescent="0.3">
      <c r="A6" t="s">
        <v>128</v>
      </c>
      <c r="B6" t="s">
        <v>150</v>
      </c>
      <c r="O6" t="s">
        <v>586</v>
      </c>
      <c r="P6" s="3" t="s">
        <v>898</v>
      </c>
      <c r="Q6">
        <v>7955</v>
      </c>
      <c r="R6">
        <v>110000</v>
      </c>
      <c r="S6">
        <v>87505</v>
      </c>
      <c r="T6" s="102">
        <f t="shared" ref="T6:T59" si="4">S6/$S$2</f>
        <v>2.1511008139497036E-3</v>
      </c>
      <c r="U6" s="102"/>
      <c r="V6" t="str">
        <f t="shared" ref="V6:V7" si="5">"a"&amp;W6</f>
        <v>asorg</v>
      </c>
      <c r="W6" t="s">
        <v>505</v>
      </c>
      <c r="X6" t="s">
        <v>506</v>
      </c>
      <c r="Y6" s="29">
        <f t="shared" ref="Y6:Y7" si="6">SUMIF($O$5:$O$58,$W6,Q$5:Q$58)</f>
        <v>390629</v>
      </c>
      <c r="Z6" s="102">
        <f t="shared" ref="Z6:Z18" si="7">Y6/$Y$4</f>
        <v>5.533052933475998E-2</v>
      </c>
      <c r="AA6" s="29">
        <f t="shared" si="2"/>
        <v>420021</v>
      </c>
      <c r="AB6" s="34">
        <f t="shared" si="3"/>
        <v>1.0752427495142449</v>
      </c>
    </row>
    <row r="7" spans="1:28" x14ac:dyDescent="0.3">
      <c r="A7" t="s">
        <v>363</v>
      </c>
      <c r="B7" t="s">
        <v>157</v>
      </c>
      <c r="C7" s="34">
        <f>H7/$C$2</f>
        <v>1.6916439999999999</v>
      </c>
      <c r="D7" s="54"/>
      <c r="E7" s="29"/>
      <c r="G7" t="s">
        <v>363</v>
      </c>
      <c r="H7">
        <f>VLOOKUP($G7,$V$5:$AA$21,6,)</f>
        <v>1691644</v>
      </c>
      <c r="I7">
        <f>VLOOKUP($G7,$V$5:$AA$21,4,)</f>
        <v>880250</v>
      </c>
      <c r="L7" s="80"/>
      <c r="O7" t="s">
        <v>524</v>
      </c>
      <c r="P7" s="3" t="s">
        <v>899</v>
      </c>
      <c r="Q7">
        <v>165720</v>
      </c>
      <c r="R7">
        <v>12138</v>
      </c>
      <c r="S7">
        <v>201150</v>
      </c>
      <c r="T7" s="102">
        <f t="shared" si="4"/>
        <v>4.9447909116734235E-3</v>
      </c>
      <c r="U7" s="102"/>
      <c r="V7" t="str">
        <f t="shared" si="5"/>
        <v>arice</v>
      </c>
      <c r="W7" t="s">
        <v>511</v>
      </c>
      <c r="X7" t="s">
        <v>512</v>
      </c>
      <c r="Y7" s="29">
        <f t="shared" si="6"/>
        <v>233270</v>
      </c>
      <c r="Z7" s="102">
        <f t="shared" si="7"/>
        <v>3.3041460254920808E-2</v>
      </c>
      <c r="AA7" s="29">
        <f t="shared" si="2"/>
        <v>641492</v>
      </c>
      <c r="AB7" s="34">
        <f t="shared" si="3"/>
        <v>2.7499978565610665</v>
      </c>
    </row>
    <row r="8" spans="1:28" x14ac:dyDescent="0.3">
      <c r="A8" t="s">
        <v>364</v>
      </c>
      <c r="B8" t="s">
        <v>157</v>
      </c>
      <c r="C8" s="34">
        <f t="shared" ref="C8:C21" si="8">H8/$C$2</f>
        <v>0.42002099999999998</v>
      </c>
      <c r="D8" s="54"/>
      <c r="E8" s="29"/>
      <c r="G8" t="s">
        <v>364</v>
      </c>
      <c r="H8">
        <f t="shared" ref="H8:H21" si="9">VLOOKUP($G8,$V$5:$AA$21,6,)</f>
        <v>420021</v>
      </c>
      <c r="I8">
        <f t="shared" ref="I8:I21" si="10">VLOOKUP($G8,$V$5:$AA$21,4,)</f>
        <v>390629</v>
      </c>
      <c r="L8" s="80"/>
      <c r="O8" t="s">
        <v>560</v>
      </c>
      <c r="P8" s="3" t="s">
        <v>900</v>
      </c>
      <c r="Q8">
        <v>2393</v>
      </c>
      <c r="R8">
        <v>101676</v>
      </c>
      <c r="S8">
        <v>24331</v>
      </c>
      <c r="T8" s="102">
        <f t="shared" si="4"/>
        <v>5.9811935208514081E-4</v>
      </c>
      <c r="U8" s="102"/>
      <c r="V8" t="str">
        <f t="shared" ref="V8:V18" si="11">"a"&amp;W8</f>
        <v>apuls</v>
      </c>
      <c r="W8" t="s">
        <v>524</v>
      </c>
      <c r="X8" t="s">
        <v>525</v>
      </c>
      <c r="Y8" s="29">
        <f t="shared" ref="Y8:Y18" si="12">SUMIF($O$5:$O$58,$W8,Q$5:Q$58)</f>
        <v>603834</v>
      </c>
      <c r="Z8" s="102">
        <f t="shared" si="7"/>
        <v>8.5529888590773998E-2</v>
      </c>
      <c r="AA8" s="29">
        <f t="shared" ref="AA8:AA18" si="13">SUMIF($O$5:$O$58,$W8,S$5:S$58)</f>
        <v>430734</v>
      </c>
      <c r="AB8" s="34">
        <f t="shared" ref="AB8:AB18" si="14">AA8/Y8</f>
        <v>0.71333180973578836</v>
      </c>
    </row>
    <row r="9" spans="1:28" x14ac:dyDescent="0.3">
      <c r="A9" t="s">
        <v>365</v>
      </c>
      <c r="B9" t="s">
        <v>157</v>
      </c>
      <c r="C9" s="34">
        <f t="shared" si="8"/>
        <v>0.64149199999999995</v>
      </c>
      <c r="D9" s="54"/>
      <c r="E9" s="29"/>
      <c r="G9" t="s">
        <v>365</v>
      </c>
      <c r="H9">
        <f t="shared" si="9"/>
        <v>641492</v>
      </c>
      <c r="I9">
        <f t="shared" si="10"/>
        <v>233270</v>
      </c>
      <c r="L9" s="80"/>
      <c r="O9" t="s">
        <v>586</v>
      </c>
      <c r="P9" s="3" t="s">
        <v>901</v>
      </c>
      <c r="T9" s="102">
        <f t="shared" si="4"/>
        <v>0</v>
      </c>
      <c r="U9" s="102"/>
      <c r="V9" t="str">
        <f t="shared" si="11"/>
        <v>agnut</v>
      </c>
      <c r="W9" t="s">
        <v>531</v>
      </c>
      <c r="X9" t="s">
        <v>532</v>
      </c>
      <c r="Y9" s="29">
        <f t="shared" si="12"/>
        <v>336450</v>
      </c>
      <c r="Z9" s="102">
        <f t="shared" si="7"/>
        <v>4.7656360881245363E-2</v>
      </c>
      <c r="AA9" s="29">
        <f t="shared" si="13"/>
        <v>417199</v>
      </c>
      <c r="AB9" s="34">
        <f t="shared" si="14"/>
        <v>1.240002972209838</v>
      </c>
    </row>
    <row r="10" spans="1:28" x14ac:dyDescent="0.3">
      <c r="A10" t="s">
        <v>366</v>
      </c>
      <c r="B10" t="s">
        <v>157</v>
      </c>
      <c r="C10" s="34">
        <f t="shared" si="8"/>
        <v>0.43073400000000001</v>
      </c>
      <c r="D10" s="54"/>
      <c r="E10" s="29"/>
      <c r="G10" t="s">
        <v>366</v>
      </c>
      <c r="H10">
        <f t="shared" si="9"/>
        <v>430734</v>
      </c>
      <c r="I10">
        <f t="shared" si="10"/>
        <v>603834</v>
      </c>
      <c r="L10" s="80"/>
      <c r="O10" t="s">
        <v>586</v>
      </c>
      <c r="P10" s="3" t="s">
        <v>902</v>
      </c>
      <c r="Q10">
        <v>85000</v>
      </c>
      <c r="R10">
        <v>5882</v>
      </c>
      <c r="S10">
        <v>50000</v>
      </c>
      <c r="T10" s="102">
        <f t="shared" si="4"/>
        <v>1.229130229101025E-3</v>
      </c>
      <c r="U10" s="102"/>
      <c r="V10" t="str">
        <f t="shared" si="11"/>
        <v>aoils</v>
      </c>
      <c r="W10" t="s">
        <v>538</v>
      </c>
      <c r="X10" t="s">
        <v>539</v>
      </c>
      <c r="Y10" s="29">
        <f t="shared" si="12"/>
        <v>537836</v>
      </c>
      <c r="Z10" s="102">
        <f t="shared" si="7"/>
        <v>7.6181621372939462E-2</v>
      </c>
      <c r="AA10" s="29">
        <f t="shared" si="13"/>
        <v>3000040</v>
      </c>
      <c r="AB10" s="34">
        <f t="shared" si="14"/>
        <v>5.5779828795394879</v>
      </c>
    </row>
    <row r="11" spans="1:28" x14ac:dyDescent="0.3">
      <c r="A11" t="s">
        <v>367</v>
      </c>
      <c r="B11" t="s">
        <v>157</v>
      </c>
      <c r="C11" s="34">
        <f t="shared" si="8"/>
        <v>0.41719899999999999</v>
      </c>
      <c r="D11" s="54"/>
      <c r="E11" s="29"/>
      <c r="G11" t="s">
        <v>367</v>
      </c>
      <c r="H11">
        <f t="shared" si="9"/>
        <v>417199</v>
      </c>
      <c r="I11">
        <f t="shared" si="10"/>
        <v>336450</v>
      </c>
      <c r="L11" s="80"/>
      <c r="O11" t="s">
        <v>546</v>
      </c>
      <c r="P11" s="3" t="s">
        <v>547</v>
      </c>
      <c r="Q11">
        <v>916544</v>
      </c>
      <c r="R11">
        <v>187801</v>
      </c>
      <c r="S11">
        <v>17212756</v>
      </c>
      <c r="T11" s="102">
        <f t="shared" si="4"/>
        <v>0.42313437451480085</v>
      </c>
      <c r="U11" s="102"/>
      <c r="V11" t="str">
        <f t="shared" si="11"/>
        <v>acass</v>
      </c>
      <c r="W11" t="s">
        <v>546</v>
      </c>
      <c r="X11" t="s">
        <v>547</v>
      </c>
      <c r="Y11" s="29">
        <f t="shared" si="12"/>
        <v>916544</v>
      </c>
      <c r="Z11" s="102">
        <f t="shared" si="7"/>
        <v>0.12982360418350469</v>
      </c>
      <c r="AA11" s="29">
        <f t="shared" si="13"/>
        <v>17212756</v>
      </c>
      <c r="AB11" s="34">
        <f t="shared" si="14"/>
        <v>18.780065114168004</v>
      </c>
    </row>
    <row r="12" spans="1:28" x14ac:dyDescent="0.3">
      <c r="A12" t="s">
        <v>368</v>
      </c>
      <c r="B12" t="s">
        <v>157</v>
      </c>
      <c r="C12" s="34">
        <f t="shared" si="8"/>
        <v>3.0000399999999998</v>
      </c>
      <c r="D12" s="54"/>
      <c r="E12" s="29"/>
      <c r="G12" t="s">
        <v>368</v>
      </c>
      <c r="H12">
        <f t="shared" si="9"/>
        <v>3000040</v>
      </c>
      <c r="I12">
        <f t="shared" si="10"/>
        <v>537836</v>
      </c>
      <c r="L12" s="80"/>
      <c r="O12" t="s">
        <v>596</v>
      </c>
      <c r="P12" s="3" t="s">
        <v>903</v>
      </c>
      <c r="Q12">
        <v>14910</v>
      </c>
      <c r="R12">
        <v>74080</v>
      </c>
      <c r="S12">
        <v>110454</v>
      </c>
      <c r="T12" s="102">
        <f t="shared" si="4"/>
        <v>2.7152470065024922E-3</v>
      </c>
      <c r="U12" s="102"/>
      <c r="V12" t="str">
        <f t="shared" si="11"/>
        <v>aroot</v>
      </c>
      <c r="W12" t="s">
        <v>553</v>
      </c>
      <c r="X12" t="s">
        <v>554</v>
      </c>
      <c r="Y12" s="29">
        <f t="shared" si="12"/>
        <v>705111</v>
      </c>
      <c r="Z12" s="102">
        <f t="shared" si="7"/>
        <v>9.9875239344139694E-2</v>
      </c>
      <c r="AA12" s="29">
        <f t="shared" si="13"/>
        <v>8739133</v>
      </c>
      <c r="AB12" s="34">
        <f t="shared" si="14"/>
        <v>12.393981940432074</v>
      </c>
    </row>
    <row r="13" spans="1:28" x14ac:dyDescent="0.3">
      <c r="A13" t="s">
        <v>369</v>
      </c>
      <c r="B13" t="s">
        <v>157</v>
      </c>
      <c r="C13" s="34">
        <f t="shared" si="8"/>
        <v>17.212755999999999</v>
      </c>
      <c r="D13" s="54"/>
      <c r="E13" s="29"/>
      <c r="G13" t="s">
        <v>369</v>
      </c>
      <c r="H13">
        <f t="shared" si="9"/>
        <v>17212756</v>
      </c>
      <c r="I13">
        <f t="shared" si="10"/>
        <v>916544</v>
      </c>
      <c r="L13" s="80"/>
      <c r="O13" t="s">
        <v>560</v>
      </c>
      <c r="P13" s="3" t="s">
        <v>904</v>
      </c>
      <c r="Q13">
        <v>14400</v>
      </c>
      <c r="R13">
        <v>85000</v>
      </c>
      <c r="S13">
        <v>122400</v>
      </c>
      <c r="T13" s="102">
        <f t="shared" si="4"/>
        <v>3.008910800839309E-3</v>
      </c>
      <c r="U13" s="102"/>
      <c r="V13" t="str">
        <f t="shared" si="11"/>
        <v>avege</v>
      </c>
      <c r="W13" t="s">
        <v>560</v>
      </c>
      <c r="X13" t="s">
        <v>561</v>
      </c>
      <c r="Y13" s="29">
        <f t="shared" si="12"/>
        <v>82881</v>
      </c>
      <c r="Z13" s="102">
        <f t="shared" si="7"/>
        <v>1.173965476652845E-2</v>
      </c>
      <c r="AA13" s="29">
        <f t="shared" si="13"/>
        <v>786391</v>
      </c>
      <c r="AB13" s="34">
        <f t="shared" si="14"/>
        <v>9.488193916579192</v>
      </c>
    </row>
    <row r="14" spans="1:28" x14ac:dyDescent="0.3">
      <c r="A14" t="s">
        <v>370</v>
      </c>
      <c r="B14" t="s">
        <v>157</v>
      </c>
      <c r="C14" s="34">
        <f t="shared" si="8"/>
        <v>8.7391330000000007</v>
      </c>
      <c r="D14" s="54"/>
      <c r="E14" s="29"/>
      <c r="G14" t="s">
        <v>370</v>
      </c>
      <c r="H14">
        <f t="shared" si="9"/>
        <v>8739133</v>
      </c>
      <c r="I14">
        <f t="shared" si="10"/>
        <v>705111</v>
      </c>
      <c r="L14" s="80"/>
      <c r="O14" t="s">
        <v>590</v>
      </c>
      <c r="P14" s="3" t="s">
        <v>905</v>
      </c>
      <c r="Q14">
        <v>1683765</v>
      </c>
      <c r="R14">
        <v>5100</v>
      </c>
      <c r="S14">
        <v>858720</v>
      </c>
      <c r="T14" s="102">
        <f t="shared" si="4"/>
        <v>2.1109574206672643E-2</v>
      </c>
      <c r="U14" s="102"/>
      <c r="V14" t="str">
        <f t="shared" si="11"/>
        <v>asugr</v>
      </c>
      <c r="W14" t="s">
        <v>567</v>
      </c>
      <c r="X14" t="s">
        <v>568</v>
      </c>
      <c r="Y14" s="29">
        <f t="shared" si="12"/>
        <v>6013</v>
      </c>
      <c r="Z14" s="102">
        <f t="shared" si="7"/>
        <v>8.5170960909177699E-4</v>
      </c>
      <c r="AA14" s="29">
        <f t="shared" si="13"/>
        <v>149596</v>
      </c>
      <c r="AB14" s="34">
        <f t="shared" si="14"/>
        <v>24.878762680858141</v>
      </c>
    </row>
    <row r="15" spans="1:28" x14ac:dyDescent="0.3">
      <c r="A15" t="s">
        <v>346</v>
      </c>
      <c r="B15" t="s">
        <v>157</v>
      </c>
      <c r="C15" s="34">
        <f t="shared" si="8"/>
        <v>0.78639099999999995</v>
      </c>
      <c r="D15" s="54"/>
      <c r="E15" s="29"/>
      <c r="G15" t="s">
        <v>346</v>
      </c>
      <c r="H15">
        <f t="shared" si="9"/>
        <v>786391</v>
      </c>
      <c r="I15">
        <f t="shared" si="10"/>
        <v>82881</v>
      </c>
      <c r="L15" s="80"/>
      <c r="O15" t="s">
        <v>538</v>
      </c>
      <c r="P15" s="3" t="s">
        <v>906</v>
      </c>
      <c r="Q15">
        <v>71056</v>
      </c>
      <c r="R15">
        <v>53532</v>
      </c>
      <c r="S15">
        <v>380380</v>
      </c>
      <c r="T15" s="102">
        <f t="shared" si="4"/>
        <v>9.3507311309089583E-3</v>
      </c>
      <c r="U15" s="102"/>
      <c r="V15" t="str">
        <f t="shared" si="11"/>
        <v>atoba</v>
      </c>
      <c r="W15" t="s">
        <v>351</v>
      </c>
      <c r="X15" t="s">
        <v>574</v>
      </c>
      <c r="Y15" s="29">
        <f t="shared" si="12"/>
        <v>5912</v>
      </c>
      <c r="Z15" s="102">
        <f t="shared" si="7"/>
        <v>8.374034939216008E-4</v>
      </c>
      <c r="AA15" s="29">
        <f t="shared" si="13"/>
        <v>2390</v>
      </c>
      <c r="AB15" s="34">
        <f t="shared" si="14"/>
        <v>0.40426251691474968</v>
      </c>
    </row>
    <row r="16" spans="1:28" x14ac:dyDescent="0.3">
      <c r="A16" t="s">
        <v>371</v>
      </c>
      <c r="B16" t="s">
        <v>157</v>
      </c>
      <c r="C16" s="34">
        <f t="shared" si="8"/>
        <v>0.14959600000000001</v>
      </c>
      <c r="D16" s="54"/>
      <c r="E16" s="29"/>
      <c r="G16" t="s">
        <v>371</v>
      </c>
      <c r="H16">
        <f t="shared" si="9"/>
        <v>149596</v>
      </c>
      <c r="I16">
        <f t="shared" si="10"/>
        <v>6013</v>
      </c>
      <c r="L16" s="80"/>
      <c r="O16" t="s">
        <v>590</v>
      </c>
      <c r="P16" s="3" t="s">
        <v>907</v>
      </c>
      <c r="Q16">
        <v>460</v>
      </c>
      <c r="R16">
        <v>16000</v>
      </c>
      <c r="S16">
        <v>736</v>
      </c>
      <c r="T16" s="102">
        <f t="shared" si="4"/>
        <v>1.8092796972367087E-5</v>
      </c>
      <c r="U16" s="102"/>
      <c r="V16" t="str">
        <f t="shared" si="11"/>
        <v>acott</v>
      </c>
      <c r="W16" t="s">
        <v>579</v>
      </c>
      <c r="X16" t="s">
        <v>580</v>
      </c>
      <c r="Y16" s="29">
        <f t="shared" si="12"/>
        <v>16000</v>
      </c>
      <c r="Z16" s="102">
        <f t="shared" si="7"/>
        <v>2.266315274483358E-3</v>
      </c>
      <c r="AA16" s="29">
        <f t="shared" si="13"/>
        <v>28000</v>
      </c>
      <c r="AB16" s="34">
        <f t="shared" si="14"/>
        <v>1.75</v>
      </c>
    </row>
    <row r="17" spans="1:28" x14ac:dyDescent="0.3">
      <c r="A17" t="s">
        <v>348</v>
      </c>
      <c r="B17" t="s">
        <v>157</v>
      </c>
      <c r="C17" s="34">
        <f t="shared" si="8"/>
        <v>2.3900000000000002E-3</v>
      </c>
      <c r="D17" s="54"/>
      <c r="E17" s="29"/>
      <c r="G17" t="s">
        <v>348</v>
      </c>
      <c r="H17">
        <f t="shared" si="9"/>
        <v>2390</v>
      </c>
      <c r="I17">
        <f t="shared" si="10"/>
        <v>5912</v>
      </c>
      <c r="L17" s="80"/>
      <c r="P17" s="3" t="s">
        <v>908</v>
      </c>
      <c r="S17">
        <v>39985</v>
      </c>
      <c r="T17" s="102">
        <f t="shared" si="4"/>
        <v>9.8293544421208974E-4</v>
      </c>
      <c r="U17" s="102"/>
      <c r="V17" t="str">
        <f t="shared" si="11"/>
        <v>afrui</v>
      </c>
      <c r="W17" t="s">
        <v>586</v>
      </c>
      <c r="X17" t="s">
        <v>587</v>
      </c>
      <c r="Y17" s="29">
        <f t="shared" si="12"/>
        <v>527587</v>
      </c>
      <c r="Z17" s="102">
        <f t="shared" si="7"/>
        <v>7.4729904794928206E-2</v>
      </c>
      <c r="AA17" s="29">
        <f t="shared" si="13"/>
        <v>5671289</v>
      </c>
      <c r="AB17" s="34">
        <f t="shared" si="14"/>
        <v>10.749485866785951</v>
      </c>
    </row>
    <row r="18" spans="1:28" x14ac:dyDescent="0.3">
      <c r="A18" t="s">
        <v>372</v>
      </c>
      <c r="B18" t="s">
        <v>157</v>
      </c>
      <c r="C18" s="34">
        <f t="shared" si="8"/>
        <v>2.8000000000000001E-2</v>
      </c>
      <c r="D18" s="54"/>
      <c r="G18" t="s">
        <v>372</v>
      </c>
      <c r="H18">
        <f t="shared" si="9"/>
        <v>28000</v>
      </c>
      <c r="I18">
        <f t="shared" si="10"/>
        <v>16000</v>
      </c>
      <c r="L18" s="80"/>
      <c r="O18" t="s">
        <v>524</v>
      </c>
      <c r="P18" s="3" t="s">
        <v>909</v>
      </c>
      <c r="Q18">
        <v>162650</v>
      </c>
      <c r="R18">
        <v>12500</v>
      </c>
      <c r="S18">
        <v>203320</v>
      </c>
      <c r="T18" s="102">
        <f t="shared" si="4"/>
        <v>4.9981351636164077E-3</v>
      </c>
      <c r="U18" s="102"/>
      <c r="V18" t="str">
        <f t="shared" si="11"/>
        <v>acoco</v>
      </c>
      <c r="W18" t="s">
        <v>590</v>
      </c>
      <c r="X18" t="s">
        <v>591</v>
      </c>
      <c r="Y18" s="29">
        <f t="shared" si="12"/>
        <v>1684225</v>
      </c>
      <c r="Z18" s="102">
        <f t="shared" si="7"/>
        <v>0.23856155269792084</v>
      </c>
      <c r="AA18" s="29">
        <f t="shared" si="13"/>
        <v>859456</v>
      </c>
      <c r="AB18" s="34">
        <f t="shared" si="14"/>
        <v>0.51029761462987433</v>
      </c>
    </row>
    <row r="19" spans="1:28" x14ac:dyDescent="0.3">
      <c r="A19" t="s">
        <v>347</v>
      </c>
      <c r="B19" t="s">
        <v>157</v>
      </c>
      <c r="C19" s="34">
        <f t="shared" si="8"/>
        <v>5.6712889999999998</v>
      </c>
      <c r="D19" s="54"/>
      <c r="G19" t="s">
        <v>347</v>
      </c>
      <c r="H19">
        <f t="shared" si="9"/>
        <v>5671289</v>
      </c>
      <c r="I19">
        <f t="shared" si="10"/>
        <v>527587</v>
      </c>
      <c r="L19" s="80"/>
      <c r="O19" t="s">
        <v>560</v>
      </c>
      <c r="P19" s="3" t="s">
        <v>910</v>
      </c>
      <c r="Q19">
        <v>10</v>
      </c>
      <c r="R19">
        <v>134000</v>
      </c>
      <c r="S19">
        <v>134</v>
      </c>
      <c r="T19" s="102">
        <f t="shared" si="4"/>
        <v>3.294069013990747E-6</v>
      </c>
      <c r="U19" s="102"/>
      <c r="V19" t="str">
        <f>"a"&amp;W19</f>
        <v>aocrp</v>
      </c>
      <c r="W19" t="s">
        <v>596</v>
      </c>
      <c r="X19" t="s">
        <v>597</v>
      </c>
      <c r="Y19" s="29">
        <f>SUMIF($O$5:$O$58,$W19,Q$5:Q$58)</f>
        <v>133376</v>
      </c>
      <c r="Z19" s="102">
        <f>Y19/$Y$4</f>
        <v>1.8892004128093273E-2</v>
      </c>
      <c r="AA19" s="29">
        <f>SUMIF($O$5:$O$58,$W19,S$5:S$58)</f>
        <v>160963</v>
      </c>
      <c r="AB19" s="34">
        <f>AA19/Y19</f>
        <v>1.2068363123800383</v>
      </c>
    </row>
    <row r="20" spans="1:28" x14ac:dyDescent="0.3">
      <c r="A20" t="s">
        <v>373</v>
      </c>
      <c r="B20" t="s">
        <v>157</v>
      </c>
      <c r="C20" s="34">
        <f t="shared" si="8"/>
        <v>0.859456</v>
      </c>
      <c r="G20" t="s">
        <v>373</v>
      </c>
      <c r="H20">
        <f t="shared" si="9"/>
        <v>859456</v>
      </c>
      <c r="I20">
        <f t="shared" si="10"/>
        <v>1684225</v>
      </c>
      <c r="L20" s="80"/>
      <c r="O20" t="s">
        <v>560</v>
      </c>
      <c r="P20" s="3" t="s">
        <v>911</v>
      </c>
      <c r="Q20">
        <v>6330</v>
      </c>
      <c r="R20">
        <v>81000</v>
      </c>
      <c r="S20">
        <v>51273</v>
      </c>
      <c r="T20" s="102">
        <f t="shared" si="4"/>
        <v>1.260423884733937E-3</v>
      </c>
      <c r="U20" s="102"/>
    </row>
    <row r="21" spans="1:28" x14ac:dyDescent="0.3">
      <c r="A21" t="s">
        <v>375</v>
      </c>
      <c r="B21" t="s">
        <v>157</v>
      </c>
      <c r="C21" s="34">
        <f t="shared" si="8"/>
        <v>0.16096299999999999</v>
      </c>
      <c r="G21" t="s">
        <v>375</v>
      </c>
      <c r="H21">
        <f t="shared" si="9"/>
        <v>160963</v>
      </c>
      <c r="I21">
        <f t="shared" si="10"/>
        <v>133376</v>
      </c>
      <c r="L21" s="80"/>
      <c r="O21" t="s">
        <v>586</v>
      </c>
      <c r="P21" s="3" t="s">
        <v>912</v>
      </c>
      <c r="T21" s="102">
        <f t="shared" si="4"/>
        <v>0</v>
      </c>
      <c r="U21" s="102"/>
      <c r="Y21" s="29"/>
      <c r="Z21" s="80"/>
      <c r="AA21" s="29"/>
    </row>
    <row r="22" spans="1:28" x14ac:dyDescent="0.3">
      <c r="O22" t="s">
        <v>586</v>
      </c>
      <c r="P22" s="3" t="s">
        <v>913</v>
      </c>
      <c r="Q22">
        <v>15695</v>
      </c>
      <c r="R22">
        <v>43217</v>
      </c>
      <c r="S22">
        <v>67829</v>
      </c>
      <c r="T22" s="102">
        <f t="shared" si="4"/>
        <v>1.6674134861938686E-3</v>
      </c>
      <c r="U22" s="102"/>
    </row>
    <row r="23" spans="1:28" x14ac:dyDescent="0.3">
      <c r="O23" t="s">
        <v>596</v>
      </c>
      <c r="P23" s="3" t="s">
        <v>914</v>
      </c>
      <c r="Q23">
        <v>80</v>
      </c>
      <c r="R23">
        <v>11750</v>
      </c>
      <c r="S23">
        <v>94</v>
      </c>
      <c r="T23" s="102">
        <f t="shared" si="4"/>
        <v>2.3107648307099268E-6</v>
      </c>
      <c r="U23" s="102"/>
    </row>
    <row r="24" spans="1:28" x14ac:dyDescent="0.3">
      <c r="O24" t="s">
        <v>531</v>
      </c>
      <c r="P24" s="3" t="s">
        <v>915</v>
      </c>
      <c r="Q24">
        <v>336450</v>
      </c>
      <c r="R24">
        <v>12400</v>
      </c>
      <c r="S24">
        <v>417199</v>
      </c>
      <c r="T24" s="102">
        <f t="shared" si="4"/>
        <v>1.025583804901437E-2</v>
      </c>
      <c r="U24" s="102"/>
    </row>
    <row r="25" spans="1:28" x14ac:dyDescent="0.3">
      <c r="O25" t="s">
        <v>538</v>
      </c>
      <c r="P25" s="3" t="s">
        <v>916</v>
      </c>
      <c r="Q25">
        <v>31470</v>
      </c>
      <c r="R25">
        <v>10899</v>
      </c>
      <c r="S25">
        <v>34300</v>
      </c>
      <c r="T25" s="102">
        <f t="shared" si="4"/>
        <v>8.4318333716330309E-4</v>
      </c>
      <c r="U25" s="102"/>
    </row>
    <row r="26" spans="1:28" x14ac:dyDescent="0.3">
      <c r="O26" t="s">
        <v>596</v>
      </c>
      <c r="P26" s="3" t="s">
        <v>917</v>
      </c>
      <c r="Q26">
        <v>85367</v>
      </c>
      <c r="R26">
        <v>2822</v>
      </c>
      <c r="S26">
        <v>24094</v>
      </c>
      <c r="T26" s="102">
        <f t="shared" si="4"/>
        <v>5.9229327479920187E-4</v>
      </c>
      <c r="U26" s="102"/>
    </row>
    <row r="27" spans="1:28" x14ac:dyDescent="0.3">
      <c r="O27" t="s">
        <v>586</v>
      </c>
      <c r="P27" s="3" t="s">
        <v>918</v>
      </c>
      <c r="Q27">
        <v>7175</v>
      </c>
      <c r="R27">
        <v>65051</v>
      </c>
      <c r="S27">
        <v>46674</v>
      </c>
      <c r="T27" s="102">
        <f t="shared" si="4"/>
        <v>1.1473684862612248E-3</v>
      </c>
      <c r="U27" s="102"/>
    </row>
    <row r="28" spans="1:28" x14ac:dyDescent="0.3">
      <c r="O28" t="s">
        <v>499</v>
      </c>
      <c r="P28" s="3" t="s">
        <v>500</v>
      </c>
      <c r="Q28">
        <v>880250</v>
      </c>
      <c r="R28">
        <v>19218</v>
      </c>
      <c r="S28">
        <v>1691644</v>
      </c>
      <c r="T28" s="102">
        <f t="shared" si="4"/>
        <v>4.1585015545547485E-2</v>
      </c>
      <c r="U28" s="102"/>
    </row>
    <row r="29" spans="1:28" x14ac:dyDescent="0.3">
      <c r="O29" t="s">
        <v>586</v>
      </c>
      <c r="P29" s="3" t="s">
        <v>919</v>
      </c>
      <c r="Q29">
        <v>7550</v>
      </c>
      <c r="R29">
        <v>131600</v>
      </c>
      <c r="S29">
        <v>99358</v>
      </c>
      <c r="T29" s="102">
        <f t="shared" si="4"/>
        <v>2.4424784260603928E-3</v>
      </c>
      <c r="U29" s="102"/>
    </row>
    <row r="30" spans="1:28" x14ac:dyDescent="0.3">
      <c r="O30" t="s">
        <v>586</v>
      </c>
      <c r="P30" s="3" t="s">
        <v>920</v>
      </c>
      <c r="T30" s="102">
        <f t="shared" si="4"/>
        <v>0</v>
      </c>
      <c r="U30" s="102"/>
    </row>
    <row r="31" spans="1:28" x14ac:dyDescent="0.3">
      <c r="O31" t="s">
        <v>505</v>
      </c>
      <c r="P31" s="3" t="s">
        <v>921</v>
      </c>
      <c r="Q31">
        <v>162236</v>
      </c>
      <c r="R31">
        <v>9700</v>
      </c>
      <c r="S31">
        <v>157369</v>
      </c>
      <c r="T31" s="102">
        <f t="shared" si="4"/>
        <v>3.8685399004679839E-3</v>
      </c>
      <c r="U31" s="102"/>
    </row>
    <row r="32" spans="1:28" x14ac:dyDescent="0.3">
      <c r="O32" t="s">
        <v>586</v>
      </c>
      <c r="P32" s="3" t="s">
        <v>922</v>
      </c>
      <c r="Q32">
        <v>10253</v>
      </c>
      <c r="R32">
        <v>1472</v>
      </c>
      <c r="S32">
        <v>1509</v>
      </c>
      <c r="T32" s="102">
        <f t="shared" si="4"/>
        <v>3.7095150314268936E-5</v>
      </c>
      <c r="U32" s="102"/>
    </row>
    <row r="33" spans="15:21" x14ac:dyDescent="0.3">
      <c r="O33" t="s">
        <v>596</v>
      </c>
      <c r="P33" s="3" t="s">
        <v>923</v>
      </c>
      <c r="Q33">
        <v>42</v>
      </c>
      <c r="R33">
        <v>8810</v>
      </c>
      <c r="S33">
        <v>37</v>
      </c>
      <c r="T33" s="102">
        <f t="shared" si="4"/>
        <v>9.0955636953475843E-7</v>
      </c>
      <c r="U33" s="102"/>
    </row>
    <row r="34" spans="15:21" x14ac:dyDescent="0.3">
      <c r="O34" t="s">
        <v>538</v>
      </c>
      <c r="P34" s="3" t="s">
        <v>924</v>
      </c>
      <c r="Q34">
        <v>349040</v>
      </c>
      <c r="R34">
        <v>69992</v>
      </c>
      <c r="S34">
        <v>2443000</v>
      </c>
      <c r="T34" s="102">
        <f t="shared" si="4"/>
        <v>6.0055302993876077E-2</v>
      </c>
      <c r="U34" s="102"/>
    </row>
    <row r="35" spans="15:21" x14ac:dyDescent="0.3">
      <c r="P35" s="3" t="s">
        <v>925</v>
      </c>
      <c r="S35">
        <v>208</v>
      </c>
      <c r="T35" s="102">
        <f t="shared" si="4"/>
        <v>5.1131817530602636E-6</v>
      </c>
      <c r="U35" s="102"/>
    </row>
    <row r="36" spans="15:21" x14ac:dyDescent="0.3">
      <c r="O36" t="s">
        <v>560</v>
      </c>
      <c r="P36" s="3" t="s">
        <v>926</v>
      </c>
      <c r="Q36">
        <v>3160</v>
      </c>
      <c r="R36">
        <v>210000</v>
      </c>
      <c r="S36">
        <v>66360</v>
      </c>
      <c r="T36" s="102">
        <f t="shared" si="4"/>
        <v>1.6313016400628802E-3</v>
      </c>
      <c r="U36" s="102"/>
    </row>
    <row r="37" spans="15:21" x14ac:dyDescent="0.3">
      <c r="O37" t="s">
        <v>560</v>
      </c>
      <c r="P37" s="3" t="s">
        <v>927</v>
      </c>
      <c r="Q37">
        <v>8420</v>
      </c>
      <c r="R37">
        <v>171000</v>
      </c>
      <c r="S37">
        <v>143982</v>
      </c>
      <c r="T37" s="102">
        <f t="shared" si="4"/>
        <v>3.5394525729284757E-3</v>
      </c>
      <c r="U37" s="102"/>
    </row>
    <row r="38" spans="15:21" x14ac:dyDescent="0.3">
      <c r="O38" t="s">
        <v>586</v>
      </c>
      <c r="P38" s="3" t="s">
        <v>928</v>
      </c>
      <c r="Q38">
        <v>17340</v>
      </c>
      <c r="R38">
        <v>397999</v>
      </c>
      <c r="S38">
        <v>690130</v>
      </c>
      <c r="T38" s="102">
        <f t="shared" si="4"/>
        <v>1.6965192900189809E-2</v>
      </c>
      <c r="U38" s="102"/>
    </row>
    <row r="39" spans="15:21" x14ac:dyDescent="0.3">
      <c r="O39" t="s">
        <v>586</v>
      </c>
      <c r="P39" s="3" t="s">
        <v>929</v>
      </c>
      <c r="Q39">
        <v>1580</v>
      </c>
      <c r="R39">
        <v>35196</v>
      </c>
      <c r="S39">
        <v>5561</v>
      </c>
      <c r="T39" s="102">
        <f t="shared" si="4"/>
        <v>1.3670386408061599E-4</v>
      </c>
      <c r="U39" s="102"/>
    </row>
    <row r="40" spans="15:21" x14ac:dyDescent="0.3">
      <c r="O40" t="s">
        <v>596</v>
      </c>
      <c r="P40" s="3" t="s">
        <v>930</v>
      </c>
      <c r="Q40">
        <v>5627</v>
      </c>
      <c r="R40">
        <v>6854</v>
      </c>
      <c r="S40">
        <v>3857</v>
      </c>
      <c r="T40" s="102">
        <f t="shared" si="4"/>
        <v>9.4815105872853066E-5</v>
      </c>
      <c r="U40" s="102"/>
    </row>
    <row r="41" spans="15:21" x14ac:dyDescent="0.3">
      <c r="O41" t="s">
        <v>586</v>
      </c>
      <c r="P41" s="3" t="s">
        <v>931</v>
      </c>
      <c r="Q41">
        <v>10500</v>
      </c>
      <c r="R41">
        <v>630000</v>
      </c>
      <c r="S41">
        <v>661500</v>
      </c>
      <c r="T41" s="102">
        <f t="shared" si="4"/>
        <v>1.626139293100656E-2</v>
      </c>
      <c r="U41" s="102"/>
    </row>
    <row r="42" spans="15:21" x14ac:dyDescent="0.3">
      <c r="O42" t="s">
        <v>586</v>
      </c>
      <c r="P42" s="3" t="s">
        <v>932</v>
      </c>
      <c r="Q42">
        <v>362607</v>
      </c>
      <c r="R42">
        <v>109000</v>
      </c>
      <c r="S42">
        <v>3952421</v>
      </c>
      <c r="T42" s="102">
        <f t="shared" si="4"/>
        <v>9.716080258467405E-2</v>
      </c>
      <c r="U42" s="102"/>
    </row>
    <row r="43" spans="15:21" x14ac:dyDescent="0.3">
      <c r="O43" t="s">
        <v>524</v>
      </c>
      <c r="P43" s="3" t="s">
        <v>933</v>
      </c>
      <c r="Q43">
        <v>275464</v>
      </c>
      <c r="R43">
        <v>953</v>
      </c>
      <c r="S43">
        <v>26264</v>
      </c>
      <c r="T43" s="102">
        <f t="shared" si="4"/>
        <v>6.4563752674218645E-4</v>
      </c>
      <c r="U43" s="102"/>
    </row>
    <row r="44" spans="15:21" x14ac:dyDescent="0.3">
      <c r="O44" t="s">
        <v>586</v>
      </c>
      <c r="P44" s="3" t="s">
        <v>934</v>
      </c>
      <c r="T44" s="102">
        <f t="shared" si="4"/>
        <v>0</v>
      </c>
      <c r="U44" s="102"/>
    </row>
    <row r="45" spans="15:21" x14ac:dyDescent="0.3">
      <c r="O45" t="s">
        <v>511</v>
      </c>
      <c r="P45" s="3" t="s">
        <v>935</v>
      </c>
      <c r="Q45">
        <v>233270</v>
      </c>
      <c r="R45">
        <v>27500</v>
      </c>
      <c r="S45">
        <v>641492</v>
      </c>
      <c r="T45" s="102">
        <f t="shared" si="4"/>
        <v>1.5769544178529493E-2</v>
      </c>
      <c r="U45" s="102"/>
    </row>
    <row r="46" spans="15:21" x14ac:dyDescent="0.3">
      <c r="P46" s="3" t="s">
        <v>936</v>
      </c>
      <c r="S46">
        <v>427875</v>
      </c>
      <c r="T46" s="102">
        <f t="shared" si="4"/>
        <v>1.0518281935532021E-2</v>
      </c>
      <c r="U46" s="102"/>
    </row>
    <row r="47" spans="15:21" x14ac:dyDescent="0.3">
      <c r="O47" t="s">
        <v>553</v>
      </c>
      <c r="P47" s="3" t="s">
        <v>937</v>
      </c>
      <c r="Q47">
        <v>34</v>
      </c>
      <c r="R47">
        <v>52941</v>
      </c>
      <c r="S47">
        <v>180</v>
      </c>
      <c r="T47" s="102">
        <f t="shared" si="4"/>
        <v>4.4248688247636902E-6</v>
      </c>
      <c r="U47" s="102"/>
    </row>
    <row r="48" spans="15:21" x14ac:dyDescent="0.3">
      <c r="O48" t="s">
        <v>596</v>
      </c>
      <c r="P48" s="3" t="s">
        <v>938</v>
      </c>
      <c r="Q48">
        <v>27350</v>
      </c>
      <c r="R48">
        <v>8200</v>
      </c>
      <c r="S48">
        <v>22427</v>
      </c>
      <c r="T48" s="102">
        <f t="shared" si="4"/>
        <v>5.5131407296097376E-4</v>
      </c>
      <c r="U48" s="102"/>
    </row>
    <row r="49" spans="15:21" x14ac:dyDescent="0.3">
      <c r="O49" t="s">
        <v>579</v>
      </c>
      <c r="P49" s="3" t="s">
        <v>939</v>
      </c>
      <c r="Q49">
        <v>16000</v>
      </c>
      <c r="R49">
        <v>17500</v>
      </c>
      <c r="S49">
        <v>28000</v>
      </c>
      <c r="T49" s="102">
        <f t="shared" si="4"/>
        <v>6.88312928296574E-4</v>
      </c>
      <c r="U49" s="102"/>
    </row>
    <row r="50" spans="15:21" x14ac:dyDescent="0.3">
      <c r="O50" t="s">
        <v>505</v>
      </c>
      <c r="P50" s="3" t="s">
        <v>940</v>
      </c>
      <c r="Q50">
        <v>228393</v>
      </c>
      <c r="R50">
        <v>11500</v>
      </c>
      <c r="S50">
        <v>262652</v>
      </c>
      <c r="T50" s="102">
        <f t="shared" si="4"/>
        <v>6.4566702586768485E-3</v>
      </c>
      <c r="U50" s="102"/>
    </row>
    <row r="51" spans="15:21" x14ac:dyDescent="0.3">
      <c r="O51" t="s">
        <v>538</v>
      </c>
      <c r="P51" s="3" t="s">
        <v>941</v>
      </c>
      <c r="Q51">
        <v>86270</v>
      </c>
      <c r="R51">
        <v>16502</v>
      </c>
      <c r="S51">
        <v>142360</v>
      </c>
      <c r="T51" s="102">
        <f t="shared" si="4"/>
        <v>3.4995795882964381E-3</v>
      </c>
      <c r="U51" s="102"/>
    </row>
    <row r="52" spans="15:21" x14ac:dyDescent="0.3">
      <c r="O52" t="s">
        <v>567</v>
      </c>
      <c r="P52" s="3" t="s">
        <v>568</v>
      </c>
      <c r="Q52">
        <v>6013</v>
      </c>
      <c r="R52">
        <v>248788</v>
      </c>
      <c r="S52">
        <v>149596</v>
      </c>
      <c r="T52" s="102">
        <f t="shared" si="4"/>
        <v>3.6774593150519386E-3</v>
      </c>
      <c r="U52" s="102"/>
    </row>
    <row r="53" spans="15:21" x14ac:dyDescent="0.3">
      <c r="O53" t="s">
        <v>553</v>
      </c>
      <c r="P53" s="3" t="s">
        <v>942</v>
      </c>
      <c r="Q53">
        <v>74389</v>
      </c>
      <c r="R53">
        <v>19038</v>
      </c>
      <c r="S53">
        <v>141622</v>
      </c>
      <c r="T53" s="102">
        <f t="shared" si="4"/>
        <v>3.4814376261149073E-3</v>
      </c>
      <c r="U53" s="102"/>
    </row>
    <row r="54" spans="15:21" x14ac:dyDescent="0.3">
      <c r="O54" t="s">
        <v>553</v>
      </c>
      <c r="P54" s="3" t="s">
        <v>943</v>
      </c>
      <c r="Q54">
        <v>200490</v>
      </c>
      <c r="R54">
        <v>64900</v>
      </c>
      <c r="S54">
        <v>1301181</v>
      </c>
      <c r="T54" s="102">
        <f t="shared" si="4"/>
        <v>3.1986418012638018E-2</v>
      </c>
      <c r="U54" s="102"/>
    </row>
    <row r="55" spans="15:21" x14ac:dyDescent="0.3">
      <c r="O55" t="s">
        <v>351</v>
      </c>
      <c r="P55" s="3" t="s">
        <v>944</v>
      </c>
      <c r="Q55">
        <v>5912</v>
      </c>
      <c r="R55">
        <v>4043</v>
      </c>
      <c r="S55">
        <v>2390</v>
      </c>
      <c r="T55" s="102">
        <f t="shared" si="4"/>
        <v>5.8752424951028992E-5</v>
      </c>
      <c r="U55" s="102"/>
    </row>
    <row r="56" spans="15:21" x14ac:dyDescent="0.3">
      <c r="O56" t="s">
        <v>560</v>
      </c>
      <c r="P56" s="3" t="s">
        <v>945</v>
      </c>
      <c r="Q56">
        <v>47000</v>
      </c>
      <c r="R56">
        <v>78037</v>
      </c>
      <c r="S56">
        <v>366772</v>
      </c>
      <c r="T56" s="102">
        <f t="shared" si="4"/>
        <v>9.0162110477568225E-3</v>
      </c>
      <c r="U56" s="102"/>
    </row>
    <row r="57" spans="15:21" x14ac:dyDescent="0.3">
      <c r="O57" t="s">
        <v>560</v>
      </c>
      <c r="P57" s="3" t="s">
        <v>946</v>
      </c>
      <c r="Q57">
        <v>1168</v>
      </c>
      <c r="R57">
        <v>95368</v>
      </c>
      <c r="S57">
        <v>11139</v>
      </c>
      <c r="T57" s="102">
        <f t="shared" si="4"/>
        <v>2.7382563243912635E-4</v>
      </c>
      <c r="U57" s="102"/>
    </row>
    <row r="58" spans="15:21" x14ac:dyDescent="0.3">
      <c r="O58" t="s">
        <v>553</v>
      </c>
      <c r="P58" s="3" t="s">
        <v>947</v>
      </c>
      <c r="Q58">
        <v>430198</v>
      </c>
      <c r="R58">
        <v>169600</v>
      </c>
      <c r="S58">
        <v>7296150</v>
      </c>
      <c r="T58" s="102">
        <f t="shared" si="4"/>
        <v>0.17935837042110886</v>
      </c>
      <c r="U58" s="102"/>
    </row>
    <row r="59" spans="15:21" x14ac:dyDescent="0.3">
      <c r="P59" s="3" t="s">
        <v>948</v>
      </c>
      <c r="Q59">
        <v>7059918</v>
      </c>
      <c r="R59">
        <v>3686118</v>
      </c>
      <c r="S59">
        <v>40679172</v>
      </c>
      <c r="T59" s="102">
        <f t="shared" si="4"/>
        <v>1</v>
      </c>
      <c r="U59" s="10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6EE2F-E643-4EAB-B768-659A195F64E1}">
  <dimension ref="A1:ER82"/>
  <sheetViews>
    <sheetView workbookViewId="0">
      <selection activeCell="O10" sqref="O10"/>
    </sheetView>
  </sheetViews>
  <sheetFormatPr defaultRowHeight="12" x14ac:dyDescent="0.25"/>
  <cols>
    <col min="1" max="1" width="8.44140625" style="81" bestFit="1" customWidth="1"/>
    <col min="2" max="2" width="5.77734375" style="81" bestFit="1" customWidth="1"/>
    <col min="3" max="3" width="8" style="82" bestFit="1" customWidth="1"/>
    <col min="4" max="4" width="8.88671875" style="81"/>
    <col min="5" max="5" width="6.21875" style="81" bestFit="1" customWidth="1"/>
    <col min="6" max="6" width="8" style="82" bestFit="1" customWidth="1"/>
    <col min="7" max="7" width="6.6640625" style="82" bestFit="1" customWidth="1"/>
    <col min="8" max="8" width="4.88671875" style="82" bestFit="1" customWidth="1"/>
    <col min="9" max="9" width="4.88671875" style="81" bestFit="1" customWidth="1"/>
    <col min="10" max="10" width="10" style="81" bestFit="1" customWidth="1"/>
    <col min="11" max="11" width="8" style="81" bestFit="1" customWidth="1"/>
    <col min="12" max="12" width="8" style="88" bestFit="1" customWidth="1"/>
    <col min="13" max="13" width="9.109375" style="81" bestFit="1" customWidth="1"/>
    <col min="14" max="15" width="6.6640625" style="81" bestFit="1" customWidth="1"/>
    <col min="16" max="16" width="7.44140625" style="81" bestFit="1" customWidth="1"/>
    <col min="17" max="17" width="7.88671875" style="81" customWidth="1"/>
    <col min="18" max="18" width="9.21875" style="81" bestFit="1" customWidth="1"/>
    <col min="19" max="19" width="11.109375" style="81" customWidth="1"/>
    <col min="20" max="21" width="8.88671875" style="81"/>
    <col min="22" max="22" width="8.77734375" style="81" bestFit="1" customWidth="1"/>
    <col min="23" max="23" width="5.33203125" style="81" bestFit="1" customWidth="1"/>
    <col min="24" max="24" width="4.44140625" style="81" bestFit="1" customWidth="1"/>
    <col min="25" max="25" width="8.88671875" style="81"/>
    <col min="26" max="26" width="6.21875" style="81" bestFit="1" customWidth="1"/>
    <col min="27" max="27" width="9.109375" style="81" customWidth="1"/>
    <col min="28" max="28" width="10.44140625" style="81" customWidth="1"/>
    <col min="29" max="29" width="13.77734375" style="81" customWidth="1"/>
    <col min="30" max="30" width="5.44140625" style="81" bestFit="1" customWidth="1"/>
    <col min="31" max="31" width="13.5546875" style="81" bestFit="1" customWidth="1"/>
    <col min="32" max="34" width="8.88671875" style="81"/>
    <col min="35" max="36" width="5.21875" style="81" bestFit="1" customWidth="1"/>
    <col min="37" max="16384" width="8.88671875" style="81"/>
  </cols>
  <sheetData>
    <row r="1" spans="1:29" x14ac:dyDescent="0.25">
      <c r="A1" s="136" t="s">
        <v>783</v>
      </c>
      <c r="B1" s="136"/>
      <c r="C1" s="136"/>
      <c r="D1" s="136"/>
      <c r="E1" s="136"/>
      <c r="F1" s="136"/>
      <c r="J1" s="82"/>
      <c r="K1" s="87"/>
      <c r="L1" s="88" t="s">
        <v>793</v>
      </c>
      <c r="M1" s="88">
        <v>6</v>
      </c>
    </row>
    <row r="2" spans="1:29" x14ac:dyDescent="0.25">
      <c r="A2" s="81" t="s">
        <v>752</v>
      </c>
      <c r="C2" s="82">
        <f>SUM(C4:C75)</f>
        <v>8525.9681160749114</v>
      </c>
      <c r="E2" s="81" t="s">
        <v>753</v>
      </c>
      <c r="F2" s="82">
        <f>SUM(F3:F5)</f>
        <v>8248.0326473952791</v>
      </c>
      <c r="K2" s="81" t="s">
        <v>754</v>
      </c>
      <c r="M2" s="81" t="s">
        <v>755</v>
      </c>
      <c r="N2" s="81" t="s">
        <v>756</v>
      </c>
      <c r="P2" s="81" t="s">
        <v>785</v>
      </c>
      <c r="AB2" s="81" t="s">
        <v>757</v>
      </c>
    </row>
    <row r="3" spans="1:29" x14ac:dyDescent="0.25">
      <c r="E3" s="81" t="s">
        <v>758</v>
      </c>
      <c r="F3" s="82">
        <f>F11</f>
        <v>8248.0059626100592</v>
      </c>
      <c r="K3" s="81" t="s">
        <v>759</v>
      </c>
      <c r="M3" s="81" t="s">
        <v>784</v>
      </c>
      <c r="N3" s="81">
        <v>3.6</v>
      </c>
      <c r="Q3" s="101" t="s">
        <v>789</v>
      </c>
      <c r="AB3" s="81" t="s">
        <v>760</v>
      </c>
      <c r="AC3" s="81" t="s">
        <v>761</v>
      </c>
    </row>
    <row r="4" spans="1:29" x14ac:dyDescent="0.25">
      <c r="A4" s="81" t="s">
        <v>764</v>
      </c>
      <c r="B4" s="81" t="s">
        <v>363</v>
      </c>
      <c r="C4" s="82">
        <f>HLOOKUP($B4,$A$81:$ER$82,2,)</f>
        <v>0</v>
      </c>
      <c r="E4" s="81" t="s">
        <v>763</v>
      </c>
      <c r="F4" s="82">
        <f>F12</f>
        <v>1.10872135599906E-4</v>
      </c>
      <c r="J4" s="81" t="s">
        <v>764</v>
      </c>
      <c r="K4" s="82">
        <f ca="1">SUMIF($A$4:$A$75,$J4,$C$4:$C$59)</f>
        <v>228.70971682760401</v>
      </c>
      <c r="L4" s="89">
        <f ca="1">K4</f>
        <v>228.70971682760401</v>
      </c>
      <c r="M4" s="83">
        <f ca="1">L4/(P15/100)</f>
        <v>294.62256041007834</v>
      </c>
      <c r="N4" s="83">
        <f t="shared" ref="N4:N7" ca="1" si="0">M4*$N$3</f>
        <v>1060.641217476282</v>
      </c>
      <c r="O4" s="92">
        <f ca="1">L4/N4</f>
        <v>0.21563344235461829</v>
      </c>
      <c r="P4" s="82">
        <f ca="1">(K4/M4)*100</f>
        <v>77.628039247662585</v>
      </c>
      <c r="Q4" s="100" t="s">
        <v>788</v>
      </c>
      <c r="R4" s="82">
        <f ca="1">(N4*$O$13)-L4</f>
        <v>1.4784436493755493E-3</v>
      </c>
      <c r="S4" s="82"/>
      <c r="T4" s="103"/>
      <c r="V4" s="81" t="s">
        <v>765</v>
      </c>
      <c r="W4" s="81">
        <v>6647</v>
      </c>
      <c r="AB4" s="81">
        <v>2016</v>
      </c>
      <c r="AC4" s="81" t="s">
        <v>766</v>
      </c>
    </row>
    <row r="5" spans="1:29" x14ac:dyDescent="0.25">
      <c r="A5" s="81" t="s">
        <v>764</v>
      </c>
      <c r="B5" s="81" t="s">
        <v>364</v>
      </c>
      <c r="C5" s="82">
        <f t="shared" ref="C5:C68" si="1">HLOOKUP($B5,$A$81:$ER$82,2,)</f>
        <v>0</v>
      </c>
      <c r="E5" s="81" t="s">
        <v>116</v>
      </c>
      <c r="F5" s="82">
        <f>F13</f>
        <v>2.6573913083999801E-2</v>
      </c>
      <c r="J5" s="81" t="s">
        <v>762</v>
      </c>
      <c r="K5" s="82">
        <f ca="1">SUMIF($A$4:$A$75,$J5,$C$4:$C$59)</f>
        <v>1798.4491339200374</v>
      </c>
      <c r="L5" s="89">
        <f t="shared" ref="L5:L7" ca="1" si="2">K5</f>
        <v>1798.4491339200374</v>
      </c>
      <c r="M5" s="83">
        <f ca="1">4185-(M4-M1)</f>
        <v>3896.3774395899218</v>
      </c>
      <c r="N5" s="83">
        <f t="shared" ca="1" si="0"/>
        <v>14026.958782523719</v>
      </c>
      <c r="O5" s="92">
        <f t="shared" ref="O5" ca="1" si="3">L5/N5</f>
        <v>0.12821376050243599</v>
      </c>
      <c r="P5" s="82">
        <f t="shared" ref="P5" ca="1" si="4">(K5/M5)*100</f>
        <v>46.156953780876961</v>
      </c>
      <c r="Q5" s="100" t="s">
        <v>790</v>
      </c>
      <c r="R5" s="82">
        <f ca="1">(N5*$O$13)-L5</f>
        <v>1226.2518265094448</v>
      </c>
      <c r="S5" s="82"/>
      <c r="T5" s="103"/>
      <c r="V5" s="81" t="s">
        <v>767</v>
      </c>
      <c r="W5" s="81">
        <v>11491</v>
      </c>
      <c r="AA5" s="81" t="s">
        <v>762</v>
      </c>
      <c r="AB5" s="81">
        <v>257</v>
      </c>
      <c r="AC5" s="81">
        <v>4185</v>
      </c>
    </row>
    <row r="6" spans="1:29" x14ac:dyDescent="0.25">
      <c r="A6" s="81" t="s">
        <v>764</v>
      </c>
      <c r="B6" s="81" t="s">
        <v>365</v>
      </c>
      <c r="C6" s="82">
        <f t="shared" si="1"/>
        <v>0</v>
      </c>
      <c r="J6" s="81" t="s">
        <v>770</v>
      </c>
      <c r="K6" s="82">
        <f ca="1">SUMIF($A$4:$A$75,$J6,$C$4:$C$59)</f>
        <v>2793.3639076371865</v>
      </c>
      <c r="L6" s="89">
        <f t="shared" ca="1" si="2"/>
        <v>2793.3639076371865</v>
      </c>
      <c r="M6" s="83">
        <f>1381+5</f>
        <v>1386</v>
      </c>
      <c r="N6" s="83">
        <f t="shared" si="0"/>
        <v>4989.6000000000004</v>
      </c>
      <c r="O6" s="92">
        <f ca="1">L6/N6</f>
        <v>0.55983724299286242</v>
      </c>
      <c r="P6" s="82">
        <f ca="1">(K6/M6)*100</f>
        <v>201.54140747743048</v>
      </c>
      <c r="Q6" s="100" t="s">
        <v>791</v>
      </c>
      <c r="R6" s="82">
        <f ca="1">(N6*$O$13)-L6</f>
        <v>-1717.4323285865496</v>
      </c>
      <c r="S6" s="93"/>
      <c r="T6" s="103"/>
      <c r="V6" s="81" t="s">
        <v>768</v>
      </c>
      <c r="W6" s="81">
        <v>4844</v>
      </c>
      <c r="AA6" s="81" t="s">
        <v>764</v>
      </c>
      <c r="AB6" s="81">
        <v>0.3</v>
      </c>
      <c r="AC6" s="81">
        <v>6</v>
      </c>
    </row>
    <row r="7" spans="1:29" x14ac:dyDescent="0.25">
      <c r="A7" s="81" t="s">
        <v>764</v>
      </c>
      <c r="B7" s="81" t="s">
        <v>366</v>
      </c>
      <c r="C7" s="82">
        <f t="shared" si="1"/>
        <v>0</v>
      </c>
      <c r="J7" s="81" t="s">
        <v>772</v>
      </c>
      <c r="K7" s="82">
        <f ca="1">SUMIF($A$4:$A$75,$J7,$C$4:$C$59)</f>
        <v>3427.5097289261503</v>
      </c>
      <c r="L7" s="89">
        <f t="shared" ca="1" si="2"/>
        <v>3427.5097289261503</v>
      </c>
      <c r="M7" s="83">
        <v>5048</v>
      </c>
      <c r="N7" s="83">
        <f t="shared" si="0"/>
        <v>18172.8</v>
      </c>
      <c r="O7" s="92">
        <f ca="1">L7/N7</f>
        <v>0.18860658395658073</v>
      </c>
      <c r="P7" s="82">
        <f ca="1">(K7/M7)*100</f>
        <v>67.89837022436906</v>
      </c>
      <c r="Q7" s="100" t="s">
        <v>792</v>
      </c>
      <c r="R7" s="82">
        <f ca="1">(N7*$O$13)-L7</f>
        <v>491.17902363345593</v>
      </c>
      <c r="S7" s="82"/>
      <c r="T7" s="103"/>
      <c r="V7" s="81" t="s">
        <v>771</v>
      </c>
      <c r="W7" s="81">
        <v>10625</v>
      </c>
      <c r="X7" s="81">
        <v>3978</v>
      </c>
      <c r="AA7" s="81" t="s">
        <v>770</v>
      </c>
      <c r="AB7" s="81">
        <v>221</v>
      </c>
      <c r="AC7" s="81">
        <v>1381</v>
      </c>
    </row>
    <row r="8" spans="1:29" x14ac:dyDescent="0.25">
      <c r="A8" s="81" t="s">
        <v>764</v>
      </c>
      <c r="B8" s="81" t="s">
        <v>367</v>
      </c>
      <c r="C8" s="82">
        <f t="shared" si="1"/>
        <v>0</v>
      </c>
      <c r="G8" s="82">
        <v>160.08427873797507</v>
      </c>
      <c r="H8" s="82">
        <v>1.6008427873797506E-4</v>
      </c>
      <c r="I8" s="82">
        <v>4.954378784002729E-2</v>
      </c>
      <c r="J8" s="81" t="s">
        <v>115</v>
      </c>
      <c r="K8" s="92">
        <f ca="1">SUMIF($A$4:$A$75,$J8,$C$4:$C$59)</f>
        <v>1.6008427873797501E-4</v>
      </c>
      <c r="L8" s="89">
        <f ca="1">K20</f>
        <v>183.17656434871475</v>
      </c>
      <c r="M8" s="83">
        <v>235.96548621738157</v>
      </c>
      <c r="N8" s="83">
        <f>M8*$N$3</f>
        <v>849.47575038257366</v>
      </c>
      <c r="O8" s="92">
        <f ca="1">L8/N8</f>
        <v>0.21563483626956806</v>
      </c>
      <c r="P8" s="82">
        <f ca="1">(L8/M8)*100</f>
        <v>77.628541057044515</v>
      </c>
      <c r="Q8" s="100" t="s">
        <v>788</v>
      </c>
      <c r="R8" s="110"/>
      <c r="S8" s="82"/>
      <c r="T8" s="103"/>
      <c r="V8" s="81" t="s">
        <v>773</v>
      </c>
      <c r="W8" s="81">
        <v>5048</v>
      </c>
      <c r="AA8" s="81" t="s">
        <v>772</v>
      </c>
      <c r="AB8" s="81">
        <v>503.2</v>
      </c>
      <c r="AC8" s="81">
        <v>5048</v>
      </c>
    </row>
    <row r="9" spans="1:29" x14ac:dyDescent="0.25">
      <c r="A9" s="81" t="s">
        <v>764</v>
      </c>
      <c r="B9" s="81" t="s">
        <v>368</v>
      </c>
      <c r="C9" s="82">
        <f t="shared" si="1"/>
        <v>0</v>
      </c>
      <c r="J9" s="81" t="s">
        <v>116</v>
      </c>
      <c r="K9" s="82">
        <f>F4+F5</f>
        <v>2.6684785219599706E-2</v>
      </c>
      <c r="L9" s="89">
        <f ca="1">K19</f>
        <v>183.20335689462502</v>
      </c>
      <c r="M9" s="83">
        <v>236</v>
      </c>
      <c r="N9" s="83">
        <f>M9*$N$3</f>
        <v>849.6</v>
      </c>
      <c r="O9" s="92">
        <f ca="1">L9/N9</f>
        <v>0.21563483626956806</v>
      </c>
      <c r="P9" s="82">
        <f ca="1">(L9/M9)*100</f>
        <v>77.628541057044501</v>
      </c>
      <c r="Q9" s="100" t="s">
        <v>788</v>
      </c>
      <c r="R9" s="82"/>
      <c r="S9" s="82"/>
      <c r="T9" s="103"/>
      <c r="V9" s="81" t="s">
        <v>774</v>
      </c>
      <c r="W9" s="81">
        <v>4185</v>
      </c>
      <c r="AA9" s="81" t="s">
        <v>775</v>
      </c>
      <c r="AB9" s="81">
        <v>0.5</v>
      </c>
      <c r="AC9" s="81">
        <v>5</v>
      </c>
    </row>
    <row r="10" spans="1:29" x14ac:dyDescent="0.25">
      <c r="A10" s="81" t="s">
        <v>764</v>
      </c>
      <c r="B10" s="81" t="s">
        <v>369</v>
      </c>
      <c r="C10" s="82">
        <f t="shared" si="1"/>
        <v>0</v>
      </c>
      <c r="F10" s="82" t="s">
        <v>432</v>
      </c>
      <c r="J10" s="81" t="s">
        <v>1057</v>
      </c>
      <c r="K10" s="92">
        <f ca="1">K8-K9</f>
        <v>-2.6524700940861731E-2</v>
      </c>
      <c r="L10" s="89">
        <f ca="1">L9-L8</f>
        <v>2.6792545910268473E-2</v>
      </c>
      <c r="M10" s="89">
        <f>M9-M8</f>
        <v>3.4513782618432742E-2</v>
      </c>
      <c r="N10" s="82">
        <f t="shared" ref="N10" si="5">M10*$N$3</f>
        <v>0.12424961742635787</v>
      </c>
      <c r="O10" s="92">
        <f ca="1">L10/N10</f>
        <v>0.21563483626940164</v>
      </c>
      <c r="P10" s="82">
        <f ca="1">(L10/M10)*100</f>
        <v>77.628541056984588</v>
      </c>
      <c r="R10" s="109">
        <f ca="1">SUM(R4:R7)</f>
        <v>4.5474735088646412E-13</v>
      </c>
      <c r="S10" s="132">
        <f ca="1">K10/O15</f>
        <v>-0.12300828967540546</v>
      </c>
      <c r="V10" s="81" t="s">
        <v>776</v>
      </c>
      <c r="W10" s="81">
        <v>1381</v>
      </c>
      <c r="AA10" s="81" t="s">
        <v>115</v>
      </c>
      <c r="AB10" s="81">
        <v>16.100000000000001</v>
      </c>
      <c r="AC10" s="81">
        <v>581</v>
      </c>
    </row>
    <row r="11" spans="1:29" x14ac:dyDescent="0.25">
      <c r="A11" s="81" t="s">
        <v>764</v>
      </c>
      <c r="B11" s="81" t="s">
        <v>370</v>
      </c>
      <c r="C11" s="82">
        <f t="shared" si="1"/>
        <v>0</v>
      </c>
      <c r="E11" s="81" t="s">
        <v>392</v>
      </c>
      <c r="F11" s="82">
        <v>8248.0059626100592</v>
      </c>
      <c r="S11" s="82"/>
      <c r="V11" s="81" t="s">
        <v>764</v>
      </c>
      <c r="W11" s="81">
        <v>6</v>
      </c>
      <c r="AA11" s="81" t="s">
        <v>116</v>
      </c>
      <c r="AB11" s="81">
        <v>43.9</v>
      </c>
      <c r="AC11" s="81">
        <v>236</v>
      </c>
    </row>
    <row r="12" spans="1:29" x14ac:dyDescent="0.25">
      <c r="A12" s="81" t="s">
        <v>764</v>
      </c>
      <c r="B12" s="81" t="s">
        <v>346</v>
      </c>
      <c r="C12" s="82">
        <f t="shared" si="1"/>
        <v>0</v>
      </c>
      <c r="E12" s="81" t="s">
        <v>20</v>
      </c>
      <c r="F12" s="82">
        <v>1.10872135599906E-4</v>
      </c>
      <c r="K12" s="82"/>
      <c r="L12" s="82"/>
      <c r="V12" s="81" t="s">
        <v>775</v>
      </c>
      <c r="W12" s="81">
        <v>5</v>
      </c>
      <c r="AA12" s="81" t="s">
        <v>758</v>
      </c>
      <c r="AB12" s="81">
        <v>1119.9000000000001</v>
      </c>
    </row>
    <row r="13" spans="1:29" x14ac:dyDescent="0.25">
      <c r="A13" s="81" t="s">
        <v>764</v>
      </c>
      <c r="B13" s="81" t="s">
        <v>371</v>
      </c>
      <c r="C13" s="82">
        <f t="shared" si="1"/>
        <v>0.31299891350980802</v>
      </c>
      <c r="E13" s="81" t="s">
        <v>30</v>
      </c>
      <c r="F13" s="82">
        <v>2.6573913083999801E-2</v>
      </c>
      <c r="J13" s="81" t="s">
        <v>777</v>
      </c>
      <c r="K13" s="84"/>
      <c r="L13" s="90">
        <f ca="1">SUM(L4:L7)</f>
        <v>8248.0324873109785</v>
      </c>
      <c r="M13" s="84">
        <f>SUM(AC5:AC9)</f>
        <v>10625</v>
      </c>
      <c r="N13" s="83">
        <f>M13*$N$3</f>
        <v>38250</v>
      </c>
      <c r="O13" s="92">
        <f ca="1">L13/N13</f>
        <v>0.21563483626956806</v>
      </c>
      <c r="P13" s="82">
        <f ca="1">(L13/M13)*100</f>
        <v>77.628541057044501</v>
      </c>
      <c r="Q13" s="85"/>
      <c r="Z13" s="81">
        <v>83.736000000000004</v>
      </c>
      <c r="AA13" s="81" t="s">
        <v>778</v>
      </c>
      <c r="AB13" s="81">
        <v>7.2</v>
      </c>
    </row>
    <row r="14" spans="1:29" x14ac:dyDescent="0.25">
      <c r="A14" s="81" t="s">
        <v>764</v>
      </c>
      <c r="B14" s="81" t="s">
        <v>348</v>
      </c>
      <c r="C14" s="82">
        <f t="shared" si="1"/>
        <v>0</v>
      </c>
      <c r="K14" s="82"/>
      <c r="L14" s="89"/>
      <c r="O14" s="108"/>
      <c r="Q14" s="86"/>
      <c r="AA14" s="81" t="s">
        <v>769</v>
      </c>
      <c r="AB14" s="81">
        <v>158.69999999999999</v>
      </c>
      <c r="AC14" s="81">
        <v>443</v>
      </c>
    </row>
    <row r="15" spans="1:29" x14ac:dyDescent="0.25">
      <c r="A15" s="81" t="s">
        <v>764</v>
      </c>
      <c r="B15" s="81" t="s">
        <v>372</v>
      </c>
      <c r="C15" s="82">
        <f t="shared" si="1"/>
        <v>0</v>
      </c>
      <c r="J15" s="81" t="s">
        <v>753</v>
      </c>
      <c r="K15" s="83"/>
      <c r="L15" s="91">
        <f ca="1">L18-L10</f>
        <v>8247.979170064149</v>
      </c>
      <c r="M15" s="83">
        <f>M13</f>
        <v>10625</v>
      </c>
      <c r="N15" s="83">
        <f>M15*$N$3</f>
        <v>38250</v>
      </c>
      <c r="O15" s="92">
        <f ca="1">L15/N15</f>
        <v>0.21563344235461829</v>
      </c>
      <c r="P15" s="82">
        <f ca="1">(L15/M15)*100</f>
        <v>77.628039247662585</v>
      </c>
      <c r="Q15" s="85"/>
      <c r="R15" s="87">
        <f ca="1">O13-O15</f>
        <v>1.3939149497710357E-6</v>
      </c>
      <c r="AA15" s="81" t="s">
        <v>779</v>
      </c>
      <c r="AC15" s="81">
        <v>11692</v>
      </c>
    </row>
    <row r="16" spans="1:29" x14ac:dyDescent="0.25">
      <c r="A16" s="81" t="s">
        <v>764</v>
      </c>
      <c r="B16" s="81" t="s">
        <v>347</v>
      </c>
      <c r="C16" s="82">
        <f t="shared" si="1"/>
        <v>0</v>
      </c>
      <c r="K16" s="82"/>
      <c r="L16" s="89"/>
      <c r="AA16" s="81" t="s">
        <v>780</v>
      </c>
      <c r="AC16" s="81">
        <v>11491</v>
      </c>
    </row>
    <row r="17" spans="1:29" x14ac:dyDescent="0.25">
      <c r="A17" s="81" t="s">
        <v>764</v>
      </c>
      <c r="B17" s="81" t="s">
        <v>373</v>
      </c>
      <c r="C17" s="82">
        <f t="shared" si="1"/>
        <v>0</v>
      </c>
      <c r="K17" s="82"/>
      <c r="L17" s="89"/>
    </row>
    <row r="18" spans="1:29" x14ac:dyDescent="0.25">
      <c r="A18" s="81" t="s">
        <v>764</v>
      </c>
      <c r="B18" s="81" t="s">
        <v>374</v>
      </c>
      <c r="J18" s="81" t="s">
        <v>780</v>
      </c>
      <c r="K18" s="82">
        <f>F3</f>
        <v>8248.0059626100592</v>
      </c>
      <c r="L18" s="89">
        <f>K18</f>
        <v>8248.0059626100592</v>
      </c>
      <c r="M18" s="84">
        <f>M15+M20-M19</f>
        <v>10624.965486217381</v>
      </c>
      <c r="N18" s="83">
        <f>M18*$N$3</f>
        <v>38249.875750382576</v>
      </c>
      <c r="O18" s="92">
        <f>K18/N18</f>
        <v>0.21563484327207422</v>
      </c>
      <c r="Q18" s="85"/>
      <c r="AA18" s="81" t="s">
        <v>781</v>
      </c>
      <c r="AC18" s="81">
        <v>10546</v>
      </c>
    </row>
    <row r="19" spans="1:29" x14ac:dyDescent="0.25">
      <c r="A19" s="81" t="s">
        <v>764</v>
      </c>
      <c r="B19" s="81" t="s">
        <v>375</v>
      </c>
      <c r="C19" s="82">
        <f t="shared" si="1"/>
        <v>2.2920723046801301</v>
      </c>
      <c r="K19" s="82">
        <f ca="1">N9*$O$13</f>
        <v>183.20335689462502</v>
      </c>
      <c r="L19" s="89">
        <f ca="1">K19</f>
        <v>183.20335689462502</v>
      </c>
      <c r="M19" s="84">
        <f>M9</f>
        <v>236</v>
      </c>
      <c r="N19" s="83">
        <f>M19*$N$3</f>
        <v>849.6</v>
      </c>
      <c r="O19" s="92">
        <f ca="1">L19/N19</f>
        <v>0.21563483626956806</v>
      </c>
      <c r="P19" s="85"/>
      <c r="Q19" s="85"/>
      <c r="AA19" s="81" t="s">
        <v>765</v>
      </c>
      <c r="AC19" s="81">
        <v>7977</v>
      </c>
    </row>
    <row r="20" spans="1:29" x14ac:dyDescent="0.25">
      <c r="A20" s="81" t="s">
        <v>764</v>
      </c>
      <c r="B20" s="81" t="s">
        <v>376</v>
      </c>
      <c r="C20" s="82">
        <f t="shared" si="1"/>
        <v>21.275313129717301</v>
      </c>
      <c r="K20" s="82">
        <f ca="1">N8*$O$13</f>
        <v>183.17656434871475</v>
      </c>
      <c r="L20" s="89">
        <f ca="1">K20</f>
        <v>183.17656434871475</v>
      </c>
      <c r="M20" s="84">
        <f>M8</f>
        <v>235.96548621738157</v>
      </c>
      <c r="N20" s="83">
        <f>M20*$N$3</f>
        <v>849.47575038257366</v>
      </c>
      <c r="O20" s="92">
        <f ca="1">L20/N20</f>
        <v>0.21563483626956806</v>
      </c>
      <c r="Q20" s="85"/>
      <c r="AA20" s="81" t="s">
        <v>768</v>
      </c>
      <c r="AC20" s="81">
        <v>2568</v>
      </c>
    </row>
    <row r="21" spans="1:29" x14ac:dyDescent="0.25">
      <c r="A21" s="81" t="s">
        <v>764</v>
      </c>
      <c r="B21" s="81" t="s">
        <v>377</v>
      </c>
      <c r="C21" s="82">
        <f t="shared" si="1"/>
        <v>61.1086370401949</v>
      </c>
    </row>
    <row r="22" spans="1:29" x14ac:dyDescent="0.25">
      <c r="A22" s="81" t="s">
        <v>764</v>
      </c>
      <c r="B22" s="81" t="s">
        <v>378</v>
      </c>
      <c r="C22" s="82">
        <f t="shared" si="1"/>
        <v>0</v>
      </c>
      <c r="K22" s="87"/>
      <c r="L22" s="87">
        <f ca="1">L20-L19</f>
        <v>-2.6792545910268473E-2</v>
      </c>
      <c r="N22" s="84">
        <f>N20-N19</f>
        <v>-0.12424961742635787</v>
      </c>
      <c r="O22" s="81">
        <f ca="1">L22/N22</f>
        <v>0.21563483626940164</v>
      </c>
      <c r="AA22" s="81" t="s">
        <v>771</v>
      </c>
      <c r="AC22" s="81">
        <v>10625</v>
      </c>
    </row>
    <row r="23" spans="1:29" x14ac:dyDescent="0.25">
      <c r="A23" s="81" t="s">
        <v>764</v>
      </c>
      <c r="B23" s="81" t="s">
        <v>6</v>
      </c>
      <c r="C23" s="82">
        <f t="shared" si="1"/>
        <v>138.85645589950499</v>
      </c>
      <c r="AA23" s="81" t="s">
        <v>782</v>
      </c>
      <c r="AC23" s="81">
        <v>11146</v>
      </c>
    </row>
    <row r="24" spans="1:29" x14ac:dyDescent="0.25">
      <c r="A24" s="81" t="s">
        <v>764</v>
      </c>
      <c r="B24" s="81" t="s">
        <v>10</v>
      </c>
      <c r="C24" s="82">
        <f t="shared" si="1"/>
        <v>4.8642395399968699</v>
      </c>
      <c r="K24" s="87"/>
    </row>
    <row r="25" spans="1:29" x14ac:dyDescent="0.25">
      <c r="A25" s="81" t="s">
        <v>762</v>
      </c>
      <c r="B25" s="81" t="s">
        <v>379</v>
      </c>
      <c r="C25" s="82">
        <f t="shared" si="1"/>
        <v>193.52156422566</v>
      </c>
      <c r="K25" s="87"/>
    </row>
    <row r="26" spans="1:29" x14ac:dyDescent="0.25">
      <c r="A26" s="81" t="s">
        <v>762</v>
      </c>
      <c r="B26" s="81" t="s">
        <v>880</v>
      </c>
      <c r="C26" s="82">
        <f t="shared" si="1"/>
        <v>16.9700499857558</v>
      </c>
      <c r="K26" s="88" t="s">
        <v>432</v>
      </c>
      <c r="L26" s="81">
        <v>-2.0999999999999999E-5</v>
      </c>
    </row>
    <row r="27" spans="1:29" x14ac:dyDescent="0.25">
      <c r="A27" s="81" t="s">
        <v>762</v>
      </c>
      <c r="B27" s="81" t="s">
        <v>21</v>
      </c>
      <c r="C27" s="82">
        <f t="shared" si="1"/>
        <v>1192.8578462072501</v>
      </c>
      <c r="K27" s="88"/>
      <c r="L27" s="87">
        <f ca="1">L8+L26</f>
        <v>183.17654334871474</v>
      </c>
      <c r="M27" s="82">
        <f ca="1">L27/O13</f>
        <v>849.47565299571193</v>
      </c>
      <c r="N27" s="87"/>
      <c r="O27" s="86"/>
    </row>
    <row r="28" spans="1:29" x14ac:dyDescent="0.25">
      <c r="A28" s="81" t="s">
        <v>762</v>
      </c>
      <c r="B28" s="81" t="s">
        <v>208</v>
      </c>
      <c r="C28" s="82">
        <f t="shared" si="1"/>
        <v>1.08057058366412</v>
      </c>
      <c r="M28" s="87">
        <f ca="1">M27/N3</f>
        <v>235.96545916547552</v>
      </c>
    </row>
    <row r="29" spans="1:29" x14ac:dyDescent="0.25">
      <c r="A29" s="81" t="s">
        <v>762</v>
      </c>
      <c r="B29" s="81" t="s">
        <v>380</v>
      </c>
      <c r="C29" s="82">
        <f t="shared" si="1"/>
        <v>1.5079646017830399</v>
      </c>
      <c r="K29" s="93"/>
      <c r="L29" s="94"/>
      <c r="N29" s="95"/>
      <c r="O29" s="96"/>
      <c r="Q29" s="96"/>
      <c r="R29" s="93"/>
    </row>
    <row r="30" spans="1:29" x14ac:dyDescent="0.25">
      <c r="A30" s="81" t="s">
        <v>762</v>
      </c>
      <c r="B30" s="81" t="s">
        <v>381</v>
      </c>
      <c r="C30" s="82">
        <f t="shared" si="1"/>
        <v>3.5082250776968</v>
      </c>
      <c r="K30" s="93"/>
      <c r="L30" s="107"/>
      <c r="M30" s="106"/>
      <c r="N30" s="95"/>
      <c r="O30" s="96"/>
      <c r="Q30" s="96"/>
      <c r="R30" s="93"/>
    </row>
    <row r="31" spans="1:29" x14ac:dyDescent="0.25">
      <c r="A31" s="81" t="s">
        <v>762</v>
      </c>
      <c r="B31" s="81" t="s">
        <v>382</v>
      </c>
      <c r="C31" s="82">
        <f t="shared" si="1"/>
        <v>38.241219195573599</v>
      </c>
      <c r="K31" s="93"/>
      <c r="L31" s="94"/>
      <c r="M31" s="95"/>
      <c r="N31" s="95"/>
      <c r="O31" s="96"/>
      <c r="Q31" s="96"/>
      <c r="R31" s="93"/>
    </row>
    <row r="32" spans="1:29" x14ac:dyDescent="0.25">
      <c r="A32" s="81" t="s">
        <v>762</v>
      </c>
      <c r="B32" s="81" t="s">
        <v>383</v>
      </c>
      <c r="C32" s="82">
        <f t="shared" si="1"/>
        <v>0.54189996227945603</v>
      </c>
      <c r="K32" s="93"/>
      <c r="L32" s="94"/>
      <c r="M32" s="95"/>
      <c r="N32" s="95"/>
      <c r="O32" s="96"/>
      <c r="Q32" s="96"/>
      <c r="R32" s="93"/>
    </row>
    <row r="33" spans="1:18" x14ac:dyDescent="0.25">
      <c r="A33" s="81" t="s">
        <v>762</v>
      </c>
      <c r="B33" s="81" t="s">
        <v>25</v>
      </c>
      <c r="C33" s="82">
        <f t="shared" si="1"/>
        <v>10.3145852945693</v>
      </c>
      <c r="K33" s="93" t="s">
        <v>30</v>
      </c>
      <c r="L33" s="94"/>
      <c r="M33" s="95"/>
      <c r="N33" s="95"/>
      <c r="O33" s="96"/>
      <c r="Q33" s="96"/>
      <c r="R33" s="93"/>
    </row>
    <row r="34" spans="1:18" x14ac:dyDescent="0.25">
      <c r="A34" s="81" t="s">
        <v>762</v>
      </c>
      <c r="B34" s="81" t="s">
        <v>384</v>
      </c>
      <c r="C34" s="82">
        <f t="shared" si="1"/>
        <v>7.7336378382896003</v>
      </c>
      <c r="J34" s="81" t="s">
        <v>432</v>
      </c>
      <c r="K34" s="93">
        <v>1.6008427873797501E-4</v>
      </c>
      <c r="L34" s="94"/>
      <c r="M34" s="95"/>
      <c r="N34" s="95"/>
      <c r="O34" s="96"/>
      <c r="Q34" s="96"/>
      <c r="R34" s="93"/>
    </row>
    <row r="35" spans="1:18" x14ac:dyDescent="0.25">
      <c r="A35" s="81" t="s">
        <v>762</v>
      </c>
      <c r="B35" s="81" t="s">
        <v>385</v>
      </c>
      <c r="C35" s="82">
        <f t="shared" si="1"/>
        <v>3.1934544594778E-2</v>
      </c>
      <c r="K35" s="93" t="s">
        <v>432</v>
      </c>
      <c r="L35" s="94"/>
      <c r="M35" s="95"/>
      <c r="N35" s="95"/>
      <c r="O35" s="96"/>
      <c r="Q35" s="96"/>
      <c r="R35" s="93"/>
    </row>
    <row r="36" spans="1:18" x14ac:dyDescent="0.25">
      <c r="A36" s="81" t="s">
        <v>762</v>
      </c>
      <c r="B36" s="81" t="s">
        <v>386</v>
      </c>
      <c r="C36" s="82">
        <f t="shared" si="1"/>
        <v>22.1312069822261</v>
      </c>
      <c r="J36" s="81" t="s">
        <v>30</v>
      </c>
      <c r="K36" s="93">
        <v>2.6573913083999801E-2</v>
      </c>
      <c r="L36" s="94"/>
      <c r="R36" s="93"/>
    </row>
    <row r="37" spans="1:18" x14ac:dyDescent="0.25">
      <c r="A37" s="81" t="s">
        <v>762</v>
      </c>
      <c r="B37" s="81" t="s">
        <v>387</v>
      </c>
      <c r="C37" s="82">
        <f t="shared" si="1"/>
        <v>50.617480570266402</v>
      </c>
      <c r="K37" s="93"/>
      <c r="L37" s="93"/>
    </row>
    <row r="38" spans="1:18" x14ac:dyDescent="0.25">
      <c r="A38" s="81" t="s">
        <v>762</v>
      </c>
      <c r="B38" s="81" t="s">
        <v>32</v>
      </c>
      <c r="C38" s="82">
        <f t="shared" si="1"/>
        <v>0.40306582826442999</v>
      </c>
      <c r="K38" s="84"/>
      <c r="L38" s="90"/>
      <c r="M38" s="84"/>
      <c r="N38" s="95"/>
      <c r="O38" s="97"/>
      <c r="Q38" s="97"/>
    </row>
    <row r="39" spans="1:18" x14ac:dyDescent="0.25">
      <c r="A39" s="81" t="s">
        <v>762</v>
      </c>
      <c r="B39" s="81" t="s">
        <v>35</v>
      </c>
      <c r="C39" s="82">
        <f t="shared" si="1"/>
        <v>74.198142565424504</v>
      </c>
      <c r="K39" s="93"/>
      <c r="L39" s="94"/>
      <c r="O39" s="86"/>
      <c r="Q39" s="86"/>
    </row>
    <row r="40" spans="1:18" x14ac:dyDescent="0.25">
      <c r="A40" s="81" t="s">
        <v>762</v>
      </c>
      <c r="B40" s="81" t="s">
        <v>41</v>
      </c>
      <c r="C40" s="82">
        <f t="shared" si="1"/>
        <v>16.5872452020146</v>
      </c>
      <c r="K40" s="93"/>
      <c r="L40" s="94"/>
      <c r="O40" s="86"/>
      <c r="Q40" s="86"/>
    </row>
    <row r="41" spans="1:18" x14ac:dyDescent="0.25">
      <c r="A41" s="81" t="s">
        <v>762</v>
      </c>
      <c r="B41" s="81" t="s">
        <v>388</v>
      </c>
      <c r="C41" s="82">
        <f t="shared" si="1"/>
        <v>45.911568346620498</v>
      </c>
      <c r="K41" s="95"/>
      <c r="L41" s="98"/>
      <c r="M41" s="95"/>
      <c r="N41" s="95"/>
      <c r="O41" s="97"/>
      <c r="Q41" s="97"/>
    </row>
    <row r="42" spans="1:18" x14ac:dyDescent="0.25">
      <c r="A42" s="81" t="s">
        <v>762</v>
      </c>
      <c r="B42" s="81" t="s">
        <v>389</v>
      </c>
      <c r="C42" s="82">
        <f t="shared" si="1"/>
        <v>49.772354548902896</v>
      </c>
      <c r="K42" s="93"/>
      <c r="L42" s="94"/>
    </row>
    <row r="43" spans="1:18" x14ac:dyDescent="0.25">
      <c r="A43" s="81" t="s">
        <v>762</v>
      </c>
      <c r="B43" s="81" t="s">
        <v>390</v>
      </c>
      <c r="C43" s="82">
        <f t="shared" si="1"/>
        <v>66.802968100592693</v>
      </c>
      <c r="K43" s="93"/>
      <c r="L43" s="94"/>
    </row>
    <row r="44" spans="1:18" x14ac:dyDescent="0.25">
      <c r="A44" s="81" t="s">
        <v>762</v>
      </c>
      <c r="B44" s="81" t="s">
        <v>341</v>
      </c>
      <c r="C44" s="82">
        <f t="shared" si="1"/>
        <v>1.70951365715396</v>
      </c>
      <c r="K44" s="93"/>
      <c r="L44" s="94"/>
      <c r="N44" s="95"/>
      <c r="O44" s="97"/>
      <c r="Q44" s="97"/>
    </row>
    <row r="45" spans="1:18" x14ac:dyDescent="0.25">
      <c r="A45" s="81" t="s">
        <v>762</v>
      </c>
      <c r="B45" s="81" t="s">
        <v>391</v>
      </c>
      <c r="C45" s="82">
        <f t="shared" si="1"/>
        <v>4.0060906014546802</v>
      </c>
      <c r="K45" s="93"/>
      <c r="L45" s="94"/>
      <c r="M45" s="84"/>
      <c r="N45" s="95"/>
      <c r="O45" s="97"/>
      <c r="Q45" s="97"/>
    </row>
    <row r="46" spans="1:18" x14ac:dyDescent="0.25">
      <c r="A46" s="81" t="s">
        <v>705</v>
      </c>
      <c r="B46" s="81" t="s">
        <v>392</v>
      </c>
      <c r="C46" s="82">
        <f t="shared" si="1"/>
        <v>277.93546867965603</v>
      </c>
      <c r="E46" s="87"/>
      <c r="K46" s="93"/>
      <c r="L46" s="94"/>
      <c r="M46" s="84"/>
      <c r="N46" s="95"/>
      <c r="O46" s="97"/>
      <c r="Q46" s="97"/>
    </row>
    <row r="47" spans="1:18" x14ac:dyDescent="0.25">
      <c r="A47" s="81" t="s">
        <v>770</v>
      </c>
      <c r="B47" s="81" t="s">
        <v>43</v>
      </c>
      <c r="C47" s="82">
        <f t="shared" si="1"/>
        <v>409.180722578153</v>
      </c>
      <c r="E47" s="87"/>
    </row>
    <row r="48" spans="1:18" x14ac:dyDescent="0.25">
      <c r="A48" s="81" t="s">
        <v>770</v>
      </c>
      <c r="B48" s="81" t="s">
        <v>393</v>
      </c>
      <c r="C48" s="82">
        <f t="shared" si="1"/>
        <v>0</v>
      </c>
      <c r="E48" s="87"/>
      <c r="K48" s="87"/>
      <c r="L48" s="99"/>
    </row>
    <row r="49" spans="1:5" x14ac:dyDescent="0.25">
      <c r="A49" s="81" t="s">
        <v>770</v>
      </c>
      <c r="B49" s="81" t="s">
        <v>46</v>
      </c>
      <c r="C49" s="82">
        <f t="shared" si="1"/>
        <v>537.08540745836297</v>
      </c>
      <c r="E49" s="87"/>
    </row>
    <row r="50" spans="1:5" x14ac:dyDescent="0.25">
      <c r="A50" s="81" t="s">
        <v>770</v>
      </c>
      <c r="B50" s="81" t="s">
        <v>394</v>
      </c>
      <c r="C50" s="82">
        <f t="shared" si="1"/>
        <v>41.105494651302699</v>
      </c>
      <c r="E50" s="87"/>
    </row>
    <row r="51" spans="1:5" x14ac:dyDescent="0.25">
      <c r="A51" s="81" t="s">
        <v>770</v>
      </c>
      <c r="B51" s="81" t="s">
        <v>395</v>
      </c>
      <c r="C51" s="82">
        <f t="shared" si="1"/>
        <v>0</v>
      </c>
      <c r="E51" s="87"/>
    </row>
    <row r="52" spans="1:5" x14ac:dyDescent="0.25">
      <c r="A52" s="81" t="s">
        <v>770</v>
      </c>
      <c r="B52" s="81" t="s">
        <v>396</v>
      </c>
      <c r="C52" s="82">
        <f t="shared" si="1"/>
        <v>105.53206156198701</v>
      </c>
      <c r="E52" s="87"/>
    </row>
    <row r="53" spans="1:5" x14ac:dyDescent="0.25">
      <c r="A53" s="81" t="s">
        <v>770</v>
      </c>
      <c r="B53" s="81" t="s">
        <v>397</v>
      </c>
      <c r="C53" s="82">
        <f t="shared" si="1"/>
        <v>13.5962249004199</v>
      </c>
      <c r="E53" s="87"/>
    </row>
    <row r="54" spans="1:5" x14ac:dyDescent="0.25">
      <c r="A54" s="81" t="s">
        <v>770</v>
      </c>
      <c r="B54" s="81" t="s">
        <v>199</v>
      </c>
      <c r="C54" s="82">
        <f t="shared" si="1"/>
        <v>425.15258192126601</v>
      </c>
      <c r="E54" s="87"/>
    </row>
    <row r="55" spans="1:5" x14ac:dyDescent="0.25">
      <c r="A55" s="81" t="s">
        <v>770</v>
      </c>
      <c r="B55" s="81" t="s">
        <v>398</v>
      </c>
      <c r="C55" s="82">
        <f t="shared" si="1"/>
        <v>450.41156174800898</v>
      </c>
      <c r="E55" s="87"/>
    </row>
    <row r="56" spans="1:5" x14ac:dyDescent="0.25">
      <c r="A56" s="81" t="s">
        <v>770</v>
      </c>
      <c r="B56" s="81" t="s">
        <v>399</v>
      </c>
      <c r="C56" s="82">
        <f t="shared" si="1"/>
        <v>377.80166471700898</v>
      </c>
      <c r="E56" s="87"/>
    </row>
    <row r="57" spans="1:5" x14ac:dyDescent="0.25">
      <c r="A57" s="81" t="s">
        <v>770</v>
      </c>
      <c r="B57" s="81" t="s">
        <v>200</v>
      </c>
      <c r="C57" s="82">
        <f t="shared" si="1"/>
        <v>176.42011455421499</v>
      </c>
      <c r="E57" s="87"/>
    </row>
    <row r="58" spans="1:5" x14ac:dyDescent="0.25">
      <c r="A58" s="81" t="s">
        <v>770</v>
      </c>
      <c r="B58" s="81" t="s">
        <v>201</v>
      </c>
      <c r="C58" s="82">
        <f t="shared" si="1"/>
        <v>106.768993550913</v>
      </c>
      <c r="E58" s="87"/>
    </row>
    <row r="59" spans="1:5" x14ac:dyDescent="0.25">
      <c r="A59" s="81" t="s">
        <v>770</v>
      </c>
      <c r="B59" s="81" t="s">
        <v>48</v>
      </c>
      <c r="C59" s="82">
        <f t="shared" si="1"/>
        <v>150.30907999554901</v>
      </c>
    </row>
    <row r="60" spans="1:5" x14ac:dyDescent="0.25">
      <c r="A60" s="81" t="s">
        <v>772</v>
      </c>
      <c r="B60" s="81" t="s">
        <v>453</v>
      </c>
      <c r="C60" s="82">
        <f t="shared" si="1"/>
        <v>39.603726847490499</v>
      </c>
    </row>
    <row r="61" spans="1:5" x14ac:dyDescent="0.25">
      <c r="A61" s="81" t="s">
        <v>772</v>
      </c>
      <c r="B61" s="81" t="s">
        <v>454</v>
      </c>
      <c r="C61" s="82">
        <f t="shared" si="1"/>
        <v>54.072056229080097</v>
      </c>
    </row>
    <row r="62" spans="1:5" x14ac:dyDescent="0.25">
      <c r="A62" s="81" t="s">
        <v>772</v>
      </c>
      <c r="B62" s="81" t="s">
        <v>455</v>
      </c>
      <c r="C62" s="82">
        <f t="shared" si="1"/>
        <v>52.7717979265</v>
      </c>
    </row>
    <row r="63" spans="1:5" x14ac:dyDescent="0.25">
      <c r="A63" s="81" t="s">
        <v>772</v>
      </c>
      <c r="B63" s="81" t="s">
        <v>456</v>
      </c>
      <c r="C63" s="82">
        <f t="shared" si="1"/>
        <v>58.234999908908698</v>
      </c>
    </row>
    <row r="64" spans="1:5" x14ac:dyDescent="0.25">
      <c r="A64" s="81" t="s">
        <v>772</v>
      </c>
      <c r="B64" s="81" t="s">
        <v>457</v>
      </c>
      <c r="C64" s="82">
        <f t="shared" si="1"/>
        <v>60.844308433788903</v>
      </c>
    </row>
    <row r="65" spans="1:3" x14ac:dyDescent="0.25">
      <c r="A65" s="81" t="s">
        <v>772</v>
      </c>
      <c r="B65" s="81" t="s">
        <v>458</v>
      </c>
      <c r="C65" s="82">
        <f t="shared" si="1"/>
        <v>20.915784954011301</v>
      </c>
    </row>
    <row r="66" spans="1:3" x14ac:dyDescent="0.25">
      <c r="A66" s="81" t="s">
        <v>772</v>
      </c>
      <c r="B66" s="81" t="s">
        <v>459</v>
      </c>
      <c r="C66" s="82">
        <f t="shared" si="1"/>
        <v>32.702752026818096</v>
      </c>
    </row>
    <row r="67" spans="1:3" x14ac:dyDescent="0.25">
      <c r="A67" s="81" t="s">
        <v>772</v>
      </c>
      <c r="B67" s="81" t="s">
        <v>460</v>
      </c>
      <c r="C67" s="82">
        <f t="shared" si="1"/>
        <v>40.237415279470902</v>
      </c>
    </row>
    <row r="68" spans="1:3" x14ac:dyDescent="0.25">
      <c r="A68" s="81" t="s">
        <v>772</v>
      </c>
      <c r="B68" s="81" t="s">
        <v>461</v>
      </c>
      <c r="C68" s="82">
        <f t="shared" si="1"/>
        <v>59.610862564651399</v>
      </c>
    </row>
    <row r="69" spans="1:3" x14ac:dyDescent="0.25">
      <c r="A69" s="81" t="s">
        <v>772</v>
      </c>
      <c r="B69" s="81" t="s">
        <v>462</v>
      </c>
      <c r="C69" s="82">
        <f t="shared" ref="C69:C75" si="6">HLOOKUP($B69,$A$81:$ER$82,2,)</f>
        <v>115.014460260654</v>
      </c>
    </row>
    <row r="70" spans="1:3" x14ac:dyDescent="0.25">
      <c r="A70" s="81" t="s">
        <v>772</v>
      </c>
      <c r="B70" s="81" t="s">
        <v>463</v>
      </c>
      <c r="C70" s="82">
        <f t="shared" si="6"/>
        <v>130.64441257866699</v>
      </c>
    </row>
    <row r="71" spans="1:3" x14ac:dyDescent="0.25">
      <c r="A71" s="81" t="s">
        <v>772</v>
      </c>
      <c r="B71" s="81" t="s">
        <v>464</v>
      </c>
      <c r="C71" s="82">
        <f t="shared" si="6"/>
        <v>194.27612601528099</v>
      </c>
    </row>
    <row r="72" spans="1:3" x14ac:dyDescent="0.25">
      <c r="A72" s="81" t="s">
        <v>772</v>
      </c>
      <c r="B72" s="81" t="s">
        <v>465</v>
      </c>
      <c r="C72" s="82">
        <f t="shared" si="6"/>
        <v>403.17052813933901</v>
      </c>
    </row>
    <row r="73" spans="1:3" x14ac:dyDescent="0.25">
      <c r="A73" s="81" t="s">
        <v>772</v>
      </c>
      <c r="B73" s="81" t="s">
        <v>466</v>
      </c>
      <c r="C73" s="82">
        <f t="shared" si="6"/>
        <v>697.90410499172901</v>
      </c>
    </row>
    <row r="74" spans="1:3" x14ac:dyDescent="0.25">
      <c r="A74" s="81" t="s">
        <v>772</v>
      </c>
      <c r="B74" s="81" t="s">
        <v>467</v>
      </c>
      <c r="C74" s="82">
        <f t="shared" si="6"/>
        <v>1467.5063927697599</v>
      </c>
    </row>
    <row r="75" spans="1:3" x14ac:dyDescent="0.25">
      <c r="A75" s="81" t="s">
        <v>115</v>
      </c>
      <c r="B75" s="81" t="s">
        <v>30</v>
      </c>
      <c r="C75" s="82">
        <f t="shared" si="6"/>
        <v>1.6008427873797501E-4</v>
      </c>
    </row>
    <row r="81" spans="1:148" x14ac:dyDescent="0.25">
      <c r="B81" s="81" t="s">
        <v>363</v>
      </c>
      <c r="C81" s="82" t="s">
        <v>364</v>
      </c>
      <c r="D81" s="81" t="s">
        <v>365</v>
      </c>
      <c r="E81" s="81" t="s">
        <v>366</v>
      </c>
      <c r="F81" s="82" t="s">
        <v>367</v>
      </c>
      <c r="G81" s="82" t="s">
        <v>368</v>
      </c>
      <c r="H81" s="82" t="s">
        <v>369</v>
      </c>
      <c r="I81" s="81" t="s">
        <v>370</v>
      </c>
      <c r="J81" s="81" t="s">
        <v>346</v>
      </c>
      <c r="K81" s="81" t="s">
        <v>371</v>
      </c>
      <c r="L81" s="88" t="s">
        <v>348</v>
      </c>
      <c r="M81" s="81" t="s">
        <v>372</v>
      </c>
      <c r="N81" s="81" t="s">
        <v>347</v>
      </c>
      <c r="O81" s="81" t="s">
        <v>373</v>
      </c>
      <c r="P81" s="81" t="s">
        <v>375</v>
      </c>
      <c r="Q81" s="81" t="s">
        <v>376</v>
      </c>
      <c r="R81" s="81" t="s">
        <v>377</v>
      </c>
      <c r="S81" s="81" t="s">
        <v>378</v>
      </c>
      <c r="T81" s="81" t="s">
        <v>6</v>
      </c>
      <c r="U81" s="81" t="s">
        <v>10</v>
      </c>
      <c r="V81" s="81" t="s">
        <v>379</v>
      </c>
      <c r="W81" s="81" t="s">
        <v>880</v>
      </c>
      <c r="X81" s="81" t="s">
        <v>21</v>
      </c>
      <c r="Y81" s="81" t="s">
        <v>208</v>
      </c>
      <c r="Z81" s="81" t="s">
        <v>380</v>
      </c>
      <c r="AA81" s="81" t="s">
        <v>381</v>
      </c>
      <c r="AB81" s="81" t="s">
        <v>382</v>
      </c>
      <c r="AC81" s="81" t="s">
        <v>383</v>
      </c>
      <c r="AD81" s="81" t="s">
        <v>25</v>
      </c>
      <c r="AE81" s="81" t="s">
        <v>384</v>
      </c>
      <c r="AF81" s="81" t="s">
        <v>385</v>
      </c>
      <c r="AG81" s="81" t="s">
        <v>386</v>
      </c>
      <c r="AH81" s="81" t="s">
        <v>387</v>
      </c>
      <c r="AI81" s="81" t="s">
        <v>32</v>
      </c>
      <c r="AJ81" s="81" t="s">
        <v>35</v>
      </c>
      <c r="AK81" s="81" t="s">
        <v>41</v>
      </c>
      <c r="AL81" s="81" t="s">
        <v>388</v>
      </c>
      <c r="AM81" s="81" t="s">
        <v>389</v>
      </c>
      <c r="AN81" s="81" t="s">
        <v>390</v>
      </c>
      <c r="AO81" s="81" t="s">
        <v>341</v>
      </c>
      <c r="AP81" s="81" t="s">
        <v>391</v>
      </c>
      <c r="AQ81" s="81" t="s">
        <v>392</v>
      </c>
      <c r="AR81" s="81" t="s">
        <v>43</v>
      </c>
      <c r="AS81" s="81" t="s">
        <v>393</v>
      </c>
      <c r="AT81" s="81" t="s">
        <v>46</v>
      </c>
      <c r="AU81" s="81" t="s">
        <v>394</v>
      </c>
      <c r="AV81" s="81" t="s">
        <v>395</v>
      </c>
      <c r="AW81" s="81" t="s">
        <v>396</v>
      </c>
      <c r="AX81" s="81" t="s">
        <v>397</v>
      </c>
      <c r="AY81" s="81" t="s">
        <v>199</v>
      </c>
      <c r="AZ81" s="81" t="s">
        <v>398</v>
      </c>
      <c r="BA81" s="81" t="s">
        <v>399</v>
      </c>
      <c r="BB81" s="81" t="s">
        <v>200</v>
      </c>
      <c r="BC81" s="81" t="s">
        <v>201</v>
      </c>
      <c r="BD81" s="81" t="s">
        <v>48</v>
      </c>
      <c r="BE81" s="81" t="s">
        <v>400</v>
      </c>
      <c r="BF81" s="81" t="s">
        <v>401</v>
      </c>
      <c r="BG81" s="81" t="s">
        <v>402</v>
      </c>
      <c r="BH81" s="81" t="s">
        <v>403</v>
      </c>
      <c r="BI81" s="81" t="s">
        <v>404</v>
      </c>
      <c r="BJ81" s="81" t="s">
        <v>405</v>
      </c>
      <c r="BK81" s="81" t="s">
        <v>406</v>
      </c>
      <c r="BL81" s="81" t="s">
        <v>407</v>
      </c>
      <c r="BM81" s="81" t="s">
        <v>408</v>
      </c>
      <c r="BN81" s="81" t="s">
        <v>342</v>
      </c>
      <c r="BO81" s="81" t="s">
        <v>409</v>
      </c>
      <c r="BP81" s="81" t="s">
        <v>344</v>
      </c>
      <c r="BQ81" s="81" t="s">
        <v>410</v>
      </c>
      <c r="BR81" s="81" t="s">
        <v>343</v>
      </c>
      <c r="BS81" s="81" t="s">
        <v>411</v>
      </c>
      <c r="BT81" s="81" t="s">
        <v>413</v>
      </c>
      <c r="BU81" s="81" t="s">
        <v>414</v>
      </c>
      <c r="BV81" s="81" t="s">
        <v>415</v>
      </c>
      <c r="BW81" s="81" t="s">
        <v>416</v>
      </c>
      <c r="BX81" s="81" t="s">
        <v>7</v>
      </c>
      <c r="BY81" s="81" t="s">
        <v>11</v>
      </c>
      <c r="BZ81" s="81" t="s">
        <v>417</v>
      </c>
      <c r="CA81" s="81" t="s">
        <v>660</v>
      </c>
      <c r="CB81" s="81" t="s">
        <v>22</v>
      </c>
      <c r="CC81" s="81" t="s">
        <v>202</v>
      </c>
      <c r="CD81" s="81" t="s">
        <v>418</v>
      </c>
      <c r="CE81" s="81" t="s">
        <v>419</v>
      </c>
      <c r="CF81" s="81" t="s">
        <v>420</v>
      </c>
      <c r="CG81" s="81" t="s">
        <v>421</v>
      </c>
      <c r="CH81" s="81" t="s">
        <v>422</v>
      </c>
      <c r="CI81" s="81" t="s">
        <v>423</v>
      </c>
      <c r="CJ81" s="81" t="s">
        <v>424</v>
      </c>
      <c r="CK81" s="81" t="s">
        <v>425</v>
      </c>
      <c r="CL81" s="81" t="s">
        <v>426</v>
      </c>
      <c r="CM81" s="81" t="s">
        <v>33</v>
      </c>
      <c r="CN81" s="81" t="s">
        <v>36</v>
      </c>
      <c r="CO81" s="81" t="s">
        <v>42</v>
      </c>
      <c r="CP81" s="81" t="s">
        <v>427</v>
      </c>
      <c r="CQ81" s="81" t="s">
        <v>428</v>
      </c>
      <c r="CR81" s="81" t="s">
        <v>429</v>
      </c>
      <c r="CS81" s="81" t="s">
        <v>430</v>
      </c>
      <c r="CT81" s="81" t="s">
        <v>431</v>
      </c>
      <c r="CU81" s="81" t="s">
        <v>432</v>
      </c>
      <c r="CV81" s="81" t="s">
        <v>44</v>
      </c>
      <c r="CW81" s="81" t="s">
        <v>433</v>
      </c>
      <c r="CX81" s="81" t="s">
        <v>47</v>
      </c>
      <c r="CY81" s="81" t="s">
        <v>434</v>
      </c>
      <c r="CZ81" s="81" t="s">
        <v>435</v>
      </c>
      <c r="DA81" s="81" t="s">
        <v>436</v>
      </c>
      <c r="DB81" s="81" t="s">
        <v>437</v>
      </c>
      <c r="DC81" s="81" t="s">
        <v>205</v>
      </c>
      <c r="DD81" s="81" t="s">
        <v>438</v>
      </c>
      <c r="DE81" s="81" t="s">
        <v>439</v>
      </c>
      <c r="DF81" s="81" t="s">
        <v>206</v>
      </c>
      <c r="DG81" s="81" t="s">
        <v>207</v>
      </c>
      <c r="DH81" s="81" t="s">
        <v>49</v>
      </c>
      <c r="DI81" s="81" t="s">
        <v>168</v>
      </c>
      <c r="DJ81" s="81" t="s">
        <v>440</v>
      </c>
      <c r="DK81" s="81" t="s">
        <v>441</v>
      </c>
      <c r="DL81" s="81" t="s">
        <v>442</v>
      </c>
      <c r="DM81" s="81" t="s">
        <v>443</v>
      </c>
      <c r="DN81" s="81" t="s">
        <v>444</v>
      </c>
      <c r="DO81" s="81" t="s">
        <v>445</v>
      </c>
      <c r="DP81" s="81" t="s">
        <v>446</v>
      </c>
      <c r="DQ81" s="81" t="s">
        <v>447</v>
      </c>
      <c r="DR81" s="81" t="s">
        <v>448</v>
      </c>
      <c r="DS81" s="81" t="s">
        <v>16</v>
      </c>
      <c r="DT81" s="81" t="s">
        <v>13</v>
      </c>
      <c r="DU81" s="81" t="s">
        <v>453</v>
      </c>
      <c r="DV81" s="81" t="s">
        <v>454</v>
      </c>
      <c r="DW81" s="81" t="s">
        <v>455</v>
      </c>
      <c r="DX81" s="81" t="s">
        <v>456</v>
      </c>
      <c r="DY81" s="81" t="s">
        <v>457</v>
      </c>
      <c r="DZ81" s="81" t="s">
        <v>458</v>
      </c>
      <c r="EA81" s="81" t="s">
        <v>459</v>
      </c>
      <c r="EB81" s="81" t="s">
        <v>460</v>
      </c>
      <c r="EC81" s="81" t="s">
        <v>461</v>
      </c>
      <c r="ED81" s="81" t="s">
        <v>462</v>
      </c>
      <c r="EE81" s="81" t="s">
        <v>463</v>
      </c>
      <c r="EF81" s="81" t="s">
        <v>464</v>
      </c>
      <c r="EG81" s="81" t="s">
        <v>465</v>
      </c>
      <c r="EH81" s="81" t="s">
        <v>466</v>
      </c>
      <c r="EI81" s="81" t="s">
        <v>467</v>
      </c>
      <c r="EJ81" s="81" t="s">
        <v>26</v>
      </c>
      <c r="EK81" s="81" t="s">
        <v>19</v>
      </c>
      <c r="EL81" s="81" t="s">
        <v>468</v>
      </c>
      <c r="EM81" s="81" t="s">
        <v>20</v>
      </c>
      <c r="EN81" s="81" t="s">
        <v>24</v>
      </c>
      <c r="EO81" s="81" t="s">
        <v>28</v>
      </c>
      <c r="EP81" s="81" t="s">
        <v>29</v>
      </c>
      <c r="EQ81" s="81" t="s">
        <v>30</v>
      </c>
      <c r="ER81" s="81" t="s">
        <v>196</v>
      </c>
    </row>
    <row r="82" spans="1:148" x14ac:dyDescent="0.25">
      <c r="A82" s="81" t="s">
        <v>432</v>
      </c>
      <c r="K82" s="81">
        <v>0.31299891350980802</v>
      </c>
      <c r="P82" s="81">
        <v>2.2920723046801301</v>
      </c>
      <c r="Q82" s="81">
        <v>21.275313129717301</v>
      </c>
      <c r="R82" s="81">
        <v>61.1086370401949</v>
      </c>
      <c r="T82" s="81">
        <v>138.85645589950499</v>
      </c>
      <c r="U82" s="81">
        <v>4.8642395399968699</v>
      </c>
      <c r="V82" s="81">
        <v>193.52156422566</v>
      </c>
      <c r="W82" s="81">
        <v>16.9700499857558</v>
      </c>
      <c r="X82" s="81">
        <v>1192.8578462072501</v>
      </c>
      <c r="Y82" s="81">
        <v>1.08057058366412</v>
      </c>
      <c r="Z82" s="81">
        <v>1.5079646017830399</v>
      </c>
      <c r="AA82" s="81">
        <v>3.5082250776968</v>
      </c>
      <c r="AB82" s="81">
        <v>38.241219195573599</v>
      </c>
      <c r="AC82" s="81">
        <v>0.54189996227945603</v>
      </c>
      <c r="AD82" s="81">
        <v>10.3145852945693</v>
      </c>
      <c r="AE82" s="81">
        <v>7.7336378382896003</v>
      </c>
      <c r="AF82" s="81">
        <v>3.1934544594778E-2</v>
      </c>
      <c r="AG82" s="81">
        <v>22.1312069822261</v>
      </c>
      <c r="AH82" s="81">
        <v>50.617480570266402</v>
      </c>
      <c r="AI82" s="81">
        <v>0.40306582826442999</v>
      </c>
      <c r="AJ82" s="81">
        <v>74.198142565424504</v>
      </c>
      <c r="AK82" s="81">
        <v>16.5872452020146</v>
      </c>
      <c r="AL82" s="81">
        <v>45.911568346620498</v>
      </c>
      <c r="AM82" s="81">
        <v>49.772354548902896</v>
      </c>
      <c r="AN82" s="81">
        <v>66.802968100592693</v>
      </c>
      <c r="AO82" s="81">
        <v>1.70951365715396</v>
      </c>
      <c r="AP82" s="81">
        <v>4.0060906014546802</v>
      </c>
      <c r="AQ82" s="81">
        <v>277.93546867965603</v>
      </c>
      <c r="AR82" s="81">
        <v>409.180722578153</v>
      </c>
      <c r="AT82" s="81">
        <v>537.08540745836297</v>
      </c>
      <c r="AU82" s="81">
        <v>41.105494651302699</v>
      </c>
      <c r="AW82" s="81">
        <v>105.53206156198701</v>
      </c>
      <c r="AX82" s="81">
        <v>13.5962249004199</v>
      </c>
      <c r="AY82" s="81">
        <v>425.15258192126601</v>
      </c>
      <c r="AZ82" s="81">
        <v>450.41156174800898</v>
      </c>
      <c r="BA82" s="81">
        <v>377.80166471700898</v>
      </c>
      <c r="BB82" s="81">
        <v>176.42011455421499</v>
      </c>
      <c r="BC82" s="81">
        <v>106.768993550913</v>
      </c>
      <c r="BD82" s="81">
        <v>150.30907999554901</v>
      </c>
      <c r="DU82" s="81">
        <v>39.603726847490499</v>
      </c>
      <c r="DV82" s="81">
        <v>54.072056229080097</v>
      </c>
      <c r="DW82" s="81">
        <v>52.7717979265</v>
      </c>
      <c r="DX82" s="81">
        <v>58.234999908908698</v>
      </c>
      <c r="DY82" s="81">
        <v>60.844308433788903</v>
      </c>
      <c r="DZ82" s="81">
        <v>20.915784954011301</v>
      </c>
      <c r="EA82" s="81">
        <v>32.702752026818096</v>
      </c>
      <c r="EB82" s="81">
        <v>40.237415279470902</v>
      </c>
      <c r="EC82" s="81">
        <v>59.610862564651399</v>
      </c>
      <c r="ED82" s="81">
        <v>115.014460260654</v>
      </c>
      <c r="EE82" s="81">
        <v>130.64441257866699</v>
      </c>
      <c r="EF82" s="81">
        <v>194.27612601528099</v>
      </c>
      <c r="EG82" s="81">
        <v>403.17052813933901</v>
      </c>
      <c r="EH82" s="81">
        <v>697.90410499172901</v>
      </c>
      <c r="EI82" s="81">
        <v>1467.5063927697599</v>
      </c>
      <c r="EQ82" s="81">
        <v>1.6008427873797501E-4</v>
      </c>
      <c r="ER82" s="81">
        <v>8525.9681160749296</v>
      </c>
    </row>
  </sheetData>
  <mergeCells count="1">
    <mergeCell ref="A1:F1"/>
  </mergeCells>
  <hyperlinks>
    <hyperlink ref="Q3" r:id="rId1" location=":~:text=Electricity%20and%20fuel%20prices%20in%20Ghana%20Last%20edited%3A,%2F%20liter%20%E2%80%93%200%2C57%20Ghanaian%20Cedi%20%2F%20liter" xr:uid="{8522426B-E6E0-4371-BAF7-B22F00024AD3}"/>
  </hyperlinks>
  <pageMargins left="0.7" right="0.7" top="0.75" bottom="0.75" header="0.3" footer="0.3"/>
  <pageSetup orientation="portrait" horizontalDpi="0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915D1-EBCE-4B2C-B24C-B25A6C789BB1}">
  <dimension ref="A2:AC77"/>
  <sheetViews>
    <sheetView zoomScale="74" zoomScaleNormal="60" workbookViewId="0">
      <selection activeCell="D9" sqref="D9"/>
    </sheetView>
  </sheetViews>
  <sheetFormatPr defaultColWidth="8.88671875" defaultRowHeight="14.4" x14ac:dyDescent="0.3"/>
  <cols>
    <col min="2" max="2" width="23.88671875" bestFit="1" customWidth="1"/>
    <col min="3" max="3" width="11.6640625" bestFit="1" customWidth="1"/>
    <col min="4" max="4" width="10" bestFit="1" customWidth="1"/>
    <col min="5" max="5" width="11.6640625" bestFit="1" customWidth="1"/>
    <col min="6" max="6" width="9.77734375" bestFit="1" customWidth="1"/>
    <col min="7" max="7" width="9.5546875" bestFit="1" customWidth="1"/>
    <col min="8" max="9" width="9" bestFit="1" customWidth="1"/>
    <col min="12" max="12" width="12.109375" bestFit="1" customWidth="1"/>
    <col min="13" max="13" width="10.5546875" bestFit="1" customWidth="1"/>
    <col min="14" max="14" width="11.6640625" bestFit="1" customWidth="1"/>
    <col min="16" max="16" width="10.44140625" bestFit="1" customWidth="1"/>
    <col min="17" max="17" width="12.109375" bestFit="1" customWidth="1"/>
    <col min="18" max="18" width="11" bestFit="1" customWidth="1"/>
    <col min="19" max="22" width="8.88671875" style="75"/>
    <col min="23" max="23" width="10.21875" style="75" bestFit="1" customWidth="1"/>
    <col min="24" max="29" width="8.88671875" style="75"/>
  </cols>
  <sheetData>
    <row r="2" spans="1:28" x14ac:dyDescent="0.3">
      <c r="C2" s="11"/>
      <c r="D2" s="11"/>
      <c r="E2" s="11"/>
      <c r="F2" s="11"/>
      <c r="G2" s="11"/>
      <c r="H2" s="15"/>
      <c r="I2" s="11"/>
    </row>
    <row r="3" spans="1:28" x14ac:dyDescent="0.3">
      <c r="C3" s="71"/>
      <c r="D3" s="71"/>
      <c r="I3" s="11"/>
      <c r="S3" s="75" t="s">
        <v>735</v>
      </c>
    </row>
    <row r="4" spans="1:28" x14ac:dyDescent="0.3">
      <c r="B4" s="2" t="s">
        <v>722</v>
      </c>
      <c r="AA4" s="75" t="s">
        <v>741</v>
      </c>
    </row>
    <row r="5" spans="1:28" x14ac:dyDescent="0.3">
      <c r="B5" t="s">
        <v>723</v>
      </c>
      <c r="H5" t="s">
        <v>724</v>
      </c>
      <c r="Y5" s="75" t="s">
        <v>228</v>
      </c>
      <c r="AB5" s="75" t="s">
        <v>742</v>
      </c>
    </row>
    <row r="6" spans="1:28" x14ac:dyDescent="0.3">
      <c r="C6" t="s">
        <v>725</v>
      </c>
      <c r="D6" t="s">
        <v>726</v>
      </c>
      <c r="E6" t="s">
        <v>727</v>
      </c>
      <c r="F6" t="s">
        <v>728</v>
      </c>
      <c r="G6" t="s">
        <v>729</v>
      </c>
      <c r="H6" t="s">
        <v>730</v>
      </c>
      <c r="I6" t="s">
        <v>731</v>
      </c>
      <c r="T6" s="75" t="s">
        <v>734</v>
      </c>
      <c r="W6" s="75" t="s">
        <v>736</v>
      </c>
      <c r="Y6" s="75" t="s">
        <v>740</v>
      </c>
      <c r="AA6" s="75" t="s">
        <v>80</v>
      </c>
      <c r="AB6" s="75" t="s">
        <v>78</v>
      </c>
    </row>
    <row r="7" spans="1:28" x14ac:dyDescent="0.3">
      <c r="A7" s="60"/>
      <c r="B7" t="s">
        <v>392</v>
      </c>
      <c r="C7" s="56">
        <f ca="1">Q33/1000</f>
        <v>38.25</v>
      </c>
      <c r="D7" s="56">
        <f>'Energy calc'!N10</f>
        <v>0.12424961742635787</v>
      </c>
      <c r="E7" s="56"/>
      <c r="F7" s="56">
        <f>-E7</f>
        <v>0</v>
      </c>
      <c r="G7" s="56">
        <f t="shared" ref="G7:G9" ca="1" si="0">C7+D7-E7-F7</f>
        <v>38.374249617426358</v>
      </c>
      <c r="H7" s="56"/>
      <c r="I7" s="56"/>
      <c r="S7" s="75" t="s">
        <v>432</v>
      </c>
      <c r="T7" s="76">
        <f ca="1">'Energy calc'!O13</f>
        <v>0.21563483626956806</v>
      </c>
      <c r="V7" s="75" t="s">
        <v>737</v>
      </c>
      <c r="W7" s="79">
        <f ca="1">'Energy calc'!N4</f>
        <v>1060.641217476282</v>
      </c>
      <c r="Y7" s="75" t="s">
        <v>737</v>
      </c>
      <c r="AA7" s="75" t="s">
        <v>737</v>
      </c>
      <c r="AB7" s="75" t="s">
        <v>363</v>
      </c>
    </row>
    <row r="8" spans="1:28" x14ac:dyDescent="0.3">
      <c r="A8" s="4"/>
      <c r="B8" s="61" t="s">
        <v>880</v>
      </c>
      <c r="C8" s="62">
        <f>Natgas!L18/1000</f>
        <v>25.06</v>
      </c>
      <c r="D8" s="56">
        <f>Natgas!C26/1000</f>
        <v>19.585000000000001</v>
      </c>
      <c r="E8" s="57"/>
      <c r="F8" s="62"/>
      <c r="G8" s="56">
        <f t="shared" si="0"/>
        <v>44.644999999999996</v>
      </c>
      <c r="H8" s="62"/>
      <c r="I8" s="62"/>
      <c r="L8" s="61"/>
      <c r="V8" s="75" t="s">
        <v>738</v>
      </c>
      <c r="W8" s="79">
        <f ca="1">'Energy calc'!N5</f>
        <v>14026.958782523719</v>
      </c>
      <c r="Y8" s="75" t="s">
        <v>738</v>
      </c>
      <c r="AA8" s="75" t="s">
        <v>737</v>
      </c>
      <c r="AB8" s="75" t="s">
        <v>364</v>
      </c>
    </row>
    <row r="9" spans="1:28" x14ac:dyDescent="0.3">
      <c r="A9" s="25"/>
      <c r="B9" s="61" t="s">
        <v>379</v>
      </c>
      <c r="C9" s="62">
        <f>Natgas!G6/1000</f>
        <v>226.28100000000001</v>
      </c>
      <c r="D9" s="62"/>
      <c r="E9" s="62"/>
      <c r="F9" s="62"/>
      <c r="G9" s="56">
        <f t="shared" si="0"/>
        <v>226.28100000000001</v>
      </c>
      <c r="H9" s="62"/>
      <c r="I9" s="62"/>
      <c r="L9" s="61"/>
      <c r="V9" s="75" t="s">
        <v>356</v>
      </c>
      <c r="W9" s="79">
        <f>'Energy calc'!N6</f>
        <v>4989.6000000000004</v>
      </c>
      <c r="Y9" s="75" t="s">
        <v>356</v>
      </c>
      <c r="AA9" s="75" t="s">
        <v>737</v>
      </c>
      <c r="AB9" s="75" t="s">
        <v>365</v>
      </c>
    </row>
    <row r="10" spans="1:28" x14ac:dyDescent="0.3">
      <c r="A10" s="4"/>
      <c r="C10" s="56"/>
      <c r="D10" s="56"/>
      <c r="E10" s="56"/>
      <c r="F10" s="56"/>
      <c r="G10" s="56"/>
      <c r="H10" s="56"/>
      <c r="I10" s="56"/>
      <c r="L10" s="61"/>
      <c r="V10" s="75" t="s">
        <v>739</v>
      </c>
      <c r="W10" s="79">
        <f>'Energy calc'!N7</f>
        <v>18172.8</v>
      </c>
      <c r="Y10" s="75" t="s">
        <v>739</v>
      </c>
      <c r="AA10" s="75" t="s">
        <v>737</v>
      </c>
      <c r="AB10" s="75" t="s">
        <v>366</v>
      </c>
    </row>
    <row r="11" spans="1:28" x14ac:dyDescent="0.3">
      <c r="A11" s="4"/>
      <c r="C11" s="56"/>
      <c r="D11" s="56"/>
      <c r="E11" s="65"/>
      <c r="F11" s="56"/>
      <c r="G11" s="56"/>
      <c r="H11" s="56"/>
      <c r="I11" s="56"/>
      <c r="O11" s="64"/>
      <c r="P11" s="63"/>
      <c r="V11" s="75" t="s">
        <v>786</v>
      </c>
      <c r="W11" s="104">
        <f>'Energy calc'!N8</f>
        <v>849.47575038257366</v>
      </c>
      <c r="Y11" s="75" t="s">
        <v>786</v>
      </c>
      <c r="AA11" s="75" t="s">
        <v>737</v>
      </c>
      <c r="AB11" s="75" t="s">
        <v>367</v>
      </c>
    </row>
    <row r="12" spans="1:28" x14ac:dyDescent="0.3">
      <c r="A12" s="4"/>
      <c r="C12" s="56"/>
      <c r="D12" s="56"/>
      <c r="E12" s="56"/>
      <c r="F12" s="56"/>
      <c r="G12" s="56"/>
      <c r="H12" s="56"/>
      <c r="I12" s="56"/>
      <c r="O12" s="64"/>
      <c r="V12" s="75" t="s">
        <v>787</v>
      </c>
      <c r="W12" s="104">
        <f>'Energy calc'!N9</f>
        <v>849.6</v>
      </c>
      <c r="Y12" s="75" t="s">
        <v>787</v>
      </c>
      <c r="AA12" s="75" t="s">
        <v>737</v>
      </c>
      <c r="AB12" s="75" t="s">
        <v>368</v>
      </c>
    </row>
    <row r="13" spans="1:28" x14ac:dyDescent="0.3">
      <c r="A13" s="4"/>
      <c r="C13" s="56"/>
      <c r="D13" s="56"/>
      <c r="E13" s="56"/>
      <c r="F13" s="56"/>
      <c r="G13" s="56"/>
      <c r="H13" s="56"/>
      <c r="I13" s="56"/>
      <c r="L13" s="66"/>
      <c r="M13" s="67"/>
      <c r="N13" s="67"/>
      <c r="O13" s="64"/>
      <c r="AA13" s="75" t="s">
        <v>737</v>
      </c>
      <c r="AB13" s="75" t="s">
        <v>369</v>
      </c>
    </row>
    <row r="14" spans="1:28" x14ac:dyDescent="0.3">
      <c r="A14" s="4"/>
      <c r="C14" s="56"/>
      <c r="D14" s="56"/>
      <c r="E14" s="56"/>
      <c r="F14" s="56"/>
      <c r="G14" s="56"/>
      <c r="H14" s="56"/>
      <c r="I14" s="56"/>
      <c r="AA14" s="75" t="s">
        <v>737</v>
      </c>
      <c r="AB14" s="75" t="s">
        <v>370</v>
      </c>
    </row>
    <row r="15" spans="1:28" x14ac:dyDescent="0.3">
      <c r="A15" s="4"/>
      <c r="C15" s="56"/>
      <c r="D15" s="56"/>
      <c r="E15" s="56"/>
      <c r="F15" s="56"/>
      <c r="G15" s="56"/>
      <c r="H15" s="56"/>
      <c r="I15" s="56"/>
      <c r="AA15" s="75" t="s">
        <v>737</v>
      </c>
      <c r="AB15" s="75" t="s">
        <v>346</v>
      </c>
    </row>
    <row r="16" spans="1:28" x14ac:dyDescent="0.3">
      <c r="A16" s="4"/>
      <c r="C16" s="56"/>
      <c r="D16" s="56"/>
      <c r="E16" s="56"/>
      <c r="F16" s="56"/>
      <c r="G16" s="56"/>
      <c r="H16" s="56"/>
      <c r="I16" s="56"/>
      <c r="AA16" s="75" t="s">
        <v>737</v>
      </c>
      <c r="AB16" s="75" t="s">
        <v>371</v>
      </c>
    </row>
    <row r="17" spans="1:28" x14ac:dyDescent="0.3">
      <c r="A17" s="4"/>
      <c r="C17" s="56"/>
      <c r="D17" s="56"/>
      <c r="E17" s="56"/>
      <c r="F17" s="56"/>
      <c r="G17" s="56"/>
      <c r="H17" s="56"/>
      <c r="I17" s="56"/>
      <c r="AA17" s="75" t="s">
        <v>737</v>
      </c>
      <c r="AB17" s="75" t="s">
        <v>348</v>
      </c>
    </row>
    <row r="18" spans="1:28" x14ac:dyDescent="0.3">
      <c r="A18" s="4"/>
      <c r="C18" s="56"/>
      <c r="D18" s="56"/>
      <c r="E18" s="56"/>
      <c r="F18" s="56"/>
      <c r="G18" s="56"/>
      <c r="H18" s="56"/>
      <c r="I18" s="56"/>
      <c r="AA18" s="75" t="s">
        <v>737</v>
      </c>
      <c r="AB18" s="75" t="s">
        <v>372</v>
      </c>
    </row>
    <row r="19" spans="1:28" x14ac:dyDescent="0.3">
      <c r="A19" s="4"/>
      <c r="C19" s="56"/>
      <c r="D19" s="56"/>
      <c r="E19" s="56"/>
      <c r="F19" s="56"/>
      <c r="G19" s="56"/>
      <c r="H19" s="56"/>
      <c r="I19" s="56"/>
      <c r="M19" s="58"/>
      <c r="N19" s="59"/>
      <c r="R19" s="68"/>
      <c r="S19" s="77"/>
      <c r="T19" s="77"/>
      <c r="AA19" s="75" t="s">
        <v>737</v>
      </c>
      <c r="AB19" s="75" t="s">
        <v>347</v>
      </c>
    </row>
    <row r="20" spans="1:28" x14ac:dyDescent="0.3">
      <c r="A20" s="4"/>
      <c r="C20" s="56"/>
      <c r="D20" s="56"/>
      <c r="E20" s="56"/>
      <c r="F20" s="56"/>
      <c r="G20" s="56"/>
      <c r="H20" s="56"/>
      <c r="I20" s="56"/>
      <c r="M20" s="56"/>
      <c r="N20" s="59"/>
      <c r="R20" s="68"/>
      <c r="S20" s="77"/>
      <c r="T20" s="77"/>
      <c r="AA20" s="75" t="s">
        <v>737</v>
      </c>
      <c r="AB20" s="75" t="s">
        <v>373</v>
      </c>
    </row>
    <row r="21" spans="1:28" x14ac:dyDescent="0.3">
      <c r="A21" s="4"/>
      <c r="C21" s="56"/>
      <c r="D21" s="56"/>
      <c r="E21" s="56"/>
      <c r="F21" s="56"/>
      <c r="G21" s="56"/>
      <c r="H21" s="56"/>
      <c r="I21" s="56"/>
      <c r="M21" s="67"/>
      <c r="N21" s="59"/>
      <c r="R21" s="68"/>
      <c r="S21" s="77"/>
      <c r="T21" s="77"/>
      <c r="AA21" s="75" t="s">
        <v>737</v>
      </c>
      <c r="AB21" s="75" t="s">
        <v>374</v>
      </c>
    </row>
    <row r="22" spans="1:28" x14ac:dyDescent="0.3">
      <c r="A22" s="4"/>
      <c r="C22" s="56"/>
      <c r="D22" s="56"/>
      <c r="E22" s="56"/>
      <c r="F22" s="56"/>
      <c r="G22" s="56"/>
      <c r="H22" s="56"/>
      <c r="I22" s="56"/>
      <c r="M22" s="56"/>
      <c r="N22" s="59"/>
      <c r="R22" s="68"/>
      <c r="S22" s="78"/>
      <c r="T22" s="77"/>
      <c r="AA22" s="75" t="s">
        <v>737</v>
      </c>
      <c r="AB22" s="75" t="s">
        <v>375</v>
      </c>
    </row>
    <row r="23" spans="1:28" x14ac:dyDescent="0.3">
      <c r="A23" s="4"/>
      <c r="C23" s="56"/>
      <c r="D23" s="56"/>
      <c r="E23" s="56"/>
      <c r="F23" s="56"/>
      <c r="G23" s="56"/>
      <c r="H23" s="56"/>
      <c r="I23" s="56"/>
      <c r="M23" s="58"/>
      <c r="N23" s="59"/>
      <c r="Q23" s="66"/>
      <c r="R23" s="68"/>
      <c r="S23" s="77"/>
      <c r="T23" s="77"/>
      <c r="X23" s="77"/>
      <c r="Y23" s="77"/>
      <c r="AA23" s="75" t="s">
        <v>737</v>
      </c>
      <c r="AB23" s="75" t="s">
        <v>376</v>
      </c>
    </row>
    <row r="24" spans="1:28" x14ac:dyDescent="0.3">
      <c r="A24" s="4"/>
      <c r="B24" s="66"/>
      <c r="C24" s="56"/>
      <c r="D24" s="56"/>
      <c r="E24" s="56"/>
      <c r="F24" s="56"/>
      <c r="G24" s="56"/>
      <c r="H24" s="56"/>
      <c r="I24" s="56"/>
      <c r="M24" s="56"/>
      <c r="N24" s="59"/>
      <c r="Q24" s="66"/>
      <c r="R24" s="68"/>
      <c r="S24" s="77"/>
      <c r="T24" s="77"/>
      <c r="AA24" s="75" t="s">
        <v>737</v>
      </c>
      <c r="AB24" s="75" t="s">
        <v>377</v>
      </c>
    </row>
    <row r="25" spans="1:28" x14ac:dyDescent="0.3">
      <c r="A25" s="4"/>
      <c r="B25" s="66"/>
      <c r="C25" s="56"/>
      <c r="D25" s="56"/>
      <c r="E25" s="67"/>
      <c r="F25" s="56"/>
      <c r="G25" s="56"/>
      <c r="H25" s="56"/>
      <c r="I25" s="56"/>
      <c r="M25" s="58"/>
      <c r="N25" s="59"/>
      <c r="Q25" s="66"/>
      <c r="R25" s="68"/>
      <c r="S25" s="77"/>
      <c r="T25" s="77"/>
      <c r="AA25" s="75" t="s">
        <v>737</v>
      </c>
      <c r="AB25" s="75" t="s">
        <v>378</v>
      </c>
    </row>
    <row r="26" spans="1:28" x14ac:dyDescent="0.3">
      <c r="A26" s="4"/>
      <c r="B26" s="66"/>
      <c r="C26" s="56"/>
      <c r="D26" s="56"/>
      <c r="E26" s="67"/>
      <c r="F26" s="56"/>
      <c r="G26" s="56"/>
      <c r="H26" s="56"/>
      <c r="I26" s="56"/>
      <c r="J26" s="11"/>
      <c r="M26" s="56"/>
      <c r="N26" s="59"/>
      <c r="Q26" s="66"/>
      <c r="R26" s="68"/>
      <c r="S26" s="77"/>
      <c r="T26" s="77"/>
      <c r="AA26" s="75" t="s">
        <v>737</v>
      </c>
      <c r="AB26" s="75" t="s">
        <v>6</v>
      </c>
    </row>
    <row r="27" spans="1:28" x14ac:dyDescent="0.3">
      <c r="A27" s="4"/>
      <c r="B27" s="66"/>
      <c r="C27" s="56"/>
      <c r="D27" s="67"/>
      <c r="E27" s="56"/>
      <c r="F27" s="56"/>
      <c r="G27" s="56"/>
      <c r="H27" s="56"/>
      <c r="I27" s="56"/>
      <c r="J27" s="11"/>
      <c r="K27" s="11"/>
      <c r="M27" s="58"/>
      <c r="N27" s="59"/>
      <c r="Q27" s="66"/>
      <c r="R27" s="68"/>
      <c r="S27" s="77"/>
      <c r="T27" s="77"/>
      <c r="AA27" s="75" t="s">
        <v>737</v>
      </c>
      <c r="AB27" s="75" t="s">
        <v>10</v>
      </c>
    </row>
    <row r="28" spans="1:28" x14ac:dyDescent="0.3">
      <c r="A28" s="4"/>
      <c r="B28" s="66"/>
      <c r="C28" s="56"/>
      <c r="D28" s="67"/>
      <c r="E28" s="56"/>
      <c r="F28" s="56"/>
      <c r="G28" s="56"/>
      <c r="H28" s="56"/>
      <c r="I28" s="56"/>
      <c r="J28" s="11"/>
      <c r="K28" s="11"/>
      <c r="M28" s="56"/>
      <c r="N28" s="59"/>
      <c r="Q28" s="69"/>
      <c r="R28" s="68"/>
      <c r="S28" s="77"/>
      <c r="T28" s="77"/>
      <c r="U28" s="77"/>
      <c r="V28" s="77"/>
      <c r="AA28" s="75" t="s">
        <v>738</v>
      </c>
      <c r="AB28" s="75" t="s">
        <v>379</v>
      </c>
    </row>
    <row r="29" spans="1:28" x14ac:dyDescent="0.3">
      <c r="A29" s="4"/>
      <c r="B29" s="66"/>
      <c r="C29" s="56"/>
      <c r="D29" s="67"/>
      <c r="E29" s="56"/>
      <c r="F29" s="56"/>
      <c r="G29" s="56"/>
      <c r="H29" s="56"/>
      <c r="I29" s="56"/>
      <c r="N29" s="59"/>
      <c r="Q29" s="69"/>
      <c r="R29" s="68"/>
      <c r="S29" s="77"/>
      <c r="T29" s="77"/>
      <c r="AA29" s="75" t="s">
        <v>738</v>
      </c>
      <c r="AB29" s="75" t="s">
        <v>880</v>
      </c>
    </row>
    <row r="30" spans="1:28" x14ac:dyDescent="0.3">
      <c r="A30" s="4"/>
      <c r="B30" s="69"/>
      <c r="C30" s="70"/>
      <c r="D30" s="67"/>
      <c r="E30" s="70"/>
      <c r="F30" s="62"/>
      <c r="G30" s="62"/>
      <c r="H30" s="56"/>
      <c r="I30" s="56"/>
      <c r="AA30" s="75" t="s">
        <v>738</v>
      </c>
      <c r="AB30" s="75" t="s">
        <v>21</v>
      </c>
    </row>
    <row r="31" spans="1:28" x14ac:dyDescent="0.3">
      <c r="A31" s="4"/>
      <c r="C31" s="11"/>
      <c r="D31" s="71"/>
      <c r="E31" s="71"/>
      <c r="F31" s="71"/>
      <c r="G31" s="71"/>
      <c r="H31" s="15"/>
      <c r="I31" s="11"/>
      <c r="R31" s="68"/>
      <c r="AA31" s="75" t="s">
        <v>738</v>
      </c>
      <c r="AB31" s="75" t="s">
        <v>208</v>
      </c>
    </row>
    <row r="32" spans="1:28" x14ac:dyDescent="0.3">
      <c r="AA32" s="75" t="s">
        <v>738</v>
      </c>
      <c r="AB32" s="75" t="s">
        <v>380</v>
      </c>
    </row>
    <row r="33" spans="3:28" x14ac:dyDescent="0.3">
      <c r="O33" t="s">
        <v>782</v>
      </c>
      <c r="P33" s="11">
        <f>SAMB!CU49</f>
        <v>8248.0059626100629</v>
      </c>
      <c r="Q33" s="111">
        <f ca="1">Q34+Q36+Q37</f>
        <v>38250</v>
      </c>
      <c r="AA33" s="75" t="s">
        <v>738</v>
      </c>
      <c r="AB33" s="75" t="s">
        <v>381</v>
      </c>
    </row>
    <row r="34" spans="3:28" x14ac:dyDescent="0.3">
      <c r="O34" t="s">
        <v>771</v>
      </c>
      <c r="P34" s="11">
        <f>SUM(SAMB!B105:ET105)</f>
        <v>16496.064974621957</v>
      </c>
      <c r="Q34" s="30">
        <f ca="1">SUM(W7:W10)</f>
        <v>38250</v>
      </c>
      <c r="AA34" s="75" t="s">
        <v>738</v>
      </c>
      <c r="AB34" s="75" t="s">
        <v>382</v>
      </c>
    </row>
    <row r="35" spans="3:28" x14ac:dyDescent="0.3">
      <c r="C35" s="71"/>
      <c r="D35" s="71"/>
      <c r="E35" s="15"/>
      <c r="F35" s="72"/>
      <c r="G35" s="71"/>
      <c r="O35" t="s">
        <v>748</v>
      </c>
      <c r="P35" s="11">
        <f>SUM(SAMB!B149:EP149)</f>
        <v>360.59316112872659</v>
      </c>
      <c r="Q35" s="63"/>
      <c r="AA35" s="75" t="s">
        <v>738</v>
      </c>
      <c r="AB35" s="75" t="s">
        <v>383</v>
      </c>
    </row>
    <row r="36" spans="3:28" x14ac:dyDescent="0.3">
      <c r="C36" s="71"/>
      <c r="D36" s="73"/>
      <c r="E36" s="11"/>
      <c r="F36" s="71"/>
      <c r="O36" t="s">
        <v>794</v>
      </c>
      <c r="P36" s="64">
        <f>SAMB!EP103</f>
        <v>0</v>
      </c>
      <c r="Q36" s="63">
        <f>W11-W12</f>
        <v>-0.12424961742635787</v>
      </c>
      <c r="AA36" s="75" t="s">
        <v>738</v>
      </c>
      <c r="AB36" s="75" t="s">
        <v>25</v>
      </c>
    </row>
    <row r="37" spans="3:28" x14ac:dyDescent="0.3">
      <c r="C37" s="71"/>
      <c r="D37" s="73"/>
      <c r="E37" s="11"/>
      <c r="F37" s="71"/>
      <c r="G37" s="71"/>
      <c r="O37" t="s">
        <v>29</v>
      </c>
      <c r="P37" s="64">
        <f>SAMB!EO103</f>
        <v>0</v>
      </c>
      <c r="Q37" s="63">
        <f>-Q36</f>
        <v>0.12424961742635787</v>
      </c>
      <c r="AA37" s="75" t="s">
        <v>738</v>
      </c>
      <c r="AB37" s="75" t="s">
        <v>384</v>
      </c>
    </row>
    <row r="38" spans="3:28" x14ac:dyDescent="0.3">
      <c r="C38" s="67"/>
      <c r="D38" s="73"/>
      <c r="E38" s="11"/>
      <c r="F38" s="68"/>
      <c r="G38" s="74"/>
      <c r="AA38" s="75" t="s">
        <v>738</v>
      </c>
      <c r="AB38" s="75" t="s">
        <v>385</v>
      </c>
    </row>
    <row r="39" spans="3:28" x14ac:dyDescent="0.3">
      <c r="D39" s="68"/>
      <c r="AA39" s="75" t="s">
        <v>738</v>
      </c>
      <c r="AB39" s="75" t="s">
        <v>386</v>
      </c>
    </row>
    <row r="40" spans="3:28" x14ac:dyDescent="0.3">
      <c r="AA40" s="75" t="s">
        <v>738</v>
      </c>
      <c r="AB40" s="75" t="s">
        <v>387</v>
      </c>
    </row>
    <row r="41" spans="3:28" x14ac:dyDescent="0.3">
      <c r="AA41" s="75" t="s">
        <v>738</v>
      </c>
      <c r="AB41" s="75" t="s">
        <v>32</v>
      </c>
    </row>
    <row r="42" spans="3:28" x14ac:dyDescent="0.3">
      <c r="AA42" s="75" t="s">
        <v>738</v>
      </c>
      <c r="AB42" s="75" t="s">
        <v>35</v>
      </c>
    </row>
    <row r="43" spans="3:28" x14ac:dyDescent="0.3">
      <c r="AA43" s="75" t="s">
        <v>738</v>
      </c>
      <c r="AB43" s="75" t="s">
        <v>41</v>
      </c>
    </row>
    <row r="44" spans="3:28" x14ac:dyDescent="0.3">
      <c r="AA44" s="75" t="s">
        <v>738</v>
      </c>
      <c r="AB44" s="75" t="s">
        <v>388</v>
      </c>
    </row>
    <row r="45" spans="3:28" x14ac:dyDescent="0.3">
      <c r="C45" s="11"/>
      <c r="AA45" s="75" t="s">
        <v>738</v>
      </c>
      <c r="AB45" s="75" t="s">
        <v>389</v>
      </c>
    </row>
    <row r="46" spans="3:28" x14ac:dyDescent="0.3">
      <c r="AA46" s="75" t="s">
        <v>738</v>
      </c>
      <c r="AB46" s="75" t="s">
        <v>390</v>
      </c>
    </row>
    <row r="47" spans="3:28" x14ac:dyDescent="0.3">
      <c r="AA47" s="75" t="s">
        <v>738</v>
      </c>
      <c r="AB47" s="75" t="s">
        <v>341</v>
      </c>
    </row>
    <row r="48" spans="3:28" x14ac:dyDescent="0.3">
      <c r="AA48" s="75" t="s">
        <v>738</v>
      </c>
      <c r="AB48" s="75" t="s">
        <v>391</v>
      </c>
    </row>
    <row r="49" spans="27:28" x14ac:dyDescent="0.3">
      <c r="AA49" s="75" t="s">
        <v>738</v>
      </c>
      <c r="AB49" s="75" t="s">
        <v>392</v>
      </c>
    </row>
    <row r="50" spans="27:28" x14ac:dyDescent="0.3">
      <c r="AA50" s="75" t="s">
        <v>356</v>
      </c>
      <c r="AB50" s="75" t="s">
        <v>43</v>
      </c>
    </row>
    <row r="51" spans="27:28" x14ac:dyDescent="0.3">
      <c r="AA51" s="75" t="s">
        <v>738</v>
      </c>
      <c r="AB51" s="75" t="s">
        <v>393</v>
      </c>
    </row>
    <row r="52" spans="27:28" x14ac:dyDescent="0.3">
      <c r="AA52" s="75" t="s">
        <v>356</v>
      </c>
      <c r="AB52" s="75" t="s">
        <v>46</v>
      </c>
    </row>
    <row r="53" spans="27:28" x14ac:dyDescent="0.3">
      <c r="AA53" s="75" t="s">
        <v>356</v>
      </c>
      <c r="AB53" s="75" t="s">
        <v>394</v>
      </c>
    </row>
    <row r="54" spans="27:28" x14ac:dyDescent="0.3">
      <c r="AA54" s="75" t="s">
        <v>356</v>
      </c>
      <c r="AB54" s="75" t="s">
        <v>395</v>
      </c>
    </row>
    <row r="55" spans="27:28" x14ac:dyDescent="0.3">
      <c r="AA55" s="75" t="s">
        <v>356</v>
      </c>
      <c r="AB55" s="75" t="s">
        <v>396</v>
      </c>
    </row>
    <row r="56" spans="27:28" x14ac:dyDescent="0.3">
      <c r="AA56" s="75" t="s">
        <v>356</v>
      </c>
      <c r="AB56" s="75" t="s">
        <v>397</v>
      </c>
    </row>
    <row r="57" spans="27:28" x14ac:dyDescent="0.3">
      <c r="AA57" s="75" t="s">
        <v>356</v>
      </c>
      <c r="AB57" s="75" t="s">
        <v>199</v>
      </c>
    </row>
    <row r="58" spans="27:28" x14ac:dyDescent="0.3">
      <c r="AA58" s="75" t="s">
        <v>356</v>
      </c>
      <c r="AB58" s="75" t="s">
        <v>398</v>
      </c>
    </row>
    <row r="59" spans="27:28" x14ac:dyDescent="0.3">
      <c r="AA59" s="75" t="s">
        <v>356</v>
      </c>
      <c r="AB59" s="75" t="s">
        <v>399</v>
      </c>
    </row>
    <row r="60" spans="27:28" x14ac:dyDescent="0.3">
      <c r="AA60" s="75" t="s">
        <v>356</v>
      </c>
      <c r="AB60" s="75" t="s">
        <v>200</v>
      </c>
    </row>
    <row r="61" spans="27:28" x14ac:dyDescent="0.3">
      <c r="AA61" s="75" t="s">
        <v>356</v>
      </c>
      <c r="AB61" s="75" t="s">
        <v>201</v>
      </c>
    </row>
    <row r="62" spans="27:28" x14ac:dyDescent="0.3">
      <c r="AA62" s="75" t="s">
        <v>356</v>
      </c>
      <c r="AB62" s="75" t="s">
        <v>48</v>
      </c>
    </row>
    <row r="63" spans="27:28" x14ac:dyDescent="0.3">
      <c r="AA63" s="75" t="s">
        <v>739</v>
      </c>
      <c r="AB63" s="75" t="s">
        <v>453</v>
      </c>
    </row>
    <row r="64" spans="27:28" x14ac:dyDescent="0.3">
      <c r="AA64" s="75" t="s">
        <v>739</v>
      </c>
      <c r="AB64" s="75" t="s">
        <v>454</v>
      </c>
    </row>
    <row r="65" spans="27:28" x14ac:dyDescent="0.3">
      <c r="AA65" s="75" t="s">
        <v>739</v>
      </c>
      <c r="AB65" s="75" t="s">
        <v>455</v>
      </c>
    </row>
    <row r="66" spans="27:28" x14ac:dyDescent="0.3">
      <c r="AA66" s="75" t="s">
        <v>739</v>
      </c>
      <c r="AB66" s="75" t="s">
        <v>456</v>
      </c>
    </row>
    <row r="67" spans="27:28" x14ac:dyDescent="0.3">
      <c r="AA67" s="75" t="s">
        <v>739</v>
      </c>
      <c r="AB67" s="75" t="s">
        <v>457</v>
      </c>
    </row>
    <row r="68" spans="27:28" x14ac:dyDescent="0.3">
      <c r="AA68" s="75" t="s">
        <v>739</v>
      </c>
      <c r="AB68" s="75" t="s">
        <v>458</v>
      </c>
    </row>
    <row r="69" spans="27:28" x14ac:dyDescent="0.3">
      <c r="AA69" s="75" t="s">
        <v>739</v>
      </c>
      <c r="AB69" s="75" t="s">
        <v>459</v>
      </c>
    </row>
    <row r="70" spans="27:28" x14ac:dyDescent="0.3">
      <c r="AA70" s="75" t="s">
        <v>739</v>
      </c>
      <c r="AB70" s="75" t="s">
        <v>460</v>
      </c>
    </row>
    <row r="71" spans="27:28" x14ac:dyDescent="0.3">
      <c r="AA71" s="75" t="s">
        <v>739</v>
      </c>
      <c r="AB71" s="75" t="s">
        <v>461</v>
      </c>
    </row>
    <row r="72" spans="27:28" x14ac:dyDescent="0.3">
      <c r="AA72" s="75" t="s">
        <v>739</v>
      </c>
      <c r="AB72" s="75" t="s">
        <v>462</v>
      </c>
    </row>
    <row r="73" spans="27:28" x14ac:dyDescent="0.3">
      <c r="AA73" s="75" t="s">
        <v>739</v>
      </c>
      <c r="AB73" s="75" t="s">
        <v>463</v>
      </c>
    </row>
    <row r="74" spans="27:28" x14ac:dyDescent="0.3">
      <c r="AA74" s="75" t="s">
        <v>739</v>
      </c>
      <c r="AB74" s="75" t="s">
        <v>464</v>
      </c>
    </row>
    <row r="75" spans="27:28" x14ac:dyDescent="0.3">
      <c r="AA75" s="75" t="s">
        <v>739</v>
      </c>
      <c r="AB75" s="75" t="s">
        <v>465</v>
      </c>
    </row>
    <row r="76" spans="27:28" x14ac:dyDescent="0.3">
      <c r="AA76" s="75" t="s">
        <v>739</v>
      </c>
      <c r="AB76" s="75" t="s">
        <v>466</v>
      </c>
    </row>
    <row r="77" spans="27:28" x14ac:dyDescent="0.3">
      <c r="AA77" s="75" t="s">
        <v>739</v>
      </c>
      <c r="AB77" s="75" t="s">
        <v>467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BDB09-F03C-44BB-B4B3-62E9EDFF9877}">
  <dimension ref="A1:AC46"/>
  <sheetViews>
    <sheetView tabSelected="1" topLeftCell="A3" workbookViewId="0">
      <selection activeCell="M17" sqref="M17"/>
    </sheetView>
  </sheetViews>
  <sheetFormatPr defaultRowHeight="12" x14ac:dyDescent="0.25"/>
  <cols>
    <col min="1" max="1" width="18.6640625" style="81" bestFit="1" customWidth="1"/>
    <col min="2" max="2" width="6.109375" style="81" bestFit="1" customWidth="1"/>
    <col min="3" max="3" width="6.5546875" style="81" bestFit="1" customWidth="1"/>
    <col min="4" max="4" width="8.77734375" style="81" bestFit="1" customWidth="1"/>
    <col min="5" max="5" width="7.44140625" style="81" bestFit="1" customWidth="1"/>
    <col min="6" max="6" width="9.44140625" style="81" bestFit="1" customWidth="1"/>
    <col min="7" max="7" width="6.109375" style="81" bestFit="1" customWidth="1"/>
    <col min="8" max="8" width="7.88671875" style="81" bestFit="1" customWidth="1"/>
    <col min="9" max="9" width="10.5546875" style="81" bestFit="1" customWidth="1"/>
    <col min="10" max="10" width="7.88671875" style="81" bestFit="1" customWidth="1"/>
    <col min="11" max="12" width="8.77734375" style="81" bestFit="1" customWidth="1"/>
    <col min="13" max="14" width="4.33203125" style="81" bestFit="1" customWidth="1"/>
    <col min="15" max="15" width="19" style="81" bestFit="1" customWidth="1"/>
    <col min="16" max="17" width="8.88671875" style="81"/>
    <col min="18" max="18" width="22.109375" style="81" customWidth="1"/>
    <col min="19" max="19" width="4.33203125" style="81" bestFit="1" customWidth="1"/>
    <col min="20" max="20" width="7.88671875" style="81" bestFit="1" customWidth="1"/>
    <col min="21" max="21" width="10.44140625" style="81" bestFit="1" customWidth="1"/>
    <col min="22" max="22" width="9.77734375" style="81" bestFit="1" customWidth="1"/>
    <col min="23" max="23" width="6.88671875" style="81" bestFit="1" customWidth="1"/>
    <col min="24" max="24" width="6.109375" style="81" bestFit="1" customWidth="1"/>
    <col min="25" max="25" width="13.77734375" style="81" bestFit="1" customWidth="1"/>
    <col min="26" max="26" width="15.44140625" style="81" bestFit="1" customWidth="1"/>
    <col min="27" max="27" width="8.5546875" style="81" bestFit="1" customWidth="1"/>
    <col min="28" max="28" width="4.5546875" style="81" bestFit="1" customWidth="1"/>
    <col min="29" max="29" width="7" style="81" bestFit="1" customWidth="1"/>
    <col min="30" max="16384" width="8.88671875" style="81"/>
  </cols>
  <sheetData>
    <row r="1" spans="1:29" x14ac:dyDescent="0.25">
      <c r="A1" s="116" t="s">
        <v>952</v>
      </c>
      <c r="F1" s="81">
        <v>3.8</v>
      </c>
      <c r="G1" s="81" t="s">
        <v>1045</v>
      </c>
      <c r="R1" s="81" t="s">
        <v>1033</v>
      </c>
    </row>
    <row r="2" spans="1:29" x14ac:dyDescent="0.25">
      <c r="A2" s="81" t="s">
        <v>954</v>
      </c>
      <c r="F2" s="126">
        <v>158.98729499999999</v>
      </c>
      <c r="G2" s="81" t="s">
        <v>1043</v>
      </c>
      <c r="I2" s="87">
        <f>B5/F2</f>
        <v>0.33519449882247931</v>
      </c>
    </row>
    <row r="3" spans="1:29" ht="12.6" thickBot="1" x14ac:dyDescent="0.3">
      <c r="A3" s="116" t="s">
        <v>953</v>
      </c>
      <c r="F3" s="81">
        <v>38</v>
      </c>
      <c r="G3" s="81" t="s">
        <v>1044</v>
      </c>
      <c r="I3" s="87">
        <f>I2*F3</f>
        <v>12.737390955254213</v>
      </c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</row>
    <row r="4" spans="1:29" ht="12.6" thickBot="1" x14ac:dyDescent="0.3">
      <c r="A4" s="81">
        <v>2015</v>
      </c>
      <c r="B4" s="81" t="s">
        <v>1034</v>
      </c>
      <c r="D4" s="81" t="s">
        <v>1048</v>
      </c>
      <c r="S4" s="118" t="s">
        <v>683</v>
      </c>
      <c r="T4" s="118" t="s">
        <v>609</v>
      </c>
      <c r="U4" s="118" t="s">
        <v>956</v>
      </c>
      <c r="V4" s="118" t="s">
        <v>611</v>
      </c>
      <c r="W4" s="118" t="s">
        <v>957</v>
      </c>
      <c r="X4" s="118" t="s">
        <v>958</v>
      </c>
      <c r="Y4" s="118" t="s">
        <v>959</v>
      </c>
      <c r="Z4" s="118" t="s">
        <v>960</v>
      </c>
      <c r="AA4" s="118" t="s">
        <v>705</v>
      </c>
      <c r="AB4" s="118" t="s">
        <v>961</v>
      </c>
      <c r="AC4" s="118" t="s">
        <v>585</v>
      </c>
    </row>
    <row r="5" spans="1:29" ht="12.6" thickBot="1" x14ac:dyDescent="0.3">
      <c r="A5" s="131" t="s">
        <v>1040</v>
      </c>
      <c r="B5" s="81">
        <v>53.291666666666664</v>
      </c>
      <c r="D5" s="87">
        <f>B5*165*F1</f>
        <v>33413.875</v>
      </c>
      <c r="G5" s="81" t="s">
        <v>756</v>
      </c>
      <c r="H5" s="81" t="s">
        <v>1046</v>
      </c>
      <c r="I5" s="81" t="s">
        <v>230</v>
      </c>
      <c r="J5" s="81" t="s">
        <v>1047</v>
      </c>
      <c r="R5" s="119"/>
      <c r="S5" s="119" t="s">
        <v>756</v>
      </c>
      <c r="T5" s="119" t="s">
        <v>756</v>
      </c>
      <c r="U5" s="119" t="s">
        <v>756</v>
      </c>
      <c r="V5" s="119" t="s">
        <v>756</v>
      </c>
      <c r="W5" s="119" t="s">
        <v>756</v>
      </c>
      <c r="X5" s="119" t="s">
        <v>756</v>
      </c>
      <c r="Y5" s="119" t="s">
        <v>756</v>
      </c>
      <c r="Z5" s="119" t="s">
        <v>756</v>
      </c>
      <c r="AA5" s="119" t="s">
        <v>756</v>
      </c>
      <c r="AB5" s="119" t="s">
        <v>756</v>
      </c>
      <c r="AC5" s="119" t="s">
        <v>756</v>
      </c>
    </row>
    <row r="6" spans="1:29" ht="12.6" thickBot="1" x14ac:dyDescent="0.3">
      <c r="A6" s="81" t="s">
        <v>950</v>
      </c>
      <c r="B6" s="81">
        <v>228154</v>
      </c>
      <c r="C6" s="81" t="s">
        <v>756</v>
      </c>
      <c r="F6" s="81" t="str">
        <f>A6</f>
        <v>Production</v>
      </c>
      <c r="G6" s="81">
        <f>B6-B14</f>
        <v>226281</v>
      </c>
      <c r="H6" s="84">
        <f>(G6*$D$5)/1000000</f>
        <v>7560.9250488750004</v>
      </c>
      <c r="I6" s="127">
        <f>SAM!CA29</f>
        <v>10011.912558500602</v>
      </c>
      <c r="J6" s="84">
        <f>I6-H6</f>
        <v>2450.9875096256019</v>
      </c>
      <c r="R6" s="120" t="s">
        <v>950</v>
      </c>
      <c r="S6" s="121"/>
      <c r="T6" s="121" t="s">
        <v>962</v>
      </c>
      <c r="U6" s="121"/>
      <c r="V6" s="121" t="s">
        <v>963</v>
      </c>
      <c r="W6" s="121"/>
      <c r="X6" s="121" t="s">
        <v>964</v>
      </c>
      <c r="Y6" s="121">
        <v>11</v>
      </c>
      <c r="Z6" s="121" t="s">
        <v>965</v>
      </c>
      <c r="AA6" s="121"/>
      <c r="AB6" s="121"/>
      <c r="AC6" s="121" t="s">
        <v>966</v>
      </c>
    </row>
    <row r="7" spans="1:29" ht="12.6" thickBot="1" x14ac:dyDescent="0.3">
      <c r="A7" s="81" t="s">
        <v>116</v>
      </c>
      <c r="B7" s="81">
        <v>13255</v>
      </c>
      <c r="F7" s="81" t="s">
        <v>1041</v>
      </c>
      <c r="G7" s="81">
        <f>B8-B7</f>
        <v>208763</v>
      </c>
      <c r="H7" s="84">
        <f t="shared" ref="H7" si="0">(G7*$D$5)/1000000</f>
        <v>6975.5807866249997</v>
      </c>
      <c r="I7" s="127">
        <f>SAM!ET85-SAM!CA156</f>
        <v>2608.0791125042251</v>
      </c>
      <c r="J7" s="84">
        <f t="shared" ref="J7:J9" si="1">I7-H7</f>
        <v>-4367.5016741207746</v>
      </c>
      <c r="R7" s="120" t="s">
        <v>116</v>
      </c>
      <c r="S7" s="121"/>
      <c r="T7" s="121" t="s">
        <v>967</v>
      </c>
      <c r="U7" s="121" t="s">
        <v>968</v>
      </c>
      <c r="V7" s="121" t="s">
        <v>969</v>
      </c>
      <c r="W7" s="121"/>
      <c r="X7" s="121"/>
      <c r="Y7" s="121"/>
      <c r="Z7" s="121"/>
      <c r="AA7" s="121">
        <v>803</v>
      </c>
      <c r="AB7" s="121"/>
      <c r="AC7" s="121" t="s">
        <v>970</v>
      </c>
    </row>
    <row r="8" spans="1:29" ht="12.6" thickBot="1" x14ac:dyDescent="0.3">
      <c r="A8" s="81" t="s">
        <v>115</v>
      </c>
      <c r="B8" s="81">
        <v>222018</v>
      </c>
      <c r="F8" s="81" t="s">
        <v>1042</v>
      </c>
      <c r="G8" s="81">
        <f>B9+B11</f>
        <v>10997</v>
      </c>
      <c r="H8" s="84">
        <f>(G8*$D$5+$H$13*(G8/SUM($G$8:$G$9)))/1000000</f>
        <v>367.45317631649345</v>
      </c>
      <c r="I8" s="127">
        <f>SAM!AQ85</f>
        <v>2946.8119289825204</v>
      </c>
      <c r="J8" s="84">
        <f t="shared" si="1"/>
        <v>2579.3587526660267</v>
      </c>
      <c r="R8" s="120" t="s">
        <v>115</v>
      </c>
      <c r="S8" s="121"/>
      <c r="T8" s="121" t="s">
        <v>971</v>
      </c>
      <c r="U8" s="121">
        <v>-448</v>
      </c>
      <c r="V8" s="121"/>
      <c r="W8" s="121"/>
      <c r="X8" s="121"/>
      <c r="Y8" s="121"/>
      <c r="Z8" s="121"/>
      <c r="AA8" s="121" t="s">
        <v>972</v>
      </c>
      <c r="AB8" s="121"/>
      <c r="AC8" s="121" t="s">
        <v>973</v>
      </c>
    </row>
    <row r="9" spans="1:29" ht="12.6" thickBot="1" x14ac:dyDescent="0.3">
      <c r="A9" s="81" t="s">
        <v>1035</v>
      </c>
      <c r="B9" s="81">
        <v>10613</v>
      </c>
      <c r="F9" s="81" t="s">
        <v>998</v>
      </c>
      <c r="G9" s="81">
        <f>B10</f>
        <v>6521</v>
      </c>
      <c r="H9" s="84">
        <f>(G9*$D$5+$H$13*(G9/SUM($G$8:$G$9)))/1000000</f>
        <v>217.89234907337035</v>
      </c>
      <c r="I9" s="127">
        <f>SAM!AK85</f>
        <v>4481.490116390738</v>
      </c>
      <c r="J9" s="84">
        <f t="shared" si="1"/>
        <v>4263.5977673173675</v>
      </c>
      <c r="R9" s="120" t="s">
        <v>974</v>
      </c>
      <c r="S9" s="121"/>
      <c r="T9" s="121"/>
      <c r="U9" s="121">
        <v>-433</v>
      </c>
      <c r="V9" s="121"/>
      <c r="W9" s="121"/>
      <c r="X9" s="121"/>
      <c r="Y9" s="121"/>
      <c r="Z9" s="121"/>
      <c r="AA9" s="121"/>
      <c r="AB9" s="121"/>
      <c r="AC9" s="121">
        <v>-433</v>
      </c>
    </row>
    <row r="10" spans="1:29" ht="12.6" thickBot="1" x14ac:dyDescent="0.3">
      <c r="A10" s="81" t="s">
        <v>998</v>
      </c>
      <c r="B10" s="81">
        <v>6521</v>
      </c>
      <c r="R10" s="120" t="s">
        <v>975</v>
      </c>
      <c r="S10" s="121"/>
      <c r="T10" s="121"/>
      <c r="U10" s="121" t="s">
        <v>976</v>
      </c>
      <c r="V10" s="121"/>
      <c r="W10" s="121"/>
      <c r="X10" s="121"/>
      <c r="Y10" s="121"/>
      <c r="Z10" s="121"/>
      <c r="AA10" s="121"/>
      <c r="AB10" s="121"/>
      <c r="AC10" s="121" t="s">
        <v>976</v>
      </c>
    </row>
    <row r="11" spans="1:29" ht="12.6" thickBot="1" x14ac:dyDescent="0.3">
      <c r="A11" s="81" t="s">
        <v>1006</v>
      </c>
      <c r="B11" s="81">
        <v>384</v>
      </c>
      <c r="G11" s="81">
        <f>SUM(G7:G9)</f>
        <v>226281</v>
      </c>
      <c r="H11" s="124">
        <f>SUM(H7:H9)</f>
        <v>7560.9263120148635</v>
      </c>
      <c r="I11" s="124">
        <f>SUM(I7:I9)</f>
        <v>10036.381157877484</v>
      </c>
      <c r="R11" s="120" t="s">
        <v>977</v>
      </c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</row>
    <row r="12" spans="1:29" ht="12.6" thickBot="1" x14ac:dyDescent="0.3">
      <c r="A12" s="81" t="s">
        <v>753</v>
      </c>
      <c r="B12" s="81">
        <f>SUM(B6:B7)</f>
        <v>241409</v>
      </c>
      <c r="G12" s="125">
        <f>G11-G6</f>
        <v>0</v>
      </c>
      <c r="H12" s="125">
        <f>H11-H6</f>
        <v>1.2631398631128832E-3</v>
      </c>
      <c r="R12" s="120" t="s">
        <v>978</v>
      </c>
      <c r="S12" s="121"/>
      <c r="T12" s="121" t="s">
        <v>979</v>
      </c>
      <c r="U12" s="121" t="s">
        <v>980</v>
      </c>
      <c r="V12" s="121" t="s">
        <v>981</v>
      </c>
      <c r="W12" s="121"/>
      <c r="X12" s="121" t="s">
        <v>964</v>
      </c>
      <c r="Y12" s="121">
        <v>11</v>
      </c>
      <c r="Z12" s="121" t="s">
        <v>965</v>
      </c>
      <c r="AA12" s="121" t="s">
        <v>982</v>
      </c>
      <c r="AB12" s="121"/>
      <c r="AC12" s="121" t="s">
        <v>983</v>
      </c>
    </row>
    <row r="13" spans="1:29" ht="12.6" thickBot="1" x14ac:dyDescent="0.3">
      <c r="A13" s="81" t="s">
        <v>752</v>
      </c>
      <c r="B13" s="81">
        <f>SUM(B8:B11)</f>
        <v>239536</v>
      </c>
      <c r="F13" s="81" t="s">
        <v>168</v>
      </c>
      <c r="H13" s="127">
        <f>SAM!CA119</f>
        <v>1263.1398638395633</v>
      </c>
      <c r="R13" s="120" t="s">
        <v>984</v>
      </c>
      <c r="S13" s="121"/>
      <c r="T13" s="121">
        <v>-84</v>
      </c>
      <c r="U13" s="121">
        <v>95</v>
      </c>
      <c r="V13" s="121"/>
      <c r="W13" s="121"/>
      <c r="X13" s="121"/>
      <c r="Y13" s="121"/>
      <c r="Z13" s="121"/>
      <c r="AA13" s="121"/>
      <c r="AB13" s="121"/>
      <c r="AC13" s="121">
        <v>11</v>
      </c>
    </row>
    <row r="14" spans="1:29" ht="12.6" thickBot="1" x14ac:dyDescent="0.3">
      <c r="B14" s="81">
        <f>B12-B13</f>
        <v>1873</v>
      </c>
      <c r="R14" s="120" t="s">
        <v>985</v>
      </c>
      <c r="S14" s="121"/>
      <c r="T14" s="121" t="s">
        <v>986</v>
      </c>
      <c r="U14" s="121" t="s">
        <v>987</v>
      </c>
      <c r="V14" s="121"/>
      <c r="W14" s="121"/>
      <c r="X14" s="121"/>
      <c r="Y14" s="121"/>
      <c r="Z14" s="121"/>
      <c r="AA14" s="121">
        <v>-122</v>
      </c>
      <c r="AB14" s="121"/>
      <c r="AC14" s="121" t="s">
        <v>988</v>
      </c>
    </row>
    <row r="15" spans="1:29" ht="15" thickBot="1" x14ac:dyDescent="0.35">
      <c r="A15" s="128" t="s">
        <v>1049</v>
      </c>
      <c r="R15" s="120" t="s">
        <v>989</v>
      </c>
      <c r="S15" s="121"/>
      <c r="T15" s="121" t="s">
        <v>990</v>
      </c>
      <c r="U15" s="121">
        <v>-606</v>
      </c>
      <c r="V15" s="121" t="s">
        <v>991</v>
      </c>
      <c r="W15" s="121"/>
      <c r="X15" s="121" t="s">
        <v>992</v>
      </c>
      <c r="Y15" s="121">
        <v>-11</v>
      </c>
      <c r="Z15" s="121"/>
      <c r="AA15" s="121" t="s">
        <v>993</v>
      </c>
      <c r="AB15" s="121"/>
      <c r="AC15" s="121" t="s">
        <v>994</v>
      </c>
    </row>
    <row r="16" spans="1:29" ht="12.6" thickBot="1" x14ac:dyDescent="0.3">
      <c r="A16" s="116" t="s">
        <v>611</v>
      </c>
      <c r="F16" s="81">
        <v>1000000</v>
      </c>
      <c r="I16" s="125">
        <f>1/1.05</f>
        <v>0.95238095238095233</v>
      </c>
      <c r="K16" s="81">
        <f>1/1000</f>
        <v>1E-3</v>
      </c>
      <c r="L16" s="81" t="s">
        <v>955</v>
      </c>
      <c r="O16" s="81" t="s">
        <v>1051</v>
      </c>
      <c r="P16" s="81" t="s">
        <v>1052</v>
      </c>
      <c r="R16" s="120" t="s">
        <v>995</v>
      </c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</row>
    <row r="17" spans="1:29" ht="12.6" thickBot="1" x14ac:dyDescent="0.3">
      <c r="A17" s="81" t="s">
        <v>1040</v>
      </c>
      <c r="B17" s="81">
        <f>8.9*F1</f>
        <v>33.82</v>
      </c>
      <c r="C17" s="81" t="s">
        <v>1038</v>
      </c>
      <c r="I17" s="125">
        <f>B17*I16</f>
        <v>32.209523809523809</v>
      </c>
      <c r="P17" s="81" t="s">
        <v>1050</v>
      </c>
      <c r="R17" s="120" t="s">
        <v>996</v>
      </c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</row>
    <row r="18" spans="1:29" ht="12.6" thickBot="1" x14ac:dyDescent="0.3">
      <c r="A18" s="81" t="s">
        <v>950</v>
      </c>
      <c r="B18" s="81">
        <v>26.4</v>
      </c>
      <c r="C18" s="81" t="s">
        <v>1036</v>
      </c>
      <c r="D18" s="81" t="s">
        <v>1037</v>
      </c>
      <c r="F18" s="81">
        <f>B18*F16</f>
        <v>26400000</v>
      </c>
      <c r="G18" s="81" t="s">
        <v>1038</v>
      </c>
      <c r="I18" s="124">
        <f>F18*I16</f>
        <v>25142857.142857142</v>
      </c>
      <c r="J18" s="81" t="s">
        <v>1039</v>
      </c>
      <c r="K18" s="126">
        <f>I18*$K$16</f>
        <v>25142.857142857141</v>
      </c>
      <c r="L18" s="126">
        <v>25060</v>
      </c>
      <c r="M18" s="81" t="s">
        <v>756</v>
      </c>
      <c r="O18" s="125">
        <f>J6/L18</f>
        <v>9.7804768939569103E-2</v>
      </c>
      <c r="P18" s="126">
        <f>((L18*1000)*$I$17)/1000000</f>
        <v>807.17066666666665</v>
      </c>
      <c r="R18" s="120" t="s">
        <v>997</v>
      </c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</row>
    <row r="19" spans="1:29" ht="12.6" thickBot="1" x14ac:dyDescent="0.3">
      <c r="A19" s="81" t="s">
        <v>116</v>
      </c>
      <c r="B19" s="81">
        <v>20.6</v>
      </c>
      <c r="C19" s="81" t="s">
        <v>1036</v>
      </c>
      <c r="F19" s="81">
        <f>B19*F16</f>
        <v>20600000</v>
      </c>
      <c r="I19" s="124">
        <f>F19*I16</f>
        <v>19619047.619047619</v>
      </c>
      <c r="K19" s="126">
        <f>I19*$K$16</f>
        <v>19619.047619047618</v>
      </c>
      <c r="L19" s="126">
        <v>19585</v>
      </c>
      <c r="O19" s="125">
        <f>-J7/L19</f>
        <v>0.22300238315653687</v>
      </c>
      <c r="P19" s="126">
        <f t="shared" ref="P19:P20" si="2">((L19*1000)*$I$17)/1000000</f>
        <v>630.82352380952386</v>
      </c>
      <c r="R19" s="120" t="s">
        <v>998</v>
      </c>
      <c r="S19" s="121"/>
      <c r="T19" s="121" t="s">
        <v>999</v>
      </c>
      <c r="U19" s="121" t="s">
        <v>1000</v>
      </c>
      <c r="V19" s="121"/>
      <c r="W19" s="121"/>
      <c r="X19" s="121"/>
      <c r="Y19" s="121"/>
      <c r="Z19" s="121"/>
      <c r="AA19" s="121"/>
      <c r="AB19" s="121"/>
      <c r="AC19" s="121" t="s">
        <v>1001</v>
      </c>
    </row>
    <row r="20" spans="1:29" ht="12.6" thickBot="1" x14ac:dyDescent="0.3">
      <c r="A20" s="81" t="s">
        <v>1035</v>
      </c>
      <c r="B20" s="81">
        <v>44645</v>
      </c>
      <c r="C20" s="81" t="s">
        <v>756</v>
      </c>
      <c r="K20" s="126">
        <f>B20</f>
        <v>44645</v>
      </c>
      <c r="L20" s="126">
        <f>K20</f>
        <v>44645</v>
      </c>
      <c r="O20" s="125">
        <f>J8/L20</f>
        <v>5.7774862866301416E-2</v>
      </c>
      <c r="P20" s="126">
        <f t="shared" si="2"/>
        <v>1437.9941904761904</v>
      </c>
      <c r="R20" s="120" t="s">
        <v>1002</v>
      </c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</row>
    <row r="21" spans="1:29" ht="12.6" thickBot="1" x14ac:dyDescent="0.3">
      <c r="R21" s="120" t="s">
        <v>1003</v>
      </c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</row>
    <row r="22" spans="1:29" ht="12.6" thickBot="1" x14ac:dyDescent="0.3">
      <c r="K22" s="84">
        <f>SUM(K18:K19)-K20</f>
        <v>116.90476190476329</v>
      </c>
      <c r="L22" s="84">
        <f>SUM(L18:L19)-L20</f>
        <v>0</v>
      </c>
      <c r="R22" s="120" t="s">
        <v>1004</v>
      </c>
      <c r="S22" s="121"/>
      <c r="T22" s="121"/>
      <c r="U22" s="121"/>
      <c r="V22" s="121"/>
      <c r="W22" s="121"/>
      <c r="X22" s="121"/>
      <c r="Y22" s="121"/>
      <c r="Z22" s="121" t="s">
        <v>1005</v>
      </c>
      <c r="AA22" s="121"/>
      <c r="AB22" s="121"/>
      <c r="AC22" s="121" t="s">
        <v>1005</v>
      </c>
    </row>
    <row r="23" spans="1:29" ht="12.6" thickBot="1" x14ac:dyDescent="0.3">
      <c r="R23" s="120" t="s">
        <v>1006</v>
      </c>
      <c r="S23" s="121"/>
      <c r="T23" s="121">
        <v>-384</v>
      </c>
      <c r="U23" s="121">
        <v>-144</v>
      </c>
      <c r="V23" s="121"/>
      <c r="W23" s="121"/>
      <c r="X23" s="121"/>
      <c r="Y23" s="121"/>
      <c r="Z23" s="121"/>
      <c r="AA23" s="121">
        <v>-259</v>
      </c>
      <c r="AB23" s="121"/>
      <c r="AC23" s="121">
        <v>-787</v>
      </c>
    </row>
    <row r="24" spans="1:29" ht="12.6" thickBot="1" x14ac:dyDescent="0.3">
      <c r="A24" s="129"/>
      <c r="B24" s="129" t="s">
        <v>865</v>
      </c>
      <c r="C24" s="129" t="s">
        <v>1054</v>
      </c>
      <c r="R24" s="120" t="s">
        <v>769</v>
      </c>
      <c r="S24" s="121"/>
      <c r="T24" s="121"/>
      <c r="U24" s="121"/>
      <c r="V24" s="121"/>
      <c r="W24" s="121"/>
      <c r="X24" s="121"/>
      <c r="Y24" s="121"/>
      <c r="Z24" s="121"/>
      <c r="AA24" s="121" t="s">
        <v>1007</v>
      </c>
      <c r="AB24" s="121"/>
      <c r="AC24" s="121" t="s">
        <v>1007</v>
      </c>
    </row>
    <row r="25" spans="1:29" ht="12.6" thickBot="1" x14ac:dyDescent="0.3">
      <c r="A25" s="129" t="s">
        <v>950</v>
      </c>
      <c r="B25" s="130">
        <f>P18</f>
        <v>807.17066666666665</v>
      </c>
      <c r="C25" s="130">
        <f>L18</f>
        <v>25060</v>
      </c>
      <c r="R25" s="120" t="s">
        <v>1008</v>
      </c>
      <c r="S25" s="121"/>
      <c r="T25" s="121"/>
      <c r="U25" s="121" t="s">
        <v>1009</v>
      </c>
      <c r="V25" s="121"/>
      <c r="W25" s="121"/>
      <c r="X25" s="121"/>
      <c r="Y25" s="121"/>
      <c r="Z25" s="121" t="s">
        <v>1010</v>
      </c>
      <c r="AA25" s="121" t="s">
        <v>1011</v>
      </c>
      <c r="AB25" s="121"/>
      <c r="AC25" s="121" t="s">
        <v>1012</v>
      </c>
    </row>
    <row r="26" spans="1:29" ht="12.6" thickBot="1" x14ac:dyDescent="0.3">
      <c r="A26" s="129" t="s">
        <v>116</v>
      </c>
      <c r="B26" s="130">
        <f>P19</f>
        <v>630.82352380952386</v>
      </c>
      <c r="C26" s="130">
        <f>L19</f>
        <v>19585</v>
      </c>
      <c r="R26" s="120" t="s">
        <v>762</v>
      </c>
      <c r="S26" s="121"/>
      <c r="T26" s="121"/>
      <c r="U26" s="121" t="s">
        <v>1013</v>
      </c>
      <c r="V26" s="121"/>
      <c r="W26" s="121"/>
      <c r="X26" s="121"/>
      <c r="Y26" s="121"/>
      <c r="Z26" s="121" t="s">
        <v>1014</v>
      </c>
      <c r="AA26" s="121" t="s">
        <v>1015</v>
      </c>
      <c r="AB26" s="121"/>
      <c r="AC26" s="121" t="s">
        <v>1016</v>
      </c>
    </row>
    <row r="27" spans="1:29" ht="12.6" thickBot="1" x14ac:dyDescent="0.3">
      <c r="A27" s="129" t="s">
        <v>1053</v>
      </c>
      <c r="B27" s="130">
        <f>P20</f>
        <v>1437.9941904761904</v>
      </c>
      <c r="C27" s="130">
        <f>L20</f>
        <v>44645</v>
      </c>
      <c r="R27" s="120" t="s">
        <v>775</v>
      </c>
      <c r="S27" s="121"/>
      <c r="T27" s="121"/>
      <c r="U27" s="121" t="s">
        <v>1017</v>
      </c>
      <c r="V27" s="121"/>
      <c r="W27" s="121"/>
      <c r="X27" s="121"/>
      <c r="Y27" s="121"/>
      <c r="Z27" s="121"/>
      <c r="AA27" s="121"/>
      <c r="AB27" s="121"/>
      <c r="AC27" s="121" t="s">
        <v>1017</v>
      </c>
    </row>
    <row r="28" spans="1:29" ht="12.6" thickBot="1" x14ac:dyDescent="0.3">
      <c r="R28" s="120" t="s">
        <v>772</v>
      </c>
      <c r="S28" s="121"/>
      <c r="T28" s="121"/>
      <c r="U28" s="121" t="s">
        <v>1018</v>
      </c>
      <c r="V28" s="121"/>
      <c r="W28" s="121"/>
      <c r="X28" s="121"/>
      <c r="Y28" s="121"/>
      <c r="Z28" s="121" t="s">
        <v>1019</v>
      </c>
      <c r="AA28" s="121" t="s">
        <v>1020</v>
      </c>
      <c r="AB28" s="121"/>
      <c r="AC28" s="121" t="s">
        <v>1021</v>
      </c>
    </row>
    <row r="29" spans="1:29" ht="12.6" thickBot="1" x14ac:dyDescent="0.3">
      <c r="R29" s="120" t="s">
        <v>1022</v>
      </c>
      <c r="S29" s="121"/>
      <c r="T29" s="121"/>
      <c r="U29" s="121" t="s">
        <v>1023</v>
      </c>
      <c r="V29" s="121"/>
      <c r="W29" s="121"/>
      <c r="X29" s="121"/>
      <c r="Y29" s="121"/>
      <c r="Z29" s="121" t="s">
        <v>1024</v>
      </c>
      <c r="AA29" s="121" t="s">
        <v>1025</v>
      </c>
      <c r="AB29" s="121"/>
      <c r="AC29" s="121" t="s">
        <v>1026</v>
      </c>
    </row>
    <row r="30" spans="1:29" ht="12.6" thickBot="1" x14ac:dyDescent="0.3">
      <c r="R30" s="120" t="s">
        <v>1027</v>
      </c>
      <c r="S30" s="121"/>
      <c r="T30" s="121"/>
      <c r="U30" s="121" t="s">
        <v>1028</v>
      </c>
      <c r="V30" s="121"/>
      <c r="W30" s="121"/>
      <c r="X30" s="121"/>
      <c r="Y30" s="121"/>
      <c r="Z30" s="121">
        <v>66</v>
      </c>
      <c r="AA30" s="121"/>
      <c r="AB30" s="121"/>
      <c r="AC30" s="121" t="s">
        <v>1029</v>
      </c>
    </row>
    <row r="31" spans="1:29" ht="12.6" thickBot="1" x14ac:dyDescent="0.3">
      <c r="R31" s="120" t="s">
        <v>607</v>
      </c>
      <c r="S31" s="121"/>
      <c r="T31" s="121"/>
      <c r="U31" s="121">
        <v>314</v>
      </c>
      <c r="V31" s="121"/>
      <c r="W31" s="121"/>
      <c r="X31" s="121"/>
      <c r="Y31" s="121"/>
      <c r="Z31" s="121"/>
      <c r="AA31" s="121"/>
      <c r="AB31" s="121"/>
      <c r="AC31" s="121">
        <v>314</v>
      </c>
    </row>
    <row r="32" spans="1:29" ht="12.6" thickBot="1" x14ac:dyDescent="0.3">
      <c r="R32" s="120" t="s">
        <v>1030</v>
      </c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</row>
    <row r="33" spans="1:29" ht="12.6" thickBot="1" x14ac:dyDescent="0.3">
      <c r="R33" s="122" t="s">
        <v>1031</v>
      </c>
      <c r="S33" s="123"/>
      <c r="T33" s="123"/>
      <c r="U33" s="123" t="s">
        <v>1032</v>
      </c>
      <c r="V33" s="123"/>
      <c r="W33" s="123"/>
      <c r="X33" s="123"/>
      <c r="Y33" s="123"/>
      <c r="Z33" s="123"/>
      <c r="AA33" s="123"/>
      <c r="AB33" s="117"/>
      <c r="AC33" s="117"/>
    </row>
    <row r="34" spans="1:29" x14ac:dyDescent="0.25">
      <c r="A34" s="81" t="s">
        <v>1058</v>
      </c>
      <c r="C34" s="81">
        <f>SUM(C35:C38)</f>
        <v>10948.980478675003</v>
      </c>
      <c r="D34" s="83">
        <f>SUM(D35:D38)</f>
        <v>10948.980478675003</v>
      </c>
      <c r="E34" s="81">
        <f>SUM(E35:E38)</f>
        <v>239536</v>
      </c>
    </row>
    <row r="35" spans="1:29" x14ac:dyDescent="0.25">
      <c r="A35" s="81" t="s">
        <v>950</v>
      </c>
      <c r="B35" s="81" t="s">
        <v>379</v>
      </c>
      <c r="C35" s="81">
        <v>9204.7418918339299</v>
      </c>
      <c r="D35" s="83">
        <v>9204.7418918339299</v>
      </c>
      <c r="E35" s="81">
        <f>G6</f>
        <v>226281</v>
      </c>
      <c r="F35" s="87">
        <f>D35/E35</f>
        <v>4.0678368452649272E-2</v>
      </c>
    </row>
    <row r="36" spans="1:29" x14ac:dyDescent="0.25">
      <c r="B36" s="81" t="s">
        <v>168</v>
      </c>
      <c r="C36" s="81">
        <v>1263.1398638395599</v>
      </c>
      <c r="D36" s="83">
        <v>1263.1398638395599</v>
      </c>
    </row>
    <row r="37" spans="1:29" x14ac:dyDescent="0.25">
      <c r="B37" s="81" t="s">
        <v>20</v>
      </c>
      <c r="C37" s="81">
        <v>0.47693835388799</v>
      </c>
      <c r="D37" s="83"/>
    </row>
    <row r="38" spans="1:29" x14ac:dyDescent="0.25">
      <c r="B38" s="81" t="s">
        <v>30</v>
      </c>
      <c r="C38" s="81">
        <v>480.62178464762502</v>
      </c>
      <c r="D38" s="83">
        <f>C38+C37</f>
        <v>481.09872300151301</v>
      </c>
      <c r="E38" s="81">
        <f>B7</f>
        <v>13255</v>
      </c>
    </row>
    <row r="39" spans="1:29" x14ac:dyDescent="0.25">
      <c r="C39" s="81">
        <f>SUM(C40:C43)</f>
        <v>10948.980478674999</v>
      </c>
      <c r="D39" s="83">
        <f>SUM(D40:D43)</f>
        <v>10948.980478674999</v>
      </c>
      <c r="E39" s="81">
        <f>SUM(E40:E43)</f>
        <v>239536</v>
      </c>
    </row>
    <row r="40" spans="1:29" x14ac:dyDescent="0.25">
      <c r="A40" s="81" t="s">
        <v>752</v>
      </c>
      <c r="B40" s="81" t="s">
        <v>41</v>
      </c>
      <c r="C40" s="81">
        <v>4481.4901163907298</v>
      </c>
      <c r="D40" s="83">
        <v>4481.4901163907298</v>
      </c>
      <c r="E40" s="81">
        <f>G9</f>
        <v>6521</v>
      </c>
      <c r="F40" s="87">
        <f>D40/E40</f>
        <v>0.68723970501314668</v>
      </c>
    </row>
    <row r="41" spans="1:29" x14ac:dyDescent="0.25">
      <c r="B41" s="81" t="s">
        <v>392</v>
      </c>
      <c r="C41" s="81">
        <v>1508.8177395063301</v>
      </c>
      <c r="D41" s="83">
        <v>1508.8177395063301</v>
      </c>
      <c r="E41" s="81">
        <f>G8</f>
        <v>10997</v>
      </c>
      <c r="F41" s="87">
        <f>D41/E41</f>
        <v>0.13720266795547242</v>
      </c>
    </row>
    <row r="42" spans="1:29" x14ac:dyDescent="0.25">
      <c r="B42" s="81" t="s">
        <v>29</v>
      </c>
      <c r="C42" s="81">
        <v>1239.1482028165699</v>
      </c>
      <c r="D42" s="83"/>
    </row>
    <row r="43" spans="1:29" x14ac:dyDescent="0.25">
      <c r="B43" s="81" t="s">
        <v>30</v>
      </c>
      <c r="C43" s="81">
        <v>3719.5244199613699</v>
      </c>
      <c r="D43" s="83">
        <f>C43+C42</f>
        <v>4958.67262277794</v>
      </c>
      <c r="E43" s="81">
        <f>B8</f>
        <v>222018</v>
      </c>
      <c r="F43" s="87">
        <f>D43/E43</f>
        <v>2.2334552256024015E-2</v>
      </c>
    </row>
    <row r="45" spans="1:29" x14ac:dyDescent="0.25">
      <c r="C45" s="82">
        <f>C39-C34</f>
        <v>0</v>
      </c>
      <c r="D45" s="82">
        <f>D39-D34</f>
        <v>0</v>
      </c>
      <c r="E45" s="82">
        <f>E39-E34</f>
        <v>0</v>
      </c>
    </row>
    <row r="46" spans="1:29" x14ac:dyDescent="0.25">
      <c r="B46" s="81" t="s">
        <v>1059</v>
      </c>
      <c r="D46" s="84">
        <f>D43-D38</f>
        <v>4477.5738997764274</v>
      </c>
      <c r="E46" s="84">
        <f>E43-E38</f>
        <v>208763</v>
      </c>
      <c r="F46" s="87">
        <f>D46/E46</f>
        <v>2.1448120115999614E-2</v>
      </c>
    </row>
  </sheetData>
  <hyperlinks>
    <hyperlink ref="A15" r:id="rId1" location=":~:text=For%202015%2C%20the%20delivered%20WAGP%20gas%20price%20would,estimated%20as%20%248.84%20per%20MMBtu%28%248.99%20per%20mscf%29.%2018." xr:uid="{C6675FF9-402D-464C-BE93-47AB28BE33BC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5"/>
  <sheetViews>
    <sheetView topLeftCell="A31" workbookViewId="0"/>
  </sheetViews>
  <sheetFormatPr defaultRowHeight="14.4" x14ac:dyDescent="0.3"/>
  <cols>
    <col min="3" max="3" width="14.6640625" customWidth="1"/>
  </cols>
  <sheetData>
    <row r="1" spans="1:5" ht="18" x14ac:dyDescent="0.35">
      <c r="A1" s="5"/>
    </row>
    <row r="2" spans="1:5" x14ac:dyDescent="0.3">
      <c r="A2" t="s">
        <v>213</v>
      </c>
    </row>
    <row r="4" spans="1:5" x14ac:dyDescent="0.3">
      <c r="A4" s="2" t="s">
        <v>231</v>
      </c>
    </row>
    <row r="5" spans="1:5" x14ac:dyDescent="0.3">
      <c r="D5" t="s">
        <v>214</v>
      </c>
      <c r="E5" t="s">
        <v>215</v>
      </c>
    </row>
    <row r="6" spans="1:5" x14ac:dyDescent="0.3">
      <c r="A6" t="s">
        <v>218</v>
      </c>
      <c r="B6" t="s">
        <v>127</v>
      </c>
      <c r="C6" t="s">
        <v>219</v>
      </c>
      <c r="D6">
        <v>1</v>
      </c>
    </row>
    <row r="7" spans="1:5" x14ac:dyDescent="0.3">
      <c r="A7" t="s">
        <v>218</v>
      </c>
      <c r="B7" t="s">
        <v>128</v>
      </c>
      <c r="C7" t="s">
        <v>220</v>
      </c>
      <c r="D7">
        <v>1</v>
      </c>
    </row>
    <row r="8" spans="1:5" x14ac:dyDescent="0.3">
      <c r="A8" t="s">
        <v>218</v>
      </c>
      <c r="B8" t="s">
        <v>129</v>
      </c>
      <c r="C8" t="s">
        <v>221</v>
      </c>
      <c r="D8">
        <v>1</v>
      </c>
    </row>
    <row r="9" spans="1:5" x14ac:dyDescent="0.3">
      <c r="A9" t="s">
        <v>218</v>
      </c>
      <c r="B9" t="s">
        <v>130</v>
      </c>
      <c r="C9" t="s">
        <v>222</v>
      </c>
      <c r="D9">
        <v>1</v>
      </c>
    </row>
    <row r="10" spans="1:5" x14ac:dyDescent="0.3">
      <c r="A10" t="s">
        <v>218</v>
      </c>
      <c r="B10" t="s">
        <v>131</v>
      </c>
      <c r="C10" t="s">
        <v>223</v>
      </c>
      <c r="D10">
        <v>1</v>
      </c>
    </row>
    <row r="11" spans="1:5" x14ac:dyDescent="0.3">
      <c r="A11" t="s">
        <v>218</v>
      </c>
      <c r="B11" t="s">
        <v>132</v>
      </c>
      <c r="C11" t="s">
        <v>224</v>
      </c>
      <c r="D11">
        <v>1</v>
      </c>
    </row>
    <row r="12" spans="1:5" x14ac:dyDescent="0.3">
      <c r="A12" t="s">
        <v>218</v>
      </c>
      <c r="B12" t="s">
        <v>133</v>
      </c>
      <c r="C12" t="s">
        <v>225</v>
      </c>
      <c r="D12">
        <v>1</v>
      </c>
    </row>
    <row r="13" spans="1:5" x14ac:dyDescent="0.3">
      <c r="A13" t="s">
        <v>218</v>
      </c>
      <c r="B13" t="s">
        <v>134</v>
      </c>
      <c r="C13" t="s">
        <v>226</v>
      </c>
      <c r="D13">
        <v>1</v>
      </c>
    </row>
    <row r="14" spans="1:5" x14ac:dyDescent="0.3">
      <c r="A14" t="s">
        <v>218</v>
      </c>
      <c r="B14" t="s">
        <v>135</v>
      </c>
      <c r="C14" t="s">
        <v>227</v>
      </c>
      <c r="D14">
        <v>1</v>
      </c>
    </row>
    <row r="15" spans="1:5" x14ac:dyDescent="0.3">
      <c r="A15" t="s">
        <v>218</v>
      </c>
      <c r="B15" t="s">
        <v>136</v>
      </c>
      <c r="C15" t="s">
        <v>232</v>
      </c>
      <c r="D15">
        <v>1</v>
      </c>
    </row>
    <row r="16" spans="1:5" x14ac:dyDescent="0.3">
      <c r="A16" t="s">
        <v>218</v>
      </c>
      <c r="B16" t="s">
        <v>137</v>
      </c>
      <c r="C16" t="s">
        <v>233</v>
      </c>
      <c r="D16">
        <v>1</v>
      </c>
    </row>
    <row r="17" spans="1:4" x14ac:dyDescent="0.3">
      <c r="A17" t="s">
        <v>218</v>
      </c>
      <c r="B17" t="s">
        <v>138</v>
      </c>
      <c r="C17" t="s">
        <v>234</v>
      </c>
      <c r="D17">
        <v>1</v>
      </c>
    </row>
    <row r="18" spans="1:4" x14ac:dyDescent="0.3">
      <c r="A18" t="s">
        <v>218</v>
      </c>
      <c r="B18" t="s">
        <v>139</v>
      </c>
      <c r="C18" t="s">
        <v>276</v>
      </c>
      <c r="D18">
        <v>1</v>
      </c>
    </row>
    <row r="19" spans="1:4" x14ac:dyDescent="0.3">
      <c r="A19" t="s">
        <v>218</v>
      </c>
      <c r="B19" t="s">
        <v>140</v>
      </c>
      <c r="C19" t="s">
        <v>235</v>
      </c>
      <c r="D19">
        <v>1</v>
      </c>
    </row>
    <row r="20" spans="1:4" x14ac:dyDescent="0.3">
      <c r="A20" t="s">
        <v>218</v>
      </c>
      <c r="B20" t="s">
        <v>141</v>
      </c>
      <c r="C20" t="s">
        <v>236</v>
      </c>
      <c r="D20">
        <v>1</v>
      </c>
    </row>
    <row r="21" spans="1:4" x14ac:dyDescent="0.3">
      <c r="A21" t="s">
        <v>218</v>
      </c>
      <c r="B21" t="s">
        <v>142</v>
      </c>
      <c r="C21" t="s">
        <v>237</v>
      </c>
      <c r="D21">
        <v>1</v>
      </c>
    </row>
    <row r="22" spans="1:4" x14ac:dyDescent="0.3">
      <c r="A22" t="s">
        <v>218</v>
      </c>
      <c r="B22" t="s">
        <v>143</v>
      </c>
      <c r="C22" t="s">
        <v>238</v>
      </c>
      <c r="D22">
        <v>1</v>
      </c>
    </row>
    <row r="23" spans="1:4" x14ac:dyDescent="0.3">
      <c r="A23" t="s">
        <v>218</v>
      </c>
      <c r="B23" t="s">
        <v>144</v>
      </c>
      <c r="C23" t="s">
        <v>239</v>
      </c>
      <c r="D23">
        <v>1</v>
      </c>
    </row>
    <row r="24" spans="1:4" x14ac:dyDescent="0.3">
      <c r="A24" t="s">
        <v>218</v>
      </c>
      <c r="B24" t="s">
        <v>145</v>
      </c>
      <c r="C24" t="s">
        <v>277</v>
      </c>
      <c r="D24">
        <v>1</v>
      </c>
    </row>
    <row r="25" spans="1:4" x14ac:dyDescent="0.3">
      <c r="A25" t="s">
        <v>218</v>
      </c>
      <c r="B25" t="s">
        <v>146</v>
      </c>
      <c r="C25" t="s">
        <v>240</v>
      </c>
      <c r="D25">
        <v>1</v>
      </c>
    </row>
    <row r="26" spans="1:4" x14ac:dyDescent="0.3">
      <c r="A26" t="s">
        <v>218</v>
      </c>
      <c r="B26" t="s">
        <v>147</v>
      </c>
      <c r="C26" t="s">
        <v>241</v>
      </c>
      <c r="D26">
        <v>1</v>
      </c>
    </row>
    <row r="27" spans="1:4" x14ac:dyDescent="0.3">
      <c r="A27" t="s">
        <v>218</v>
      </c>
      <c r="B27" t="s">
        <v>148</v>
      </c>
      <c r="C27" t="s">
        <v>242</v>
      </c>
      <c r="D27">
        <v>1</v>
      </c>
    </row>
    <row r="28" spans="1:4" x14ac:dyDescent="0.3">
      <c r="A28" t="s">
        <v>218</v>
      </c>
      <c r="B28" t="s">
        <v>149</v>
      </c>
      <c r="C28" t="s">
        <v>278</v>
      </c>
      <c r="D28">
        <v>1</v>
      </c>
    </row>
    <row r="29" spans="1:4" x14ac:dyDescent="0.3">
      <c r="A29" t="s">
        <v>218</v>
      </c>
      <c r="B29" t="s">
        <v>150</v>
      </c>
      <c r="C29" t="s">
        <v>243</v>
      </c>
      <c r="D29">
        <v>1</v>
      </c>
    </row>
    <row r="30" spans="1:4" x14ac:dyDescent="0.3">
      <c r="A30" t="s">
        <v>218</v>
      </c>
      <c r="B30" t="s">
        <v>151</v>
      </c>
      <c r="C30" t="s">
        <v>244</v>
      </c>
      <c r="D30">
        <v>1</v>
      </c>
    </row>
    <row r="31" spans="1:4" x14ac:dyDescent="0.3">
      <c r="A31" t="s">
        <v>218</v>
      </c>
      <c r="B31" t="s">
        <v>152</v>
      </c>
      <c r="C31" t="s">
        <v>245</v>
      </c>
      <c r="D31">
        <v>1</v>
      </c>
    </row>
    <row r="32" spans="1:4" x14ac:dyDescent="0.3">
      <c r="A32" t="s">
        <v>218</v>
      </c>
      <c r="B32" t="s">
        <v>153</v>
      </c>
      <c r="C32" t="s">
        <v>246</v>
      </c>
      <c r="D32">
        <v>1</v>
      </c>
    </row>
    <row r="33" spans="1:6" x14ac:dyDescent="0.3">
      <c r="A33" t="s">
        <v>218</v>
      </c>
      <c r="B33" t="s">
        <v>154</v>
      </c>
      <c r="C33" t="s">
        <v>247</v>
      </c>
      <c r="D33">
        <v>1</v>
      </c>
    </row>
    <row r="34" spans="1:6" x14ac:dyDescent="0.3">
      <c r="A34" t="s">
        <v>218</v>
      </c>
      <c r="B34" t="s">
        <v>155</v>
      </c>
      <c r="C34" t="s">
        <v>248</v>
      </c>
      <c r="D34">
        <v>1</v>
      </c>
    </row>
    <row r="35" spans="1:6" x14ac:dyDescent="0.3">
      <c r="A35" t="s">
        <v>218</v>
      </c>
      <c r="B35" t="s">
        <v>156</v>
      </c>
      <c r="C35" t="s">
        <v>250</v>
      </c>
      <c r="D35">
        <v>1</v>
      </c>
    </row>
    <row r="36" spans="1:6" x14ac:dyDescent="0.3">
      <c r="A36" t="s">
        <v>218</v>
      </c>
      <c r="B36" t="s">
        <v>251</v>
      </c>
      <c r="C36" t="s">
        <v>252</v>
      </c>
      <c r="D36">
        <v>1</v>
      </c>
    </row>
    <row r="37" spans="1:6" x14ac:dyDescent="0.3">
      <c r="A37" t="s">
        <v>228</v>
      </c>
      <c r="B37" t="s">
        <v>253</v>
      </c>
      <c r="C37" t="s">
        <v>249</v>
      </c>
      <c r="D37">
        <v>3</v>
      </c>
      <c r="F37" t="s">
        <v>229</v>
      </c>
    </row>
    <row r="38" spans="1:6" x14ac:dyDescent="0.3">
      <c r="A38" t="s">
        <v>216</v>
      </c>
      <c r="B38" t="s">
        <v>230</v>
      </c>
      <c r="C38" t="s">
        <v>469</v>
      </c>
      <c r="D38">
        <v>1</v>
      </c>
      <c r="E38">
        <v>1</v>
      </c>
    </row>
    <row r="39" spans="1:6" x14ac:dyDescent="0.3">
      <c r="A39" s="6" t="s">
        <v>216</v>
      </c>
      <c r="B39" s="6" t="s">
        <v>254</v>
      </c>
      <c r="C39" s="6" t="s">
        <v>337</v>
      </c>
      <c r="D39" s="6">
        <v>1</v>
      </c>
      <c r="E39" s="6">
        <v>1</v>
      </c>
    </row>
    <row r="40" spans="1:6" x14ac:dyDescent="0.3">
      <c r="A40" s="6" t="s">
        <v>216</v>
      </c>
      <c r="B40" s="6" t="s">
        <v>255</v>
      </c>
      <c r="C40" s="6" t="s">
        <v>338</v>
      </c>
      <c r="D40" s="6">
        <v>1</v>
      </c>
      <c r="E40" s="6">
        <v>1</v>
      </c>
    </row>
    <row r="41" spans="1:6" x14ac:dyDescent="0.3">
      <c r="A41" s="6" t="s">
        <v>216</v>
      </c>
      <c r="B41" s="6" t="s">
        <v>256</v>
      </c>
      <c r="C41" s="6" t="s">
        <v>339</v>
      </c>
      <c r="D41" s="6">
        <v>1</v>
      </c>
      <c r="E41" s="6">
        <v>1</v>
      </c>
    </row>
    <row r="42" spans="1:6" x14ac:dyDescent="0.3">
      <c r="A42" s="6" t="s">
        <v>216</v>
      </c>
      <c r="B42" s="6" t="s">
        <v>257</v>
      </c>
      <c r="C42" s="6" t="s">
        <v>340</v>
      </c>
      <c r="D42" s="6">
        <v>1</v>
      </c>
      <c r="E42" s="6">
        <v>1</v>
      </c>
    </row>
    <row r="43" spans="1:6" x14ac:dyDescent="0.3">
      <c r="A43" s="6" t="s">
        <v>216</v>
      </c>
      <c r="B43" s="6" t="s">
        <v>258</v>
      </c>
      <c r="C43" s="6" t="s">
        <v>259</v>
      </c>
      <c r="D43" s="6">
        <v>1</v>
      </c>
      <c r="E43" s="6">
        <v>1</v>
      </c>
    </row>
    <row r="44" spans="1:6" x14ac:dyDescent="0.3">
      <c r="A44" s="6" t="s">
        <v>216</v>
      </c>
      <c r="B44" s="6" t="s">
        <v>260</v>
      </c>
      <c r="C44" s="6" t="s">
        <v>261</v>
      </c>
      <c r="D44" s="6">
        <v>1</v>
      </c>
      <c r="E44" s="6">
        <v>1</v>
      </c>
    </row>
    <row r="45" spans="1:6" x14ac:dyDescent="0.3">
      <c r="A45" s="6" t="s">
        <v>216</v>
      </c>
      <c r="B45" s="6" t="s">
        <v>262</v>
      </c>
      <c r="C45" s="6" t="s">
        <v>951</v>
      </c>
      <c r="D45" s="6">
        <v>1</v>
      </c>
      <c r="E45" s="6">
        <v>1</v>
      </c>
    </row>
    <row r="46" spans="1:6" x14ac:dyDescent="0.3">
      <c r="A46" s="6" t="s">
        <v>216</v>
      </c>
      <c r="B46" s="6" t="s">
        <v>264</v>
      </c>
      <c r="C46" s="6" t="s">
        <v>265</v>
      </c>
      <c r="D46" s="6">
        <v>1</v>
      </c>
      <c r="E46" s="6">
        <v>1</v>
      </c>
    </row>
    <row r="47" spans="1:6" x14ac:dyDescent="0.3">
      <c r="A47" s="6" t="s">
        <v>216</v>
      </c>
      <c r="B47" t="s">
        <v>266</v>
      </c>
      <c r="C47" t="s">
        <v>267</v>
      </c>
      <c r="D47" s="6">
        <v>1</v>
      </c>
      <c r="E47" s="6">
        <v>1</v>
      </c>
    </row>
    <row r="48" spans="1:6" x14ac:dyDescent="0.3">
      <c r="A48" s="6" t="s">
        <v>216</v>
      </c>
      <c r="B48" t="s">
        <v>268</v>
      </c>
      <c r="C48" t="s">
        <v>269</v>
      </c>
      <c r="D48" s="6">
        <v>1</v>
      </c>
      <c r="E48" s="6">
        <v>1</v>
      </c>
    </row>
    <row r="49" spans="1:5" x14ac:dyDescent="0.3">
      <c r="A49" s="6" t="s">
        <v>216</v>
      </c>
      <c r="B49" t="s">
        <v>270</v>
      </c>
      <c r="C49" t="s">
        <v>271</v>
      </c>
      <c r="D49" s="6">
        <v>1</v>
      </c>
      <c r="E49" s="6">
        <v>1</v>
      </c>
    </row>
    <row r="50" spans="1:5" x14ac:dyDescent="0.3">
      <c r="A50" s="6" t="s">
        <v>216</v>
      </c>
      <c r="B50" t="s">
        <v>272</v>
      </c>
      <c r="C50" t="s">
        <v>273</v>
      </c>
      <c r="D50" s="6">
        <v>1</v>
      </c>
      <c r="E50" s="6">
        <v>1</v>
      </c>
    </row>
    <row r="51" spans="1:5" x14ac:dyDescent="0.3">
      <c r="A51" s="6" t="s">
        <v>216</v>
      </c>
      <c r="B51" t="s">
        <v>274</v>
      </c>
      <c r="C51" t="s">
        <v>275</v>
      </c>
      <c r="D51" s="6">
        <v>1</v>
      </c>
      <c r="E51" s="6">
        <v>1</v>
      </c>
    </row>
    <row r="52" spans="1:5" x14ac:dyDescent="0.3">
      <c r="A52" t="s">
        <v>218</v>
      </c>
      <c r="B52" t="s">
        <v>473</v>
      </c>
      <c r="C52" t="s">
        <v>474</v>
      </c>
      <c r="D52">
        <v>1</v>
      </c>
    </row>
    <row r="53" spans="1:5" x14ac:dyDescent="0.3">
      <c r="A53" t="s">
        <v>218</v>
      </c>
      <c r="B53" t="s">
        <v>472</v>
      </c>
      <c r="C53" t="s">
        <v>475</v>
      </c>
      <c r="D53">
        <v>1</v>
      </c>
    </row>
    <row r="54" spans="1:5" x14ac:dyDescent="0.3">
      <c r="A54" t="s">
        <v>216</v>
      </c>
      <c r="B54" t="s">
        <v>720</v>
      </c>
      <c r="C54" t="s">
        <v>721</v>
      </c>
      <c r="D54">
        <v>2</v>
      </c>
    </row>
    <row r="55" spans="1:5" x14ac:dyDescent="0.3">
      <c r="A55" s="6" t="s">
        <v>216</v>
      </c>
      <c r="B55" t="s">
        <v>732</v>
      </c>
      <c r="C55" t="s">
        <v>733</v>
      </c>
      <c r="D55" s="6">
        <v>1</v>
      </c>
      <c r="E55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E7D1F-8EE9-4A68-A35E-ACD1B847EA69}">
  <dimension ref="A1:F81"/>
  <sheetViews>
    <sheetView topLeftCell="A40" workbookViewId="0">
      <selection activeCell="C53" sqref="C53"/>
    </sheetView>
  </sheetViews>
  <sheetFormatPr defaultRowHeight="14.4" x14ac:dyDescent="0.3"/>
  <cols>
    <col min="3" max="3" width="14.6640625" customWidth="1"/>
  </cols>
  <sheetData>
    <row r="1" spans="1:5" ht="18" x14ac:dyDescent="0.35">
      <c r="A1" s="5"/>
    </row>
    <row r="2" spans="1:5" x14ac:dyDescent="0.3">
      <c r="A2" t="s">
        <v>213</v>
      </c>
    </row>
    <row r="4" spans="1:5" x14ac:dyDescent="0.3">
      <c r="A4" s="2" t="s">
        <v>231</v>
      </c>
    </row>
    <row r="5" spans="1:5" x14ac:dyDescent="0.3">
      <c r="D5" t="s">
        <v>214</v>
      </c>
      <c r="E5" t="s">
        <v>215</v>
      </c>
    </row>
    <row r="6" spans="1:5" x14ac:dyDescent="0.3">
      <c r="A6" t="s">
        <v>218</v>
      </c>
      <c r="B6" t="s">
        <v>127</v>
      </c>
      <c r="C6" t="s">
        <v>219</v>
      </c>
      <c r="D6">
        <v>1</v>
      </c>
    </row>
    <row r="7" spans="1:5" x14ac:dyDescent="0.3">
      <c r="A7" t="s">
        <v>218</v>
      </c>
      <c r="B7" t="s">
        <v>128</v>
      </c>
      <c r="C7" t="s">
        <v>220</v>
      </c>
      <c r="D7">
        <v>1</v>
      </c>
    </row>
    <row r="8" spans="1:5" x14ac:dyDescent="0.3">
      <c r="A8" t="s">
        <v>218</v>
      </c>
      <c r="B8" t="s">
        <v>129</v>
      </c>
      <c r="C8" t="s">
        <v>221</v>
      </c>
      <c r="D8">
        <v>1</v>
      </c>
    </row>
    <row r="9" spans="1:5" x14ac:dyDescent="0.3">
      <c r="A9" t="s">
        <v>218</v>
      </c>
      <c r="B9" t="s">
        <v>130</v>
      </c>
      <c r="C9" t="s">
        <v>222</v>
      </c>
      <c r="D9">
        <v>1</v>
      </c>
    </row>
    <row r="10" spans="1:5" x14ac:dyDescent="0.3">
      <c r="A10" t="s">
        <v>218</v>
      </c>
      <c r="B10" t="s">
        <v>131</v>
      </c>
      <c r="C10" t="s">
        <v>223</v>
      </c>
      <c r="D10">
        <v>1</v>
      </c>
    </row>
    <row r="11" spans="1:5" x14ac:dyDescent="0.3">
      <c r="A11" t="s">
        <v>218</v>
      </c>
      <c r="B11" t="s">
        <v>132</v>
      </c>
      <c r="C11" t="s">
        <v>224</v>
      </c>
      <c r="D11">
        <v>1</v>
      </c>
    </row>
    <row r="12" spans="1:5" x14ac:dyDescent="0.3">
      <c r="A12" t="s">
        <v>218</v>
      </c>
      <c r="B12" t="s">
        <v>133</v>
      </c>
      <c r="C12" t="s">
        <v>225</v>
      </c>
      <c r="D12">
        <v>1</v>
      </c>
    </row>
    <row r="13" spans="1:5" x14ac:dyDescent="0.3">
      <c r="A13" t="s">
        <v>218</v>
      </c>
      <c r="B13" t="s">
        <v>134</v>
      </c>
      <c r="C13" t="s">
        <v>226</v>
      </c>
      <c r="D13">
        <v>1</v>
      </c>
    </row>
    <row r="14" spans="1:5" x14ac:dyDescent="0.3">
      <c r="A14" t="s">
        <v>218</v>
      </c>
      <c r="B14" t="s">
        <v>135</v>
      </c>
      <c r="C14" t="s">
        <v>227</v>
      </c>
      <c r="D14">
        <v>1</v>
      </c>
    </row>
    <row r="15" spans="1:5" x14ac:dyDescent="0.3">
      <c r="A15" t="s">
        <v>218</v>
      </c>
      <c r="B15" t="s">
        <v>136</v>
      </c>
      <c r="C15" t="s">
        <v>232</v>
      </c>
      <c r="D15">
        <v>1</v>
      </c>
    </row>
    <row r="16" spans="1:5" x14ac:dyDescent="0.3">
      <c r="A16" t="s">
        <v>218</v>
      </c>
      <c r="B16" t="s">
        <v>137</v>
      </c>
      <c r="C16" t="s">
        <v>233</v>
      </c>
      <c r="D16">
        <v>1</v>
      </c>
    </row>
    <row r="17" spans="1:4" x14ac:dyDescent="0.3">
      <c r="A17" t="s">
        <v>218</v>
      </c>
      <c r="B17" t="s">
        <v>138</v>
      </c>
      <c r="C17" t="s">
        <v>234</v>
      </c>
      <c r="D17">
        <v>1</v>
      </c>
    </row>
    <row r="18" spans="1:4" x14ac:dyDescent="0.3">
      <c r="A18" t="s">
        <v>218</v>
      </c>
      <c r="B18" t="s">
        <v>139</v>
      </c>
      <c r="C18" t="s">
        <v>276</v>
      </c>
      <c r="D18">
        <v>1</v>
      </c>
    </row>
    <row r="19" spans="1:4" x14ac:dyDescent="0.3">
      <c r="A19" t="s">
        <v>218</v>
      </c>
      <c r="B19" t="s">
        <v>140</v>
      </c>
      <c r="C19" t="s">
        <v>235</v>
      </c>
      <c r="D19">
        <v>1</v>
      </c>
    </row>
    <row r="20" spans="1:4" x14ac:dyDescent="0.3">
      <c r="A20" t="s">
        <v>218</v>
      </c>
      <c r="B20" t="s">
        <v>141</v>
      </c>
      <c r="C20" t="s">
        <v>236</v>
      </c>
      <c r="D20">
        <v>1</v>
      </c>
    </row>
    <row r="21" spans="1:4" x14ac:dyDescent="0.3">
      <c r="A21" t="s">
        <v>218</v>
      </c>
      <c r="B21" t="s">
        <v>142</v>
      </c>
      <c r="C21" t="s">
        <v>237</v>
      </c>
      <c r="D21">
        <v>1</v>
      </c>
    </row>
    <row r="22" spans="1:4" x14ac:dyDescent="0.3">
      <c r="A22" t="s">
        <v>218</v>
      </c>
      <c r="B22" t="s">
        <v>143</v>
      </c>
      <c r="C22" t="s">
        <v>238</v>
      </c>
      <c r="D22">
        <v>1</v>
      </c>
    </row>
    <row r="23" spans="1:4" x14ac:dyDescent="0.3">
      <c r="A23" t="s">
        <v>218</v>
      </c>
      <c r="B23" t="s">
        <v>144</v>
      </c>
      <c r="C23" t="s">
        <v>239</v>
      </c>
      <c r="D23">
        <v>1</v>
      </c>
    </row>
    <row r="24" spans="1:4" x14ac:dyDescent="0.3">
      <c r="A24" t="s">
        <v>218</v>
      </c>
      <c r="B24" t="s">
        <v>145</v>
      </c>
      <c r="C24" t="s">
        <v>277</v>
      </c>
      <c r="D24">
        <v>1</v>
      </c>
    </row>
    <row r="25" spans="1:4" x14ac:dyDescent="0.3">
      <c r="A25" t="s">
        <v>218</v>
      </c>
      <c r="B25" t="s">
        <v>146</v>
      </c>
      <c r="C25" t="s">
        <v>240</v>
      </c>
      <c r="D25">
        <v>1</v>
      </c>
    </row>
    <row r="26" spans="1:4" x14ac:dyDescent="0.3">
      <c r="A26" t="s">
        <v>218</v>
      </c>
      <c r="B26" t="s">
        <v>147</v>
      </c>
      <c r="C26" t="s">
        <v>241</v>
      </c>
      <c r="D26">
        <v>1</v>
      </c>
    </row>
    <row r="27" spans="1:4" x14ac:dyDescent="0.3">
      <c r="A27" t="s">
        <v>218</v>
      </c>
      <c r="B27" t="s">
        <v>148</v>
      </c>
      <c r="C27" t="s">
        <v>242</v>
      </c>
      <c r="D27">
        <v>1</v>
      </c>
    </row>
    <row r="28" spans="1:4" x14ac:dyDescent="0.3">
      <c r="A28" t="s">
        <v>218</v>
      </c>
      <c r="B28" t="s">
        <v>149</v>
      </c>
      <c r="C28" t="s">
        <v>278</v>
      </c>
      <c r="D28">
        <v>1</v>
      </c>
    </row>
    <row r="29" spans="1:4" x14ac:dyDescent="0.3">
      <c r="A29" t="s">
        <v>218</v>
      </c>
      <c r="B29" t="s">
        <v>150</v>
      </c>
      <c r="C29" t="s">
        <v>243</v>
      </c>
      <c r="D29">
        <v>1</v>
      </c>
    </row>
    <row r="30" spans="1:4" x14ac:dyDescent="0.3">
      <c r="A30" t="s">
        <v>218</v>
      </c>
      <c r="B30" t="s">
        <v>151</v>
      </c>
      <c r="C30" t="s">
        <v>244</v>
      </c>
      <c r="D30">
        <v>1</v>
      </c>
    </row>
    <row r="31" spans="1:4" x14ac:dyDescent="0.3">
      <c r="A31" t="s">
        <v>218</v>
      </c>
      <c r="B31" t="s">
        <v>152</v>
      </c>
      <c r="C31" t="s">
        <v>245</v>
      </c>
      <c r="D31">
        <v>1</v>
      </c>
    </row>
    <row r="32" spans="1:4" x14ac:dyDescent="0.3">
      <c r="A32" t="s">
        <v>218</v>
      </c>
      <c r="B32" t="s">
        <v>153</v>
      </c>
      <c r="C32" t="s">
        <v>246</v>
      </c>
      <c r="D32">
        <v>1</v>
      </c>
    </row>
    <row r="33" spans="1:6" x14ac:dyDescent="0.3">
      <c r="A33" t="s">
        <v>218</v>
      </c>
      <c r="B33" t="s">
        <v>154</v>
      </c>
      <c r="C33" t="s">
        <v>247</v>
      </c>
      <c r="D33">
        <v>1</v>
      </c>
    </row>
    <row r="34" spans="1:6" x14ac:dyDescent="0.3">
      <c r="A34" t="s">
        <v>218</v>
      </c>
      <c r="B34" t="s">
        <v>155</v>
      </c>
      <c r="C34" t="s">
        <v>248</v>
      </c>
      <c r="D34">
        <v>1</v>
      </c>
    </row>
    <row r="35" spans="1:6" x14ac:dyDescent="0.3">
      <c r="A35" t="s">
        <v>218</v>
      </c>
      <c r="B35" t="s">
        <v>156</v>
      </c>
      <c r="C35" t="s">
        <v>250</v>
      </c>
      <c r="D35">
        <v>1</v>
      </c>
    </row>
    <row r="36" spans="1:6" x14ac:dyDescent="0.3">
      <c r="A36" t="s">
        <v>218</v>
      </c>
      <c r="B36" t="s">
        <v>251</v>
      </c>
      <c r="C36" t="s">
        <v>252</v>
      </c>
      <c r="D36">
        <v>1</v>
      </c>
    </row>
    <row r="37" spans="1:6" x14ac:dyDescent="0.3">
      <c r="A37" t="s">
        <v>228</v>
      </c>
      <c r="B37" t="s">
        <v>253</v>
      </c>
      <c r="C37" t="s">
        <v>249</v>
      </c>
      <c r="D37">
        <v>3</v>
      </c>
      <c r="F37" t="s">
        <v>229</v>
      </c>
    </row>
    <row r="38" spans="1:6" x14ac:dyDescent="0.3">
      <c r="A38" t="s">
        <v>216</v>
      </c>
      <c r="B38" t="s">
        <v>230</v>
      </c>
      <c r="C38" t="s">
        <v>217</v>
      </c>
      <c r="D38">
        <v>1</v>
      </c>
      <c r="E38">
        <v>1</v>
      </c>
    </row>
    <row r="39" spans="1:6" x14ac:dyDescent="0.3">
      <c r="A39" s="6" t="s">
        <v>216</v>
      </c>
      <c r="B39" s="6" t="s">
        <v>254</v>
      </c>
      <c r="C39" s="6" t="s">
        <v>337</v>
      </c>
      <c r="D39" s="6">
        <v>1</v>
      </c>
      <c r="E39" s="6">
        <v>1</v>
      </c>
    </row>
    <row r="40" spans="1:6" x14ac:dyDescent="0.3">
      <c r="A40" s="6" t="s">
        <v>216</v>
      </c>
      <c r="B40" s="6" t="s">
        <v>255</v>
      </c>
      <c r="C40" s="6" t="s">
        <v>338</v>
      </c>
      <c r="D40" s="6">
        <v>1</v>
      </c>
      <c r="E40" s="6">
        <v>1</v>
      </c>
    </row>
    <row r="41" spans="1:6" x14ac:dyDescent="0.3">
      <c r="A41" s="6" t="s">
        <v>216</v>
      </c>
      <c r="B41" s="6" t="s">
        <v>256</v>
      </c>
      <c r="C41" s="6" t="s">
        <v>339</v>
      </c>
      <c r="D41" s="6">
        <v>1</v>
      </c>
      <c r="E41" s="6">
        <v>1</v>
      </c>
    </row>
    <row r="42" spans="1:6" x14ac:dyDescent="0.3">
      <c r="A42" s="6" t="s">
        <v>216</v>
      </c>
      <c r="B42" s="6" t="s">
        <v>257</v>
      </c>
      <c r="C42" s="6" t="s">
        <v>340</v>
      </c>
      <c r="D42" s="6">
        <v>1</v>
      </c>
      <c r="E42" s="6">
        <v>1</v>
      </c>
    </row>
    <row r="43" spans="1:6" x14ac:dyDescent="0.3">
      <c r="A43" s="6" t="s">
        <v>216</v>
      </c>
      <c r="B43" s="6" t="s">
        <v>258</v>
      </c>
      <c r="C43" s="6" t="s">
        <v>259</v>
      </c>
      <c r="D43" s="6">
        <v>1</v>
      </c>
      <c r="E43" s="6">
        <v>1</v>
      </c>
    </row>
    <row r="44" spans="1:6" x14ac:dyDescent="0.3">
      <c r="A44" s="6" t="s">
        <v>216</v>
      </c>
      <c r="B44" s="6" t="s">
        <v>260</v>
      </c>
      <c r="C44" s="6" t="s">
        <v>261</v>
      </c>
      <c r="D44" s="6">
        <v>1</v>
      </c>
      <c r="E44" s="6">
        <v>1</v>
      </c>
    </row>
    <row r="45" spans="1:6" x14ac:dyDescent="0.3">
      <c r="A45" s="6" t="s">
        <v>216</v>
      </c>
      <c r="B45" s="6" t="s">
        <v>262</v>
      </c>
      <c r="C45" s="6" t="s">
        <v>263</v>
      </c>
      <c r="D45" s="6">
        <v>1</v>
      </c>
      <c r="E45" s="6">
        <v>1</v>
      </c>
    </row>
    <row r="46" spans="1:6" x14ac:dyDescent="0.3">
      <c r="A46" s="6" t="s">
        <v>216</v>
      </c>
      <c r="B46" s="6" t="s">
        <v>264</v>
      </c>
      <c r="C46" s="6" t="s">
        <v>265</v>
      </c>
      <c r="D46" s="6">
        <v>1</v>
      </c>
      <c r="E46" s="6">
        <v>1</v>
      </c>
    </row>
    <row r="47" spans="1:6" x14ac:dyDescent="0.3">
      <c r="A47" s="6" t="s">
        <v>216</v>
      </c>
      <c r="B47" t="s">
        <v>266</v>
      </c>
      <c r="C47" t="s">
        <v>267</v>
      </c>
      <c r="D47" s="6">
        <v>1</v>
      </c>
      <c r="E47" s="6">
        <v>1</v>
      </c>
    </row>
    <row r="48" spans="1:6" x14ac:dyDescent="0.3">
      <c r="A48" s="6" t="s">
        <v>216</v>
      </c>
      <c r="B48" t="s">
        <v>268</v>
      </c>
      <c r="C48" t="s">
        <v>269</v>
      </c>
      <c r="D48" s="6">
        <v>1</v>
      </c>
      <c r="E48" s="6">
        <v>1</v>
      </c>
    </row>
    <row r="49" spans="1:5" x14ac:dyDescent="0.3">
      <c r="A49" s="6" t="s">
        <v>216</v>
      </c>
      <c r="B49" t="s">
        <v>270</v>
      </c>
      <c r="C49" t="s">
        <v>271</v>
      </c>
      <c r="D49" s="6">
        <v>1</v>
      </c>
      <c r="E49" s="6">
        <v>1</v>
      </c>
    </row>
    <row r="50" spans="1:5" x14ac:dyDescent="0.3">
      <c r="A50" s="6" t="s">
        <v>216</v>
      </c>
      <c r="B50" t="s">
        <v>272</v>
      </c>
      <c r="C50" t="s">
        <v>273</v>
      </c>
      <c r="D50" s="6">
        <v>1</v>
      </c>
      <c r="E50" s="6">
        <v>1</v>
      </c>
    </row>
    <row r="51" spans="1:5" x14ac:dyDescent="0.3">
      <c r="A51" s="6" t="s">
        <v>216</v>
      </c>
      <c r="B51" t="s">
        <v>274</v>
      </c>
      <c r="C51" t="s">
        <v>275</v>
      </c>
      <c r="D51" s="6">
        <v>1</v>
      </c>
      <c r="E51" s="6">
        <v>1</v>
      </c>
    </row>
    <row r="52" spans="1:5" x14ac:dyDescent="0.3">
      <c r="A52" s="6" t="s">
        <v>216</v>
      </c>
      <c r="B52" t="s">
        <v>734</v>
      </c>
      <c r="C52" t="s">
        <v>746</v>
      </c>
      <c r="D52" s="6">
        <v>1</v>
      </c>
    </row>
    <row r="53" spans="1:5" x14ac:dyDescent="0.3">
      <c r="A53" s="6" t="s">
        <v>216</v>
      </c>
      <c r="B53" t="s">
        <v>743</v>
      </c>
      <c r="C53" t="s">
        <v>747</v>
      </c>
      <c r="D53" s="6">
        <v>1</v>
      </c>
    </row>
    <row r="54" spans="1:5" x14ac:dyDescent="0.3">
      <c r="A54" s="6" t="s">
        <v>218</v>
      </c>
      <c r="B54" t="s">
        <v>740</v>
      </c>
      <c r="C54" t="s">
        <v>744</v>
      </c>
      <c r="D54" s="6">
        <v>1</v>
      </c>
    </row>
    <row r="55" spans="1:5" x14ac:dyDescent="0.3">
      <c r="A55" s="6" t="s">
        <v>228</v>
      </c>
      <c r="B55" t="s">
        <v>742</v>
      </c>
      <c r="C55" t="s">
        <v>745</v>
      </c>
      <c r="D55" s="6">
        <v>2</v>
      </c>
    </row>
    <row r="56" spans="1:5" x14ac:dyDescent="0.3">
      <c r="A56" s="6" t="s">
        <v>216</v>
      </c>
      <c r="B56" t="s">
        <v>1055</v>
      </c>
      <c r="C56" t="s">
        <v>1056</v>
      </c>
      <c r="D56" s="6">
        <v>1</v>
      </c>
      <c r="E56">
        <v>1</v>
      </c>
    </row>
    <row r="80" spans="1:5" x14ac:dyDescent="0.3">
      <c r="A80" s="35"/>
      <c r="B80" s="35"/>
      <c r="C80" s="35"/>
      <c r="D80" s="35" t="s">
        <v>214</v>
      </c>
      <c r="E80" s="35" t="s">
        <v>215</v>
      </c>
    </row>
    <row r="81" spans="1:5" x14ac:dyDescent="0.3">
      <c r="A81" t="s">
        <v>216</v>
      </c>
      <c r="B81" t="s">
        <v>230</v>
      </c>
      <c r="C81" t="s">
        <v>469</v>
      </c>
      <c r="D81">
        <v>1</v>
      </c>
      <c r="E8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236"/>
  <sheetViews>
    <sheetView topLeftCell="AA2" workbookViewId="0">
      <selection activeCell="AQ13" sqref="AQ13"/>
    </sheetView>
  </sheetViews>
  <sheetFormatPr defaultRowHeight="14.4" x14ac:dyDescent="0.3"/>
  <cols>
    <col min="3" max="3" width="3.5546875" customWidth="1"/>
  </cols>
  <sheetData>
    <row r="1" spans="1:46" ht="18" x14ac:dyDescent="0.35">
      <c r="A1" s="5" t="s">
        <v>50</v>
      </c>
    </row>
    <row r="2" spans="1:46" x14ac:dyDescent="0.3">
      <c r="A2" s="12" t="s">
        <v>51</v>
      </c>
      <c r="B2" s="12" t="s">
        <v>52</v>
      </c>
      <c r="C2" s="12" t="s">
        <v>53</v>
      </c>
      <c r="D2" s="12" t="s">
        <v>54</v>
      </c>
      <c r="E2" s="12" t="s">
        <v>55</v>
      </c>
      <c r="F2" s="12" t="s">
        <v>56</v>
      </c>
      <c r="G2" s="12" t="s">
        <v>57</v>
      </c>
      <c r="H2" s="12" t="s">
        <v>58</v>
      </c>
      <c r="I2" s="12" t="s">
        <v>59</v>
      </c>
      <c r="J2" s="12" t="s">
        <v>60</v>
      </c>
      <c r="K2" s="12" t="s">
        <v>61</v>
      </c>
      <c r="L2" s="12" t="s">
        <v>62</v>
      </c>
      <c r="M2" s="12" t="s">
        <v>63</v>
      </c>
      <c r="N2" s="12" t="s">
        <v>64</v>
      </c>
      <c r="O2" s="12" t="s">
        <v>65</v>
      </c>
      <c r="P2" s="12" t="s">
        <v>66</v>
      </c>
      <c r="Q2" s="13" t="s">
        <v>67</v>
      </c>
      <c r="R2" s="13" t="s">
        <v>68</v>
      </c>
      <c r="S2" s="12" t="s">
        <v>69</v>
      </c>
      <c r="T2" s="12" t="s">
        <v>70</v>
      </c>
      <c r="U2" s="12" t="s">
        <v>71</v>
      </c>
      <c r="V2" s="12" t="s">
        <v>72</v>
      </c>
      <c r="W2" s="12" t="s">
        <v>73</v>
      </c>
      <c r="X2" s="12" t="s">
        <v>0</v>
      </c>
      <c r="Y2" s="12" t="s">
        <v>74</v>
      </c>
      <c r="Z2" s="12" t="s">
        <v>75</v>
      </c>
      <c r="AA2" s="12" t="s">
        <v>76</v>
      </c>
      <c r="AB2" s="12" t="s">
        <v>77</v>
      </c>
      <c r="AC2" s="12" t="s">
        <v>78</v>
      </c>
      <c r="AD2" s="12" t="s">
        <v>79</v>
      </c>
      <c r="AE2" s="12" t="s">
        <v>80</v>
      </c>
      <c r="AF2" s="12" t="s">
        <v>81</v>
      </c>
      <c r="AG2" s="12" t="s">
        <v>82</v>
      </c>
      <c r="AH2" s="12" t="s">
        <v>83</v>
      </c>
      <c r="AI2" s="12" t="s">
        <v>84</v>
      </c>
      <c r="AJ2" s="12" t="s">
        <v>85</v>
      </c>
      <c r="AK2" s="12" t="s">
        <v>86</v>
      </c>
      <c r="AL2" s="12" t="s">
        <v>87</v>
      </c>
      <c r="AM2" s="12" t="s">
        <v>88</v>
      </c>
      <c r="AN2" s="12" t="s">
        <v>89</v>
      </c>
      <c r="AO2" s="12" t="s">
        <v>90</v>
      </c>
      <c r="AP2" s="12" t="s">
        <v>91</v>
      </c>
      <c r="AQ2" s="12" t="s">
        <v>92</v>
      </c>
      <c r="AR2" s="12" t="s">
        <v>93</v>
      </c>
      <c r="AS2" s="12" t="s">
        <v>94</v>
      </c>
      <c r="AT2" s="12" t="s">
        <v>95</v>
      </c>
    </row>
    <row r="4" spans="1:46" x14ac:dyDescent="0.3">
      <c r="A4" s="8" t="s">
        <v>97</v>
      </c>
      <c r="B4" s="6"/>
      <c r="D4" s="8" t="s">
        <v>98</v>
      </c>
      <c r="E4" s="8"/>
      <c r="F4" s="8" t="s">
        <v>99</v>
      </c>
      <c r="G4" s="8" t="s">
        <v>1</v>
      </c>
      <c r="H4" s="8"/>
      <c r="I4" s="8"/>
      <c r="J4" s="6"/>
      <c r="K4" s="8" t="s">
        <v>100</v>
      </c>
      <c r="P4" s="8" t="s">
        <v>101</v>
      </c>
      <c r="Q4" s="6"/>
      <c r="R4" s="6"/>
      <c r="S4" s="2" t="s">
        <v>102</v>
      </c>
      <c r="T4" s="2"/>
      <c r="Z4" s="2" t="s">
        <v>103</v>
      </c>
      <c r="AB4" s="2" t="s">
        <v>104</v>
      </c>
      <c r="AD4" s="2" t="s">
        <v>105</v>
      </c>
      <c r="AI4" s="2" t="s">
        <v>279</v>
      </c>
      <c r="AM4" s="2"/>
    </row>
    <row r="5" spans="1:46" x14ac:dyDescent="0.3">
      <c r="A5" s="7" t="s">
        <v>106</v>
      </c>
      <c r="B5" s="7"/>
      <c r="D5" s="9" t="s">
        <v>107</v>
      </c>
      <c r="E5" s="7" t="s">
        <v>106</v>
      </c>
      <c r="F5" s="7" t="s">
        <v>106</v>
      </c>
      <c r="G5" s="7" t="s">
        <v>109</v>
      </c>
      <c r="H5" s="7" t="s">
        <v>107</v>
      </c>
      <c r="I5" s="7" t="s">
        <v>110</v>
      </c>
      <c r="J5" s="7" t="s">
        <v>17</v>
      </c>
      <c r="K5" s="9" t="s">
        <v>106</v>
      </c>
      <c r="L5" s="9" t="s">
        <v>111</v>
      </c>
      <c r="M5" s="9" t="s">
        <v>112</v>
      </c>
      <c r="N5" s="9" t="s">
        <v>113</v>
      </c>
      <c r="O5" s="9" t="s">
        <v>114</v>
      </c>
      <c r="P5" s="7" t="s">
        <v>111</v>
      </c>
      <c r="Q5" s="7" t="s">
        <v>115</v>
      </c>
      <c r="R5" s="7" t="s">
        <v>116</v>
      </c>
      <c r="S5" s="7" t="s">
        <v>117</v>
      </c>
      <c r="T5" s="7" t="s">
        <v>118</v>
      </c>
      <c r="U5" s="7" t="s">
        <v>115</v>
      </c>
      <c r="V5" s="7" t="s">
        <v>119</v>
      </c>
      <c r="W5" s="7" t="s">
        <v>116</v>
      </c>
      <c r="X5" s="7" t="s">
        <v>120</v>
      </c>
      <c r="Y5" s="7" t="s">
        <v>121</v>
      </c>
      <c r="Z5" s="7" t="s">
        <v>111</v>
      </c>
      <c r="AA5" s="7" t="s">
        <v>122</v>
      </c>
      <c r="AB5" s="8" t="s">
        <v>123</v>
      </c>
      <c r="AD5" s="7" t="s">
        <v>124</v>
      </c>
      <c r="AE5" s="7" t="s">
        <v>125</v>
      </c>
      <c r="AF5" s="7" t="s">
        <v>126</v>
      </c>
      <c r="AI5" s="9" t="s">
        <v>253</v>
      </c>
      <c r="AM5" t="s">
        <v>470</v>
      </c>
      <c r="AN5" t="s">
        <v>471</v>
      </c>
    </row>
    <row r="6" spans="1:46" x14ac:dyDescent="0.3">
      <c r="A6" s="6" t="s">
        <v>127</v>
      </c>
      <c r="B6" s="6"/>
      <c r="D6" t="s">
        <v>128</v>
      </c>
      <c r="E6" t="s">
        <v>129</v>
      </c>
      <c r="F6" t="s">
        <v>130</v>
      </c>
      <c r="G6" t="s">
        <v>131</v>
      </c>
      <c r="H6" t="s">
        <v>132</v>
      </c>
      <c r="I6" t="s">
        <v>133</v>
      </c>
      <c r="J6" t="s">
        <v>134</v>
      </c>
      <c r="K6" t="s">
        <v>135</v>
      </c>
      <c r="L6" t="s">
        <v>136</v>
      </c>
      <c r="M6" t="s">
        <v>137</v>
      </c>
      <c r="N6" t="s">
        <v>138</v>
      </c>
      <c r="O6" t="s">
        <v>139</v>
      </c>
      <c r="P6" s="10" t="s">
        <v>140</v>
      </c>
      <c r="Q6" s="10" t="s">
        <v>141</v>
      </c>
      <c r="R6" s="10" t="s">
        <v>142</v>
      </c>
      <c r="S6" s="6" t="s">
        <v>143</v>
      </c>
      <c r="T6" s="6" t="s">
        <v>144</v>
      </c>
      <c r="U6" s="6" t="s">
        <v>145</v>
      </c>
      <c r="V6" s="6" t="s">
        <v>146</v>
      </c>
      <c r="W6" s="6" t="s">
        <v>147</v>
      </c>
      <c r="X6" s="6" t="s">
        <v>148</v>
      </c>
      <c r="Y6" s="6" t="s">
        <v>149</v>
      </c>
      <c r="Z6" s="6" t="s">
        <v>150</v>
      </c>
      <c r="AA6" s="6" t="s">
        <v>151</v>
      </c>
      <c r="AB6" s="6" t="s">
        <v>152</v>
      </c>
      <c r="AD6" t="s">
        <v>153</v>
      </c>
      <c r="AE6" t="s">
        <v>154</v>
      </c>
      <c r="AF6" t="s">
        <v>155</v>
      </c>
      <c r="AI6" s="6" t="s">
        <v>129</v>
      </c>
      <c r="AJ6" s="6" t="s">
        <v>128</v>
      </c>
      <c r="AK6" s="6" t="s">
        <v>150</v>
      </c>
      <c r="AM6" t="s">
        <v>472</v>
      </c>
      <c r="AN6" t="s">
        <v>473</v>
      </c>
    </row>
    <row r="7" spans="1:46" x14ac:dyDescent="0.3">
      <c r="A7" s="11" t="s">
        <v>363</v>
      </c>
      <c r="B7" t="s">
        <v>98</v>
      </c>
      <c r="D7" s="11" t="s">
        <v>363</v>
      </c>
      <c r="E7" s="11" t="s">
        <v>363</v>
      </c>
      <c r="F7" s="11" t="s">
        <v>400</v>
      </c>
      <c r="G7" s="11" t="s">
        <v>440</v>
      </c>
      <c r="I7" s="11" t="s">
        <v>440</v>
      </c>
      <c r="J7" s="11" t="s">
        <v>16</v>
      </c>
      <c r="K7" t="s">
        <v>13</v>
      </c>
      <c r="L7" t="s">
        <v>13</v>
      </c>
      <c r="M7" t="s">
        <v>13</v>
      </c>
      <c r="N7" t="s">
        <v>13</v>
      </c>
      <c r="O7" s="11" t="s">
        <v>453</v>
      </c>
      <c r="P7" t="s">
        <v>4</v>
      </c>
      <c r="Q7" t="s">
        <v>5</v>
      </c>
      <c r="R7" t="s">
        <v>9</v>
      </c>
      <c r="T7" t="s">
        <v>19</v>
      </c>
      <c r="U7" t="s">
        <v>468</v>
      </c>
      <c r="W7" t="s">
        <v>20</v>
      </c>
      <c r="X7" t="s">
        <v>24</v>
      </c>
      <c r="Z7" t="s">
        <v>157</v>
      </c>
      <c r="AA7" t="s">
        <v>212</v>
      </c>
      <c r="AB7" t="s">
        <v>28</v>
      </c>
      <c r="AD7" s="11" t="s">
        <v>363</v>
      </c>
      <c r="AE7" s="11" t="str">
        <f>AD7</f>
        <v>amaiz</v>
      </c>
      <c r="AF7" s="11"/>
      <c r="AI7" s="11" t="s">
        <v>363</v>
      </c>
      <c r="AJ7" s="11" t="s">
        <v>363</v>
      </c>
      <c r="AK7" t="s">
        <v>157</v>
      </c>
      <c r="AM7" t="s">
        <v>448</v>
      </c>
      <c r="AN7" t="s">
        <v>450</v>
      </c>
    </row>
    <row r="8" spans="1:46" x14ac:dyDescent="0.3">
      <c r="A8" s="11" t="s">
        <v>364</v>
      </c>
      <c r="D8" s="11" t="s">
        <v>364</v>
      </c>
      <c r="E8" s="11" t="s">
        <v>364</v>
      </c>
      <c r="F8" s="11" t="s">
        <v>401</v>
      </c>
      <c r="G8" s="11" t="s">
        <v>441</v>
      </c>
      <c r="I8" s="11" t="s">
        <v>441</v>
      </c>
      <c r="J8" s="11"/>
      <c r="K8" s="11" t="s">
        <v>453</v>
      </c>
      <c r="L8" s="11" t="s">
        <v>453</v>
      </c>
      <c r="M8" s="11" t="s">
        <v>453</v>
      </c>
      <c r="O8" s="11" t="s">
        <v>454</v>
      </c>
      <c r="AA8" t="s">
        <v>39</v>
      </c>
      <c r="AD8" s="11" t="s">
        <v>364</v>
      </c>
      <c r="AE8" s="11" t="str">
        <f t="shared" ref="AE8:AE29" si="0">AD8</f>
        <v>asorg</v>
      </c>
      <c r="AF8" s="11"/>
      <c r="AI8" s="11" t="s">
        <v>364</v>
      </c>
      <c r="AJ8" s="11" t="s">
        <v>364</v>
      </c>
      <c r="AK8" t="s">
        <v>157</v>
      </c>
    </row>
    <row r="9" spans="1:46" x14ac:dyDescent="0.3">
      <c r="A9" s="11" t="s">
        <v>365</v>
      </c>
      <c r="D9" s="11" t="s">
        <v>365</v>
      </c>
      <c r="E9" s="11" t="s">
        <v>365</v>
      </c>
      <c r="F9" s="11" t="s">
        <v>402</v>
      </c>
      <c r="G9" s="11" t="s">
        <v>442</v>
      </c>
      <c r="I9" s="11" t="s">
        <v>442</v>
      </c>
      <c r="J9" s="11"/>
      <c r="K9" s="11" t="s">
        <v>454</v>
      </c>
      <c r="L9" s="11" t="s">
        <v>454</v>
      </c>
      <c r="M9" s="11" t="s">
        <v>454</v>
      </c>
      <c r="O9" s="11" t="s">
        <v>455</v>
      </c>
      <c r="AA9" t="s">
        <v>38</v>
      </c>
      <c r="AD9" s="11" t="s">
        <v>365</v>
      </c>
      <c r="AE9" s="11" t="str">
        <f t="shared" si="0"/>
        <v>arice</v>
      </c>
      <c r="AF9" s="11"/>
      <c r="AI9" s="11" t="s">
        <v>365</v>
      </c>
      <c r="AJ9" s="11" t="s">
        <v>365</v>
      </c>
      <c r="AK9" t="s">
        <v>157</v>
      </c>
    </row>
    <row r="10" spans="1:46" x14ac:dyDescent="0.3">
      <c r="A10" s="11" t="s">
        <v>366</v>
      </c>
      <c r="D10" s="11" t="s">
        <v>366</v>
      </c>
      <c r="E10" s="11" t="s">
        <v>366</v>
      </c>
      <c r="F10" s="11" t="s">
        <v>403</v>
      </c>
      <c r="G10" s="11" t="s">
        <v>443</v>
      </c>
      <c r="I10" s="11" t="s">
        <v>443</v>
      </c>
      <c r="J10" s="11"/>
      <c r="K10" s="11" t="s">
        <v>455</v>
      </c>
      <c r="L10" s="11" t="s">
        <v>455</v>
      </c>
      <c r="M10" s="11" t="s">
        <v>455</v>
      </c>
      <c r="O10" s="11" t="s">
        <v>456</v>
      </c>
      <c r="AA10" t="s">
        <v>40</v>
      </c>
      <c r="AD10" s="11" t="s">
        <v>366</v>
      </c>
      <c r="AE10" s="11" t="str">
        <f t="shared" si="0"/>
        <v>apuls</v>
      </c>
      <c r="AF10" s="11"/>
      <c r="AI10" s="11" t="s">
        <v>366</v>
      </c>
      <c r="AJ10" s="11" t="s">
        <v>366</v>
      </c>
      <c r="AK10" t="s">
        <v>157</v>
      </c>
    </row>
    <row r="11" spans="1:46" x14ac:dyDescent="0.3">
      <c r="A11" s="11" t="s">
        <v>367</v>
      </c>
      <c r="D11" s="11" t="s">
        <v>367</v>
      </c>
      <c r="E11" s="11" t="s">
        <v>367</v>
      </c>
      <c r="F11" s="11" t="s">
        <v>404</v>
      </c>
      <c r="G11" s="11" t="s">
        <v>444</v>
      </c>
      <c r="I11" s="11" t="s">
        <v>444</v>
      </c>
      <c r="J11" s="11"/>
      <c r="K11" s="11" t="s">
        <v>456</v>
      </c>
      <c r="L11" s="11" t="s">
        <v>456</v>
      </c>
      <c r="M11" s="11" t="s">
        <v>456</v>
      </c>
      <c r="O11" s="11" t="s">
        <v>457</v>
      </c>
      <c r="AA11" t="s">
        <v>30</v>
      </c>
      <c r="AD11" s="11" t="s">
        <v>367</v>
      </c>
      <c r="AE11" s="11" t="str">
        <f t="shared" si="0"/>
        <v>agnut</v>
      </c>
      <c r="AF11" s="11"/>
      <c r="AI11" s="11" t="s">
        <v>367</v>
      </c>
      <c r="AJ11" s="11" t="s">
        <v>367</v>
      </c>
      <c r="AK11" t="s">
        <v>157</v>
      </c>
    </row>
    <row r="12" spans="1:46" x14ac:dyDescent="0.3">
      <c r="A12" s="11" t="s">
        <v>368</v>
      </c>
      <c r="D12" s="11" t="s">
        <v>368</v>
      </c>
      <c r="E12" s="11" t="s">
        <v>368</v>
      </c>
      <c r="F12" s="11" t="s">
        <v>405</v>
      </c>
      <c r="G12" s="11" t="s">
        <v>445</v>
      </c>
      <c r="I12" s="11" t="s">
        <v>445</v>
      </c>
      <c r="K12" s="11" t="s">
        <v>457</v>
      </c>
      <c r="L12" s="11" t="s">
        <v>457</v>
      </c>
      <c r="M12" s="11" t="s">
        <v>457</v>
      </c>
      <c r="O12" s="11" t="s">
        <v>458</v>
      </c>
      <c r="AD12" s="11" t="s">
        <v>368</v>
      </c>
      <c r="AE12" s="11" t="str">
        <f t="shared" si="0"/>
        <v>aoils</v>
      </c>
      <c r="AF12" s="11"/>
      <c r="AI12" s="11" t="s">
        <v>368</v>
      </c>
      <c r="AJ12" s="11" t="s">
        <v>368</v>
      </c>
      <c r="AK12" t="s">
        <v>157</v>
      </c>
    </row>
    <row r="13" spans="1:46" x14ac:dyDescent="0.3">
      <c r="A13" s="11" t="s">
        <v>369</v>
      </c>
      <c r="D13" s="11" t="s">
        <v>369</v>
      </c>
      <c r="E13" s="11" t="s">
        <v>369</v>
      </c>
      <c r="F13" s="11" t="s">
        <v>406</v>
      </c>
      <c r="G13" s="11" t="s">
        <v>446</v>
      </c>
      <c r="I13" s="11" t="s">
        <v>446</v>
      </c>
      <c r="K13" s="11" t="s">
        <v>458</v>
      </c>
      <c r="L13" s="11" t="s">
        <v>458</v>
      </c>
      <c r="M13" s="11" t="s">
        <v>458</v>
      </c>
      <c r="O13" s="11" t="s">
        <v>459</v>
      </c>
      <c r="AD13" s="11" t="s">
        <v>369</v>
      </c>
      <c r="AE13" s="11" t="str">
        <f t="shared" si="0"/>
        <v>acass</v>
      </c>
      <c r="AF13" s="11"/>
      <c r="AI13" s="11" t="s">
        <v>369</v>
      </c>
      <c r="AJ13" s="11" t="s">
        <v>369</v>
      </c>
      <c r="AK13" t="s">
        <v>157</v>
      </c>
    </row>
    <row r="14" spans="1:46" x14ac:dyDescent="0.3">
      <c r="A14" s="11" t="s">
        <v>370</v>
      </c>
      <c r="D14" s="11" t="s">
        <v>370</v>
      </c>
      <c r="E14" s="11" t="s">
        <v>370</v>
      </c>
      <c r="F14" s="11" t="s">
        <v>407</v>
      </c>
      <c r="G14" s="11" t="s">
        <v>447</v>
      </c>
      <c r="I14" s="11" t="s">
        <v>447</v>
      </c>
      <c r="K14" s="11" t="s">
        <v>459</v>
      </c>
      <c r="L14" s="11" t="s">
        <v>459</v>
      </c>
      <c r="M14" s="11" t="s">
        <v>459</v>
      </c>
      <c r="O14" s="11" t="s">
        <v>460</v>
      </c>
      <c r="AD14" s="11" t="s">
        <v>370</v>
      </c>
      <c r="AE14" s="11" t="str">
        <f t="shared" si="0"/>
        <v>aroot</v>
      </c>
      <c r="AF14" s="11"/>
      <c r="AI14" s="11" t="s">
        <v>370</v>
      </c>
      <c r="AJ14" s="11" t="s">
        <v>370</v>
      </c>
      <c r="AK14" t="s">
        <v>157</v>
      </c>
    </row>
    <row r="15" spans="1:46" x14ac:dyDescent="0.3">
      <c r="A15" s="11" t="s">
        <v>346</v>
      </c>
      <c r="D15" s="11" t="s">
        <v>346</v>
      </c>
      <c r="E15" s="11" t="s">
        <v>346</v>
      </c>
      <c r="F15" s="11" t="s">
        <v>408</v>
      </c>
      <c r="G15" s="11" t="s">
        <v>448</v>
      </c>
      <c r="K15" s="11" t="s">
        <v>460</v>
      </c>
      <c r="L15" s="11" t="s">
        <v>460</v>
      </c>
      <c r="M15" s="11" t="s">
        <v>460</v>
      </c>
      <c r="O15" s="11" t="s">
        <v>461</v>
      </c>
      <c r="AD15" s="11" t="s">
        <v>346</v>
      </c>
      <c r="AE15" s="11" t="str">
        <f t="shared" si="0"/>
        <v>avege</v>
      </c>
      <c r="AF15" s="11"/>
      <c r="AI15" s="11" t="s">
        <v>346</v>
      </c>
      <c r="AJ15" s="11" t="s">
        <v>346</v>
      </c>
      <c r="AK15" t="s">
        <v>157</v>
      </c>
    </row>
    <row r="16" spans="1:46" x14ac:dyDescent="0.3">
      <c r="A16" s="11" t="s">
        <v>371</v>
      </c>
      <c r="D16" s="11" t="s">
        <v>371</v>
      </c>
      <c r="E16" s="11" t="s">
        <v>371</v>
      </c>
      <c r="F16" s="11" t="s">
        <v>342</v>
      </c>
      <c r="G16" s="11" t="s">
        <v>16</v>
      </c>
      <c r="K16" s="11" t="s">
        <v>461</v>
      </c>
      <c r="L16" s="11" t="s">
        <v>461</v>
      </c>
      <c r="M16" s="11" t="s">
        <v>461</v>
      </c>
      <c r="O16" s="11" t="s">
        <v>462</v>
      </c>
      <c r="AD16" s="11" t="s">
        <v>371</v>
      </c>
      <c r="AE16" s="11" t="str">
        <f t="shared" si="0"/>
        <v>asugr</v>
      </c>
      <c r="AF16" s="11"/>
      <c r="AI16" s="11" t="s">
        <v>371</v>
      </c>
      <c r="AJ16" s="11" t="s">
        <v>371</v>
      </c>
      <c r="AK16" t="s">
        <v>157</v>
      </c>
    </row>
    <row r="17" spans="1:37" x14ac:dyDescent="0.3">
      <c r="A17" s="11" t="s">
        <v>348</v>
      </c>
      <c r="D17" s="11" t="s">
        <v>348</v>
      </c>
      <c r="E17" s="11" t="s">
        <v>348</v>
      </c>
      <c r="F17" s="11" t="s">
        <v>409</v>
      </c>
      <c r="G17" s="11" t="s">
        <v>449</v>
      </c>
      <c r="K17" s="11" t="s">
        <v>462</v>
      </c>
      <c r="L17" s="11" t="s">
        <v>462</v>
      </c>
      <c r="M17" s="11" t="s">
        <v>462</v>
      </c>
      <c r="O17" s="11" t="s">
        <v>463</v>
      </c>
      <c r="AD17" s="11" t="s">
        <v>348</v>
      </c>
      <c r="AE17" s="11" t="str">
        <f t="shared" si="0"/>
        <v>atoba</v>
      </c>
      <c r="AF17" s="11"/>
      <c r="AI17" s="11" t="s">
        <v>348</v>
      </c>
      <c r="AJ17" s="11" t="s">
        <v>348</v>
      </c>
      <c r="AK17" t="s">
        <v>157</v>
      </c>
    </row>
    <row r="18" spans="1:37" x14ac:dyDescent="0.3">
      <c r="A18" s="11" t="s">
        <v>372</v>
      </c>
      <c r="D18" s="11" t="s">
        <v>372</v>
      </c>
      <c r="E18" s="11" t="s">
        <v>372</v>
      </c>
      <c r="F18" s="11" t="s">
        <v>344</v>
      </c>
      <c r="G18" s="11" t="s">
        <v>450</v>
      </c>
      <c r="K18" s="11" t="s">
        <v>463</v>
      </c>
      <c r="L18" s="11" t="s">
        <v>463</v>
      </c>
      <c r="M18" s="11" t="s">
        <v>463</v>
      </c>
      <c r="O18" s="11" t="s">
        <v>464</v>
      </c>
      <c r="AD18" s="11" t="s">
        <v>372</v>
      </c>
      <c r="AE18" s="11" t="str">
        <f t="shared" si="0"/>
        <v>acott</v>
      </c>
      <c r="AF18" s="11"/>
      <c r="AI18" s="11" t="s">
        <v>372</v>
      </c>
      <c r="AJ18" s="11" t="s">
        <v>372</v>
      </c>
      <c r="AK18" t="s">
        <v>157</v>
      </c>
    </row>
    <row r="19" spans="1:37" x14ac:dyDescent="0.3">
      <c r="A19" s="11" t="s">
        <v>347</v>
      </c>
      <c r="D19" s="11" t="s">
        <v>347</v>
      </c>
      <c r="E19" s="11" t="s">
        <v>347</v>
      </c>
      <c r="F19" s="11" t="s">
        <v>410</v>
      </c>
      <c r="G19" s="11" t="s">
        <v>451</v>
      </c>
      <c r="K19" s="11" t="s">
        <v>464</v>
      </c>
      <c r="L19" s="11" t="s">
        <v>464</v>
      </c>
      <c r="M19" s="11" t="s">
        <v>464</v>
      </c>
      <c r="O19" s="11" t="s">
        <v>465</v>
      </c>
      <c r="AD19" s="11" t="s">
        <v>347</v>
      </c>
      <c r="AE19" s="11" t="str">
        <f t="shared" si="0"/>
        <v>afrui</v>
      </c>
      <c r="AF19" s="11"/>
      <c r="AI19" s="11" t="s">
        <v>347</v>
      </c>
      <c r="AJ19" s="11" t="s">
        <v>347</v>
      </c>
      <c r="AK19" t="s">
        <v>157</v>
      </c>
    </row>
    <row r="20" spans="1:37" x14ac:dyDescent="0.3">
      <c r="A20" s="11" t="s">
        <v>373</v>
      </c>
      <c r="D20" s="11" t="s">
        <v>373</v>
      </c>
      <c r="E20" s="11" t="s">
        <v>373</v>
      </c>
      <c r="F20" s="11" t="s">
        <v>343</v>
      </c>
      <c r="G20" s="11" t="s">
        <v>452</v>
      </c>
      <c r="K20" s="11" t="s">
        <v>465</v>
      </c>
      <c r="L20" s="11" t="s">
        <v>465</v>
      </c>
      <c r="M20" s="11" t="s">
        <v>465</v>
      </c>
      <c r="O20" s="11" t="s">
        <v>466</v>
      </c>
      <c r="AD20" s="11" t="s">
        <v>373</v>
      </c>
      <c r="AE20" s="11" t="str">
        <f t="shared" si="0"/>
        <v>acoco</v>
      </c>
      <c r="AF20" s="11"/>
      <c r="AI20" s="11" t="s">
        <v>373</v>
      </c>
      <c r="AJ20" s="11" t="s">
        <v>373</v>
      </c>
      <c r="AK20" t="s">
        <v>157</v>
      </c>
    </row>
    <row r="21" spans="1:37" x14ac:dyDescent="0.3">
      <c r="A21" s="11" t="s">
        <v>374</v>
      </c>
      <c r="D21" s="11" t="s">
        <v>374</v>
      </c>
      <c r="E21" s="11" t="s">
        <v>374</v>
      </c>
      <c r="F21" s="11" t="s">
        <v>411</v>
      </c>
      <c r="G21" s="11" t="s">
        <v>749</v>
      </c>
      <c r="K21" s="11" t="s">
        <v>466</v>
      </c>
      <c r="L21" s="11" t="s">
        <v>466</v>
      </c>
      <c r="M21" s="11" t="s">
        <v>466</v>
      </c>
      <c r="O21" s="11" t="s">
        <v>467</v>
      </c>
      <c r="AD21" s="11" t="s">
        <v>374</v>
      </c>
      <c r="AE21" s="11" t="str">
        <f t="shared" si="0"/>
        <v>acoff</v>
      </c>
      <c r="AF21" s="11"/>
      <c r="AI21" s="11" t="s">
        <v>374</v>
      </c>
      <c r="AJ21" s="11" t="s">
        <v>374</v>
      </c>
      <c r="AK21" t="s">
        <v>157</v>
      </c>
    </row>
    <row r="22" spans="1:37" x14ac:dyDescent="0.3">
      <c r="A22" s="11" t="s">
        <v>375</v>
      </c>
      <c r="D22" s="11" t="s">
        <v>375</v>
      </c>
      <c r="E22" s="11" t="s">
        <v>375</v>
      </c>
      <c r="F22" s="11" t="s">
        <v>412</v>
      </c>
      <c r="K22" s="11" t="s">
        <v>467</v>
      </c>
      <c r="L22" s="11" t="s">
        <v>467</v>
      </c>
      <c r="M22" s="11" t="s">
        <v>467</v>
      </c>
      <c r="AD22" s="11" t="s">
        <v>375</v>
      </c>
      <c r="AE22" s="11" t="str">
        <f t="shared" si="0"/>
        <v>aocrp</v>
      </c>
      <c r="AF22" s="11"/>
      <c r="AI22" s="11" t="s">
        <v>375</v>
      </c>
      <c r="AJ22" s="11" t="s">
        <v>375</v>
      </c>
      <c r="AK22" t="s">
        <v>157</v>
      </c>
    </row>
    <row r="23" spans="1:37" x14ac:dyDescent="0.3">
      <c r="A23" s="11" t="s">
        <v>376</v>
      </c>
      <c r="D23" s="11" t="s">
        <v>376</v>
      </c>
      <c r="E23" s="11" t="s">
        <v>376</v>
      </c>
      <c r="F23" s="11" t="s">
        <v>413</v>
      </c>
      <c r="K23" t="s">
        <v>26</v>
      </c>
      <c r="L23" t="s">
        <v>26</v>
      </c>
      <c r="AD23" s="11" t="s">
        <v>376</v>
      </c>
      <c r="AE23" s="11" t="str">
        <f t="shared" si="0"/>
        <v>acatt</v>
      </c>
      <c r="AF23" s="11"/>
      <c r="AI23" s="11" t="s">
        <v>376</v>
      </c>
      <c r="AJ23" s="11" t="s">
        <v>376</v>
      </c>
      <c r="AK23" t="s">
        <v>157</v>
      </c>
    </row>
    <row r="24" spans="1:37" x14ac:dyDescent="0.3">
      <c r="A24" s="11" t="s">
        <v>377</v>
      </c>
      <c r="D24" s="11" t="s">
        <v>377</v>
      </c>
      <c r="E24" s="11" t="s">
        <v>377</v>
      </c>
      <c r="F24" s="11" t="s">
        <v>414</v>
      </c>
      <c r="K24" t="s">
        <v>30</v>
      </c>
      <c r="AD24" s="11" t="s">
        <v>377</v>
      </c>
      <c r="AE24" s="11" t="str">
        <f t="shared" si="0"/>
        <v>apoul</v>
      </c>
      <c r="AF24" s="11"/>
      <c r="AI24" s="11" t="s">
        <v>377</v>
      </c>
      <c r="AJ24" s="11" t="s">
        <v>377</v>
      </c>
      <c r="AK24" t="s">
        <v>157</v>
      </c>
    </row>
    <row r="25" spans="1:37" x14ac:dyDescent="0.3">
      <c r="A25" s="11" t="s">
        <v>378</v>
      </c>
      <c r="D25" s="11" t="s">
        <v>378</v>
      </c>
      <c r="E25" s="11" t="s">
        <v>378</v>
      </c>
      <c r="F25" s="11" t="s">
        <v>415</v>
      </c>
      <c r="AD25" s="11" t="s">
        <v>378</v>
      </c>
      <c r="AE25" s="11" t="str">
        <f t="shared" si="0"/>
        <v>aoliv</v>
      </c>
      <c r="AF25" s="11"/>
      <c r="AI25" s="11" t="s">
        <v>378</v>
      </c>
      <c r="AJ25" s="11" t="s">
        <v>378</v>
      </c>
      <c r="AK25" t="s">
        <v>157</v>
      </c>
    </row>
    <row r="26" spans="1:37" x14ac:dyDescent="0.3">
      <c r="A26" s="11" t="s">
        <v>6</v>
      </c>
      <c r="D26" s="11" t="s">
        <v>6</v>
      </c>
      <c r="E26" s="11" t="s">
        <v>6</v>
      </c>
      <c r="F26" s="11" t="s">
        <v>416</v>
      </c>
      <c r="AD26" s="11" t="s">
        <v>6</v>
      </c>
      <c r="AE26" s="11" t="str">
        <f t="shared" si="0"/>
        <v>afore</v>
      </c>
      <c r="AI26" s="11" t="s">
        <v>6</v>
      </c>
      <c r="AJ26" s="11" t="s">
        <v>6</v>
      </c>
      <c r="AK26" t="s">
        <v>157</v>
      </c>
    </row>
    <row r="27" spans="1:37" x14ac:dyDescent="0.3">
      <c r="A27" s="11" t="s">
        <v>10</v>
      </c>
      <c r="D27" s="11" t="s">
        <v>10</v>
      </c>
      <c r="E27" s="11" t="s">
        <v>10</v>
      </c>
      <c r="F27" s="11" t="s">
        <v>7</v>
      </c>
      <c r="AD27" s="11" t="s">
        <v>10</v>
      </c>
      <c r="AE27" s="11" t="str">
        <f t="shared" si="0"/>
        <v>afish</v>
      </c>
      <c r="AI27" s="11" t="s">
        <v>10</v>
      </c>
      <c r="AJ27" s="11" t="s">
        <v>10</v>
      </c>
      <c r="AK27" t="s">
        <v>157</v>
      </c>
    </row>
    <row r="28" spans="1:37" x14ac:dyDescent="0.3">
      <c r="A28" s="11" t="s">
        <v>379</v>
      </c>
      <c r="D28" s="11" t="s">
        <v>379</v>
      </c>
      <c r="E28" s="11" t="s">
        <v>379</v>
      </c>
      <c r="F28" s="11" t="s">
        <v>11</v>
      </c>
      <c r="AD28" s="11" t="s">
        <v>379</v>
      </c>
      <c r="AE28" s="11" t="str">
        <f t="shared" si="0"/>
        <v>acoil</v>
      </c>
      <c r="AI28" s="11" t="s">
        <v>379</v>
      </c>
      <c r="AJ28" s="11" t="s">
        <v>379</v>
      </c>
      <c r="AK28" t="s">
        <v>157</v>
      </c>
    </row>
    <row r="29" spans="1:37" x14ac:dyDescent="0.3">
      <c r="A29" s="11" t="s">
        <v>880</v>
      </c>
      <c r="D29" s="11" t="s">
        <v>880</v>
      </c>
      <c r="E29" s="11" t="s">
        <v>880</v>
      </c>
      <c r="F29" s="11" t="s">
        <v>417</v>
      </c>
      <c r="AD29" s="11" t="s">
        <v>880</v>
      </c>
      <c r="AE29" s="11" t="str">
        <f t="shared" si="0"/>
        <v>angas</v>
      </c>
      <c r="AI29" s="11" t="s">
        <v>880</v>
      </c>
      <c r="AJ29" s="11" t="s">
        <v>880</v>
      </c>
      <c r="AK29" t="s">
        <v>157</v>
      </c>
    </row>
    <row r="30" spans="1:37" x14ac:dyDescent="0.3">
      <c r="A30" s="11" t="s">
        <v>21</v>
      </c>
      <c r="D30" s="11" t="s">
        <v>21</v>
      </c>
      <c r="E30" s="11" t="s">
        <v>21</v>
      </c>
      <c r="F30" s="11" t="s">
        <v>660</v>
      </c>
      <c r="AD30" s="11" t="s">
        <v>21</v>
      </c>
      <c r="AE30" s="11" t="str">
        <f t="shared" ref="AE30:AE62" si="1">AD30</f>
        <v>aomin</v>
      </c>
      <c r="AI30" s="11" t="s">
        <v>21</v>
      </c>
      <c r="AJ30" s="11" t="s">
        <v>21</v>
      </c>
      <c r="AK30" t="s">
        <v>157</v>
      </c>
    </row>
    <row r="31" spans="1:37" x14ac:dyDescent="0.3">
      <c r="A31" s="11" t="s">
        <v>208</v>
      </c>
      <c r="D31" s="11" t="s">
        <v>208</v>
      </c>
      <c r="E31" s="11" t="s">
        <v>208</v>
      </c>
      <c r="F31" s="11" t="s">
        <v>22</v>
      </c>
      <c r="AD31" s="11" t="s">
        <v>208</v>
      </c>
      <c r="AE31" s="11" t="str">
        <f t="shared" si="1"/>
        <v>ameat</v>
      </c>
      <c r="AI31" s="11" t="s">
        <v>208</v>
      </c>
      <c r="AJ31" s="11" t="s">
        <v>208</v>
      </c>
      <c r="AK31" t="s">
        <v>157</v>
      </c>
    </row>
    <row r="32" spans="1:37" x14ac:dyDescent="0.3">
      <c r="A32" s="11" t="s">
        <v>380</v>
      </c>
      <c r="D32" s="11" t="s">
        <v>380</v>
      </c>
      <c r="E32" s="11" t="s">
        <v>380</v>
      </c>
      <c r="F32" s="11" t="s">
        <v>202</v>
      </c>
      <c r="AD32" s="11" t="s">
        <v>380</v>
      </c>
      <c r="AE32" s="11" t="str">
        <f t="shared" si="1"/>
        <v>afveg</v>
      </c>
      <c r="AI32" s="11" t="s">
        <v>380</v>
      </c>
      <c r="AJ32" s="11" t="s">
        <v>380</v>
      </c>
      <c r="AK32" t="s">
        <v>157</v>
      </c>
    </row>
    <row r="33" spans="1:37" x14ac:dyDescent="0.3">
      <c r="A33" s="11" t="s">
        <v>381</v>
      </c>
      <c r="D33" s="11" t="s">
        <v>381</v>
      </c>
      <c r="E33" s="11" t="s">
        <v>381</v>
      </c>
      <c r="F33" s="11" t="s">
        <v>418</v>
      </c>
      <c r="AD33" s="11" t="s">
        <v>381</v>
      </c>
      <c r="AE33" s="11" t="str">
        <f t="shared" si="1"/>
        <v>afoil</v>
      </c>
      <c r="AI33" s="11" t="s">
        <v>381</v>
      </c>
      <c r="AJ33" s="11" t="s">
        <v>381</v>
      </c>
      <c r="AK33" t="s">
        <v>157</v>
      </c>
    </row>
    <row r="34" spans="1:37" x14ac:dyDescent="0.3">
      <c r="A34" s="11" t="s">
        <v>382</v>
      </c>
      <c r="D34" s="11" t="s">
        <v>382</v>
      </c>
      <c r="E34" s="11" t="s">
        <v>382</v>
      </c>
      <c r="F34" s="11" t="s">
        <v>419</v>
      </c>
      <c r="AD34" s="11" t="s">
        <v>382</v>
      </c>
      <c r="AE34" s="11" t="str">
        <f t="shared" si="1"/>
        <v>agmll</v>
      </c>
      <c r="AI34" s="11" t="s">
        <v>382</v>
      </c>
      <c r="AJ34" s="11" t="s">
        <v>382</v>
      </c>
      <c r="AK34" t="s">
        <v>157</v>
      </c>
    </row>
    <row r="35" spans="1:37" x14ac:dyDescent="0.3">
      <c r="A35" s="11" t="s">
        <v>383</v>
      </c>
      <c r="D35" s="11" t="s">
        <v>383</v>
      </c>
      <c r="E35" s="11" t="s">
        <v>383</v>
      </c>
      <c r="F35" s="11" t="s">
        <v>420</v>
      </c>
      <c r="AD35" s="11" t="s">
        <v>383</v>
      </c>
      <c r="AE35" s="11" t="str">
        <f t="shared" si="1"/>
        <v>asref</v>
      </c>
      <c r="AI35" s="11" t="s">
        <v>383</v>
      </c>
      <c r="AJ35" s="11" t="s">
        <v>383</v>
      </c>
      <c r="AK35" t="s">
        <v>157</v>
      </c>
    </row>
    <row r="36" spans="1:37" x14ac:dyDescent="0.3">
      <c r="A36" s="11" t="s">
        <v>25</v>
      </c>
      <c r="D36" s="11" t="s">
        <v>25</v>
      </c>
      <c r="E36" s="11" t="s">
        <v>25</v>
      </c>
      <c r="F36" s="11" t="s">
        <v>421</v>
      </c>
      <c r="AD36" s="11" t="s">
        <v>25</v>
      </c>
      <c r="AE36" s="11" t="str">
        <f t="shared" si="1"/>
        <v>afood</v>
      </c>
      <c r="AI36" s="11" t="s">
        <v>25</v>
      </c>
      <c r="AJ36" s="11" t="s">
        <v>25</v>
      </c>
      <c r="AK36" t="s">
        <v>157</v>
      </c>
    </row>
    <row r="37" spans="1:37" x14ac:dyDescent="0.3">
      <c r="A37" s="11" t="s">
        <v>384</v>
      </c>
      <c r="D37" s="11" t="s">
        <v>384</v>
      </c>
      <c r="E37" s="11" t="s">
        <v>384</v>
      </c>
      <c r="F37" s="11" t="s">
        <v>422</v>
      </c>
      <c r="AD37" s="11" t="s">
        <v>384</v>
      </c>
      <c r="AE37" s="11" t="str">
        <f t="shared" si="1"/>
        <v>abeve</v>
      </c>
      <c r="AI37" s="11" t="s">
        <v>384</v>
      </c>
      <c r="AJ37" s="11" t="s">
        <v>384</v>
      </c>
      <c r="AK37" t="s">
        <v>157</v>
      </c>
    </row>
    <row r="38" spans="1:37" x14ac:dyDescent="0.3">
      <c r="A38" s="11" t="s">
        <v>385</v>
      </c>
      <c r="D38" s="11" t="s">
        <v>385</v>
      </c>
      <c r="E38" s="11" t="s">
        <v>385</v>
      </c>
      <c r="F38" s="11" t="s">
        <v>423</v>
      </c>
      <c r="AD38" s="11" t="s">
        <v>385</v>
      </c>
      <c r="AE38" s="11" t="str">
        <f t="shared" si="1"/>
        <v>aptob</v>
      </c>
      <c r="AI38" s="11" t="s">
        <v>385</v>
      </c>
      <c r="AJ38" s="11" t="s">
        <v>385</v>
      </c>
      <c r="AK38" t="s">
        <v>157</v>
      </c>
    </row>
    <row r="39" spans="1:37" x14ac:dyDescent="0.3">
      <c r="A39" s="11" t="s">
        <v>386</v>
      </c>
      <c r="D39" s="11" t="s">
        <v>386</v>
      </c>
      <c r="E39" s="11" t="s">
        <v>386</v>
      </c>
      <c r="F39" s="11" t="s">
        <v>424</v>
      </c>
      <c r="AD39" s="11" t="s">
        <v>386</v>
      </c>
      <c r="AE39" s="11" t="str">
        <f t="shared" si="1"/>
        <v>atext</v>
      </c>
      <c r="AI39" s="11" t="s">
        <v>386</v>
      </c>
      <c r="AJ39" s="11" t="s">
        <v>386</v>
      </c>
      <c r="AK39" t="s">
        <v>157</v>
      </c>
    </row>
    <row r="40" spans="1:37" x14ac:dyDescent="0.3">
      <c r="A40" s="11" t="s">
        <v>387</v>
      </c>
      <c r="D40" s="11" t="s">
        <v>387</v>
      </c>
      <c r="E40" s="11" t="s">
        <v>387</v>
      </c>
      <c r="F40" s="11" t="s">
        <v>425</v>
      </c>
      <c r="AD40" s="11" t="s">
        <v>387</v>
      </c>
      <c r="AE40" s="11" t="str">
        <f t="shared" si="1"/>
        <v>aclth</v>
      </c>
      <c r="AI40" s="11" t="s">
        <v>387</v>
      </c>
      <c r="AJ40" s="11" t="s">
        <v>387</v>
      </c>
      <c r="AK40" t="s">
        <v>157</v>
      </c>
    </row>
    <row r="41" spans="1:37" x14ac:dyDescent="0.3">
      <c r="A41" s="11" t="s">
        <v>32</v>
      </c>
      <c r="D41" s="11" t="s">
        <v>32</v>
      </c>
      <c r="E41" s="11" t="s">
        <v>32</v>
      </c>
      <c r="F41" s="11" t="s">
        <v>426</v>
      </c>
      <c r="AD41" s="11" t="s">
        <v>32</v>
      </c>
      <c r="AE41" s="11" t="str">
        <f t="shared" si="1"/>
        <v>aleat</v>
      </c>
      <c r="AI41" s="11" t="s">
        <v>32</v>
      </c>
      <c r="AJ41" s="11" t="s">
        <v>32</v>
      </c>
      <c r="AK41" t="s">
        <v>157</v>
      </c>
    </row>
    <row r="42" spans="1:37" x14ac:dyDescent="0.3">
      <c r="A42" s="11" t="s">
        <v>35</v>
      </c>
      <c r="D42" s="11" t="s">
        <v>35</v>
      </c>
      <c r="E42" s="11" t="s">
        <v>35</v>
      </c>
      <c r="F42" s="11" t="s">
        <v>33</v>
      </c>
      <c r="AD42" s="11" t="s">
        <v>35</v>
      </c>
      <c r="AE42" s="11" t="str">
        <f t="shared" si="1"/>
        <v>awood</v>
      </c>
      <c r="AI42" s="11" t="s">
        <v>35</v>
      </c>
      <c r="AJ42" s="11" t="s">
        <v>35</v>
      </c>
      <c r="AK42" t="s">
        <v>157</v>
      </c>
    </row>
    <row r="43" spans="1:37" x14ac:dyDescent="0.3">
      <c r="A43" s="11" t="s">
        <v>41</v>
      </c>
      <c r="D43" s="11" t="s">
        <v>41</v>
      </c>
      <c r="E43" s="11" t="s">
        <v>41</v>
      </c>
      <c r="F43" s="11" t="s">
        <v>36</v>
      </c>
      <c r="AD43" s="11" t="s">
        <v>41</v>
      </c>
      <c r="AE43" s="11" t="str">
        <f t="shared" si="1"/>
        <v>apetr</v>
      </c>
      <c r="AI43" s="11" t="s">
        <v>41</v>
      </c>
      <c r="AJ43" s="11" t="s">
        <v>41</v>
      </c>
      <c r="AK43" t="s">
        <v>157</v>
      </c>
    </row>
    <row r="44" spans="1:37" x14ac:dyDescent="0.3">
      <c r="A44" s="11" t="s">
        <v>388</v>
      </c>
      <c r="D44" s="11" t="s">
        <v>388</v>
      </c>
      <c r="E44" s="11" t="s">
        <v>388</v>
      </c>
      <c r="F44" s="11" t="s">
        <v>42</v>
      </c>
      <c r="AD44" s="11" t="s">
        <v>388</v>
      </c>
      <c r="AE44" s="11" t="str">
        <f t="shared" si="1"/>
        <v>achem</v>
      </c>
      <c r="AI44" s="11" t="s">
        <v>388</v>
      </c>
      <c r="AJ44" s="11" t="s">
        <v>388</v>
      </c>
      <c r="AK44" t="s">
        <v>157</v>
      </c>
    </row>
    <row r="45" spans="1:37" x14ac:dyDescent="0.3">
      <c r="A45" s="11" t="s">
        <v>389</v>
      </c>
      <c r="D45" s="11" t="s">
        <v>389</v>
      </c>
      <c r="E45" s="11" t="s">
        <v>389</v>
      </c>
      <c r="F45" s="11" t="s">
        <v>427</v>
      </c>
      <c r="AD45" s="11" t="s">
        <v>389</v>
      </c>
      <c r="AE45" s="11" t="str">
        <f t="shared" si="1"/>
        <v>anmet</v>
      </c>
      <c r="AI45" s="11" t="s">
        <v>389</v>
      </c>
      <c r="AJ45" s="11" t="s">
        <v>389</v>
      </c>
      <c r="AK45" t="s">
        <v>157</v>
      </c>
    </row>
    <row r="46" spans="1:37" x14ac:dyDescent="0.3">
      <c r="A46" s="11" t="s">
        <v>390</v>
      </c>
      <c r="D46" s="11" t="s">
        <v>390</v>
      </c>
      <c r="E46" s="11" t="s">
        <v>390</v>
      </c>
      <c r="F46" s="11" t="s">
        <v>428</v>
      </c>
      <c r="AD46" s="11" t="s">
        <v>390</v>
      </c>
      <c r="AE46" s="11" t="str">
        <f t="shared" si="1"/>
        <v>ametl</v>
      </c>
      <c r="AI46" s="11" t="s">
        <v>390</v>
      </c>
      <c r="AJ46" s="11" t="s">
        <v>390</v>
      </c>
      <c r="AK46" t="s">
        <v>157</v>
      </c>
    </row>
    <row r="47" spans="1:37" x14ac:dyDescent="0.3">
      <c r="A47" s="11" t="s">
        <v>341</v>
      </c>
      <c r="D47" s="11" t="s">
        <v>341</v>
      </c>
      <c r="E47" s="11" t="s">
        <v>341</v>
      </c>
      <c r="F47" s="11" t="s">
        <v>429</v>
      </c>
      <c r="AD47" s="11" t="s">
        <v>341</v>
      </c>
      <c r="AE47" s="11" t="str">
        <f t="shared" si="1"/>
        <v>amach</v>
      </c>
      <c r="AI47" s="11" t="s">
        <v>341</v>
      </c>
      <c r="AJ47" s="11" t="s">
        <v>341</v>
      </c>
      <c r="AK47" t="s">
        <v>157</v>
      </c>
    </row>
    <row r="48" spans="1:37" x14ac:dyDescent="0.3">
      <c r="A48" s="11" t="s">
        <v>391</v>
      </c>
      <c r="D48" s="11" t="s">
        <v>391</v>
      </c>
      <c r="E48" s="11" t="s">
        <v>391</v>
      </c>
      <c r="F48" s="11" t="s">
        <v>430</v>
      </c>
      <c r="AD48" s="11" t="s">
        <v>391</v>
      </c>
      <c r="AE48" s="11" t="str">
        <f t="shared" si="1"/>
        <v>aoman</v>
      </c>
      <c r="AI48" s="11" t="s">
        <v>391</v>
      </c>
      <c r="AJ48" s="11" t="s">
        <v>391</v>
      </c>
      <c r="AK48" t="s">
        <v>157</v>
      </c>
    </row>
    <row r="49" spans="1:37" x14ac:dyDescent="0.3">
      <c r="A49" s="11" t="s">
        <v>392</v>
      </c>
      <c r="D49" s="11" t="s">
        <v>392</v>
      </c>
      <c r="E49" s="11" t="s">
        <v>392</v>
      </c>
      <c r="F49" s="11" t="s">
        <v>431</v>
      </c>
      <c r="AD49" s="11" t="s">
        <v>392</v>
      </c>
      <c r="AE49" s="11" t="str">
        <f t="shared" si="1"/>
        <v>aelec</v>
      </c>
      <c r="AI49" s="11" t="s">
        <v>392</v>
      </c>
      <c r="AJ49" s="11" t="s">
        <v>392</v>
      </c>
      <c r="AK49" t="s">
        <v>157</v>
      </c>
    </row>
    <row r="50" spans="1:37" x14ac:dyDescent="0.3">
      <c r="A50" s="11" t="s">
        <v>43</v>
      </c>
      <c r="D50" s="11" t="s">
        <v>43</v>
      </c>
      <c r="E50" s="11" t="s">
        <v>43</v>
      </c>
      <c r="F50" s="11" t="s">
        <v>432</v>
      </c>
      <c r="AD50" s="11" t="s">
        <v>43</v>
      </c>
      <c r="AE50" s="11" t="str">
        <f t="shared" si="1"/>
        <v>awatr</v>
      </c>
      <c r="AI50" s="11" t="s">
        <v>43</v>
      </c>
      <c r="AJ50" s="11" t="s">
        <v>43</v>
      </c>
      <c r="AK50" t="s">
        <v>157</v>
      </c>
    </row>
    <row r="51" spans="1:37" x14ac:dyDescent="0.3">
      <c r="A51" s="11" t="s">
        <v>393</v>
      </c>
      <c r="D51" s="11" t="s">
        <v>393</v>
      </c>
      <c r="E51" s="11" t="s">
        <v>393</v>
      </c>
      <c r="F51" s="11" t="s">
        <v>44</v>
      </c>
      <c r="AD51" s="11" t="s">
        <v>393</v>
      </c>
      <c r="AE51" s="11" t="str">
        <f t="shared" si="1"/>
        <v>acons</v>
      </c>
      <c r="AI51" s="11" t="s">
        <v>393</v>
      </c>
      <c r="AJ51" s="11" t="s">
        <v>393</v>
      </c>
      <c r="AK51" t="s">
        <v>157</v>
      </c>
    </row>
    <row r="52" spans="1:37" x14ac:dyDescent="0.3">
      <c r="A52" s="11" t="s">
        <v>46</v>
      </c>
      <c r="D52" s="11" t="s">
        <v>46</v>
      </c>
      <c r="E52" s="11" t="s">
        <v>46</v>
      </c>
      <c r="F52" s="11" t="s">
        <v>433</v>
      </c>
      <c r="AD52" s="11" t="s">
        <v>46</v>
      </c>
      <c r="AE52" s="11" t="str">
        <f t="shared" si="1"/>
        <v>atrad</v>
      </c>
      <c r="AI52" s="11" t="s">
        <v>46</v>
      </c>
      <c r="AJ52" s="11" t="s">
        <v>46</v>
      </c>
      <c r="AK52" t="s">
        <v>157</v>
      </c>
    </row>
    <row r="53" spans="1:37" x14ac:dyDescent="0.3">
      <c r="A53" s="11" t="s">
        <v>394</v>
      </c>
      <c r="D53" s="11" t="s">
        <v>394</v>
      </c>
      <c r="E53" s="11" t="s">
        <v>394</v>
      </c>
      <c r="F53" s="11" t="s">
        <v>47</v>
      </c>
      <c r="AD53" s="11" t="s">
        <v>394</v>
      </c>
      <c r="AE53" s="11" t="str">
        <f t="shared" si="1"/>
        <v>atran</v>
      </c>
      <c r="AI53" s="11" t="s">
        <v>394</v>
      </c>
      <c r="AJ53" s="11" t="s">
        <v>394</v>
      </c>
      <c r="AK53" t="s">
        <v>157</v>
      </c>
    </row>
    <row r="54" spans="1:37" x14ac:dyDescent="0.3">
      <c r="A54" s="11" t="s">
        <v>395</v>
      </c>
      <c r="D54" s="11" t="s">
        <v>395</v>
      </c>
      <c r="E54" s="11" t="s">
        <v>395</v>
      </c>
      <c r="F54" s="11" t="s">
        <v>434</v>
      </c>
      <c r="AD54" s="11" t="s">
        <v>395</v>
      </c>
      <c r="AE54" s="11" t="str">
        <f t="shared" si="1"/>
        <v>ahotl</v>
      </c>
      <c r="AI54" s="11" t="s">
        <v>395</v>
      </c>
      <c r="AJ54" s="11" t="s">
        <v>395</v>
      </c>
      <c r="AK54" t="s">
        <v>157</v>
      </c>
    </row>
    <row r="55" spans="1:37" x14ac:dyDescent="0.3">
      <c r="A55" s="11" t="s">
        <v>396</v>
      </c>
      <c r="D55" s="11" t="s">
        <v>396</v>
      </c>
      <c r="E55" s="11" t="s">
        <v>396</v>
      </c>
      <c r="F55" s="11" t="s">
        <v>435</v>
      </c>
      <c r="AD55" s="11" t="s">
        <v>396</v>
      </c>
      <c r="AE55" s="11" t="str">
        <f t="shared" si="1"/>
        <v>acomm</v>
      </c>
      <c r="AI55" s="11" t="s">
        <v>396</v>
      </c>
      <c r="AJ55" s="11" t="s">
        <v>396</v>
      </c>
      <c r="AK55" t="s">
        <v>157</v>
      </c>
    </row>
    <row r="56" spans="1:37" x14ac:dyDescent="0.3">
      <c r="A56" s="11" t="s">
        <v>397</v>
      </c>
      <c r="D56" s="11" t="s">
        <v>397</v>
      </c>
      <c r="E56" s="11" t="s">
        <v>397</v>
      </c>
      <c r="F56" s="11" t="s">
        <v>436</v>
      </c>
      <c r="AD56" s="11" t="s">
        <v>397</v>
      </c>
      <c r="AE56" s="11" t="str">
        <f t="shared" si="1"/>
        <v>afsrv</v>
      </c>
      <c r="AI56" s="11" t="s">
        <v>397</v>
      </c>
      <c r="AJ56" s="11" t="s">
        <v>397</v>
      </c>
      <c r="AK56" t="s">
        <v>157</v>
      </c>
    </row>
    <row r="57" spans="1:37" x14ac:dyDescent="0.3">
      <c r="A57" s="11" t="s">
        <v>199</v>
      </c>
      <c r="D57" s="11" t="s">
        <v>199</v>
      </c>
      <c r="E57" s="11" t="s">
        <v>199</v>
      </c>
      <c r="F57" s="11" t="s">
        <v>437</v>
      </c>
      <c r="AD57" s="11" t="s">
        <v>199</v>
      </c>
      <c r="AE57" s="11" t="str">
        <f t="shared" si="1"/>
        <v>areal</v>
      </c>
      <c r="AI57" s="11" t="s">
        <v>199</v>
      </c>
      <c r="AJ57" s="11" t="s">
        <v>199</v>
      </c>
      <c r="AK57" t="s">
        <v>157</v>
      </c>
    </row>
    <row r="58" spans="1:37" x14ac:dyDescent="0.3">
      <c r="A58" s="11" t="s">
        <v>398</v>
      </c>
      <c r="D58" s="11" t="s">
        <v>398</v>
      </c>
      <c r="E58" s="11" t="s">
        <v>398</v>
      </c>
      <c r="F58" s="11" t="s">
        <v>205</v>
      </c>
      <c r="AD58" s="11" t="s">
        <v>398</v>
      </c>
      <c r="AE58" s="11" t="str">
        <f t="shared" si="1"/>
        <v>absrv</v>
      </c>
      <c r="AI58" s="11" t="s">
        <v>398</v>
      </c>
      <c r="AJ58" s="11" t="s">
        <v>398</v>
      </c>
      <c r="AK58" t="s">
        <v>157</v>
      </c>
    </row>
    <row r="59" spans="1:37" x14ac:dyDescent="0.3">
      <c r="A59" s="11" t="s">
        <v>399</v>
      </c>
      <c r="D59" s="11" t="s">
        <v>399</v>
      </c>
      <c r="E59" s="11" t="s">
        <v>399</v>
      </c>
      <c r="F59" s="11" t="s">
        <v>438</v>
      </c>
      <c r="AD59" s="11" t="s">
        <v>399</v>
      </c>
      <c r="AE59" s="11" t="str">
        <f t="shared" si="1"/>
        <v>apadm</v>
      </c>
      <c r="AI59" s="11" t="s">
        <v>399</v>
      </c>
      <c r="AJ59" s="11" t="s">
        <v>399</v>
      </c>
      <c r="AK59" t="s">
        <v>157</v>
      </c>
    </row>
    <row r="60" spans="1:37" x14ac:dyDescent="0.3">
      <c r="A60" s="11" t="s">
        <v>200</v>
      </c>
      <c r="D60" s="11" t="s">
        <v>200</v>
      </c>
      <c r="E60" s="11" t="s">
        <v>200</v>
      </c>
      <c r="F60" s="11" t="s">
        <v>439</v>
      </c>
      <c r="AD60" s="11" t="s">
        <v>200</v>
      </c>
      <c r="AE60" s="11" t="str">
        <f t="shared" si="1"/>
        <v>aeduc</v>
      </c>
      <c r="AI60" s="11" t="s">
        <v>200</v>
      </c>
      <c r="AJ60" s="11" t="s">
        <v>200</v>
      </c>
      <c r="AK60" t="s">
        <v>157</v>
      </c>
    </row>
    <row r="61" spans="1:37" x14ac:dyDescent="0.3">
      <c r="A61" s="11" t="s">
        <v>201</v>
      </c>
      <c r="D61" s="11" t="s">
        <v>201</v>
      </c>
      <c r="E61" s="11" t="s">
        <v>201</v>
      </c>
      <c r="F61" s="11" t="s">
        <v>206</v>
      </c>
      <c r="AD61" s="11" t="s">
        <v>201</v>
      </c>
      <c r="AE61" s="11" t="str">
        <f t="shared" si="1"/>
        <v>aheal</v>
      </c>
      <c r="AI61" s="11" t="s">
        <v>201</v>
      </c>
      <c r="AJ61" s="11" t="s">
        <v>201</v>
      </c>
      <c r="AK61" t="s">
        <v>157</v>
      </c>
    </row>
    <row r="62" spans="1:37" x14ac:dyDescent="0.3">
      <c r="A62" s="11" t="s">
        <v>48</v>
      </c>
      <c r="D62" s="11" t="s">
        <v>48</v>
      </c>
      <c r="E62" s="11" t="s">
        <v>48</v>
      </c>
      <c r="F62" s="11" t="s">
        <v>207</v>
      </c>
      <c r="AD62" s="11" t="s">
        <v>48</v>
      </c>
      <c r="AE62" s="11" t="str">
        <f t="shared" si="1"/>
        <v>aosrv</v>
      </c>
      <c r="AI62" s="11" t="s">
        <v>48</v>
      </c>
      <c r="AJ62" s="11" t="s">
        <v>48</v>
      </c>
      <c r="AK62" t="s">
        <v>157</v>
      </c>
    </row>
    <row r="63" spans="1:37" x14ac:dyDescent="0.3">
      <c r="A63" s="11" t="s">
        <v>400</v>
      </c>
      <c r="B63" t="s">
        <v>99</v>
      </c>
      <c r="D63" s="11"/>
      <c r="E63" s="11"/>
      <c r="F63" s="11" t="s">
        <v>49</v>
      </c>
      <c r="AD63" s="11"/>
      <c r="AE63" s="11"/>
      <c r="AI63" s="11"/>
      <c r="AJ63" s="11"/>
    </row>
    <row r="64" spans="1:37" x14ac:dyDescent="0.3">
      <c r="A64" s="11" t="s">
        <v>401</v>
      </c>
      <c r="D64" s="11"/>
      <c r="E64" s="11"/>
      <c r="F64" s="11"/>
      <c r="AD64" s="11"/>
      <c r="AE64" s="11"/>
      <c r="AI64" s="11"/>
      <c r="AJ64" s="11"/>
    </row>
    <row r="65" spans="1:36" x14ac:dyDescent="0.3">
      <c r="A65" s="11" t="s">
        <v>402</v>
      </c>
      <c r="D65" s="11"/>
      <c r="E65" s="11"/>
      <c r="F65" s="11"/>
      <c r="AD65" s="11"/>
      <c r="AE65" s="11"/>
      <c r="AI65" s="11"/>
      <c r="AJ65" s="11"/>
    </row>
    <row r="66" spans="1:36" x14ac:dyDescent="0.3">
      <c r="A66" s="11" t="s">
        <v>403</v>
      </c>
      <c r="D66" s="11"/>
      <c r="E66" s="11"/>
      <c r="F66" s="11"/>
      <c r="AD66" s="11"/>
      <c r="AE66" s="11"/>
      <c r="AI66" s="11"/>
      <c r="AJ66" s="11"/>
    </row>
    <row r="67" spans="1:36" x14ac:dyDescent="0.3">
      <c r="A67" s="11" t="s">
        <v>404</v>
      </c>
      <c r="D67" s="11"/>
      <c r="E67" s="11"/>
      <c r="F67" s="11"/>
      <c r="AD67" s="11"/>
      <c r="AE67" s="11"/>
      <c r="AI67" s="11"/>
      <c r="AJ67" s="11"/>
    </row>
    <row r="68" spans="1:36" x14ac:dyDescent="0.3">
      <c r="A68" s="11" t="s">
        <v>405</v>
      </c>
      <c r="D68" s="11"/>
      <c r="E68" s="11"/>
      <c r="F68" s="11"/>
      <c r="AD68" s="11"/>
      <c r="AE68" s="11"/>
      <c r="AI68" s="11"/>
      <c r="AJ68" s="11"/>
    </row>
    <row r="69" spans="1:36" x14ac:dyDescent="0.3">
      <c r="A69" s="11" t="s">
        <v>406</v>
      </c>
      <c r="D69" s="11"/>
      <c r="E69" s="11"/>
      <c r="F69" s="11"/>
    </row>
    <row r="70" spans="1:36" x14ac:dyDescent="0.3">
      <c r="A70" s="11" t="s">
        <v>407</v>
      </c>
      <c r="F70" s="11"/>
    </row>
    <row r="71" spans="1:36" x14ac:dyDescent="0.3">
      <c r="A71" s="11" t="s">
        <v>408</v>
      </c>
      <c r="F71" s="11"/>
    </row>
    <row r="72" spans="1:36" x14ac:dyDescent="0.3">
      <c r="A72" s="11" t="s">
        <v>342</v>
      </c>
      <c r="F72" s="11"/>
    </row>
    <row r="73" spans="1:36" x14ac:dyDescent="0.3">
      <c r="A73" s="11" t="s">
        <v>409</v>
      </c>
      <c r="F73" s="11"/>
    </row>
    <row r="74" spans="1:36" x14ac:dyDescent="0.3">
      <c r="A74" s="11" t="s">
        <v>344</v>
      </c>
      <c r="F74" s="11"/>
    </row>
    <row r="75" spans="1:36" x14ac:dyDescent="0.3">
      <c r="A75" s="11" t="s">
        <v>410</v>
      </c>
      <c r="F75" s="11"/>
    </row>
    <row r="76" spans="1:36" x14ac:dyDescent="0.3">
      <c r="A76" s="11" t="s">
        <v>343</v>
      </c>
      <c r="F76" s="11"/>
    </row>
    <row r="77" spans="1:36" x14ac:dyDescent="0.3">
      <c r="A77" s="11" t="s">
        <v>411</v>
      </c>
      <c r="F77" s="11"/>
    </row>
    <row r="78" spans="1:36" x14ac:dyDescent="0.3">
      <c r="A78" s="11" t="s">
        <v>412</v>
      </c>
      <c r="F78" s="11"/>
    </row>
    <row r="79" spans="1:36" x14ac:dyDescent="0.3">
      <c r="A79" s="11" t="s">
        <v>413</v>
      </c>
      <c r="F79" s="11"/>
    </row>
    <row r="80" spans="1:36" x14ac:dyDescent="0.3">
      <c r="A80" s="11" t="s">
        <v>414</v>
      </c>
      <c r="F80" s="11"/>
    </row>
    <row r="81" spans="1:6" x14ac:dyDescent="0.3">
      <c r="A81" s="11" t="s">
        <v>415</v>
      </c>
      <c r="F81" s="11"/>
    </row>
    <row r="82" spans="1:6" x14ac:dyDescent="0.3">
      <c r="A82" s="11" t="s">
        <v>416</v>
      </c>
      <c r="F82" s="11"/>
    </row>
    <row r="83" spans="1:6" x14ac:dyDescent="0.3">
      <c r="A83" s="11" t="s">
        <v>7</v>
      </c>
      <c r="F83" s="11"/>
    </row>
    <row r="84" spans="1:6" x14ac:dyDescent="0.3">
      <c r="A84" s="11" t="s">
        <v>11</v>
      </c>
      <c r="F84" s="11"/>
    </row>
    <row r="85" spans="1:6" x14ac:dyDescent="0.3">
      <c r="A85" s="11" t="s">
        <v>417</v>
      </c>
      <c r="F85" s="11"/>
    </row>
    <row r="86" spans="1:6" x14ac:dyDescent="0.3">
      <c r="A86" s="11" t="s">
        <v>660</v>
      </c>
      <c r="F86" s="11"/>
    </row>
    <row r="87" spans="1:6" x14ac:dyDescent="0.3">
      <c r="A87" s="11" t="s">
        <v>22</v>
      </c>
      <c r="F87" s="11"/>
    </row>
    <row r="88" spans="1:6" x14ac:dyDescent="0.3">
      <c r="A88" s="11" t="s">
        <v>202</v>
      </c>
      <c r="F88" s="11"/>
    </row>
    <row r="89" spans="1:6" x14ac:dyDescent="0.3">
      <c r="A89" s="11" t="s">
        <v>418</v>
      </c>
      <c r="F89" s="11"/>
    </row>
    <row r="90" spans="1:6" x14ac:dyDescent="0.3">
      <c r="A90" s="11" t="s">
        <v>419</v>
      </c>
      <c r="F90" s="11"/>
    </row>
    <row r="91" spans="1:6" x14ac:dyDescent="0.3">
      <c r="A91" s="11" t="s">
        <v>420</v>
      </c>
      <c r="F91" s="11"/>
    </row>
    <row r="92" spans="1:6" x14ac:dyDescent="0.3">
      <c r="A92" s="11" t="s">
        <v>421</v>
      </c>
      <c r="F92" s="11"/>
    </row>
    <row r="93" spans="1:6" x14ac:dyDescent="0.3">
      <c r="A93" s="11" t="s">
        <v>422</v>
      </c>
      <c r="F93" s="11"/>
    </row>
    <row r="94" spans="1:6" x14ac:dyDescent="0.3">
      <c r="A94" s="11" t="s">
        <v>423</v>
      </c>
      <c r="F94" s="11"/>
    </row>
    <row r="95" spans="1:6" x14ac:dyDescent="0.3">
      <c r="A95" s="11" t="s">
        <v>424</v>
      </c>
      <c r="F95" s="11"/>
    </row>
    <row r="96" spans="1:6" x14ac:dyDescent="0.3">
      <c r="A96" s="11" t="s">
        <v>425</v>
      </c>
      <c r="F96" s="11"/>
    </row>
    <row r="97" spans="1:6" x14ac:dyDescent="0.3">
      <c r="A97" s="11" t="s">
        <v>426</v>
      </c>
      <c r="F97" s="11"/>
    </row>
    <row r="98" spans="1:6" x14ac:dyDescent="0.3">
      <c r="A98" s="11" t="s">
        <v>33</v>
      </c>
      <c r="F98" s="11"/>
    </row>
    <row r="99" spans="1:6" x14ac:dyDescent="0.3">
      <c r="A99" s="11" t="s">
        <v>36</v>
      </c>
      <c r="F99" s="11"/>
    </row>
    <row r="100" spans="1:6" x14ac:dyDescent="0.3">
      <c r="A100" s="11" t="s">
        <v>42</v>
      </c>
      <c r="F100" s="11"/>
    </row>
    <row r="101" spans="1:6" x14ac:dyDescent="0.3">
      <c r="A101" s="11" t="s">
        <v>427</v>
      </c>
      <c r="F101" s="11"/>
    </row>
    <row r="102" spans="1:6" x14ac:dyDescent="0.3">
      <c r="A102" s="11" t="s">
        <v>428</v>
      </c>
      <c r="F102" s="11"/>
    </row>
    <row r="103" spans="1:6" x14ac:dyDescent="0.3">
      <c r="A103" s="11" t="s">
        <v>429</v>
      </c>
      <c r="F103" s="11"/>
    </row>
    <row r="104" spans="1:6" x14ac:dyDescent="0.3">
      <c r="A104" s="11" t="s">
        <v>430</v>
      </c>
      <c r="F104" s="11"/>
    </row>
    <row r="105" spans="1:6" x14ac:dyDescent="0.3">
      <c r="A105" s="11" t="s">
        <v>431</v>
      </c>
      <c r="F105" s="11"/>
    </row>
    <row r="106" spans="1:6" x14ac:dyDescent="0.3">
      <c r="A106" s="11" t="s">
        <v>432</v>
      </c>
      <c r="F106" s="11"/>
    </row>
    <row r="107" spans="1:6" x14ac:dyDescent="0.3">
      <c r="A107" s="11" t="s">
        <v>44</v>
      </c>
      <c r="F107" s="11"/>
    </row>
    <row r="108" spans="1:6" x14ac:dyDescent="0.3">
      <c r="A108" s="11" t="s">
        <v>433</v>
      </c>
      <c r="F108" s="11"/>
    </row>
    <row r="109" spans="1:6" x14ac:dyDescent="0.3">
      <c r="A109" s="11" t="s">
        <v>47</v>
      </c>
    </row>
    <row r="110" spans="1:6" x14ac:dyDescent="0.3">
      <c r="A110" s="11" t="s">
        <v>434</v>
      </c>
    </row>
    <row r="111" spans="1:6" x14ac:dyDescent="0.3">
      <c r="A111" s="11" t="s">
        <v>435</v>
      </c>
    </row>
    <row r="112" spans="1:6" x14ac:dyDescent="0.3">
      <c r="A112" s="11" t="s">
        <v>436</v>
      </c>
    </row>
    <row r="113" spans="1:2" x14ac:dyDescent="0.3">
      <c r="A113" s="11" t="s">
        <v>437</v>
      </c>
    </row>
    <row r="114" spans="1:2" x14ac:dyDescent="0.3">
      <c r="A114" s="11" t="s">
        <v>205</v>
      </c>
    </row>
    <row r="115" spans="1:2" x14ac:dyDescent="0.3">
      <c r="A115" s="11" t="s">
        <v>438</v>
      </c>
    </row>
    <row r="116" spans="1:2" x14ac:dyDescent="0.3">
      <c r="A116" s="11" t="s">
        <v>439</v>
      </c>
    </row>
    <row r="117" spans="1:2" x14ac:dyDescent="0.3">
      <c r="A117" s="11" t="s">
        <v>206</v>
      </c>
    </row>
    <row r="118" spans="1:2" x14ac:dyDescent="0.3">
      <c r="A118" s="11" t="s">
        <v>207</v>
      </c>
    </row>
    <row r="119" spans="1:2" x14ac:dyDescent="0.3">
      <c r="A119" s="11" t="s">
        <v>49</v>
      </c>
    </row>
    <row r="120" spans="1:2" x14ac:dyDescent="0.3">
      <c r="A120" s="11" t="s">
        <v>168</v>
      </c>
      <c r="B120" t="s">
        <v>169</v>
      </c>
    </row>
    <row r="121" spans="1:2" x14ac:dyDescent="0.3">
      <c r="A121" t="s">
        <v>4</v>
      </c>
    </row>
    <row r="122" spans="1:2" x14ac:dyDescent="0.3">
      <c r="A122" t="s">
        <v>5</v>
      </c>
    </row>
    <row r="123" spans="1:2" x14ac:dyDescent="0.3">
      <c r="A123" t="s">
        <v>9</v>
      </c>
    </row>
    <row r="124" spans="1:2" x14ac:dyDescent="0.3">
      <c r="A124" s="11" t="s">
        <v>440</v>
      </c>
      <c r="B124" t="s">
        <v>110</v>
      </c>
    </row>
    <row r="125" spans="1:2" x14ac:dyDescent="0.3">
      <c r="A125" s="11" t="s">
        <v>441</v>
      </c>
    </row>
    <row r="126" spans="1:2" x14ac:dyDescent="0.3">
      <c r="A126" s="11" t="s">
        <v>442</v>
      </c>
    </row>
    <row r="127" spans="1:2" x14ac:dyDescent="0.3">
      <c r="A127" s="11" t="s">
        <v>443</v>
      </c>
    </row>
    <row r="128" spans="1:2" x14ac:dyDescent="0.3">
      <c r="A128" s="11" t="s">
        <v>444</v>
      </c>
    </row>
    <row r="129" spans="1:2" x14ac:dyDescent="0.3">
      <c r="A129" s="11" t="s">
        <v>445</v>
      </c>
    </row>
    <row r="130" spans="1:2" x14ac:dyDescent="0.3">
      <c r="A130" s="11" t="s">
        <v>446</v>
      </c>
    </row>
    <row r="131" spans="1:2" x14ac:dyDescent="0.3">
      <c r="A131" s="11" t="s">
        <v>447</v>
      </c>
    </row>
    <row r="132" spans="1:2" x14ac:dyDescent="0.3">
      <c r="A132" s="11" t="s">
        <v>448</v>
      </c>
    </row>
    <row r="133" spans="1:2" x14ac:dyDescent="0.3">
      <c r="A133" s="11" t="s">
        <v>16</v>
      </c>
      <c r="B133" t="s">
        <v>17</v>
      </c>
    </row>
    <row r="134" spans="1:2" x14ac:dyDescent="0.3">
      <c r="A134" s="11" t="s">
        <v>449</v>
      </c>
    </row>
    <row r="135" spans="1:2" x14ac:dyDescent="0.3">
      <c r="A135" s="11" t="s">
        <v>450</v>
      </c>
    </row>
    <row r="136" spans="1:2" x14ac:dyDescent="0.3">
      <c r="A136" s="11" t="s">
        <v>451</v>
      </c>
    </row>
    <row r="137" spans="1:2" x14ac:dyDescent="0.3">
      <c r="A137" s="11" t="s">
        <v>452</v>
      </c>
    </row>
    <row r="138" spans="1:2" x14ac:dyDescent="0.3">
      <c r="A138" s="11" t="s">
        <v>749</v>
      </c>
      <c r="B138" t="s">
        <v>750</v>
      </c>
    </row>
    <row r="139" spans="1:2" x14ac:dyDescent="0.3">
      <c r="A139" s="11" t="s">
        <v>13</v>
      </c>
      <c r="B139" t="s">
        <v>14</v>
      </c>
    </row>
    <row r="140" spans="1:2" x14ac:dyDescent="0.3">
      <c r="A140" s="11" t="s">
        <v>453</v>
      </c>
      <c r="B140" t="s">
        <v>23</v>
      </c>
    </row>
    <row r="141" spans="1:2" x14ac:dyDescent="0.3">
      <c r="A141" s="11" t="s">
        <v>454</v>
      </c>
    </row>
    <row r="142" spans="1:2" x14ac:dyDescent="0.3">
      <c r="A142" s="11" t="s">
        <v>455</v>
      </c>
    </row>
    <row r="143" spans="1:2" x14ac:dyDescent="0.3">
      <c r="A143" s="11" t="s">
        <v>456</v>
      </c>
    </row>
    <row r="144" spans="1:2" x14ac:dyDescent="0.3">
      <c r="A144" s="11" t="s">
        <v>457</v>
      </c>
    </row>
    <row r="145" spans="1:2" x14ac:dyDescent="0.3">
      <c r="A145" s="11" t="s">
        <v>458</v>
      </c>
    </row>
    <row r="146" spans="1:2" x14ac:dyDescent="0.3">
      <c r="A146" s="11" t="s">
        <v>459</v>
      </c>
    </row>
    <row r="147" spans="1:2" x14ac:dyDescent="0.3">
      <c r="A147" s="11" t="s">
        <v>460</v>
      </c>
    </row>
    <row r="148" spans="1:2" x14ac:dyDescent="0.3">
      <c r="A148" s="11" t="s">
        <v>461</v>
      </c>
    </row>
    <row r="149" spans="1:2" x14ac:dyDescent="0.3">
      <c r="A149" s="11" t="s">
        <v>462</v>
      </c>
    </row>
    <row r="150" spans="1:2" x14ac:dyDescent="0.3">
      <c r="A150" s="11" t="s">
        <v>463</v>
      </c>
    </row>
    <row r="151" spans="1:2" x14ac:dyDescent="0.3">
      <c r="A151" s="11" t="s">
        <v>464</v>
      </c>
    </row>
    <row r="152" spans="1:2" x14ac:dyDescent="0.3">
      <c r="A152" s="11" t="s">
        <v>465</v>
      </c>
    </row>
    <row r="153" spans="1:2" x14ac:dyDescent="0.3">
      <c r="A153" s="11" t="s">
        <v>466</v>
      </c>
    </row>
    <row r="154" spans="1:2" x14ac:dyDescent="0.3">
      <c r="A154" s="11" t="s">
        <v>467</v>
      </c>
    </row>
    <row r="155" spans="1:2" x14ac:dyDescent="0.3">
      <c r="A155" s="11" t="s">
        <v>26</v>
      </c>
      <c r="B155" t="s">
        <v>27</v>
      </c>
    </row>
    <row r="156" spans="1:2" x14ac:dyDescent="0.3">
      <c r="A156" s="11" t="s">
        <v>19</v>
      </c>
      <c r="B156" t="s">
        <v>170</v>
      </c>
    </row>
    <row r="157" spans="1:2" x14ac:dyDescent="0.3">
      <c r="A157" s="11" t="s">
        <v>468</v>
      </c>
    </row>
    <row r="158" spans="1:2" x14ac:dyDescent="0.3">
      <c r="A158" s="11" t="s">
        <v>20</v>
      </c>
    </row>
    <row r="159" spans="1:2" x14ac:dyDescent="0.3">
      <c r="A159" s="11" t="s">
        <v>24</v>
      </c>
    </row>
    <row r="160" spans="1:2" x14ac:dyDescent="0.3">
      <c r="A160" s="11" t="s">
        <v>748</v>
      </c>
    </row>
    <row r="161" spans="1:2" x14ac:dyDescent="0.3">
      <c r="A161" s="11" t="s">
        <v>28</v>
      </c>
      <c r="B161" t="s">
        <v>171</v>
      </c>
    </row>
    <row r="162" spans="1:2" x14ac:dyDescent="0.3">
      <c r="A162" s="11" t="s">
        <v>29</v>
      </c>
      <c r="B162" t="s">
        <v>172</v>
      </c>
    </row>
    <row r="163" spans="1:2" x14ac:dyDescent="0.3">
      <c r="A163" s="11" t="s">
        <v>30</v>
      </c>
      <c r="B163" t="s">
        <v>31</v>
      </c>
    </row>
    <row r="164" spans="1:2" x14ac:dyDescent="0.3">
      <c r="A164" t="s">
        <v>157</v>
      </c>
      <c r="B164" t="s">
        <v>173</v>
      </c>
    </row>
    <row r="165" spans="1:2" x14ac:dyDescent="0.3">
      <c r="A165" t="s">
        <v>158</v>
      </c>
    </row>
    <row r="166" spans="1:2" x14ac:dyDescent="0.3">
      <c r="A166" t="s">
        <v>159</v>
      </c>
    </row>
    <row r="167" spans="1:2" x14ac:dyDescent="0.3">
      <c r="A167" t="s">
        <v>160</v>
      </c>
    </row>
    <row r="168" spans="1:2" x14ac:dyDescent="0.3">
      <c r="A168" t="s">
        <v>161</v>
      </c>
    </row>
    <row r="169" spans="1:2" x14ac:dyDescent="0.3">
      <c r="A169" t="s">
        <v>162</v>
      </c>
    </row>
    <row r="170" spans="1:2" x14ac:dyDescent="0.3">
      <c r="A170" t="s">
        <v>163</v>
      </c>
    </row>
    <row r="171" spans="1:2" x14ac:dyDescent="0.3">
      <c r="A171" t="s">
        <v>164</v>
      </c>
    </row>
    <row r="172" spans="1:2" x14ac:dyDescent="0.3">
      <c r="A172" t="s">
        <v>165</v>
      </c>
    </row>
    <row r="173" spans="1:2" x14ac:dyDescent="0.3">
      <c r="A173" t="s">
        <v>166</v>
      </c>
    </row>
    <row r="174" spans="1:2" x14ac:dyDescent="0.3">
      <c r="A174" t="s">
        <v>167</v>
      </c>
    </row>
    <row r="175" spans="1:2" x14ac:dyDescent="0.3">
      <c r="A175" t="s">
        <v>212</v>
      </c>
      <c r="B175" t="s">
        <v>174</v>
      </c>
    </row>
    <row r="176" spans="1:2" x14ac:dyDescent="0.3">
      <c r="A176" t="s">
        <v>39</v>
      </c>
    </row>
    <row r="177" spans="1:2" x14ac:dyDescent="0.3">
      <c r="A177" t="s">
        <v>38</v>
      </c>
    </row>
    <row r="178" spans="1:2" x14ac:dyDescent="0.3">
      <c r="A178" t="s">
        <v>40</v>
      </c>
    </row>
    <row r="179" spans="1:2" x14ac:dyDescent="0.3">
      <c r="A179" t="s">
        <v>175</v>
      </c>
      <c r="B179" s="6" t="s">
        <v>176</v>
      </c>
    </row>
    <row r="180" spans="1:2" x14ac:dyDescent="0.3">
      <c r="A180" t="s">
        <v>177</v>
      </c>
      <c r="B180" s="6" t="s">
        <v>176</v>
      </c>
    </row>
    <row r="181" spans="1:2" x14ac:dyDescent="0.3">
      <c r="A181" t="s">
        <v>178</v>
      </c>
      <c r="B181" s="6" t="s">
        <v>176</v>
      </c>
    </row>
    <row r="182" spans="1:2" x14ac:dyDescent="0.3">
      <c r="A182" t="s">
        <v>179</v>
      </c>
      <c r="B182" s="6" t="s">
        <v>180</v>
      </c>
    </row>
    <row r="183" spans="1:2" x14ac:dyDescent="0.3">
      <c r="A183" t="s">
        <v>181</v>
      </c>
      <c r="B183" s="6" t="s">
        <v>182</v>
      </c>
    </row>
    <row r="184" spans="1:2" x14ac:dyDescent="0.3">
      <c r="A184" t="s">
        <v>183</v>
      </c>
      <c r="B184" s="6" t="s">
        <v>184</v>
      </c>
    </row>
    <row r="185" spans="1:2" x14ac:dyDescent="0.3">
      <c r="A185" t="s">
        <v>185</v>
      </c>
      <c r="B185" s="6" t="s">
        <v>186</v>
      </c>
    </row>
    <row r="186" spans="1:2" x14ac:dyDescent="0.3">
      <c r="A186" t="s">
        <v>187</v>
      </c>
      <c r="B186" s="6" t="s">
        <v>188</v>
      </c>
    </row>
    <row r="187" spans="1:2" x14ac:dyDescent="0.3">
      <c r="A187" t="s">
        <v>189</v>
      </c>
      <c r="B187" s="6" t="s">
        <v>190</v>
      </c>
    </row>
    <row r="188" spans="1:2" x14ac:dyDescent="0.3">
      <c r="A188" t="s">
        <v>191</v>
      </c>
      <c r="B188" s="6" t="s">
        <v>192</v>
      </c>
    </row>
    <row r="189" spans="1:2" x14ac:dyDescent="0.3">
      <c r="A189" t="s">
        <v>29</v>
      </c>
      <c r="B189" s="6" t="s">
        <v>193</v>
      </c>
    </row>
    <row r="190" spans="1:2" x14ac:dyDescent="0.3">
      <c r="A190" t="s">
        <v>194</v>
      </c>
      <c r="B190" s="6" t="s">
        <v>195</v>
      </c>
    </row>
    <row r="191" spans="1:2" x14ac:dyDescent="0.3">
      <c r="A191" t="s">
        <v>196</v>
      </c>
      <c r="B191" s="6" t="s">
        <v>197</v>
      </c>
    </row>
    <row r="224" spans="2:2" x14ac:dyDescent="0.3">
      <c r="B224" s="6"/>
    </row>
    <row r="225" spans="2:2" x14ac:dyDescent="0.3">
      <c r="B225" s="6"/>
    </row>
    <row r="226" spans="2:2" x14ac:dyDescent="0.3">
      <c r="B226" s="6"/>
    </row>
    <row r="227" spans="2:2" x14ac:dyDescent="0.3">
      <c r="B227" s="6"/>
    </row>
    <row r="228" spans="2:2" x14ac:dyDescent="0.3">
      <c r="B228" s="6"/>
    </row>
    <row r="229" spans="2:2" x14ac:dyDescent="0.3">
      <c r="B229" s="6"/>
    </row>
    <row r="230" spans="2:2" x14ac:dyDescent="0.3">
      <c r="B230" s="6"/>
    </row>
    <row r="231" spans="2:2" x14ac:dyDescent="0.3">
      <c r="B231" s="6"/>
    </row>
    <row r="232" spans="2:2" x14ac:dyDescent="0.3">
      <c r="B232" s="6"/>
    </row>
    <row r="233" spans="2:2" x14ac:dyDescent="0.3">
      <c r="B233" s="6"/>
    </row>
    <row r="234" spans="2:2" x14ac:dyDescent="0.3">
      <c r="B234" s="6"/>
    </row>
    <row r="235" spans="2:2" x14ac:dyDescent="0.3">
      <c r="B235" s="6"/>
    </row>
    <row r="236" spans="2:2" x14ac:dyDescent="0.3">
      <c r="B236" s="6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S205"/>
  <sheetViews>
    <sheetView workbookViewId="0">
      <pane xSplit="1" ySplit="7" topLeftCell="AK84" activePane="bottomRight" state="frozen"/>
      <selection pane="topRight" activeCell="B1" sqref="B1"/>
      <selection pane="bottomLeft" activeCell="A8" sqref="A8"/>
      <selection pane="bottomRight" activeCell="AQ99" sqref="AQ99"/>
    </sheetView>
  </sheetViews>
  <sheetFormatPr defaultRowHeight="14.4" x14ac:dyDescent="0.3"/>
  <cols>
    <col min="152" max="152" width="12.21875" bestFit="1" customWidth="1"/>
  </cols>
  <sheetData>
    <row r="1" spans="1:197" ht="18" x14ac:dyDescent="0.35">
      <c r="A1" s="5" t="s">
        <v>198</v>
      </c>
      <c r="K1">
        <v>0.31299891350980891</v>
      </c>
      <c r="Q1">
        <v>2.2920723046801319</v>
      </c>
      <c r="R1">
        <v>21.275313129717322</v>
      </c>
      <c r="S1">
        <v>61.1086370401949</v>
      </c>
      <c r="U1">
        <v>138.8564558995057</v>
      </c>
      <c r="V1">
        <v>4.8642395399968734</v>
      </c>
    </row>
    <row r="2" spans="1:197" x14ac:dyDescent="0.3">
      <c r="A2" s="9" t="s">
        <v>362</v>
      </c>
    </row>
    <row r="3" spans="1:197" x14ac:dyDescent="0.3">
      <c r="A3" s="9" t="str">
        <f>[4]Notes!C6</f>
        <v>Millions of Ghanaian Cedis</v>
      </c>
    </row>
    <row r="5" spans="1:197" x14ac:dyDescent="0.3">
      <c r="Q5" s="80"/>
    </row>
    <row r="6" spans="1:197" x14ac:dyDescent="0.3"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</row>
    <row r="7" spans="1:197" x14ac:dyDescent="0.3">
      <c r="A7" s="11"/>
      <c r="B7" s="11" t="s">
        <v>363</v>
      </c>
      <c r="C7" s="11" t="s">
        <v>364</v>
      </c>
      <c r="D7" s="11" t="s">
        <v>365</v>
      </c>
      <c r="E7" s="11" t="s">
        <v>366</v>
      </c>
      <c r="F7" s="11" t="s">
        <v>367</v>
      </c>
      <c r="G7" s="11" t="s">
        <v>368</v>
      </c>
      <c r="H7" s="11" t="s">
        <v>369</v>
      </c>
      <c r="I7" s="11" t="s">
        <v>370</v>
      </c>
      <c r="J7" s="11" t="s">
        <v>346</v>
      </c>
      <c r="K7" s="11" t="s">
        <v>371</v>
      </c>
      <c r="L7" s="11" t="s">
        <v>348</v>
      </c>
      <c r="M7" s="11" t="s">
        <v>372</v>
      </c>
      <c r="N7" s="11" t="s">
        <v>347</v>
      </c>
      <c r="O7" s="11" t="s">
        <v>373</v>
      </c>
      <c r="P7" s="11" t="s">
        <v>374</v>
      </c>
      <c r="Q7" s="11" t="s">
        <v>375</v>
      </c>
      <c r="R7" s="11" t="s">
        <v>376</v>
      </c>
      <c r="S7" s="11" t="s">
        <v>377</v>
      </c>
      <c r="T7" s="11" t="s">
        <v>378</v>
      </c>
      <c r="U7" s="11" t="s">
        <v>6</v>
      </c>
      <c r="V7" s="11" t="s">
        <v>10</v>
      </c>
      <c r="W7" s="11" t="s">
        <v>379</v>
      </c>
      <c r="X7" s="11" t="s">
        <v>21</v>
      </c>
      <c r="Y7" s="11" t="s">
        <v>208</v>
      </c>
      <c r="Z7" s="11" t="s">
        <v>380</v>
      </c>
      <c r="AA7" s="11" t="s">
        <v>381</v>
      </c>
      <c r="AB7" s="11" t="s">
        <v>382</v>
      </c>
      <c r="AC7" s="11" t="s">
        <v>383</v>
      </c>
      <c r="AD7" s="11" t="s">
        <v>25</v>
      </c>
      <c r="AE7" s="11" t="s">
        <v>384</v>
      </c>
      <c r="AF7" s="11" t="s">
        <v>385</v>
      </c>
      <c r="AG7" s="11" t="s">
        <v>386</v>
      </c>
      <c r="AH7" s="11" t="s">
        <v>387</v>
      </c>
      <c r="AI7" s="11" t="s">
        <v>32</v>
      </c>
      <c r="AJ7" s="11" t="s">
        <v>35</v>
      </c>
      <c r="AK7" s="11" t="s">
        <v>41</v>
      </c>
      <c r="AL7" s="11" t="s">
        <v>388</v>
      </c>
      <c r="AM7" s="11" t="s">
        <v>389</v>
      </c>
      <c r="AN7" s="11" t="s">
        <v>390</v>
      </c>
      <c r="AO7" s="11" t="s">
        <v>341</v>
      </c>
      <c r="AP7" s="11" t="s">
        <v>391</v>
      </c>
      <c r="AQ7" s="11" t="s">
        <v>392</v>
      </c>
      <c r="AR7" s="11" t="s">
        <v>43</v>
      </c>
      <c r="AS7" s="11" t="s">
        <v>393</v>
      </c>
      <c r="AT7" s="11" t="s">
        <v>46</v>
      </c>
      <c r="AU7" s="11" t="s">
        <v>394</v>
      </c>
      <c r="AV7" s="11" t="s">
        <v>395</v>
      </c>
      <c r="AW7" s="11" t="s">
        <v>396</v>
      </c>
      <c r="AX7" s="11" t="s">
        <v>397</v>
      </c>
      <c r="AY7" s="11" t="s">
        <v>199</v>
      </c>
      <c r="AZ7" s="11" t="s">
        <v>398</v>
      </c>
      <c r="BA7" s="11" t="s">
        <v>399</v>
      </c>
      <c r="BB7" s="11" t="s">
        <v>200</v>
      </c>
      <c r="BC7" s="11" t="s">
        <v>201</v>
      </c>
      <c r="BD7" s="11" t="s">
        <v>48</v>
      </c>
      <c r="BE7" s="11" t="s">
        <v>400</v>
      </c>
      <c r="BF7" s="11" t="s">
        <v>401</v>
      </c>
      <c r="BG7" s="11" t="s">
        <v>402</v>
      </c>
      <c r="BH7" s="11" t="s">
        <v>403</v>
      </c>
      <c r="BI7" s="11" t="s">
        <v>404</v>
      </c>
      <c r="BJ7" s="11" t="s">
        <v>405</v>
      </c>
      <c r="BK7" s="11" t="s">
        <v>406</v>
      </c>
      <c r="BL7" s="11" t="s">
        <v>407</v>
      </c>
      <c r="BM7" s="11" t="s">
        <v>408</v>
      </c>
      <c r="BN7" s="11" t="s">
        <v>342</v>
      </c>
      <c r="BO7" s="11" t="s">
        <v>409</v>
      </c>
      <c r="BP7" s="11" t="s">
        <v>344</v>
      </c>
      <c r="BQ7" s="11" t="s">
        <v>410</v>
      </c>
      <c r="BR7" s="11" t="s">
        <v>343</v>
      </c>
      <c r="BS7" s="11" t="s">
        <v>411</v>
      </c>
      <c r="BT7" s="11" t="s">
        <v>412</v>
      </c>
      <c r="BU7" s="11" t="s">
        <v>413</v>
      </c>
      <c r="BV7" s="11" t="s">
        <v>414</v>
      </c>
      <c r="BW7" s="11" t="s">
        <v>415</v>
      </c>
      <c r="BX7" s="11" t="s">
        <v>416</v>
      </c>
      <c r="BY7" s="11" t="s">
        <v>7</v>
      </c>
      <c r="BZ7" s="11" t="s">
        <v>11</v>
      </c>
      <c r="CA7" s="11" t="s">
        <v>417</v>
      </c>
      <c r="CB7" s="11" t="s">
        <v>22</v>
      </c>
      <c r="CC7" s="11" t="s">
        <v>202</v>
      </c>
      <c r="CD7" s="11" t="s">
        <v>418</v>
      </c>
      <c r="CE7" s="11" t="s">
        <v>419</v>
      </c>
      <c r="CF7" s="11" t="s">
        <v>420</v>
      </c>
      <c r="CG7" s="11" t="s">
        <v>421</v>
      </c>
      <c r="CH7" s="11" t="s">
        <v>422</v>
      </c>
      <c r="CI7" s="11" t="s">
        <v>423</v>
      </c>
      <c r="CJ7" s="11" t="s">
        <v>424</v>
      </c>
      <c r="CK7" s="11" t="s">
        <v>425</v>
      </c>
      <c r="CL7" s="11" t="s">
        <v>426</v>
      </c>
      <c r="CM7" s="11" t="s">
        <v>33</v>
      </c>
      <c r="CN7" s="11" t="s">
        <v>36</v>
      </c>
      <c r="CO7" s="11" t="s">
        <v>42</v>
      </c>
      <c r="CP7" s="11" t="s">
        <v>427</v>
      </c>
      <c r="CQ7" s="11" t="s">
        <v>428</v>
      </c>
      <c r="CR7" s="11" t="s">
        <v>429</v>
      </c>
      <c r="CS7" s="11" t="s">
        <v>430</v>
      </c>
      <c r="CT7" s="11" t="s">
        <v>431</v>
      </c>
      <c r="CU7" s="11" t="s">
        <v>432</v>
      </c>
      <c r="CV7" s="11" t="s">
        <v>44</v>
      </c>
      <c r="CW7" s="11" t="s">
        <v>433</v>
      </c>
      <c r="CX7" s="11" t="s">
        <v>47</v>
      </c>
      <c r="CY7" s="11" t="s">
        <v>434</v>
      </c>
      <c r="CZ7" s="11" t="s">
        <v>435</v>
      </c>
      <c r="DA7" s="11" t="s">
        <v>436</v>
      </c>
      <c r="DB7" s="11" t="s">
        <v>437</v>
      </c>
      <c r="DC7" s="11" t="s">
        <v>205</v>
      </c>
      <c r="DD7" s="11" t="s">
        <v>438</v>
      </c>
      <c r="DE7" s="11" t="s">
        <v>439</v>
      </c>
      <c r="DF7" s="11" t="s">
        <v>206</v>
      </c>
      <c r="DG7" s="11" t="s">
        <v>207</v>
      </c>
      <c r="DH7" s="11" t="s">
        <v>49</v>
      </c>
      <c r="DI7" s="11" t="s">
        <v>168</v>
      </c>
      <c r="DJ7" s="11" t="s">
        <v>440</v>
      </c>
      <c r="DK7" s="11" t="s">
        <v>441</v>
      </c>
      <c r="DL7" s="11" t="s">
        <v>442</v>
      </c>
      <c r="DM7" s="11" t="s">
        <v>443</v>
      </c>
      <c r="DN7" s="11" t="s">
        <v>444</v>
      </c>
      <c r="DO7" s="11" t="s">
        <v>445</v>
      </c>
      <c r="DP7" s="11" t="s">
        <v>446</v>
      </c>
      <c r="DQ7" s="11" t="s">
        <v>447</v>
      </c>
      <c r="DR7" s="11" t="s">
        <v>448</v>
      </c>
      <c r="DS7" s="11" t="s">
        <v>449</v>
      </c>
      <c r="DT7" s="11" t="s">
        <v>450</v>
      </c>
      <c r="DU7" s="11" t="s">
        <v>451</v>
      </c>
      <c r="DV7" s="11" t="s">
        <v>452</v>
      </c>
      <c r="DW7" s="11" t="s">
        <v>13</v>
      </c>
      <c r="DX7" s="11" t="s">
        <v>453</v>
      </c>
      <c r="DY7" s="11" t="s">
        <v>454</v>
      </c>
      <c r="DZ7" s="11" t="s">
        <v>455</v>
      </c>
      <c r="EA7" s="11" t="s">
        <v>456</v>
      </c>
      <c r="EB7" s="11" t="s">
        <v>457</v>
      </c>
      <c r="EC7" s="11" t="s">
        <v>458</v>
      </c>
      <c r="ED7" s="11" t="s">
        <v>459</v>
      </c>
      <c r="EE7" s="11" t="s">
        <v>460</v>
      </c>
      <c r="EF7" s="11" t="s">
        <v>461</v>
      </c>
      <c r="EG7" s="11" t="s">
        <v>462</v>
      </c>
      <c r="EH7" s="11" t="s">
        <v>463</v>
      </c>
      <c r="EI7" s="11" t="s">
        <v>464</v>
      </c>
      <c r="EJ7" s="11" t="s">
        <v>465</v>
      </c>
      <c r="EK7" s="11" t="s">
        <v>466</v>
      </c>
      <c r="EL7" s="11" t="s">
        <v>467</v>
      </c>
      <c r="EM7" s="11" t="s">
        <v>26</v>
      </c>
      <c r="EN7" s="11" t="s">
        <v>19</v>
      </c>
      <c r="EO7" s="11" t="s">
        <v>468</v>
      </c>
      <c r="EP7" s="11" t="s">
        <v>20</v>
      </c>
      <c r="EQ7" s="11" t="s">
        <v>24</v>
      </c>
      <c r="ER7" s="11" t="s">
        <v>28</v>
      </c>
      <c r="ES7" s="11" t="s">
        <v>29</v>
      </c>
      <c r="ET7" s="11" t="s">
        <v>30</v>
      </c>
      <c r="EU7" s="11" t="s">
        <v>196</v>
      </c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</row>
    <row r="8" spans="1:197" x14ac:dyDescent="0.3">
      <c r="A8" s="11" t="s">
        <v>363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>
        <v>2725.9676108440513</v>
      </c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>
        <v>8.1504972071668753</v>
      </c>
      <c r="DY8" s="11">
        <v>7.4484980031438504</v>
      </c>
      <c r="DZ8" s="11">
        <v>10.115295759349625</v>
      </c>
      <c r="EA8" s="11">
        <v>10.603425488397464</v>
      </c>
      <c r="EB8" s="11">
        <v>23.013246614759193</v>
      </c>
      <c r="EC8" s="11">
        <v>3.4973245448304988</v>
      </c>
      <c r="ED8" s="11">
        <v>1.9733219470363808</v>
      </c>
      <c r="EE8" s="11">
        <v>2.0822677022359013</v>
      </c>
      <c r="EF8" s="11">
        <v>1.3030306987205214</v>
      </c>
      <c r="EG8" s="11">
        <v>1.7522042593122737</v>
      </c>
      <c r="EH8" s="11">
        <v>1.3030704245314153</v>
      </c>
      <c r="EI8" s="11">
        <v>2.3549166855618466</v>
      </c>
      <c r="EJ8" s="11">
        <v>3.5407419382396581</v>
      </c>
      <c r="EK8" s="11">
        <v>4.535533537584147</v>
      </c>
      <c r="EL8" s="11">
        <v>18.154316265887566</v>
      </c>
      <c r="EM8" s="11"/>
      <c r="EN8" s="11"/>
      <c r="EO8" s="11"/>
      <c r="EP8" s="11"/>
      <c r="EQ8" s="11"/>
      <c r="ER8" s="11"/>
      <c r="ES8" s="11"/>
      <c r="ET8" s="11"/>
      <c r="EU8" s="11">
        <v>2825.7953019208094</v>
      </c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</row>
    <row r="9" spans="1:197" x14ac:dyDescent="0.3">
      <c r="A9" s="11" t="s">
        <v>364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>
        <v>786.2315348472639</v>
      </c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>
        <v>17.121209457173407</v>
      </c>
      <c r="DY9" s="11">
        <v>7.5951161741470798</v>
      </c>
      <c r="DZ9" s="11">
        <v>8.086333940847144</v>
      </c>
      <c r="EA9" s="11">
        <v>7.3204549145380726</v>
      </c>
      <c r="EB9" s="11">
        <v>4.9786966387348519</v>
      </c>
      <c r="EC9" s="11">
        <v>2.7891519494516923</v>
      </c>
      <c r="ED9" s="11">
        <v>3.1657485022610734</v>
      </c>
      <c r="EE9" s="11">
        <v>2.9165749528951594</v>
      </c>
      <c r="EF9" s="11">
        <v>3.0266590425438027</v>
      </c>
      <c r="EG9" s="11">
        <v>3.9735007721311488</v>
      </c>
      <c r="EH9" s="11">
        <v>0.79814988472152504</v>
      </c>
      <c r="EI9" s="11">
        <v>1.2776036355134761</v>
      </c>
      <c r="EJ9" s="11">
        <v>2.7391613047724039</v>
      </c>
      <c r="EK9" s="11">
        <v>1.3661879090465532</v>
      </c>
      <c r="EL9" s="11">
        <v>3.5122382723172665</v>
      </c>
      <c r="EM9" s="11"/>
      <c r="EN9" s="11"/>
      <c r="EO9" s="11"/>
      <c r="EP9" s="11"/>
      <c r="EQ9" s="11"/>
      <c r="ER9" s="11"/>
      <c r="ES9" s="11"/>
      <c r="ET9" s="11"/>
      <c r="EU9" s="11">
        <v>856.89832219835864</v>
      </c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</row>
    <row r="10" spans="1:197" x14ac:dyDescent="0.3">
      <c r="A10" s="11" t="s">
        <v>365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>
        <v>1081.8235886371817</v>
      </c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>
        <v>24.299718740834685</v>
      </c>
      <c r="DY10" s="11">
        <v>21.870952059143075</v>
      </c>
      <c r="DZ10" s="11">
        <v>13.069417021982732</v>
      </c>
      <c r="EA10" s="11">
        <v>16.260577739801665</v>
      </c>
      <c r="EB10" s="11">
        <v>34.30571373747388</v>
      </c>
      <c r="EC10" s="11">
        <v>2.121510682057175</v>
      </c>
      <c r="ED10" s="11">
        <v>2.4823591465003481</v>
      </c>
      <c r="EE10" s="11">
        <v>3.0179131178393712</v>
      </c>
      <c r="EF10" s="11">
        <v>2.2825066948130077</v>
      </c>
      <c r="EG10" s="11">
        <v>2.5750927511483424</v>
      </c>
      <c r="EH10" s="11">
        <v>0.36969933558059681</v>
      </c>
      <c r="EI10" s="11">
        <v>3.6454291060055279</v>
      </c>
      <c r="EJ10" s="11">
        <v>3.4427528118186417</v>
      </c>
      <c r="EK10" s="11">
        <v>2.9861676386298397</v>
      </c>
      <c r="EL10" s="11">
        <v>17.771276568511837</v>
      </c>
      <c r="EM10" s="11"/>
      <c r="EN10" s="11"/>
      <c r="EO10" s="11"/>
      <c r="EP10" s="11"/>
      <c r="EQ10" s="11"/>
      <c r="ER10" s="11"/>
      <c r="ES10" s="11"/>
      <c r="ET10" s="11"/>
      <c r="EU10" s="11">
        <v>1232.3246757893223</v>
      </c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</row>
    <row r="11" spans="1:197" x14ac:dyDescent="0.3">
      <c r="A11" s="11" t="s">
        <v>366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>
        <v>264.93596802252785</v>
      </c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>
        <v>10.990864319680172</v>
      </c>
      <c r="DY11" s="11">
        <v>11.195223635454292</v>
      </c>
      <c r="DZ11" s="11">
        <v>7.5577678902480256</v>
      </c>
      <c r="EA11" s="11">
        <v>7.4385088760064377</v>
      </c>
      <c r="EB11" s="11">
        <v>14.108945040760691</v>
      </c>
      <c r="EC11" s="11">
        <v>1.3580106746924252</v>
      </c>
      <c r="ED11" s="11">
        <v>2.0638840970948436</v>
      </c>
      <c r="EE11" s="11">
        <v>1.8059034885028502</v>
      </c>
      <c r="EF11" s="11">
        <v>1.6134570199668525</v>
      </c>
      <c r="EG11" s="11">
        <v>8.1974597415258224</v>
      </c>
      <c r="EH11" s="11">
        <v>0.46597279586199852</v>
      </c>
      <c r="EI11" s="11">
        <v>0.65010204838126895</v>
      </c>
      <c r="EJ11" s="11">
        <v>2.0637143619055225</v>
      </c>
      <c r="EK11" s="11">
        <v>1.5194290628979583</v>
      </c>
      <c r="EL11" s="11">
        <v>1.3560066793701255</v>
      </c>
      <c r="EM11" s="11"/>
      <c r="EN11" s="11"/>
      <c r="EO11" s="11"/>
      <c r="EP11" s="11"/>
      <c r="EQ11" s="11"/>
      <c r="ER11" s="11"/>
      <c r="ES11" s="11"/>
      <c r="ET11" s="11"/>
      <c r="EU11" s="11">
        <v>337.32121775487718</v>
      </c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</row>
    <row r="12" spans="1:197" x14ac:dyDescent="0.3">
      <c r="A12" s="11" t="s">
        <v>367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>
        <v>306.81064692393443</v>
      </c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>
        <v>27.702040121624922</v>
      </c>
      <c r="DY12" s="11">
        <v>29.049851078192358</v>
      </c>
      <c r="DZ12" s="11">
        <v>32.012085583315006</v>
      </c>
      <c r="EA12" s="11">
        <v>42.194750231639034</v>
      </c>
      <c r="EB12" s="11">
        <v>34.134274255911734</v>
      </c>
      <c r="EC12" s="11">
        <v>1.9018701690072504</v>
      </c>
      <c r="ED12" s="11">
        <v>1.7852760497264279</v>
      </c>
      <c r="EE12" s="11">
        <v>1.783719302780604</v>
      </c>
      <c r="EF12" s="11">
        <v>3.1257230259754074</v>
      </c>
      <c r="EG12" s="11">
        <v>1.004100314282228</v>
      </c>
      <c r="EH12" s="11">
        <v>1.2342888391442408</v>
      </c>
      <c r="EI12" s="11">
        <v>3.0744652208589258</v>
      </c>
      <c r="EJ12" s="11">
        <v>7.685991038221772</v>
      </c>
      <c r="EK12" s="11">
        <v>12.632966334831361</v>
      </c>
      <c r="EL12" s="11">
        <v>8.0602499309344182</v>
      </c>
      <c r="EM12" s="11"/>
      <c r="EN12" s="11"/>
      <c r="EO12" s="11"/>
      <c r="EP12" s="11"/>
      <c r="EQ12" s="11"/>
      <c r="ER12" s="11"/>
      <c r="ES12" s="11"/>
      <c r="ET12" s="11"/>
      <c r="EU12" s="11">
        <v>514.1922984203801</v>
      </c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</row>
    <row r="13" spans="1:197" x14ac:dyDescent="0.3">
      <c r="A13" s="11" t="s">
        <v>368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>
        <v>1285.4054888806315</v>
      </c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>
        <v>1285.4054888806315</v>
      </c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</row>
    <row r="14" spans="1:197" x14ac:dyDescent="0.3">
      <c r="A14" s="11" t="s">
        <v>369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>
        <v>406.81046466739053</v>
      </c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>
        <v>110.13099053146691</v>
      </c>
      <c r="DY14" s="11">
        <v>177.26443736602764</v>
      </c>
      <c r="DZ14" s="11">
        <v>203.30799860089741</v>
      </c>
      <c r="EA14" s="11">
        <v>195.20117219887089</v>
      </c>
      <c r="EB14" s="11">
        <v>291.71608015025481</v>
      </c>
      <c r="EC14" s="11">
        <v>16.331880490391633</v>
      </c>
      <c r="ED14" s="11">
        <v>17.917604944146866</v>
      </c>
      <c r="EE14" s="11">
        <v>14.084754759797082</v>
      </c>
      <c r="EF14" s="11">
        <v>21.44730881772573</v>
      </c>
      <c r="EG14" s="11">
        <v>127.05915545873621</v>
      </c>
      <c r="EH14" s="11">
        <v>16.953301854233814</v>
      </c>
      <c r="EI14" s="11">
        <v>34.624629208073522</v>
      </c>
      <c r="EJ14" s="11">
        <v>43.932903665410578</v>
      </c>
      <c r="EK14" s="11">
        <v>61.451199890722492</v>
      </c>
      <c r="EL14" s="11">
        <v>91.846118221121515</v>
      </c>
      <c r="EM14" s="11"/>
      <c r="EN14" s="11"/>
      <c r="EO14" s="11"/>
      <c r="EP14" s="11"/>
      <c r="EQ14" s="11"/>
      <c r="ER14" s="11"/>
      <c r="ES14" s="11"/>
      <c r="ET14" s="11"/>
      <c r="EU14" s="11">
        <v>1830.0800008252677</v>
      </c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</row>
    <row r="15" spans="1:197" x14ac:dyDescent="0.3">
      <c r="A15" s="11" t="s">
        <v>370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>
        <v>993.37750502337667</v>
      </c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>
        <v>119.00438436767288</v>
      </c>
      <c r="DY15" s="11">
        <v>178.4089312479737</v>
      </c>
      <c r="DZ15" s="11">
        <v>160.72142730308198</v>
      </c>
      <c r="EA15" s="11">
        <v>201.99487310477778</v>
      </c>
      <c r="EB15" s="11">
        <v>256.22696526347841</v>
      </c>
      <c r="EC15" s="11">
        <v>13.555236617669376</v>
      </c>
      <c r="ED15" s="11">
        <v>11.603956732521782</v>
      </c>
      <c r="EE15" s="11">
        <v>6.0826844210620061</v>
      </c>
      <c r="EF15" s="11">
        <v>13.486254046571464</v>
      </c>
      <c r="EG15" s="11">
        <v>31.477870753957035</v>
      </c>
      <c r="EH15" s="11">
        <v>23.308769457462979</v>
      </c>
      <c r="EI15" s="11">
        <v>25.697491546825042</v>
      </c>
      <c r="EJ15" s="11">
        <v>42.993095031898804</v>
      </c>
      <c r="EK15" s="11">
        <v>63.734384717803664</v>
      </c>
      <c r="EL15" s="11">
        <v>61.328474287104811</v>
      </c>
      <c r="EM15" s="11"/>
      <c r="EN15" s="11"/>
      <c r="EO15" s="11"/>
      <c r="EP15" s="11"/>
      <c r="EQ15" s="11"/>
      <c r="ER15" s="11"/>
      <c r="ES15" s="11"/>
      <c r="ET15" s="11"/>
      <c r="EU15" s="11">
        <v>2203.0023039232378</v>
      </c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</row>
    <row r="16" spans="1:197" x14ac:dyDescent="0.3">
      <c r="A16" s="11" t="s">
        <v>346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>
        <v>2831.2339598576632</v>
      </c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>
        <v>53.894164165633917</v>
      </c>
      <c r="DY16" s="11">
        <v>84.134540893338183</v>
      </c>
      <c r="DZ16" s="11">
        <v>97.826433697348676</v>
      </c>
      <c r="EA16" s="11">
        <v>110.48879205944273</v>
      </c>
      <c r="EB16" s="11">
        <v>133.54619783308925</v>
      </c>
      <c r="EC16" s="11">
        <v>4.4132405348854444</v>
      </c>
      <c r="ED16" s="11">
        <v>4.8487402367586441</v>
      </c>
      <c r="EE16" s="11">
        <v>4.9936140884929703</v>
      </c>
      <c r="EF16" s="11">
        <v>11.127587576675191</v>
      </c>
      <c r="EG16" s="11">
        <v>18.34776436650829</v>
      </c>
      <c r="EH16" s="11">
        <v>2.9647440349092271</v>
      </c>
      <c r="EI16" s="11">
        <v>6.1450767625346172</v>
      </c>
      <c r="EJ16" s="11">
        <v>11.666843543154835</v>
      </c>
      <c r="EK16" s="11">
        <v>10.933724009287269</v>
      </c>
      <c r="EL16" s="11">
        <v>17.283239804414631</v>
      </c>
      <c r="EM16" s="11"/>
      <c r="EN16" s="11"/>
      <c r="EO16" s="11"/>
      <c r="EP16" s="11"/>
      <c r="EQ16" s="11"/>
      <c r="ER16" s="11"/>
      <c r="ES16" s="11"/>
      <c r="ET16" s="11"/>
      <c r="EU16" s="11">
        <v>3403.8486634641367</v>
      </c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</row>
    <row r="17" spans="1:197" x14ac:dyDescent="0.3">
      <c r="A17" s="11" t="s">
        <v>371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>
        <v>52.398938606633799</v>
      </c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>
        <v>52.398938606633799</v>
      </c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</row>
    <row r="18" spans="1:197" x14ac:dyDescent="0.3">
      <c r="A18" s="11" t="s">
        <v>348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>
        <v>4.6633378582398359</v>
      </c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>
        <v>4.6633378582398359</v>
      </c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</row>
    <row r="19" spans="1:197" x14ac:dyDescent="0.3">
      <c r="A19" s="11" t="s">
        <v>372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>
        <v>154.5443032011741</v>
      </c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>
        <v>154.5443032011741</v>
      </c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</row>
    <row r="20" spans="1:197" x14ac:dyDescent="0.3">
      <c r="A20" s="11" t="s">
        <v>347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>
        <v>2202.2685852666045</v>
      </c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>
        <v>45.307993296616623</v>
      </c>
      <c r="DY20" s="11">
        <v>106.24951589502726</v>
      </c>
      <c r="DZ20" s="11">
        <v>146.15633944716069</v>
      </c>
      <c r="EA20" s="11">
        <v>153.14068943069168</v>
      </c>
      <c r="EB20" s="11">
        <v>268.18012702976313</v>
      </c>
      <c r="EC20" s="11">
        <v>6.3539039554387653</v>
      </c>
      <c r="ED20" s="11">
        <v>8.3769873944427662</v>
      </c>
      <c r="EE20" s="11">
        <v>10.961827248576048</v>
      </c>
      <c r="EF20" s="11">
        <v>17.851707188380921</v>
      </c>
      <c r="EG20" s="11">
        <v>36.389128349572189</v>
      </c>
      <c r="EH20" s="11">
        <v>8.0284927937454142</v>
      </c>
      <c r="EI20" s="11">
        <v>35.075451175298731</v>
      </c>
      <c r="EJ20" s="11">
        <v>32.807735399048006</v>
      </c>
      <c r="EK20" s="11">
        <v>69.170987070771773</v>
      </c>
      <c r="EL20" s="11">
        <v>65.122191999034129</v>
      </c>
      <c r="EM20" s="11"/>
      <c r="EN20" s="11"/>
      <c r="EO20" s="11"/>
      <c r="EP20" s="11"/>
      <c r="EQ20" s="11"/>
      <c r="ER20" s="11"/>
      <c r="ES20" s="11"/>
      <c r="ET20" s="11"/>
      <c r="EU20" s="11">
        <v>3211.441662940173</v>
      </c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</row>
    <row r="21" spans="1:197" x14ac:dyDescent="0.3">
      <c r="A21" s="11" t="s">
        <v>373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>
        <v>2922.7011027432054</v>
      </c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>
        <v>2922.7011027432054</v>
      </c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</row>
    <row r="22" spans="1:197" x14ac:dyDescent="0.3">
      <c r="A22" s="11" t="s">
        <v>374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>
        <v>3.295225968021076</v>
      </c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>
        <v>3.295225968021076</v>
      </c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</row>
    <row r="23" spans="1:197" x14ac:dyDescent="0.3">
      <c r="A23" s="11" t="s">
        <v>375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>
        <v>228.93406196462902</v>
      </c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>
        <v>228.93406196462902</v>
      </c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</row>
    <row r="24" spans="1:197" x14ac:dyDescent="0.3">
      <c r="A24" s="11" t="s">
        <v>376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>
        <v>1224.8544400815879</v>
      </c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>
        <v>0.42685580261259803</v>
      </c>
      <c r="DY24" s="11">
        <v>0.46964908442107856</v>
      </c>
      <c r="DZ24" s="11">
        <v>0.27012567304879498</v>
      </c>
      <c r="EA24" s="11">
        <v>0.19149668426708194</v>
      </c>
      <c r="EB24" s="11">
        <v>0.6146295027629366</v>
      </c>
      <c r="EC24" s="11">
        <v>0.14837065272542468</v>
      </c>
      <c r="ED24" s="11"/>
      <c r="EE24" s="11"/>
      <c r="EF24" s="11">
        <v>6.7259689114963342E-2</v>
      </c>
      <c r="EG24" s="11"/>
      <c r="EH24" s="11"/>
      <c r="EI24" s="11"/>
      <c r="EJ24" s="11">
        <v>1.7522691468368112E-2</v>
      </c>
      <c r="EK24" s="11">
        <v>2.3571441902190466</v>
      </c>
      <c r="EL24" s="11">
        <v>4.013149144172707</v>
      </c>
      <c r="EM24" s="11"/>
      <c r="EN24" s="11"/>
      <c r="EO24" s="11"/>
      <c r="EP24" s="11"/>
      <c r="EQ24" s="11"/>
      <c r="ER24" s="11"/>
      <c r="ES24" s="11"/>
      <c r="ET24" s="11"/>
      <c r="EU24" s="11">
        <v>1233.430643196401</v>
      </c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</row>
    <row r="25" spans="1:197" x14ac:dyDescent="0.3">
      <c r="A25" s="11" t="s">
        <v>377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>
        <v>1113.34273381762</v>
      </c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>
        <v>11.576608978827364</v>
      </c>
      <c r="DY25" s="11">
        <v>27.426033434255618</v>
      </c>
      <c r="DZ25" s="11">
        <v>30.56826627424724</v>
      </c>
      <c r="EA25" s="11">
        <v>28.297505726318473</v>
      </c>
      <c r="EB25" s="11">
        <v>20.977510176360131</v>
      </c>
      <c r="EC25" s="11">
        <v>0.74632488307656852</v>
      </c>
      <c r="ED25" s="11">
        <v>2.1487844127706706</v>
      </c>
      <c r="EE25" s="11">
        <v>1.6362461666116976</v>
      </c>
      <c r="EF25" s="11">
        <v>2.6967147422154136</v>
      </c>
      <c r="EG25" s="11">
        <v>4.8932984682679397</v>
      </c>
      <c r="EH25" s="11">
        <v>1.021678902152201</v>
      </c>
      <c r="EI25" s="11">
        <v>2.0009151880778258</v>
      </c>
      <c r="EJ25" s="11">
        <v>5.4481272496681132</v>
      </c>
      <c r="EK25" s="11">
        <v>10.645678907962736</v>
      </c>
      <c r="EL25" s="11">
        <v>14.24779037454279</v>
      </c>
      <c r="EM25" s="11"/>
      <c r="EN25" s="11"/>
      <c r="EO25" s="11"/>
      <c r="EP25" s="11"/>
      <c r="EQ25" s="11"/>
      <c r="ER25" s="11"/>
      <c r="ES25" s="11"/>
      <c r="ET25" s="11"/>
      <c r="EU25" s="11">
        <v>1277.6742177029746</v>
      </c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</row>
    <row r="26" spans="1:197" x14ac:dyDescent="0.3">
      <c r="A26" s="11" t="s">
        <v>378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>
        <v>840.92097074785011</v>
      </c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>
        <v>4.0445953554965772</v>
      </c>
      <c r="DY26" s="11">
        <v>9.2513553684976024</v>
      </c>
      <c r="DZ26" s="11">
        <v>8.4023696486558119</v>
      </c>
      <c r="EA26" s="11">
        <v>7.6227966385715273</v>
      </c>
      <c r="EB26" s="11">
        <v>23.014634869783229</v>
      </c>
      <c r="EC26" s="11">
        <v>4.3184227522500514E-2</v>
      </c>
      <c r="ED26" s="11">
        <v>3.6271892991280544E-2</v>
      </c>
      <c r="EE26" s="11">
        <v>6.6528404805463653E-2</v>
      </c>
      <c r="EF26" s="11">
        <v>9.9008758585857504E-2</v>
      </c>
      <c r="EG26" s="11">
        <v>4.6475152640938884</v>
      </c>
      <c r="EH26" s="11">
        <v>5.7919770271323653E-2</v>
      </c>
      <c r="EI26" s="11">
        <v>0.47370567824085336</v>
      </c>
      <c r="EJ26" s="11">
        <v>3.0637724182476558</v>
      </c>
      <c r="EK26" s="11">
        <v>3.0904102520358965</v>
      </c>
      <c r="EL26" s="11">
        <v>4.7945365959708086</v>
      </c>
      <c r="EM26" s="11"/>
      <c r="EN26" s="11"/>
      <c r="EO26" s="11"/>
      <c r="EP26" s="11"/>
      <c r="EQ26" s="11"/>
      <c r="ER26" s="11"/>
      <c r="ES26" s="11"/>
      <c r="ET26" s="11"/>
      <c r="EU26" s="11">
        <v>909.62957589162045</v>
      </c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</row>
    <row r="27" spans="1:197" x14ac:dyDescent="0.3">
      <c r="A27" s="11" t="s">
        <v>6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>
        <v>3746.5355032810953</v>
      </c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>
        <v>3746.5355032810953</v>
      </c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</row>
    <row r="28" spans="1:197" x14ac:dyDescent="0.3">
      <c r="A28" s="11" t="s">
        <v>10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>
        <v>1610.7483821674525</v>
      </c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>
        <v>6.3154184840066074</v>
      </c>
      <c r="DY28" s="11">
        <v>8.4254227259273939</v>
      </c>
      <c r="DZ28" s="11">
        <v>17.008261754624851</v>
      </c>
      <c r="EA28" s="11">
        <v>20.944223390687771</v>
      </c>
      <c r="EB28" s="11">
        <v>30.679278949535629</v>
      </c>
      <c r="EC28" s="11">
        <v>0.52540160981398532</v>
      </c>
      <c r="ED28" s="11">
        <v>4.8679521608777989</v>
      </c>
      <c r="EE28" s="11">
        <v>1.2113320368582323</v>
      </c>
      <c r="EF28" s="11">
        <v>3.9467314749982316</v>
      </c>
      <c r="EG28" s="11">
        <v>3.4060534683881154</v>
      </c>
      <c r="EH28" s="11">
        <v>2.501916997369845</v>
      </c>
      <c r="EI28" s="11">
        <v>1.7645862478112835</v>
      </c>
      <c r="EJ28" s="11">
        <v>2.5518072021553198</v>
      </c>
      <c r="EK28" s="11">
        <v>2.3289123960633336</v>
      </c>
      <c r="EL28" s="11">
        <v>4.3449465565459278</v>
      </c>
      <c r="EM28" s="11"/>
      <c r="EN28" s="11"/>
      <c r="EO28" s="11"/>
      <c r="EP28" s="11"/>
      <c r="EQ28" s="11"/>
      <c r="ER28" s="11"/>
      <c r="ES28" s="11"/>
      <c r="ET28" s="11"/>
      <c r="EU28" s="11">
        <v>1721.5706276231167</v>
      </c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</row>
    <row r="29" spans="1:197" x14ac:dyDescent="0.3">
      <c r="A29" s="11" t="s">
        <v>379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>
        <v>10011.912558500602</v>
      </c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>
        <v>10011.912558500602</v>
      </c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</row>
    <row r="30" spans="1:197" x14ac:dyDescent="0.3">
      <c r="A30" s="11" t="s">
        <v>21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>
        <v>20791.016073592989</v>
      </c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>
        <v>20791.016073592989</v>
      </c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</row>
    <row r="31" spans="1:197" x14ac:dyDescent="0.3">
      <c r="A31" s="11" t="s">
        <v>208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>
        <v>302.01084221755696</v>
      </c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>
        <v>302.01084221755696</v>
      </c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</row>
    <row r="32" spans="1:197" x14ac:dyDescent="0.3">
      <c r="A32" s="11" t="s">
        <v>380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>
        <v>130.53123816323605</v>
      </c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>
        <v>130.53123816323605</v>
      </c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</row>
    <row r="33" spans="1:197" x14ac:dyDescent="0.3">
      <c r="A33" s="11" t="s">
        <v>381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>
        <v>1409.8620984126837</v>
      </c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>
        <v>4.9364476090817453</v>
      </c>
      <c r="DY33" s="11">
        <v>7.5705400649230965</v>
      </c>
      <c r="DZ33" s="11">
        <v>19.877227681422685</v>
      </c>
      <c r="EA33" s="11">
        <v>7.8979655828426907</v>
      </c>
      <c r="EB33" s="11">
        <v>6.3615045241882866</v>
      </c>
      <c r="EC33" s="11">
        <v>0.51848475249498605</v>
      </c>
      <c r="ED33" s="11">
        <v>0.82225345755743406</v>
      </c>
      <c r="EE33" s="11">
        <v>1.2200298447602496</v>
      </c>
      <c r="EF33" s="11">
        <v>1.4198998057968022</v>
      </c>
      <c r="EG33" s="11">
        <v>5.4256731255584612</v>
      </c>
      <c r="EH33" s="11">
        <v>0.3590761862546632</v>
      </c>
      <c r="EI33" s="11">
        <v>0.44614932328024892</v>
      </c>
      <c r="EJ33" s="11">
        <v>1.6989183663146772</v>
      </c>
      <c r="EK33" s="11">
        <v>38.301423957498571</v>
      </c>
      <c r="EL33" s="11">
        <v>13.628887647824191</v>
      </c>
      <c r="EM33" s="11"/>
      <c r="EN33" s="11"/>
      <c r="EO33" s="11"/>
      <c r="EP33" s="11"/>
      <c r="EQ33" s="11"/>
      <c r="ER33" s="11"/>
      <c r="ES33" s="11"/>
      <c r="ET33" s="11"/>
      <c r="EU33" s="11">
        <v>1520.3465803424831</v>
      </c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</row>
    <row r="34" spans="1:197" x14ac:dyDescent="0.3">
      <c r="A34" s="11" t="s">
        <v>382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>
        <v>3867.9594635675103</v>
      </c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>
        <v>305.06008770434852</v>
      </c>
      <c r="DY34" s="11">
        <v>236.59799254511549</v>
      </c>
      <c r="DZ34" s="11">
        <v>201.34647396986352</v>
      </c>
      <c r="EA34" s="11">
        <v>205.21811869335653</v>
      </c>
      <c r="EB34" s="11">
        <v>115.8748145831925</v>
      </c>
      <c r="EC34" s="11">
        <v>35.240744032411165</v>
      </c>
      <c r="ED34" s="11">
        <v>33.187911029572952</v>
      </c>
      <c r="EE34" s="11">
        <v>23.047636252217632</v>
      </c>
      <c r="EF34" s="11">
        <v>33.254176467343427</v>
      </c>
      <c r="EG34" s="11">
        <v>47.258118561849059</v>
      </c>
      <c r="EH34" s="11">
        <v>25.922419565964212</v>
      </c>
      <c r="EI34" s="11">
        <v>46.747705045215</v>
      </c>
      <c r="EJ34" s="11">
        <v>65.045453940988523</v>
      </c>
      <c r="EK34" s="11">
        <v>65.214086910209716</v>
      </c>
      <c r="EL34" s="11">
        <v>243.03079724168941</v>
      </c>
      <c r="EM34" s="11"/>
      <c r="EN34" s="11"/>
      <c r="EO34" s="11"/>
      <c r="EP34" s="11"/>
      <c r="EQ34" s="11"/>
      <c r="ER34" s="11"/>
      <c r="ES34" s="11"/>
      <c r="ET34" s="11"/>
      <c r="EU34" s="11">
        <v>5550.0060001108495</v>
      </c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</row>
    <row r="35" spans="1:197" x14ac:dyDescent="0.3">
      <c r="A35" s="11" t="s">
        <v>383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>
        <v>89.125123153743573</v>
      </c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>
        <v>89.125123153743573</v>
      </c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</row>
    <row r="36" spans="1:197" x14ac:dyDescent="0.3">
      <c r="A36" s="11" t="s">
        <v>25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>
        <v>892.26909707531297</v>
      </c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>
        <v>892.26909707531297</v>
      </c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</row>
    <row r="37" spans="1:197" x14ac:dyDescent="0.3">
      <c r="A37" s="11" t="s">
        <v>384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>
        <v>1071.5814891651987</v>
      </c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>
        <v>1.5169499828834163</v>
      </c>
      <c r="DY37" s="11">
        <v>1.7255111064120405</v>
      </c>
      <c r="DZ37" s="11">
        <v>2.0546587116702208</v>
      </c>
      <c r="EA37" s="11">
        <v>2.4689885057433254</v>
      </c>
      <c r="EB37" s="11">
        <v>1.4880517881316107</v>
      </c>
      <c r="EC37" s="11">
        <v>0.43815030429594853</v>
      </c>
      <c r="ED37" s="11">
        <v>0.79991107921547944</v>
      </c>
      <c r="EE37" s="11">
        <v>0.19135793592279743</v>
      </c>
      <c r="EF37" s="11">
        <v>0.18196178471032115</v>
      </c>
      <c r="EG37" s="11">
        <v>1.1712124411031142</v>
      </c>
      <c r="EH37" s="11"/>
      <c r="EI37" s="11">
        <v>7.5227371261606529E-2</v>
      </c>
      <c r="EJ37" s="11">
        <v>0.32482127777505071</v>
      </c>
      <c r="EK37" s="11">
        <v>0.68649316508493097</v>
      </c>
      <c r="EL37" s="11">
        <v>0.76422941840936165</v>
      </c>
      <c r="EM37" s="11"/>
      <c r="EN37" s="11"/>
      <c r="EO37" s="11"/>
      <c r="EP37" s="11"/>
      <c r="EQ37" s="11"/>
      <c r="ER37" s="11"/>
      <c r="ES37" s="11"/>
      <c r="ET37" s="11"/>
      <c r="EU37" s="11">
        <v>1085.4690140378179</v>
      </c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</row>
    <row r="38" spans="1:197" x14ac:dyDescent="0.3">
      <c r="A38" s="11" t="s">
        <v>385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>
        <v>27.838938199051324</v>
      </c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>
        <v>27.838938199051324</v>
      </c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</row>
    <row r="39" spans="1:197" x14ac:dyDescent="0.3">
      <c r="A39" s="11" t="s">
        <v>386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>
        <v>747.51130135302981</v>
      </c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>
        <v>747.51130135302981</v>
      </c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</row>
    <row r="40" spans="1:197" x14ac:dyDescent="0.3">
      <c r="A40" s="11" t="s">
        <v>387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>
        <v>382.98927761363319</v>
      </c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>
        <v>382.98927761363319</v>
      </c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</row>
    <row r="41" spans="1:197" x14ac:dyDescent="0.3">
      <c r="A41" s="11" t="s">
        <v>32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>
        <v>24.893500610996959</v>
      </c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>
        <v>24.893500610996959</v>
      </c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</row>
    <row r="42" spans="1:197" x14ac:dyDescent="0.3">
      <c r="A42" s="11" t="s">
        <v>35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>
        <v>3516.1021622995986</v>
      </c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>
        <v>3516.1021622995986</v>
      </c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</row>
    <row r="43" spans="1:197" x14ac:dyDescent="0.3">
      <c r="A43" s="11" t="s"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>
        <v>7627.3360181492571</v>
      </c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>
        <v>7627.3360181492571</v>
      </c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</row>
    <row r="44" spans="1:197" x14ac:dyDescent="0.3">
      <c r="A44" s="11" t="s">
        <v>388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>
        <v>2723.7664503195433</v>
      </c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>
        <v>2723.7664503195433</v>
      </c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</row>
    <row r="45" spans="1:197" x14ac:dyDescent="0.3">
      <c r="A45" s="11" t="s">
        <v>389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>
        <v>1204.9287069723823</v>
      </c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>
        <v>1204.9287069723823</v>
      </c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</row>
    <row r="46" spans="1:197" x14ac:dyDescent="0.3">
      <c r="A46" s="11" t="s">
        <v>390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>
        <v>1264.5347696524391</v>
      </c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>
        <v>1264.5347696524391</v>
      </c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</row>
    <row r="47" spans="1:197" x14ac:dyDescent="0.3">
      <c r="A47" s="11" t="s">
        <v>341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>
        <v>106.41797893293344</v>
      </c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>
        <v>106.41797893293344</v>
      </c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</row>
    <row r="48" spans="1:197" x14ac:dyDescent="0.3">
      <c r="A48" s="11" t="s">
        <v>391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>
        <v>355.14416723406322</v>
      </c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>
        <v>355.14416723406322</v>
      </c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</row>
    <row r="49" spans="1:197" x14ac:dyDescent="0.3">
      <c r="A49" s="11" t="s">
        <v>392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>
        <v>8525.9414312897188</v>
      </c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>
        <v>8525.9414312897188</v>
      </c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</row>
    <row r="50" spans="1:197" x14ac:dyDescent="0.3">
      <c r="A50" s="11" t="s">
        <v>43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>
        <v>4536.9950897988592</v>
      </c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>
        <v>4536.9950897988592</v>
      </c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</row>
    <row r="51" spans="1:197" x14ac:dyDescent="0.3">
      <c r="A51" s="11" t="s">
        <v>393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>
        <v>28369.65437286628</v>
      </c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>
        <v>28369.65437286628</v>
      </c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</row>
    <row r="52" spans="1:197" x14ac:dyDescent="0.3">
      <c r="A52" s="11" t="s">
        <v>46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>
        <v>20067.295622470156</v>
      </c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>
        <v>20067.295622470156</v>
      </c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</row>
    <row r="53" spans="1:197" x14ac:dyDescent="0.3">
      <c r="A53" s="11" t="s">
        <v>394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>
        <v>22118.895223126296</v>
      </c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>
        <v>22118.895223126296</v>
      </c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</row>
    <row r="54" spans="1:197" x14ac:dyDescent="0.3">
      <c r="A54" s="11" t="s">
        <v>395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>
        <v>11215.460006900059</v>
      </c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>
        <v>11215.460006900059</v>
      </c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</row>
    <row r="55" spans="1:197" x14ac:dyDescent="0.3">
      <c r="A55" s="11" t="s">
        <v>396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>
        <v>8178.7351545693809</v>
      </c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>
        <v>8178.7351545693809</v>
      </c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</row>
    <row r="56" spans="1:197" x14ac:dyDescent="0.3">
      <c r="A56" s="11" t="s">
        <v>397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>
        <v>7889.64854700657</v>
      </c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>
        <v>7889.64854700657</v>
      </c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</row>
    <row r="57" spans="1:197" x14ac:dyDescent="0.3">
      <c r="A57" s="11" t="s">
        <v>199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>
        <v>6068.4295650614476</v>
      </c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>
        <v>6068.4295650614476</v>
      </c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</row>
    <row r="58" spans="1:197" x14ac:dyDescent="0.3">
      <c r="A58" s="11" t="s">
        <v>398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>
        <v>10744.541436273174</v>
      </c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>
        <v>10744.541436273174</v>
      </c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</row>
    <row r="59" spans="1:197" x14ac:dyDescent="0.3">
      <c r="A59" s="11" t="s">
        <v>399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>
        <v>14831.34924499991</v>
      </c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>
        <v>14831.34924499991</v>
      </c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</row>
    <row r="60" spans="1:197" x14ac:dyDescent="0.3">
      <c r="A60" s="11" t="s">
        <v>200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>
        <v>9038.9597506829505</v>
      </c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>
        <v>9038.9597506829505</v>
      </c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</row>
    <row r="61" spans="1:197" x14ac:dyDescent="0.3">
      <c r="A61" s="11" t="s">
        <v>201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>
        <v>3576.11590985061</v>
      </c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>
        <v>3576.11590985061</v>
      </c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  <c r="FO61" s="11"/>
      <c r="FP61" s="11"/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</row>
    <row r="62" spans="1:197" x14ac:dyDescent="0.3">
      <c r="A62" s="11" t="s">
        <v>48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>
        <v>5931.5889664200149</v>
      </c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>
        <v>5931.5889664200149</v>
      </c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</row>
    <row r="63" spans="1:197" x14ac:dyDescent="0.3">
      <c r="A63" s="11" t="s">
        <v>400</v>
      </c>
      <c r="B63" s="11">
        <v>5.7805106709105027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>
        <v>2187.4741578751491</v>
      </c>
      <c r="AC63" s="11"/>
      <c r="AD63" s="11">
        <v>15.441398292690305</v>
      </c>
      <c r="AE63" s="11">
        <v>21.885019244197629</v>
      </c>
      <c r="AF63" s="11"/>
      <c r="AG63" s="11"/>
      <c r="AH63" s="11"/>
      <c r="AI63" s="11"/>
      <c r="AJ63" s="11"/>
      <c r="AK63" s="11"/>
      <c r="AL63" s="11"/>
      <c r="AM63" s="11"/>
      <c r="AN63" s="11"/>
      <c r="AO63" s="11">
        <v>1.3458098035511026</v>
      </c>
      <c r="AP63" s="11"/>
      <c r="AQ63" s="11"/>
      <c r="AR63" s="11"/>
      <c r="AS63" s="11"/>
      <c r="AT63" s="11"/>
      <c r="AU63" s="11"/>
      <c r="AV63" s="11">
        <v>261.87672306979908</v>
      </c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>
        <v>31.66763193104773</v>
      </c>
      <c r="DY63" s="11">
        <v>25.222069124888954</v>
      </c>
      <c r="DZ63" s="11">
        <v>26.354173481883141</v>
      </c>
      <c r="EA63" s="11">
        <v>26.860795617094499</v>
      </c>
      <c r="EB63" s="11">
        <v>23.933664189588498</v>
      </c>
      <c r="EC63" s="11">
        <v>11.745977615139029</v>
      </c>
      <c r="ED63" s="11">
        <v>10.188040129255452</v>
      </c>
      <c r="EE63" s="11">
        <v>11.441943718849769</v>
      </c>
      <c r="EF63" s="11">
        <v>14.129745774968702</v>
      </c>
      <c r="EG63" s="11">
        <v>20.464754496334589</v>
      </c>
      <c r="EH63" s="11">
        <v>17.75066225984536</v>
      </c>
      <c r="EI63" s="11">
        <v>24.006773554525807</v>
      </c>
      <c r="EJ63" s="11">
        <v>36.078780595722819</v>
      </c>
      <c r="EK63" s="11">
        <v>49.3887258320946</v>
      </c>
      <c r="EL63" s="11">
        <v>65.856669593832123</v>
      </c>
      <c r="EM63" s="11"/>
      <c r="EN63" s="11"/>
      <c r="EO63" s="11"/>
      <c r="EP63" s="11"/>
      <c r="EQ63" s="11"/>
      <c r="ER63" s="11"/>
      <c r="ES63" s="11"/>
      <c r="ET63" s="11">
        <v>1.0637093786448113</v>
      </c>
      <c r="EU63" s="11">
        <v>2889.9577362500145</v>
      </c>
      <c r="EV63" s="34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</row>
    <row r="64" spans="1:197" x14ac:dyDescent="0.3">
      <c r="A64" s="11" t="s">
        <v>401</v>
      </c>
      <c r="B64" s="11"/>
      <c r="C64" s="11">
        <v>1.4604280455096961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>
        <v>4.4884956286702886</v>
      </c>
      <c r="AB64" s="11">
        <v>654.20741172479939</v>
      </c>
      <c r="AC64" s="11"/>
      <c r="AD64" s="11">
        <v>5.388304229362757</v>
      </c>
      <c r="AE64" s="11">
        <v>52.794721335445011</v>
      </c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>
        <v>93.35619889657184</v>
      </c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>
        <v>6.7090609855033909</v>
      </c>
      <c r="DY64" s="11">
        <v>5.557245711697222</v>
      </c>
      <c r="DZ64" s="11">
        <v>9.3563771913654641</v>
      </c>
      <c r="EA64" s="11">
        <v>6.575352285940804</v>
      </c>
      <c r="EB64" s="11">
        <v>8.9865315595115209</v>
      </c>
      <c r="EC64" s="11">
        <v>2.0491557995415852</v>
      </c>
      <c r="ED64" s="11">
        <v>2.1653299947771445</v>
      </c>
      <c r="EE64" s="11">
        <v>1.9046941618025353</v>
      </c>
      <c r="EF64" s="11">
        <v>1.8493660395707241</v>
      </c>
      <c r="EG64" s="11">
        <v>1.6605329789321799</v>
      </c>
      <c r="EH64" s="11">
        <v>1.7611590271329975</v>
      </c>
      <c r="EI64" s="11">
        <v>1.8051649786868966</v>
      </c>
      <c r="EJ64" s="11">
        <v>3.6489163853610247</v>
      </c>
      <c r="EK64" s="11">
        <v>4.0993852668166673</v>
      </c>
      <c r="EL64" s="11">
        <v>10.318476114977079</v>
      </c>
      <c r="EM64" s="11"/>
      <c r="EN64" s="11"/>
      <c r="EO64" s="11"/>
      <c r="EP64" s="11"/>
      <c r="EQ64" s="11"/>
      <c r="ER64" s="11"/>
      <c r="ES64" s="11"/>
      <c r="ET64" s="11">
        <v>4.1782027174786761E-3</v>
      </c>
      <c r="EU64" s="11">
        <v>880.14648654469386</v>
      </c>
      <c r="EV64" s="34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</row>
    <row r="65" spans="1:201" x14ac:dyDescent="0.3">
      <c r="A65" s="11" t="s">
        <v>402</v>
      </c>
      <c r="B65" s="11"/>
      <c r="C65" s="11"/>
      <c r="D65" s="11">
        <v>26.7597928089268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>
        <v>1549.817423019226</v>
      </c>
      <c r="AC65" s="11"/>
      <c r="AD65" s="11">
        <v>1.798745332482079</v>
      </c>
      <c r="AE65" s="11">
        <v>1.0881793919999627</v>
      </c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>
        <v>41.922882286389807</v>
      </c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>
        <v>43.026940204780658</v>
      </c>
      <c r="DY65" s="11">
        <v>53.470722363010715</v>
      </c>
      <c r="DZ65" s="11">
        <v>49.199342325435182</v>
      </c>
      <c r="EA65" s="11">
        <v>46.866893493121054</v>
      </c>
      <c r="EB65" s="11">
        <v>33.843927645713919</v>
      </c>
      <c r="EC65" s="11">
        <v>12.240522462491965</v>
      </c>
      <c r="ED65" s="11">
        <v>19.786784560661776</v>
      </c>
      <c r="EE65" s="11">
        <v>17.419223809186732</v>
      </c>
      <c r="EF65" s="11">
        <v>18.063109436506192</v>
      </c>
      <c r="EG65" s="11">
        <v>17.987765160684475</v>
      </c>
      <c r="EH65" s="11">
        <v>18.038541282390103</v>
      </c>
      <c r="EI65" s="11">
        <v>30.095081694253707</v>
      </c>
      <c r="EJ65" s="11">
        <v>53.698784613296766</v>
      </c>
      <c r="EK65" s="11">
        <v>59.600578829772125</v>
      </c>
      <c r="EL65" s="11">
        <v>52.90996206966706</v>
      </c>
      <c r="EM65" s="11"/>
      <c r="EN65" s="11"/>
      <c r="EO65" s="11"/>
      <c r="EP65" s="11"/>
      <c r="EQ65" s="11"/>
      <c r="ER65" s="11"/>
      <c r="ES65" s="11"/>
      <c r="ET65" s="11">
        <v>9.5783772781326887E-4</v>
      </c>
      <c r="EU65" s="11">
        <v>2147.6361606277246</v>
      </c>
      <c r="EV65" s="34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</row>
    <row r="66" spans="1:201" x14ac:dyDescent="0.3">
      <c r="A66" s="11" t="s">
        <v>403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>
        <v>305.45928202062112</v>
      </c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>
        <v>0.49834874844619903</v>
      </c>
      <c r="DY66" s="11">
        <v>0.77407814691435395</v>
      </c>
      <c r="DZ66" s="11">
        <v>0.75878621359128096</v>
      </c>
      <c r="EA66" s="11">
        <v>0.86828667862795872</v>
      </c>
      <c r="EB66" s="11">
        <v>0.65019285088703338</v>
      </c>
      <c r="EC66" s="11">
        <v>9.6179832863523593E-2</v>
      </c>
      <c r="ED66" s="11">
        <v>0.34273565762781405</v>
      </c>
      <c r="EE66" s="11">
        <v>0.58070600861881883</v>
      </c>
      <c r="EF66" s="11">
        <v>1.1261467868900956</v>
      </c>
      <c r="EG66" s="11">
        <v>1.2075825098514523</v>
      </c>
      <c r="EH66" s="11">
        <v>0.57676621149502227</v>
      </c>
      <c r="EI66" s="11">
        <v>1.3980104166286664</v>
      </c>
      <c r="EJ66" s="11">
        <v>3.132969793767912</v>
      </c>
      <c r="EK66" s="11">
        <v>4.4316235079249697</v>
      </c>
      <c r="EL66" s="11">
        <v>8.6459955764915968</v>
      </c>
      <c r="EM66" s="11"/>
      <c r="EN66" s="11"/>
      <c r="EO66" s="11"/>
      <c r="EP66" s="11"/>
      <c r="EQ66" s="11"/>
      <c r="ER66" s="11"/>
      <c r="ES66" s="11"/>
      <c r="ET66" s="11">
        <v>0.35125654344748247</v>
      </c>
      <c r="EU66" s="11">
        <v>330.8989475046954</v>
      </c>
      <c r="EV66" s="34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</row>
    <row r="67" spans="1:201" x14ac:dyDescent="0.3">
      <c r="A67" s="11" t="s">
        <v>404</v>
      </c>
      <c r="B67" s="11"/>
      <c r="C67" s="11"/>
      <c r="D67" s="11"/>
      <c r="E67" s="11">
        <v>1.4916114640958276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>
        <v>43.662028219889159</v>
      </c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>
        <v>12.337149497206029</v>
      </c>
      <c r="DY67" s="11">
        <v>14.9252303797973</v>
      </c>
      <c r="DZ67" s="11">
        <v>16.416603237574609</v>
      </c>
      <c r="EA67" s="11">
        <v>14.933218139473977</v>
      </c>
      <c r="EB67" s="11">
        <v>13.488372163680612</v>
      </c>
      <c r="EC67" s="11">
        <v>3.4704268631625776</v>
      </c>
      <c r="ED67" s="11">
        <v>6.3212410525014775</v>
      </c>
      <c r="EE67" s="11">
        <v>7.7034257103332102</v>
      </c>
      <c r="EF67" s="11">
        <v>6.2942405729567712</v>
      </c>
      <c r="EG67" s="11">
        <v>10.843056459026499</v>
      </c>
      <c r="EH67" s="11">
        <v>6.7821478832183777</v>
      </c>
      <c r="EI67" s="11">
        <v>10.747891981308074</v>
      </c>
      <c r="EJ67" s="11">
        <v>22.798187951817884</v>
      </c>
      <c r="EK67" s="11">
        <v>34.591054048834934</v>
      </c>
      <c r="EL67" s="11">
        <v>56.333766001813792</v>
      </c>
      <c r="EM67" s="11"/>
      <c r="EN67" s="11"/>
      <c r="EO67" s="11"/>
      <c r="EP67" s="11"/>
      <c r="EQ67" s="11"/>
      <c r="ER67" s="11"/>
      <c r="ES67" s="11"/>
      <c r="ET67" s="11">
        <v>2.5603981704038969</v>
      </c>
      <c r="EU67" s="11">
        <v>285.70004979709506</v>
      </c>
      <c r="EV67" s="34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  <c r="FO67" s="11"/>
      <c r="FP67" s="11"/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</row>
    <row r="68" spans="1:201" x14ac:dyDescent="0.3">
      <c r="A68" s="11" t="s">
        <v>405</v>
      </c>
      <c r="B68" s="11"/>
      <c r="C68" s="11"/>
      <c r="D68" s="11"/>
      <c r="E68" s="11"/>
      <c r="F68" s="11">
        <v>2.3751537454797282</v>
      </c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>
        <v>5.775775341343051</v>
      </c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>
        <v>25.889205367616164</v>
      </c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>
        <v>11.73907539913129</v>
      </c>
      <c r="DY68" s="11">
        <v>19.196820685003946</v>
      </c>
      <c r="DZ68" s="11">
        <v>20.804966521017235</v>
      </c>
      <c r="EA68" s="11">
        <v>21.811529139143659</v>
      </c>
      <c r="EB68" s="11">
        <v>19.035877343471707</v>
      </c>
      <c r="EC68" s="11">
        <v>3.6722477196604992</v>
      </c>
      <c r="ED68" s="11">
        <v>8.0229980757795616</v>
      </c>
      <c r="EE68" s="11">
        <v>6.899961136768578</v>
      </c>
      <c r="EF68" s="11">
        <v>8.7801649657399476</v>
      </c>
      <c r="EG68" s="11">
        <v>15.945021457835301</v>
      </c>
      <c r="EH68" s="11">
        <v>5.2928947226736902</v>
      </c>
      <c r="EI68" s="11">
        <v>12.092911984272027</v>
      </c>
      <c r="EJ68" s="11">
        <v>29.525464823847607</v>
      </c>
      <c r="EK68" s="11">
        <v>42.854177471739121</v>
      </c>
      <c r="EL68" s="11">
        <v>73.320978825029471</v>
      </c>
      <c r="EM68" s="11"/>
      <c r="EN68" s="11"/>
      <c r="EO68" s="11"/>
      <c r="EP68" s="11"/>
      <c r="EQ68" s="11"/>
      <c r="ER68" s="11"/>
      <c r="ES68" s="11"/>
      <c r="ET68" s="11">
        <v>7.7740283731417309E-2</v>
      </c>
      <c r="EU68" s="11">
        <v>333.11296500928398</v>
      </c>
      <c r="EV68" s="34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</row>
    <row r="69" spans="1:201" x14ac:dyDescent="0.3">
      <c r="A69" s="11" t="s">
        <v>406</v>
      </c>
      <c r="B69" s="11"/>
      <c r="C69" s="11"/>
      <c r="D69" s="11"/>
      <c r="E69" s="11"/>
      <c r="F69" s="11"/>
      <c r="G69" s="11">
        <v>7.5013452986798441</v>
      </c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7.2015905679245273</v>
      </c>
      <c r="AA69" s="11">
        <v>1075.1878036117087</v>
      </c>
      <c r="AB69" s="11"/>
      <c r="AC69" s="11"/>
      <c r="AD69" s="11">
        <v>4.4927083419822083</v>
      </c>
      <c r="AE69" s="11">
        <v>12.574660096368968</v>
      </c>
      <c r="AF69" s="11"/>
      <c r="AG69" s="11"/>
      <c r="AH69" s="11"/>
      <c r="AI69" s="11">
        <v>0.19090614188348659</v>
      </c>
      <c r="AJ69" s="11"/>
      <c r="AK69" s="11"/>
      <c r="AL69" s="11">
        <v>20.575907162455913</v>
      </c>
      <c r="AM69" s="11"/>
      <c r="AN69" s="11"/>
      <c r="AO69" s="11"/>
      <c r="AP69" s="11"/>
      <c r="AQ69" s="11"/>
      <c r="AR69" s="11"/>
      <c r="AS69" s="11"/>
      <c r="AT69" s="11"/>
      <c r="AU69" s="11"/>
      <c r="AV69" s="11">
        <v>98.812324686004331</v>
      </c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>
        <v>1.026966795100632</v>
      </c>
      <c r="DY69" s="11">
        <v>1.6797176127622466</v>
      </c>
      <c r="DZ69" s="11">
        <v>1.8201777390717848</v>
      </c>
      <c r="EA69" s="11">
        <v>1.9083955540131732</v>
      </c>
      <c r="EB69" s="11">
        <v>1.6659195138457588</v>
      </c>
      <c r="EC69" s="11">
        <v>0.32103596873298545</v>
      </c>
      <c r="ED69" s="11">
        <v>0.70136325084207451</v>
      </c>
      <c r="EE69" s="11">
        <v>0.60316851227611223</v>
      </c>
      <c r="EF69" s="11">
        <v>0.7674950791695837</v>
      </c>
      <c r="EG69" s="11">
        <v>1.3937504211571823</v>
      </c>
      <c r="EH69" s="11">
        <v>0.46267157323123342</v>
      </c>
      <c r="EI69" s="11">
        <v>1.0570280095645406</v>
      </c>
      <c r="EJ69" s="11">
        <v>2.5803009452922203</v>
      </c>
      <c r="EK69" s="11">
        <v>3.7445943887439825</v>
      </c>
      <c r="EL69" s="11">
        <v>6.404802836475425</v>
      </c>
      <c r="EM69" s="11"/>
      <c r="EN69" s="11"/>
      <c r="EO69" s="11"/>
      <c r="EP69" s="11"/>
      <c r="EQ69" s="11"/>
      <c r="ER69" s="11"/>
      <c r="ES69" s="11"/>
      <c r="ET69" s="11">
        <v>170.98799174077644</v>
      </c>
      <c r="EU69" s="11">
        <v>1423.6626258480635</v>
      </c>
      <c r="EV69" s="34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</row>
    <row r="70" spans="1:201" x14ac:dyDescent="0.3">
      <c r="A70" s="11" t="s">
        <v>407</v>
      </c>
      <c r="B70" s="11"/>
      <c r="C70" s="11"/>
      <c r="D70" s="11"/>
      <c r="E70" s="11"/>
      <c r="F70" s="11"/>
      <c r="G70" s="11"/>
      <c r="H70" s="11">
        <v>11.150949751591723</v>
      </c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>
        <v>5.5051224899393461</v>
      </c>
      <c r="AE70" s="11">
        <v>2.4902087137228297</v>
      </c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>
        <v>18.938765930648618</v>
      </c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>
        <v>8.9619199431586374</v>
      </c>
      <c r="DY70" s="11">
        <v>13.375598726862828</v>
      </c>
      <c r="DZ70" s="11">
        <v>15.550971649868762</v>
      </c>
      <c r="EA70" s="11">
        <v>18.772553672563532</v>
      </c>
      <c r="EB70" s="11">
        <v>19.937872885095601</v>
      </c>
      <c r="EC70" s="11">
        <v>7.0100172176088318</v>
      </c>
      <c r="ED70" s="11">
        <v>12.510587947608197</v>
      </c>
      <c r="EE70" s="11">
        <v>14.236339033219803</v>
      </c>
      <c r="EF70" s="11">
        <v>17.827625995880489</v>
      </c>
      <c r="EG70" s="11">
        <v>23.165136478531871</v>
      </c>
      <c r="EH70" s="11">
        <v>19.629036129536523</v>
      </c>
      <c r="EI70" s="11">
        <v>35.646938406524853</v>
      </c>
      <c r="EJ70" s="11">
        <v>77.401295546496911</v>
      </c>
      <c r="EK70" s="11">
        <v>111.86565972107573</v>
      </c>
      <c r="EL70" s="11">
        <v>164.92667210939757</v>
      </c>
      <c r="EM70" s="11"/>
      <c r="EN70" s="11"/>
      <c r="EO70" s="11"/>
      <c r="EP70" s="11"/>
      <c r="EQ70" s="11"/>
      <c r="ER70" s="11"/>
      <c r="ES70" s="11"/>
      <c r="ET70" s="11">
        <v>1.6512700262234555E-2</v>
      </c>
      <c r="EU70" s="11">
        <v>598.91978504959479</v>
      </c>
      <c r="EV70" s="34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  <c r="FO70" s="11"/>
      <c r="FP70" s="11"/>
      <c r="FQ70" s="11"/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Q70" s="11"/>
      <c r="GR70" s="11"/>
      <c r="GS70" s="11"/>
    </row>
    <row r="71" spans="1:201" x14ac:dyDescent="0.3">
      <c r="A71" s="11" t="s">
        <v>408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>
        <v>3.2590516419952937</v>
      </c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>
        <v>54.482157351565391</v>
      </c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>
        <v>24.4215871864637</v>
      </c>
      <c r="DY71" s="11">
        <v>36.247542657356888</v>
      </c>
      <c r="DZ71" s="11">
        <v>36.183989098762574</v>
      </c>
      <c r="EA71" s="11">
        <v>43.494043890232739</v>
      </c>
      <c r="EB71" s="11">
        <v>36.620901066619268</v>
      </c>
      <c r="EC71" s="11">
        <v>9.081758756353338</v>
      </c>
      <c r="ED71" s="11">
        <v>22.852424133537021</v>
      </c>
      <c r="EE71" s="11">
        <v>20.487600778240928</v>
      </c>
      <c r="EF71" s="11">
        <v>35.59652087003694</v>
      </c>
      <c r="EG71" s="11">
        <v>46.276434677685188</v>
      </c>
      <c r="EH71" s="11">
        <v>33.151414219965162</v>
      </c>
      <c r="EI71" s="11">
        <v>65.978651944250345</v>
      </c>
      <c r="EJ71" s="11">
        <v>141.07084348606233</v>
      </c>
      <c r="EK71" s="11">
        <v>215.50140016420792</v>
      </c>
      <c r="EL71" s="11">
        <v>391.73886250509116</v>
      </c>
      <c r="EM71" s="11"/>
      <c r="EN71" s="11"/>
      <c r="EO71" s="11"/>
      <c r="EP71" s="11"/>
      <c r="EQ71" s="11"/>
      <c r="ER71" s="11"/>
      <c r="ES71" s="11"/>
      <c r="ET71" s="11">
        <v>1.2662673700633906E-2</v>
      </c>
      <c r="EU71" s="11">
        <v>1216.4578471021268</v>
      </c>
      <c r="EV71" s="34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Q71" s="11"/>
      <c r="GR71" s="11"/>
      <c r="GS71" s="11"/>
    </row>
    <row r="72" spans="1:201" x14ac:dyDescent="0.3">
      <c r="A72" s="11" t="s">
        <v>342</v>
      </c>
      <c r="B72" s="11"/>
      <c r="C72" s="11"/>
      <c r="D72" s="11"/>
      <c r="E72" s="11"/>
      <c r="F72" s="11"/>
      <c r="G72" s="11"/>
      <c r="H72" s="11"/>
      <c r="I72" s="11"/>
      <c r="J72" s="11">
        <v>6.9362195541963061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>
        <v>0.13810262502312928</v>
      </c>
      <c r="AA72" s="11"/>
      <c r="AB72" s="11"/>
      <c r="AC72" s="11"/>
      <c r="AD72" s="11">
        <v>1.6743052430036505</v>
      </c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>
        <v>145.05905475917206</v>
      </c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>
        <v>146.24118341138308</v>
      </c>
      <c r="DY72" s="11">
        <v>167.0746458011667</v>
      </c>
      <c r="DZ72" s="11">
        <v>163.97138158253205</v>
      </c>
      <c r="EA72" s="11">
        <v>147.23567742981652</v>
      </c>
      <c r="EB72" s="11">
        <v>128.18202583147848</v>
      </c>
      <c r="EC72" s="11">
        <v>51.419828065699861</v>
      </c>
      <c r="ED72" s="11">
        <v>70.853855204320638</v>
      </c>
      <c r="EE72" s="11">
        <v>68.811741428675759</v>
      </c>
      <c r="EF72" s="11">
        <v>94.188770011593832</v>
      </c>
      <c r="EG72" s="11">
        <v>120.15274336349928</v>
      </c>
      <c r="EH72" s="11">
        <v>95.493340314573757</v>
      </c>
      <c r="EI72" s="11">
        <v>189.01748696868862</v>
      </c>
      <c r="EJ72" s="11">
        <v>394.58086894160323</v>
      </c>
      <c r="EK72" s="11">
        <v>565.31487829720641</v>
      </c>
      <c r="EL72" s="11">
        <v>1062.0207013357565</v>
      </c>
      <c r="EM72" s="11"/>
      <c r="EN72" s="11"/>
      <c r="EO72" s="11"/>
      <c r="EP72" s="11"/>
      <c r="EQ72" s="11"/>
      <c r="ER72" s="11"/>
      <c r="ES72" s="11"/>
      <c r="ET72" s="11">
        <v>57.010768173368085</v>
      </c>
      <c r="EU72" s="11">
        <v>3675.3775783427582</v>
      </c>
      <c r="EV72" s="34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  <c r="FO72" s="11"/>
      <c r="FP72" s="11"/>
      <c r="FQ72" s="11"/>
      <c r="FR72" s="11"/>
      <c r="FS72" s="11"/>
      <c r="FT72" s="11"/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Q72" s="11"/>
      <c r="GR72" s="11"/>
      <c r="GS72" s="11"/>
    </row>
    <row r="73" spans="1:201" x14ac:dyDescent="0.3">
      <c r="A73" s="11" t="s">
        <v>409</v>
      </c>
      <c r="B73" s="11"/>
      <c r="C73" s="11"/>
      <c r="D73" s="11"/>
      <c r="E73" s="11"/>
      <c r="F73" s="11"/>
      <c r="G73" s="11"/>
      <c r="H73" s="11"/>
      <c r="I73" s="11"/>
      <c r="J73" s="11"/>
      <c r="K73" s="11">
        <v>3.3977675329962391</v>
      </c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>
        <v>50.940325908007608</v>
      </c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>
        <v>1.776904927154602E-2</v>
      </c>
      <c r="EU73" s="11">
        <v>54.355862490275392</v>
      </c>
      <c r="EV73" s="34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  <c r="FO73" s="11"/>
      <c r="FP73" s="11"/>
      <c r="FQ73" s="11"/>
      <c r="FR73" s="11"/>
      <c r="FS73" s="11"/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Q73" s="11"/>
      <c r="GR73" s="11"/>
      <c r="GS73" s="11"/>
    </row>
    <row r="74" spans="1:201" x14ac:dyDescent="0.3">
      <c r="A74" s="11" t="s">
        <v>344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>
        <v>0.17634284569683847</v>
      </c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>
        <v>4.8063259512324885</v>
      </c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>
        <v>4.9826687969293273</v>
      </c>
      <c r="EV74" s="34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Q74" s="11"/>
      <c r="GR74" s="11"/>
      <c r="GS74" s="11"/>
    </row>
    <row r="75" spans="1:201" x14ac:dyDescent="0.3">
      <c r="A75" s="11" t="s">
        <v>410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>
        <v>0.57208439844998327</v>
      </c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>
        <v>146.31236808064534</v>
      </c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>
        <v>16.014537798354798</v>
      </c>
      <c r="EU75" s="11">
        <v>162.89899027745014</v>
      </c>
      <c r="EV75" s="34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Q75" s="11"/>
      <c r="GR75" s="11"/>
      <c r="GS75" s="11"/>
    </row>
    <row r="76" spans="1:201" x14ac:dyDescent="0.3">
      <c r="A76" s="11" t="s">
        <v>343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>
        <v>23.744008639279425</v>
      </c>
      <c r="AA76" s="11">
        <v>1.310333903708891</v>
      </c>
      <c r="AB76" s="11"/>
      <c r="AC76" s="11"/>
      <c r="AD76" s="11">
        <v>2.9573973992663856</v>
      </c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>
        <v>132.35805845342853</v>
      </c>
      <c r="AU76" s="11"/>
      <c r="AV76" s="11">
        <v>285.26609424496672</v>
      </c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>
        <v>24.142107257089126</v>
      </c>
      <c r="DY76" s="11">
        <v>40.429245209377065</v>
      </c>
      <c r="DZ76" s="11">
        <v>49.881020270440622</v>
      </c>
      <c r="EA76" s="11">
        <v>46.798826154776592</v>
      </c>
      <c r="EB76" s="11">
        <v>53.547588394566745</v>
      </c>
      <c r="EC76" s="11">
        <v>13.964551463360205</v>
      </c>
      <c r="ED76" s="11">
        <v>30.075017409573267</v>
      </c>
      <c r="EE76" s="11">
        <v>32.481404763208893</v>
      </c>
      <c r="EF76" s="11">
        <v>52.042973734416371</v>
      </c>
      <c r="EG76" s="11">
        <v>94.808229356323906</v>
      </c>
      <c r="EH76" s="11">
        <v>37.986184633897153</v>
      </c>
      <c r="EI76" s="11">
        <v>86.346912460113359</v>
      </c>
      <c r="EJ76" s="11">
        <v>222.04022777620605</v>
      </c>
      <c r="EK76" s="11">
        <v>371.77510786468252</v>
      </c>
      <c r="EL76" s="11">
        <v>950.88671199619364</v>
      </c>
      <c r="EM76" s="11"/>
      <c r="EN76" s="11"/>
      <c r="EO76" s="11"/>
      <c r="EP76" s="11"/>
      <c r="EQ76" s="11"/>
      <c r="ER76" s="11"/>
      <c r="ES76" s="11"/>
      <c r="ET76" s="11">
        <v>727.46120937412343</v>
      </c>
      <c r="EU76" s="11">
        <v>3280.3032107589988</v>
      </c>
      <c r="EV76" s="34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  <c r="FO76" s="11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Q76" s="11"/>
      <c r="GR76" s="11"/>
      <c r="GS76" s="11"/>
    </row>
    <row r="77" spans="1:201" x14ac:dyDescent="0.3">
      <c r="A77" s="11" t="s">
        <v>411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>
        <v>123.35443539843197</v>
      </c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>
        <v>4346.8566919021923</v>
      </c>
      <c r="EU77" s="11">
        <v>4470.211127300624</v>
      </c>
      <c r="EV77" s="34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  <c r="FO77" s="11"/>
      <c r="FP77" s="11"/>
      <c r="FQ77" s="11"/>
      <c r="FR77" s="11"/>
      <c r="FS77" s="11"/>
      <c r="FT77" s="11"/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Q77" s="11"/>
      <c r="GR77" s="11"/>
      <c r="GS77" s="11"/>
    </row>
    <row r="78" spans="1:201" x14ac:dyDescent="0.3">
      <c r="A78" s="11" t="s">
        <v>412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>
        <v>9.9062446099480422E-2</v>
      </c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>
        <v>10.250674806088037</v>
      </c>
      <c r="EU78" s="11">
        <v>10.349737252187518</v>
      </c>
      <c r="EV78" s="34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Q78" s="11"/>
      <c r="GR78" s="11"/>
      <c r="GS78" s="11"/>
    </row>
    <row r="79" spans="1:201" x14ac:dyDescent="0.3">
      <c r="A79" s="11" t="s">
        <v>413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>
        <v>16.249928447206383</v>
      </c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>
        <v>3.1440613730926219</v>
      </c>
      <c r="DY79" s="11">
        <v>4.0753638112674171</v>
      </c>
      <c r="DZ79" s="11">
        <v>5.1301332272395115</v>
      </c>
      <c r="EA79" s="11">
        <v>5.1697460815005574</v>
      </c>
      <c r="EB79" s="11">
        <v>4.7962488504959824</v>
      </c>
      <c r="EC79" s="11">
        <v>0.87075236846442194</v>
      </c>
      <c r="ED79" s="11">
        <v>1.4047502368410356</v>
      </c>
      <c r="EE79" s="11">
        <v>1.7656447006920779</v>
      </c>
      <c r="EF79" s="11">
        <v>2.0352865359331567</v>
      </c>
      <c r="EG79" s="11">
        <v>3.7891742652292768</v>
      </c>
      <c r="EH79" s="11">
        <v>1.6457642033134909</v>
      </c>
      <c r="EI79" s="11">
        <v>3.3821132324486376</v>
      </c>
      <c r="EJ79" s="11">
        <v>8.495228369845897</v>
      </c>
      <c r="EK79" s="11">
        <v>13.42694000977251</v>
      </c>
      <c r="EL79" s="11">
        <v>27.764555422949066</v>
      </c>
      <c r="EM79" s="11"/>
      <c r="EN79" s="11"/>
      <c r="EO79" s="11"/>
      <c r="EP79" s="11"/>
      <c r="EQ79" s="11"/>
      <c r="ER79" s="11"/>
      <c r="ES79" s="11"/>
      <c r="ET79" s="11">
        <v>185.38824669500002</v>
      </c>
      <c r="EU79" s="11">
        <v>288.53393783129206</v>
      </c>
      <c r="EV79" s="34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Q79" s="11"/>
      <c r="GR79" s="11"/>
      <c r="GS79" s="11"/>
    </row>
    <row r="80" spans="1:201" x14ac:dyDescent="0.3">
      <c r="A80" s="11" t="s">
        <v>414</v>
      </c>
      <c r="B80" s="11">
        <v>23.138042475136693</v>
      </c>
      <c r="C80" s="11">
        <v>5.5350000483191417</v>
      </c>
      <c r="D80" s="11">
        <v>19.941856971543064</v>
      </c>
      <c r="E80" s="11">
        <v>16.430298952596917</v>
      </c>
      <c r="F80" s="11">
        <v>11.35134555826299</v>
      </c>
      <c r="G80" s="11">
        <v>28.423140921152267</v>
      </c>
      <c r="H80" s="11">
        <v>18.365596783950895</v>
      </c>
      <c r="I80" s="11">
        <v>10.870946144485096</v>
      </c>
      <c r="J80" s="11">
        <v>26.184924858320731</v>
      </c>
      <c r="K80" s="11"/>
      <c r="L80" s="11"/>
      <c r="M80" s="11"/>
      <c r="N80" s="11">
        <v>130.29673495501871</v>
      </c>
      <c r="O80" s="11"/>
      <c r="P80" s="11"/>
      <c r="Q80" s="11"/>
      <c r="R80" s="11"/>
      <c r="S80" s="11">
        <v>134.70657923117261</v>
      </c>
      <c r="T80" s="11"/>
      <c r="U80" s="11"/>
      <c r="V80" s="11"/>
      <c r="W80" s="11"/>
      <c r="X80" s="11"/>
      <c r="Y80" s="11">
        <v>22.08529182332521</v>
      </c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>
        <v>12.210883840557372</v>
      </c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>
        <v>14.057950224622138</v>
      </c>
      <c r="DY80" s="11">
        <v>24.256163211504013</v>
      </c>
      <c r="DZ80" s="11">
        <v>31.372471863975704</v>
      </c>
      <c r="EA80" s="11">
        <v>32.655998257383935</v>
      </c>
      <c r="EB80" s="11">
        <v>31.849899796276397</v>
      </c>
      <c r="EC80" s="11">
        <v>5.1651051005461142</v>
      </c>
      <c r="ED80" s="11">
        <v>11.480478877553747</v>
      </c>
      <c r="EE80" s="11">
        <v>10.26753486063202</v>
      </c>
      <c r="EF80" s="11">
        <v>14.517598879887981</v>
      </c>
      <c r="EG80" s="11">
        <v>34.529511941598884</v>
      </c>
      <c r="EH80" s="11">
        <v>18.706582810464869</v>
      </c>
      <c r="EI80" s="11">
        <v>33.728534351448339</v>
      </c>
      <c r="EJ80" s="11">
        <v>79.084525922614404</v>
      </c>
      <c r="EK80" s="11">
        <v>128.08824852309561</v>
      </c>
      <c r="EL80" s="11">
        <v>259.84579968067152</v>
      </c>
      <c r="EM80" s="11"/>
      <c r="EN80" s="11"/>
      <c r="EO80" s="11"/>
      <c r="EP80" s="11"/>
      <c r="EQ80" s="11"/>
      <c r="ER80" s="11"/>
      <c r="ES80" s="11">
        <v>144.86361258554456</v>
      </c>
      <c r="ET80" s="11">
        <v>4.7747524666563644E-2</v>
      </c>
      <c r="EU80" s="11">
        <v>1334.0584069763286</v>
      </c>
      <c r="EV80" s="34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  <c r="FO80" s="11"/>
      <c r="FP80" s="11"/>
      <c r="FQ80" s="11"/>
      <c r="FR80" s="11"/>
      <c r="FS80" s="11"/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Q80" s="11"/>
      <c r="GR80" s="11"/>
      <c r="GS80" s="11"/>
    </row>
    <row r="81" spans="1:201" x14ac:dyDescent="0.3">
      <c r="A81" s="11" t="s">
        <v>415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>
        <v>88.553509567967751</v>
      </c>
      <c r="T81" s="11"/>
      <c r="U81" s="11"/>
      <c r="V81" s="11"/>
      <c r="W81" s="11"/>
      <c r="X81" s="11"/>
      <c r="Y81" s="11">
        <v>0.521189812299929</v>
      </c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>
        <v>159.25411945911503</v>
      </c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>
        <v>18.710816526547852</v>
      </c>
      <c r="DY81" s="11">
        <v>38.718523132903243</v>
      </c>
      <c r="DZ81" s="11">
        <v>49.53040895074848</v>
      </c>
      <c r="EA81" s="11">
        <v>57.783886081848394</v>
      </c>
      <c r="EB81" s="11">
        <v>55.065822805270713</v>
      </c>
      <c r="EC81" s="11">
        <v>7.1892377616275338</v>
      </c>
      <c r="ED81" s="11">
        <v>16.911413642215123</v>
      </c>
      <c r="EE81" s="11">
        <v>20.992001563248159</v>
      </c>
      <c r="EF81" s="11">
        <v>33.765879092539009</v>
      </c>
      <c r="EG81" s="11">
        <v>57.578950268990091</v>
      </c>
      <c r="EH81" s="11">
        <v>18.115371610554195</v>
      </c>
      <c r="EI81" s="11">
        <v>40.21274685027187</v>
      </c>
      <c r="EJ81" s="11">
        <v>105.50285042230986</v>
      </c>
      <c r="EK81" s="11">
        <v>184.18124147768685</v>
      </c>
      <c r="EL81" s="11">
        <v>442.73627316075027</v>
      </c>
      <c r="EM81" s="11"/>
      <c r="EN81" s="11"/>
      <c r="EO81" s="11"/>
      <c r="EP81" s="11"/>
      <c r="EQ81" s="11"/>
      <c r="ER81" s="11"/>
      <c r="ES81" s="11">
        <v>158.72366056914746</v>
      </c>
      <c r="ET81" s="11">
        <v>8.1677296244101916E-2</v>
      </c>
      <c r="EU81" s="11">
        <v>1554.129580052286</v>
      </c>
      <c r="EV81" s="34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  <c r="FO81" s="11"/>
      <c r="FP81" s="11"/>
      <c r="FQ81" s="11"/>
      <c r="FR81" s="11"/>
      <c r="FS81" s="11"/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Q81" s="11"/>
      <c r="GR81" s="11"/>
      <c r="GS81" s="11"/>
    </row>
    <row r="82" spans="1:201" x14ac:dyDescent="0.3">
      <c r="A82" s="11" t="s">
        <v>416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>
        <v>11.254812040427181</v>
      </c>
      <c r="R82" s="11"/>
      <c r="S82" s="11"/>
      <c r="T82" s="11">
        <v>6.3513406472679907</v>
      </c>
      <c r="U82" s="11"/>
      <c r="V82" s="11"/>
      <c r="W82" s="11"/>
      <c r="X82" s="11"/>
      <c r="Y82" s="11">
        <v>76.142327443376146</v>
      </c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>
        <v>66.541892467953588</v>
      </c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>
        <v>14.972651751476237</v>
      </c>
      <c r="DY82" s="11">
        <v>23.528166798618773</v>
      </c>
      <c r="DZ82" s="11">
        <v>22.882915477162197</v>
      </c>
      <c r="EA82" s="11">
        <v>24.872910130314136</v>
      </c>
      <c r="EB82" s="11">
        <v>35.409393395433469</v>
      </c>
      <c r="EC82" s="11">
        <v>2.8779076430306554</v>
      </c>
      <c r="ED82" s="11">
        <v>6.0013390490378988</v>
      </c>
      <c r="EE82" s="11">
        <v>6.7588337259475759</v>
      </c>
      <c r="EF82" s="11">
        <v>14.692719875091584</v>
      </c>
      <c r="EG82" s="11">
        <v>25.136394783036454</v>
      </c>
      <c r="EH82" s="11">
        <v>9.1529044260323236</v>
      </c>
      <c r="EI82" s="11">
        <v>18.211183379009064</v>
      </c>
      <c r="EJ82" s="11">
        <v>77.646837419674895</v>
      </c>
      <c r="EK82" s="11">
        <v>114.55641535337939</v>
      </c>
      <c r="EL82" s="11">
        <v>251.11065568654237</v>
      </c>
      <c r="EM82" s="11"/>
      <c r="EN82" s="11"/>
      <c r="EO82" s="11"/>
      <c r="EP82" s="11"/>
      <c r="EQ82" s="11"/>
      <c r="ER82" s="11"/>
      <c r="ES82" s="11">
        <v>109.86905193283228</v>
      </c>
      <c r="ET82" s="11">
        <v>0.93451300420291872</v>
      </c>
      <c r="EU82" s="11">
        <v>918.9051664298471</v>
      </c>
      <c r="EV82" s="34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  <c r="FO82" s="11"/>
      <c r="FP82" s="11"/>
      <c r="FQ82" s="11"/>
      <c r="FR82" s="11"/>
      <c r="FS82" s="11"/>
      <c r="FT82" s="11"/>
      <c r="FU82" s="11"/>
      <c r="FV82" s="11"/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11"/>
      <c r="GO82" s="11"/>
      <c r="GQ82" s="11"/>
      <c r="GR82" s="11"/>
      <c r="GS82" s="11"/>
    </row>
    <row r="83" spans="1:201" x14ac:dyDescent="0.3">
      <c r="A83" s="11" t="s">
        <v>7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>
        <v>166.84008125657809</v>
      </c>
      <c r="V83" s="11"/>
      <c r="W83" s="11"/>
      <c r="X83" s="11"/>
      <c r="Y83" s="11">
        <v>0.59635137393432858</v>
      </c>
      <c r="Z83" s="11"/>
      <c r="AA83" s="11"/>
      <c r="AB83" s="11"/>
      <c r="AC83" s="11"/>
      <c r="AD83" s="11">
        <v>4.948738818433025</v>
      </c>
      <c r="AE83" s="11">
        <v>2.1400073604523651</v>
      </c>
      <c r="AF83" s="11"/>
      <c r="AG83" s="11"/>
      <c r="AH83" s="11"/>
      <c r="AI83" s="11"/>
      <c r="AJ83" s="11">
        <v>2116.3497861400874</v>
      </c>
      <c r="AK83" s="11"/>
      <c r="AL83" s="11">
        <v>4.2586579879754822</v>
      </c>
      <c r="AM83" s="11"/>
      <c r="AN83" s="11">
        <v>24.751451441785186</v>
      </c>
      <c r="AO83" s="11"/>
      <c r="AP83" s="11">
        <v>53.686337077575402</v>
      </c>
      <c r="AQ83" s="11"/>
      <c r="AR83" s="11"/>
      <c r="AS83" s="11"/>
      <c r="AT83" s="11"/>
      <c r="AU83" s="11"/>
      <c r="AV83" s="11">
        <v>36.760050674447726</v>
      </c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>
        <v>6.5909932306754797</v>
      </c>
      <c r="DY83" s="11">
        <v>11.607536518980181</v>
      </c>
      <c r="DZ83" s="11">
        <v>14.640614193905124</v>
      </c>
      <c r="EA83" s="11">
        <v>15.866103183911992</v>
      </c>
      <c r="EB83" s="11">
        <v>22.930904520787376</v>
      </c>
      <c r="EC83" s="11">
        <v>4.877613753465158</v>
      </c>
      <c r="ED83" s="11">
        <v>14.354462861992264</v>
      </c>
      <c r="EE83" s="11">
        <v>13.859017035461255</v>
      </c>
      <c r="EF83" s="11">
        <v>24.259541068808389</v>
      </c>
      <c r="EG83" s="11">
        <v>25.682440763428286</v>
      </c>
      <c r="EH83" s="11">
        <v>28.458828950935921</v>
      </c>
      <c r="EI83" s="11">
        <v>55.227736352608034</v>
      </c>
      <c r="EJ83" s="11">
        <v>106.4833870902801</v>
      </c>
      <c r="EK83" s="11">
        <v>148.56119880151979</v>
      </c>
      <c r="EL83" s="11">
        <v>196.67594576216527</v>
      </c>
      <c r="EM83" s="11"/>
      <c r="EN83" s="11"/>
      <c r="EO83" s="11"/>
      <c r="EP83" s="11"/>
      <c r="EQ83" s="11"/>
      <c r="ER83" s="11"/>
      <c r="ES83" s="11">
        <v>886.97753151713187</v>
      </c>
      <c r="ET83" s="11">
        <v>37.623284005899137</v>
      </c>
      <c r="EU83" s="11">
        <v>4025.0086017432254</v>
      </c>
      <c r="EV83" s="34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  <c r="FO83" s="11"/>
      <c r="FP83" s="11"/>
      <c r="FQ83" s="11"/>
      <c r="FR83" s="11"/>
      <c r="FS83" s="11"/>
      <c r="FT83" s="11"/>
      <c r="FU83" s="11"/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Q83" s="11"/>
      <c r="GR83" s="11"/>
      <c r="GS83" s="11"/>
    </row>
    <row r="84" spans="1:201" x14ac:dyDescent="0.3">
      <c r="A84" s="11" t="s">
        <v>11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>
        <v>62.058248962234607</v>
      </c>
      <c r="Z84" s="11"/>
      <c r="AA84" s="11"/>
      <c r="AB84" s="11"/>
      <c r="AC84" s="11"/>
      <c r="AD84" s="11">
        <v>37.755855471530296</v>
      </c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>
        <v>89.216576543620008</v>
      </c>
      <c r="AU84" s="11"/>
      <c r="AV84" s="11">
        <v>303.22241400460445</v>
      </c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>
        <v>56.987964203781502</v>
      </c>
      <c r="DY84" s="11">
        <v>76.04446186256277</v>
      </c>
      <c r="DZ84" s="11">
        <v>80.933040889182891</v>
      </c>
      <c r="EA84" s="11">
        <v>68.063189530558574</v>
      </c>
      <c r="EB84" s="11">
        <v>70.40968902962598</v>
      </c>
      <c r="EC84" s="11">
        <v>15.868070326574259</v>
      </c>
      <c r="ED84" s="11">
        <v>24.711861214809009</v>
      </c>
      <c r="EE84" s="11">
        <v>24.626293137786735</v>
      </c>
      <c r="EF84" s="11">
        <v>38.536112122769701</v>
      </c>
      <c r="EG84" s="11">
        <v>47.196193552776506</v>
      </c>
      <c r="EH84" s="11">
        <v>33.209091934540631</v>
      </c>
      <c r="EI84" s="11">
        <v>69.707805965155359</v>
      </c>
      <c r="EJ84" s="11">
        <v>153.74601644339506</v>
      </c>
      <c r="EK84" s="11">
        <v>255.33814938189917</v>
      </c>
      <c r="EL84" s="11">
        <v>516.52382449914091</v>
      </c>
      <c r="EM84" s="11"/>
      <c r="EN84" s="11"/>
      <c r="EO84" s="11"/>
      <c r="EP84" s="11"/>
      <c r="EQ84" s="11"/>
      <c r="ER84" s="11"/>
      <c r="ES84" s="11"/>
      <c r="ET84" s="11">
        <v>0.5608985781197221</v>
      </c>
      <c r="EU84" s="11">
        <v>2024.7157576546686</v>
      </c>
      <c r="EV84" s="34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Q84" s="11"/>
      <c r="GR84" s="11"/>
      <c r="GS84" s="11"/>
    </row>
    <row r="85" spans="1:201" x14ac:dyDescent="0.3">
      <c r="A85" s="11" t="s">
        <v>417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>
        <v>4481.490116390738</v>
      </c>
      <c r="AL85" s="11"/>
      <c r="AM85" s="11"/>
      <c r="AN85" s="11"/>
      <c r="AO85" s="11"/>
      <c r="AP85" s="11"/>
      <c r="AQ85" s="11">
        <v>2946.8119289825204</v>
      </c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>
        <v>1239.1482028165747</v>
      </c>
      <c r="ET85" s="11">
        <v>3719.5244209613738</v>
      </c>
      <c r="EU85" s="11">
        <v>12386.974669151208</v>
      </c>
      <c r="EV85" s="34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  <c r="FO85" s="11"/>
      <c r="FP85" s="11"/>
      <c r="FQ85" s="11"/>
      <c r="FR85" s="11"/>
      <c r="FS85" s="11"/>
      <c r="FT85" s="11"/>
      <c r="FU85" s="11"/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Q85" s="11"/>
      <c r="GR85" s="11"/>
      <c r="GS85" s="11"/>
    </row>
    <row r="86" spans="1:201" x14ac:dyDescent="0.3">
      <c r="A86" s="11" t="s">
        <v>22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>
        <v>8.2472176851485628</v>
      </c>
      <c r="W86" s="11">
        <v>12.747049930053969</v>
      </c>
      <c r="X86" s="11">
        <v>74.040684029587766</v>
      </c>
      <c r="Y86" s="11">
        <v>0.53046911630545723</v>
      </c>
      <c r="Z86" s="11"/>
      <c r="AA86" s="11"/>
      <c r="AB86" s="11"/>
      <c r="AC86" s="11"/>
      <c r="AD86" s="11">
        <v>2.835463233356367</v>
      </c>
      <c r="AE86" s="11"/>
      <c r="AF86" s="11"/>
      <c r="AG86" s="11"/>
      <c r="AH86" s="11"/>
      <c r="AI86" s="11"/>
      <c r="AJ86" s="11">
        <v>6.1028125560125961</v>
      </c>
      <c r="AK86" s="11"/>
      <c r="AL86" s="11">
        <v>33.780876497709627</v>
      </c>
      <c r="AM86" s="11">
        <v>52.540632364403244</v>
      </c>
      <c r="AN86" s="11">
        <v>114.43875853755864</v>
      </c>
      <c r="AO86" s="11"/>
      <c r="AP86" s="11"/>
      <c r="AQ86" s="11">
        <v>15.380060587690641</v>
      </c>
      <c r="AR86" s="11">
        <v>133.38576933204612</v>
      </c>
      <c r="AS86" s="11">
        <v>331.56607390800195</v>
      </c>
      <c r="AT86" s="11"/>
      <c r="AU86" s="11"/>
      <c r="AV86" s="11">
        <v>17.100895284993666</v>
      </c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>
        <v>21121.700953464231</v>
      </c>
      <c r="EU86" s="11">
        <v>21924.397716527099</v>
      </c>
      <c r="EV86" s="34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  <c r="FO86" s="11"/>
      <c r="FP86" s="11"/>
      <c r="FQ86" s="11"/>
      <c r="FR86" s="11"/>
      <c r="FS86" s="11"/>
      <c r="FT86" s="11"/>
      <c r="FU86" s="11"/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Q86" s="11"/>
      <c r="GR86" s="11"/>
      <c r="GS86" s="11"/>
    </row>
    <row r="87" spans="1:201" x14ac:dyDescent="0.3">
      <c r="A87" s="11" t="s">
        <v>202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>
        <v>6.6314613378730503</v>
      </c>
      <c r="V87" s="11">
        <v>6.235323825374218</v>
      </c>
      <c r="W87" s="11"/>
      <c r="X87" s="11"/>
      <c r="Y87" s="11">
        <v>34.724250134228441</v>
      </c>
      <c r="Z87" s="11">
        <v>0.34170300448321894</v>
      </c>
      <c r="AA87" s="11">
        <v>2.6290611069277019</v>
      </c>
      <c r="AB87" s="11">
        <v>10.503928785653773</v>
      </c>
      <c r="AC87" s="11">
        <v>0.39650222486647863</v>
      </c>
      <c r="AD87" s="11">
        <v>23.975518112013916</v>
      </c>
      <c r="AE87" s="11">
        <v>2.652823827927842</v>
      </c>
      <c r="AF87" s="11"/>
      <c r="AG87" s="11"/>
      <c r="AH87" s="11">
        <v>1.7672942333702477</v>
      </c>
      <c r="AI87" s="11">
        <v>0.24626297469210906</v>
      </c>
      <c r="AJ87" s="11"/>
      <c r="AK87" s="11"/>
      <c r="AL87" s="11">
        <v>2.828905394765536</v>
      </c>
      <c r="AM87" s="11"/>
      <c r="AN87" s="11"/>
      <c r="AO87" s="11"/>
      <c r="AP87" s="11"/>
      <c r="AQ87" s="11"/>
      <c r="AR87" s="11"/>
      <c r="AS87" s="11"/>
      <c r="AT87" s="11">
        <v>76.260277881059039</v>
      </c>
      <c r="AU87" s="11">
        <v>39.701688280081562</v>
      </c>
      <c r="AV87" s="11">
        <v>477.57260657876685</v>
      </c>
      <c r="AW87" s="11">
        <v>39.117356777451725</v>
      </c>
      <c r="AX87" s="11"/>
      <c r="AY87" s="11"/>
      <c r="AZ87" s="11"/>
      <c r="BA87" s="11"/>
      <c r="BB87" s="11"/>
      <c r="BC87" s="11">
        <v>8.5431883153409807</v>
      </c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>
        <v>162.10946295038289</v>
      </c>
      <c r="DY87" s="11">
        <v>213.14229384243845</v>
      </c>
      <c r="DZ87" s="11">
        <v>235.18365401972966</v>
      </c>
      <c r="EA87" s="11">
        <v>226.51274429927969</v>
      </c>
      <c r="EB87" s="11">
        <v>212.35008967940917</v>
      </c>
      <c r="EC87" s="11">
        <v>52.282879009411609</v>
      </c>
      <c r="ED87" s="11">
        <v>76.244948968715917</v>
      </c>
      <c r="EE87" s="11">
        <v>83.005016700609062</v>
      </c>
      <c r="EF87" s="11">
        <v>110.98678360027876</v>
      </c>
      <c r="EG87" s="11">
        <v>169.97956235942087</v>
      </c>
      <c r="EH87" s="11">
        <v>83.681576235774685</v>
      </c>
      <c r="EI87" s="11">
        <v>187.31138271649965</v>
      </c>
      <c r="EJ87" s="11">
        <v>419.87876268414874</v>
      </c>
      <c r="EK87" s="11">
        <v>655.00004716709805</v>
      </c>
      <c r="EL87" s="11">
        <v>1394.321683975327</v>
      </c>
      <c r="EM87" s="11"/>
      <c r="EN87" s="11"/>
      <c r="EO87" s="11"/>
      <c r="EP87" s="11"/>
      <c r="EQ87" s="11"/>
      <c r="ER87" s="11"/>
      <c r="ES87" s="11"/>
      <c r="ET87" s="11">
        <v>177.40135048310478</v>
      </c>
      <c r="EU87" s="11">
        <v>5193.5203914865051</v>
      </c>
      <c r="EV87" s="34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  <c r="FO87" s="11"/>
      <c r="FP87" s="11"/>
      <c r="FQ87" s="11"/>
      <c r="FR87" s="11"/>
      <c r="FS87" s="11"/>
      <c r="FT87" s="11"/>
      <c r="FU87" s="11"/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Q87" s="11"/>
      <c r="GR87" s="11"/>
      <c r="GS87" s="11"/>
    </row>
    <row r="88" spans="1:201" x14ac:dyDescent="0.3">
      <c r="A88" s="11" t="s">
        <v>418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>
        <v>0.15389043807033748</v>
      </c>
      <c r="AA88" s="11">
        <v>4.9177108629035038</v>
      </c>
      <c r="AB88" s="11"/>
      <c r="AC88" s="11">
        <v>1.2488179394000094</v>
      </c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>
        <v>52.921939364473616</v>
      </c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>
        <v>689.5027028102221</v>
      </c>
      <c r="EU88" s="11">
        <v>748.74506141506959</v>
      </c>
      <c r="EV88" s="34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  <c r="FO88" s="11"/>
      <c r="FP88" s="11"/>
      <c r="FQ88" s="11"/>
      <c r="FR88" s="11"/>
      <c r="FS88" s="11"/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Q88" s="11"/>
      <c r="GR88" s="11"/>
      <c r="GS88" s="11"/>
    </row>
    <row r="89" spans="1:201" x14ac:dyDescent="0.3">
      <c r="A89" s="11" t="s">
        <v>419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>
        <v>0.76961159252125899</v>
      </c>
      <c r="Z89" s="11">
        <v>0.85887225323710648</v>
      </c>
      <c r="AA89" s="11">
        <v>2.7639638880447865</v>
      </c>
      <c r="AB89" s="11"/>
      <c r="AC89" s="11"/>
      <c r="AD89" s="11">
        <v>36.11147774585703</v>
      </c>
      <c r="AE89" s="11">
        <v>1.9994493127802189</v>
      </c>
      <c r="AF89" s="11"/>
      <c r="AG89" s="11"/>
      <c r="AH89" s="11"/>
      <c r="AI89" s="11"/>
      <c r="AJ89" s="11"/>
      <c r="AK89" s="11"/>
      <c r="AL89" s="11">
        <v>54.148910337920249</v>
      </c>
      <c r="AM89" s="11"/>
      <c r="AN89" s="11"/>
      <c r="AO89" s="11"/>
      <c r="AP89" s="11"/>
      <c r="AQ89" s="11"/>
      <c r="AR89" s="11"/>
      <c r="AS89" s="11"/>
      <c r="AT89" s="11"/>
      <c r="AU89" s="11"/>
      <c r="AV89" s="11">
        <v>393.32513471663998</v>
      </c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>
        <v>44.693894128225963</v>
      </c>
      <c r="DY89" s="11">
        <v>60.068097267325065</v>
      </c>
      <c r="DZ89" s="11">
        <v>61.856959005718096</v>
      </c>
      <c r="EA89" s="11">
        <v>57.743713826125244</v>
      </c>
      <c r="EB89" s="11">
        <v>49.966532289156156</v>
      </c>
      <c r="EC89" s="11">
        <v>14.802791306696079</v>
      </c>
      <c r="ED89" s="11">
        <v>25.097272749462498</v>
      </c>
      <c r="EE89" s="11">
        <v>23.203740062180788</v>
      </c>
      <c r="EF89" s="11">
        <v>31.415524360528465</v>
      </c>
      <c r="EG89" s="11">
        <v>44.551205582876911</v>
      </c>
      <c r="EH89" s="11">
        <v>24.00271464449731</v>
      </c>
      <c r="EI89" s="11">
        <v>51.511589159827807</v>
      </c>
      <c r="EJ89" s="11">
        <v>117.5529660915913</v>
      </c>
      <c r="EK89" s="11">
        <v>168.86386120014819</v>
      </c>
      <c r="EL89" s="11">
        <v>306.96403130373494</v>
      </c>
      <c r="EM89" s="11"/>
      <c r="EN89" s="11"/>
      <c r="EO89" s="11"/>
      <c r="EP89" s="11"/>
      <c r="EQ89" s="11"/>
      <c r="ER89" s="11"/>
      <c r="ES89" s="11"/>
      <c r="ET89" s="11">
        <v>486.2750583628453</v>
      </c>
      <c r="EU89" s="11">
        <v>2058.5473711879408</v>
      </c>
      <c r="EV89" s="34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  <c r="FO89" s="11"/>
      <c r="FP89" s="11"/>
      <c r="FQ89" s="11"/>
      <c r="FR89" s="11"/>
      <c r="FS89" s="11"/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Q89" s="11"/>
      <c r="GR89" s="11"/>
      <c r="GS89" s="11"/>
    </row>
    <row r="90" spans="1:201" x14ac:dyDescent="0.3">
      <c r="A90" s="11" t="s">
        <v>420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>
        <v>143.40604471957394</v>
      </c>
      <c r="S90" s="11">
        <v>196.98524856397125</v>
      </c>
      <c r="T90" s="11">
        <v>182.48500128930604</v>
      </c>
      <c r="U90" s="11"/>
      <c r="V90" s="11"/>
      <c r="W90" s="11"/>
      <c r="X90" s="11"/>
      <c r="Y90" s="11">
        <v>1.1331531769873009</v>
      </c>
      <c r="Z90" s="11">
        <v>0.84699392574891774</v>
      </c>
      <c r="AA90" s="11">
        <v>5.2793206967602497</v>
      </c>
      <c r="AB90" s="11">
        <v>69.755874307454022</v>
      </c>
      <c r="AC90" s="11">
        <v>0.79239997690260988</v>
      </c>
      <c r="AD90" s="11">
        <v>170.08855596912014</v>
      </c>
      <c r="AE90" s="11">
        <v>23.3543152396234</v>
      </c>
      <c r="AF90" s="11"/>
      <c r="AG90" s="11"/>
      <c r="AH90" s="11"/>
      <c r="AI90" s="11"/>
      <c r="AJ90" s="11">
        <v>4.725326617680607</v>
      </c>
      <c r="AK90" s="11"/>
      <c r="AL90" s="11">
        <v>3.8810443739926361</v>
      </c>
      <c r="AM90" s="11"/>
      <c r="AN90" s="11"/>
      <c r="AO90" s="11"/>
      <c r="AP90" s="11"/>
      <c r="AQ90" s="11"/>
      <c r="AR90" s="11"/>
      <c r="AS90" s="11"/>
      <c r="AT90" s="11">
        <v>167.26120631392908</v>
      </c>
      <c r="AU90" s="11"/>
      <c r="AV90" s="11">
        <v>748.5041659930622</v>
      </c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>
        <v>157.95148737040455</v>
      </c>
      <c r="DY90" s="11">
        <v>219.35271805370297</v>
      </c>
      <c r="DZ90" s="11">
        <v>229.04123823672072</v>
      </c>
      <c r="EA90" s="11">
        <v>215.37679667898277</v>
      </c>
      <c r="EB90" s="11">
        <v>174.41455798072468</v>
      </c>
      <c r="EC90" s="11">
        <v>59.132144731221558</v>
      </c>
      <c r="ED90" s="11">
        <v>86.257045517776731</v>
      </c>
      <c r="EE90" s="11">
        <v>88.057836648871586</v>
      </c>
      <c r="EF90" s="11">
        <v>123.21757519633947</v>
      </c>
      <c r="EG90" s="11">
        <v>190.34247948442459</v>
      </c>
      <c r="EH90" s="11">
        <v>110.01737404468173</v>
      </c>
      <c r="EI90" s="11">
        <v>262.99718615460176</v>
      </c>
      <c r="EJ90" s="11">
        <v>595.13305553780185</v>
      </c>
      <c r="EK90" s="11">
        <v>895.43696923705738</v>
      </c>
      <c r="EL90" s="11">
        <v>1568.2227584920374</v>
      </c>
      <c r="EM90" s="11"/>
      <c r="EN90" s="11"/>
      <c r="EO90" s="11"/>
      <c r="EP90" s="11"/>
      <c r="EQ90" s="11"/>
      <c r="ER90" s="11"/>
      <c r="ES90" s="11"/>
      <c r="ET90" s="11">
        <v>33.044589676756772</v>
      </c>
      <c r="EU90" s="11">
        <v>6726.4944642062192</v>
      </c>
      <c r="EV90" s="34"/>
      <c r="EW90" s="11"/>
      <c r="EX90" s="11"/>
      <c r="EY90" s="11"/>
      <c r="EZ90" s="11"/>
      <c r="FA90" s="11"/>
      <c r="FB90" s="11"/>
      <c r="FC90" s="11"/>
      <c r="FD90" s="11"/>
      <c r="FE90" s="11"/>
      <c r="FF90" s="11"/>
      <c r="FG90" s="11"/>
      <c r="FH90" s="11"/>
      <c r="FI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Q90" s="11"/>
      <c r="GR90" s="11"/>
      <c r="GS90" s="11"/>
    </row>
    <row r="91" spans="1:201" x14ac:dyDescent="0.3">
      <c r="A91" s="11" t="s">
        <v>421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>
        <v>1.275057260948975</v>
      </c>
      <c r="Z91" s="11"/>
      <c r="AA91" s="11"/>
      <c r="AB91" s="11"/>
      <c r="AC91" s="11">
        <v>0.797511663864508</v>
      </c>
      <c r="AD91" s="11">
        <v>5.1021808663292738</v>
      </c>
      <c r="AE91" s="11">
        <v>91.801973484463034</v>
      </c>
      <c r="AF91" s="11"/>
      <c r="AG91" s="11"/>
      <c r="AH91" s="11"/>
      <c r="AI91" s="11"/>
      <c r="AJ91" s="11"/>
      <c r="AK91" s="11"/>
      <c r="AL91" s="11"/>
      <c r="AM91" s="11"/>
      <c r="AN91" s="11"/>
      <c r="AO91" s="11">
        <v>0.36733114712526133</v>
      </c>
      <c r="AP91" s="11"/>
      <c r="AQ91" s="11"/>
      <c r="AR91" s="11"/>
      <c r="AS91" s="11"/>
      <c r="AT91" s="11"/>
      <c r="AU91" s="11"/>
      <c r="AV91" s="11">
        <v>81.899029578046338</v>
      </c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>
        <v>43.994083542957675</v>
      </c>
      <c r="DY91" s="11">
        <v>49.519636368509566</v>
      </c>
      <c r="DZ91" s="11">
        <v>45.762119374523778</v>
      </c>
      <c r="EA91" s="11">
        <v>44.66930361911735</v>
      </c>
      <c r="EB91" s="11">
        <v>33.858965574509888</v>
      </c>
      <c r="EC91" s="11">
        <v>10.802899195253879</v>
      </c>
      <c r="ED91" s="11">
        <v>14.332999747884367</v>
      </c>
      <c r="EE91" s="11">
        <v>12.994468446489691</v>
      </c>
      <c r="EF91" s="11">
        <v>17.889388014996346</v>
      </c>
      <c r="EG91" s="11">
        <v>25.392623938073882</v>
      </c>
      <c r="EH91" s="11">
        <v>18.098960054668346</v>
      </c>
      <c r="EI91" s="11">
        <v>36.227100840210127</v>
      </c>
      <c r="EJ91" s="11">
        <v>66.154977177308552</v>
      </c>
      <c r="EK91" s="11">
        <v>86.418753805436765</v>
      </c>
      <c r="EL91" s="11">
        <v>156.80206073742787</v>
      </c>
      <c r="EM91" s="11"/>
      <c r="EN91" s="11"/>
      <c r="EO91" s="11"/>
      <c r="EP91" s="11"/>
      <c r="EQ91" s="11"/>
      <c r="ER91" s="11"/>
      <c r="ES91" s="11"/>
      <c r="ET91" s="11">
        <v>0.77923807374249532</v>
      </c>
      <c r="EU91" s="11">
        <v>844.94066251188781</v>
      </c>
      <c r="EV91" s="34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  <c r="FO91" s="11"/>
      <c r="FP91" s="11"/>
      <c r="FQ91" s="11"/>
      <c r="FR91" s="11"/>
      <c r="FS91" s="11"/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Q91" s="11"/>
      <c r="GR91" s="11"/>
      <c r="GS91" s="11"/>
    </row>
    <row r="92" spans="1:201" x14ac:dyDescent="0.3">
      <c r="A92" s="11" t="s">
        <v>422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>
        <v>3.8055760177200209</v>
      </c>
      <c r="R92" s="11"/>
      <c r="S92" s="11"/>
      <c r="T92" s="11"/>
      <c r="U92" s="11"/>
      <c r="V92" s="11"/>
      <c r="W92" s="11"/>
      <c r="X92" s="11"/>
      <c r="Y92" s="11">
        <v>10.683246944685795</v>
      </c>
      <c r="Z92" s="11"/>
      <c r="AA92" s="11"/>
      <c r="AB92" s="11">
        <v>9.8830712601962674</v>
      </c>
      <c r="AC92" s="11">
        <v>1.040877422248319</v>
      </c>
      <c r="AD92" s="11">
        <v>17.830937107338482</v>
      </c>
      <c r="AE92" s="11">
        <v>72.347077654050054</v>
      </c>
      <c r="AF92" s="11"/>
      <c r="AG92" s="11"/>
      <c r="AH92" s="11">
        <v>2.5465104099142826</v>
      </c>
      <c r="AI92" s="11"/>
      <c r="AJ92" s="11"/>
      <c r="AK92" s="11"/>
      <c r="AL92" s="11">
        <v>11.188443878699502</v>
      </c>
      <c r="AM92" s="11"/>
      <c r="AN92" s="11"/>
      <c r="AO92" s="11"/>
      <c r="AP92" s="11"/>
      <c r="AQ92" s="11"/>
      <c r="AR92" s="11"/>
      <c r="AS92" s="11"/>
      <c r="AT92" s="11">
        <v>120.65617023822939</v>
      </c>
      <c r="AU92" s="11">
        <v>27.780923102422165</v>
      </c>
      <c r="AV92" s="11">
        <v>289.78104195994291</v>
      </c>
      <c r="AW92" s="11">
        <v>27.273439914856979</v>
      </c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>
        <v>73.18046239197939</v>
      </c>
      <c r="DY92" s="11">
        <v>109.19995374630379</v>
      </c>
      <c r="DZ92" s="11">
        <v>117.71372308664088</v>
      </c>
      <c r="EA92" s="11">
        <v>107.22348301244</v>
      </c>
      <c r="EB92" s="11">
        <v>108.06619389317319</v>
      </c>
      <c r="EC92" s="11">
        <v>23.961886443973839</v>
      </c>
      <c r="ED92" s="11">
        <v>42.502988549382188</v>
      </c>
      <c r="EE92" s="11">
        <v>46.461311940948725</v>
      </c>
      <c r="EF92" s="11">
        <v>63.642174523711176</v>
      </c>
      <c r="EG92" s="11">
        <v>105.38315822914136</v>
      </c>
      <c r="EH92" s="11">
        <v>50.372986911147727</v>
      </c>
      <c r="EI92" s="11">
        <v>111.19237898554938</v>
      </c>
      <c r="EJ92" s="11">
        <v>242.03802268820718</v>
      </c>
      <c r="EK92" s="11">
        <v>380.5214607488362</v>
      </c>
      <c r="EL92" s="11">
        <v>833.14499289780406</v>
      </c>
      <c r="EM92" s="11"/>
      <c r="EN92" s="11"/>
      <c r="EO92" s="11"/>
      <c r="EP92" s="11"/>
      <c r="EQ92" s="11"/>
      <c r="ER92" s="11"/>
      <c r="ES92" s="11"/>
      <c r="ET92" s="11">
        <v>281.17850295003154</v>
      </c>
      <c r="EU92" s="11">
        <v>3290.6009969095749</v>
      </c>
      <c r="EV92" s="34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  <c r="FO92" s="11"/>
      <c r="FP92" s="11"/>
      <c r="FQ92" s="11"/>
      <c r="FR92" s="11"/>
      <c r="FS92" s="11"/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Q92" s="11"/>
      <c r="GR92" s="11"/>
      <c r="GS92" s="11"/>
    </row>
    <row r="93" spans="1:201" x14ac:dyDescent="0.3">
      <c r="A93" s="11" t="s">
        <v>423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>
        <v>3.0558250875460766</v>
      </c>
      <c r="Z93" s="11">
        <v>0.20179371720991951</v>
      </c>
      <c r="AA93" s="11"/>
      <c r="AB93" s="11"/>
      <c r="AC93" s="11">
        <v>0.26648974855406665</v>
      </c>
      <c r="AD93" s="11">
        <v>1.2520006090277302</v>
      </c>
      <c r="AE93" s="11">
        <v>77.547787069682698</v>
      </c>
      <c r="AF93" s="11"/>
      <c r="AG93" s="11"/>
      <c r="AH93" s="11"/>
      <c r="AI93" s="11"/>
      <c r="AJ93" s="11"/>
      <c r="AK93" s="11"/>
      <c r="AL93" s="11">
        <v>10.344583952534864</v>
      </c>
      <c r="AM93" s="11"/>
      <c r="AN93" s="11"/>
      <c r="AO93" s="11"/>
      <c r="AP93" s="11"/>
      <c r="AQ93" s="11"/>
      <c r="AR93" s="11"/>
      <c r="AS93" s="11"/>
      <c r="AT93" s="11">
        <v>89.883730423170434</v>
      </c>
      <c r="AU93" s="11"/>
      <c r="AV93" s="11">
        <v>64.778631997212401</v>
      </c>
      <c r="AW93" s="11"/>
      <c r="AX93" s="11"/>
      <c r="AY93" s="11"/>
      <c r="AZ93" s="11">
        <v>167.79499209381382</v>
      </c>
      <c r="BA93" s="11">
        <v>92.271196029678038</v>
      </c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>
        <v>42.550688212118857</v>
      </c>
      <c r="DY93" s="11">
        <v>59.534528142093976</v>
      </c>
      <c r="DZ93" s="11">
        <v>69.278990097818266</v>
      </c>
      <c r="EA93" s="11">
        <v>82.967054186734885</v>
      </c>
      <c r="EB93" s="11">
        <v>103.45420710671921</v>
      </c>
      <c r="EC93" s="11">
        <v>12.771652594305936</v>
      </c>
      <c r="ED93" s="11">
        <v>22.789655037744506</v>
      </c>
      <c r="EE93" s="11">
        <v>27.336925953653729</v>
      </c>
      <c r="EF93" s="11">
        <v>48.320438359745189</v>
      </c>
      <c r="EG93" s="11">
        <v>111.39953747814458</v>
      </c>
      <c r="EH93" s="11">
        <v>23.116030051622378</v>
      </c>
      <c r="EI93" s="11">
        <v>62.700315064489686</v>
      </c>
      <c r="EJ93" s="11">
        <v>157.30149579462991</v>
      </c>
      <c r="EK93" s="11">
        <v>304.47395918376293</v>
      </c>
      <c r="EL93" s="11">
        <v>963.42501904567018</v>
      </c>
      <c r="EM93" s="11"/>
      <c r="EN93" s="11"/>
      <c r="EO93" s="11"/>
      <c r="EP93" s="11"/>
      <c r="EQ93" s="11"/>
      <c r="ER93" s="11"/>
      <c r="ES93" s="11"/>
      <c r="ET93" s="11">
        <v>100.55201086309356</v>
      </c>
      <c r="EU93" s="11">
        <v>2699.3695379007777</v>
      </c>
      <c r="EV93" s="34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  <c r="FO93" s="11"/>
      <c r="FP93" s="11"/>
      <c r="FQ93" s="11"/>
      <c r="FR93" s="11"/>
      <c r="FS93" s="11"/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Q93" s="11"/>
      <c r="GR93" s="11"/>
      <c r="GS93" s="11"/>
    </row>
    <row r="94" spans="1:201" x14ac:dyDescent="0.3">
      <c r="A94" s="11" t="s">
        <v>424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>
        <v>9.4809693151361105E-2</v>
      </c>
      <c r="AD94" s="11"/>
      <c r="AE94" s="11"/>
      <c r="AF94" s="11">
        <v>2.2371491422191734</v>
      </c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>
        <v>9.5342769350416674</v>
      </c>
      <c r="DY94" s="11">
        <v>8.4433675274841118</v>
      </c>
      <c r="DZ94" s="11">
        <v>5.3902066002516111</v>
      </c>
      <c r="EA94" s="11">
        <v>5.0610830550249455</v>
      </c>
      <c r="EB94" s="11">
        <v>5.8268416019688365</v>
      </c>
      <c r="EC94" s="11">
        <v>1.2938051949136513</v>
      </c>
      <c r="ED94" s="11">
        <v>1.0279715013862383</v>
      </c>
      <c r="EE94" s="11">
        <v>0.41223035540881969</v>
      </c>
      <c r="EF94" s="11">
        <v>1.2718718570181962</v>
      </c>
      <c r="EG94" s="11">
        <v>2.1451876609950116</v>
      </c>
      <c r="EH94" s="11">
        <v>0.82293245659022562</v>
      </c>
      <c r="EI94" s="11">
        <v>3.0932900798584759</v>
      </c>
      <c r="EJ94" s="11">
        <v>2.9236315025247492</v>
      </c>
      <c r="EK94" s="11">
        <v>3.4571735552151717</v>
      </c>
      <c r="EL94" s="11">
        <v>7.8708551214406262</v>
      </c>
      <c r="EM94" s="11"/>
      <c r="EN94" s="11"/>
      <c r="EO94" s="11"/>
      <c r="EP94" s="11"/>
      <c r="EQ94" s="11"/>
      <c r="ER94" s="11"/>
      <c r="ES94" s="11"/>
      <c r="ET94" s="11"/>
      <c r="EU94" s="11">
        <v>60.906683840492875</v>
      </c>
      <c r="EV94" s="34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  <c r="FO94" s="11"/>
      <c r="FP94" s="11"/>
      <c r="FQ94" s="11"/>
      <c r="FR94" s="11"/>
      <c r="FS94" s="11"/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Q94" s="11"/>
      <c r="GR94" s="11"/>
      <c r="GS94" s="11"/>
    </row>
    <row r="95" spans="1:201" x14ac:dyDescent="0.3">
      <c r="A95" s="11" t="s">
        <v>425</v>
      </c>
      <c r="B95" s="11">
        <v>76.773389631802701</v>
      </c>
      <c r="C95" s="11">
        <v>14.989022459575342</v>
      </c>
      <c r="D95" s="11">
        <v>34.519123311327988</v>
      </c>
      <c r="E95" s="11">
        <v>6.3692676360065459</v>
      </c>
      <c r="F95" s="11">
        <v>7.7456414065948636</v>
      </c>
      <c r="G95" s="11">
        <v>24.988230541780727</v>
      </c>
      <c r="H95" s="11">
        <v>38.284367418034165</v>
      </c>
      <c r="I95" s="11">
        <v>13.34668028702229</v>
      </c>
      <c r="J95" s="11">
        <v>65.546935839202789</v>
      </c>
      <c r="K95" s="11">
        <v>1.3706163703489234</v>
      </c>
      <c r="L95" s="11">
        <v>1.3054107636765256E-2</v>
      </c>
      <c r="M95" s="11">
        <v>13.328546805954536</v>
      </c>
      <c r="N95" s="11"/>
      <c r="O95" s="11">
        <v>82.939992039779156</v>
      </c>
      <c r="P95" s="11">
        <v>2.5792794004684219E-2</v>
      </c>
      <c r="Q95" s="11">
        <v>13.358037386205595</v>
      </c>
      <c r="R95" s="11"/>
      <c r="S95" s="11"/>
      <c r="T95" s="11"/>
      <c r="U95" s="11"/>
      <c r="V95" s="11"/>
      <c r="W95" s="11">
        <v>6.884885713703671</v>
      </c>
      <c r="X95" s="11">
        <v>40.059776135770413</v>
      </c>
      <c r="Y95" s="11"/>
      <c r="Z95" s="11"/>
      <c r="AA95" s="11"/>
      <c r="AB95" s="11">
        <v>24.218203068943481</v>
      </c>
      <c r="AC95" s="11">
        <v>1.5473358682842842</v>
      </c>
      <c r="AD95" s="11"/>
      <c r="AE95" s="11">
        <v>3.8191680114424358</v>
      </c>
      <c r="AF95" s="11">
        <v>4.3279857557070187E-2</v>
      </c>
      <c r="AG95" s="11">
        <v>58.246226954232988</v>
      </c>
      <c r="AH95" s="11">
        <v>39.854677592150232</v>
      </c>
      <c r="AI95" s="11">
        <v>2.0724139575679907</v>
      </c>
      <c r="AJ95" s="11">
        <v>4.3241378495787179</v>
      </c>
      <c r="AK95" s="11"/>
      <c r="AL95" s="11">
        <v>5.8054982485629401</v>
      </c>
      <c r="AM95" s="11"/>
      <c r="AN95" s="11"/>
      <c r="AO95" s="11"/>
      <c r="AP95" s="11">
        <v>4.6764173236402486</v>
      </c>
      <c r="AQ95" s="11"/>
      <c r="AR95" s="11"/>
      <c r="AS95" s="11"/>
      <c r="AT95" s="11"/>
      <c r="AU95" s="11"/>
      <c r="AV95" s="11">
        <v>18.943966225875997</v>
      </c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>
        <v>73.199050048706226</v>
      </c>
      <c r="DY95" s="11">
        <v>97.454494706427269</v>
      </c>
      <c r="DZ95" s="11">
        <v>109.89374190596722</v>
      </c>
      <c r="EA95" s="11">
        <v>99.730603619533937</v>
      </c>
      <c r="EB95" s="11">
        <v>101.67195568253346</v>
      </c>
      <c r="EC95" s="11">
        <v>18.640975060747234</v>
      </c>
      <c r="ED95" s="11">
        <v>27.370129350498573</v>
      </c>
      <c r="EE95" s="11">
        <v>28.529087528807338</v>
      </c>
      <c r="EF95" s="11">
        <v>45.472402634400645</v>
      </c>
      <c r="EG95" s="11">
        <v>88.799488528336781</v>
      </c>
      <c r="EH95" s="11">
        <v>35.584395032441662</v>
      </c>
      <c r="EI95" s="11">
        <v>81.192006794201646</v>
      </c>
      <c r="EJ95" s="11">
        <v>176.95578724237103</v>
      </c>
      <c r="EK95" s="11">
        <v>284.8375160305236</v>
      </c>
      <c r="EL95" s="11">
        <v>711.45331052578979</v>
      </c>
      <c r="EM95" s="11"/>
      <c r="EN95" s="11"/>
      <c r="EO95" s="11"/>
      <c r="EP95" s="11"/>
      <c r="EQ95" s="11"/>
      <c r="ER95" s="11"/>
      <c r="ES95" s="11"/>
      <c r="ET95" s="11">
        <v>38.250458240555233</v>
      </c>
      <c r="EU95" s="11">
        <v>2623.1300877744293</v>
      </c>
      <c r="EV95" s="34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  <c r="FO95" s="11"/>
      <c r="FP95" s="11"/>
      <c r="FQ95" s="11"/>
      <c r="FR95" s="11"/>
      <c r="FS95" s="11"/>
      <c r="FT95" s="11"/>
      <c r="FU95" s="11"/>
      <c r="FV95" s="11"/>
      <c r="FW95" s="11"/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  <c r="GM95" s="11"/>
      <c r="GN95" s="11"/>
      <c r="GO95" s="11"/>
      <c r="GQ95" s="11"/>
      <c r="GR95" s="11"/>
      <c r="GS95" s="11"/>
    </row>
    <row r="96" spans="1:201" x14ac:dyDescent="0.3">
      <c r="A96" s="11" t="s">
        <v>426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>
        <v>2.8023334390790118</v>
      </c>
      <c r="AF96" s="11"/>
      <c r="AG96" s="11">
        <v>1.8683496361561471</v>
      </c>
      <c r="AH96" s="11">
        <v>55.234217917522109</v>
      </c>
      <c r="AI96" s="11"/>
      <c r="AJ96" s="11">
        <v>4.042914117687026</v>
      </c>
      <c r="AK96" s="11"/>
      <c r="AL96" s="11"/>
      <c r="AM96" s="11"/>
      <c r="AN96" s="11"/>
      <c r="AO96" s="11"/>
      <c r="AP96" s="11"/>
      <c r="AQ96" s="11">
        <v>41.121578692342929</v>
      </c>
      <c r="AR96" s="11"/>
      <c r="AS96" s="11"/>
      <c r="AT96" s="11"/>
      <c r="AU96" s="11"/>
      <c r="AV96" s="11"/>
      <c r="AW96" s="11"/>
      <c r="AX96" s="11"/>
      <c r="AY96" s="11">
        <v>75.887414536541428</v>
      </c>
      <c r="AZ96" s="11">
        <v>305.54173623387157</v>
      </c>
      <c r="BA96" s="11"/>
      <c r="BB96" s="11">
        <v>556.19424588348352</v>
      </c>
      <c r="BC96" s="11"/>
      <c r="BD96" s="11">
        <v>7.5205302400259475</v>
      </c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>
        <v>55.472189735676011</v>
      </c>
      <c r="DY96" s="11">
        <v>73.470894863301837</v>
      </c>
      <c r="DZ96" s="11">
        <v>72.593380849585813</v>
      </c>
      <c r="EA96" s="11">
        <v>62.263629403981369</v>
      </c>
      <c r="EB96" s="11">
        <v>56.96976813174598</v>
      </c>
      <c r="EC96" s="11">
        <v>16.478175792540078</v>
      </c>
      <c r="ED96" s="11">
        <v>22.909841700955692</v>
      </c>
      <c r="EE96" s="11">
        <v>23.282239964938647</v>
      </c>
      <c r="EF96" s="11">
        <v>34.310209483069869</v>
      </c>
      <c r="EG96" s="11">
        <v>65.432502536574233</v>
      </c>
      <c r="EH96" s="11">
        <v>33.965803324671683</v>
      </c>
      <c r="EI96" s="11">
        <v>68.939681370931282</v>
      </c>
      <c r="EJ96" s="11">
        <v>143.97162255495937</v>
      </c>
      <c r="EK96" s="11">
        <v>220.82369804461297</v>
      </c>
      <c r="EL96" s="11">
        <v>529.88662471534462</v>
      </c>
      <c r="EM96" s="11"/>
      <c r="EN96" s="11"/>
      <c r="EO96" s="11"/>
      <c r="EP96" s="11"/>
      <c r="EQ96" s="11"/>
      <c r="ER96" s="11"/>
      <c r="ES96" s="11"/>
      <c r="ET96" s="11">
        <v>22.643075685749235</v>
      </c>
      <c r="EU96" s="11">
        <v>2553.6266588553485</v>
      </c>
      <c r="EV96" s="34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Q96" s="11"/>
      <c r="GR96" s="11"/>
      <c r="GS96" s="11"/>
    </row>
    <row r="97" spans="1:201" x14ac:dyDescent="0.3">
      <c r="A97" s="11" t="s">
        <v>33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>
        <v>8.1871228798220059</v>
      </c>
      <c r="AJ97" s="11"/>
      <c r="AK97" s="11"/>
      <c r="AL97" s="11">
        <v>6.8047480945197343</v>
      </c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>
        <v>8.1098873328639947</v>
      </c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>
        <v>17.938761357454929</v>
      </c>
      <c r="DY97" s="11">
        <v>24.451228551753406</v>
      </c>
      <c r="DZ97" s="11">
        <v>23.995266192862289</v>
      </c>
      <c r="EA97" s="11">
        <v>21.484845348749737</v>
      </c>
      <c r="EB97" s="11">
        <v>18.782624077075447</v>
      </c>
      <c r="EC97" s="11">
        <v>5.5394361268836754</v>
      </c>
      <c r="ED97" s="11">
        <v>7.1708904968209799</v>
      </c>
      <c r="EE97" s="11">
        <v>7.1594642253299927</v>
      </c>
      <c r="EF97" s="11">
        <v>11.446057119606778</v>
      </c>
      <c r="EG97" s="11">
        <v>21.088244572900777</v>
      </c>
      <c r="EH97" s="11">
        <v>10.364001837698137</v>
      </c>
      <c r="EI97" s="11">
        <v>22.008774272407955</v>
      </c>
      <c r="EJ97" s="11">
        <v>44.786079538845179</v>
      </c>
      <c r="EK97" s="11">
        <v>74.550143820813801</v>
      </c>
      <c r="EL97" s="11">
        <v>163.38535348513318</v>
      </c>
      <c r="EM97" s="11"/>
      <c r="EN97" s="11"/>
      <c r="EO97" s="11"/>
      <c r="EP97" s="11"/>
      <c r="EQ97" s="11"/>
      <c r="ER97" s="11"/>
      <c r="ES97" s="11"/>
      <c r="ET97" s="11">
        <v>11.840861151665992</v>
      </c>
      <c r="EU97" s="11">
        <v>509.09379048320801</v>
      </c>
      <c r="EV97" s="34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  <c r="FO97" s="11"/>
      <c r="FP97" s="11"/>
      <c r="FQ97" s="11"/>
      <c r="FR97" s="11"/>
      <c r="FS97" s="11"/>
      <c r="FT97" s="11"/>
      <c r="FU97" s="11"/>
      <c r="FV97" s="11"/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Q97" s="11"/>
      <c r="GR97" s="11"/>
      <c r="GS97" s="11"/>
    </row>
    <row r="98" spans="1:201" x14ac:dyDescent="0.3">
      <c r="A98" s="11" t="s">
        <v>36</v>
      </c>
      <c r="B98" s="11">
        <v>26.577629042848486</v>
      </c>
      <c r="C98" s="11">
        <v>4.4726001992420068</v>
      </c>
      <c r="D98" s="11"/>
      <c r="E98" s="11"/>
      <c r="F98" s="11">
        <v>3.4781069383487995</v>
      </c>
      <c r="G98" s="11">
        <v>5.7211451429514062</v>
      </c>
      <c r="H98" s="11">
        <v>7.9650932124704816</v>
      </c>
      <c r="I98" s="11"/>
      <c r="J98" s="11">
        <v>12.567671250952268</v>
      </c>
      <c r="K98" s="11">
        <v>8.4174101551511546E-2</v>
      </c>
      <c r="L98" s="11">
        <v>5.7351045242506676E-3</v>
      </c>
      <c r="M98" s="11"/>
      <c r="N98" s="11">
        <v>12.226042438971255</v>
      </c>
      <c r="O98" s="11"/>
      <c r="P98" s="11">
        <v>7.9390815887519402E-3</v>
      </c>
      <c r="Q98" s="11">
        <v>0.804282190133079</v>
      </c>
      <c r="R98" s="11">
        <v>6.355053765985307</v>
      </c>
      <c r="S98" s="11">
        <v>12.31301815984237</v>
      </c>
      <c r="T98" s="11">
        <v>19.551853379698382</v>
      </c>
      <c r="U98" s="11"/>
      <c r="V98" s="11"/>
      <c r="W98" s="11"/>
      <c r="X98" s="11"/>
      <c r="Y98" s="11">
        <v>0.56546636926454141</v>
      </c>
      <c r="Z98" s="11">
        <v>0.22219352289244693</v>
      </c>
      <c r="AA98" s="11"/>
      <c r="AB98" s="11"/>
      <c r="AC98" s="11">
        <v>0.2474969969001366</v>
      </c>
      <c r="AD98" s="11">
        <v>5.1300788015676355</v>
      </c>
      <c r="AE98" s="11">
        <v>14.999598282821301</v>
      </c>
      <c r="AF98" s="11">
        <v>0.98915945858912602</v>
      </c>
      <c r="AG98" s="11">
        <v>3.0832002424056029</v>
      </c>
      <c r="AH98" s="11"/>
      <c r="AI98" s="11">
        <v>0.49822628832610782</v>
      </c>
      <c r="AJ98" s="11">
        <v>218.70953729516583</v>
      </c>
      <c r="AK98" s="11"/>
      <c r="AL98" s="11">
        <v>41.290581149232281</v>
      </c>
      <c r="AM98" s="11">
        <v>17.067212164294567</v>
      </c>
      <c r="AN98" s="11">
        <v>6.7353875722089791</v>
      </c>
      <c r="AO98" s="11">
        <v>10.305223543064807</v>
      </c>
      <c r="AP98" s="11">
        <v>84.008324629884271</v>
      </c>
      <c r="AQ98" s="11">
        <v>21.919914764292511</v>
      </c>
      <c r="AR98" s="11"/>
      <c r="AS98" s="11">
        <v>1529.2118397038257</v>
      </c>
      <c r="AT98" s="11">
        <v>224.36610574375277</v>
      </c>
      <c r="AU98" s="11"/>
      <c r="AV98" s="11"/>
      <c r="AW98" s="11">
        <v>54.751300486337868</v>
      </c>
      <c r="AX98" s="11">
        <v>184.42218099358288</v>
      </c>
      <c r="AY98" s="11"/>
      <c r="AZ98" s="11">
        <v>160.06658256475305</v>
      </c>
      <c r="BA98" s="11">
        <v>160.90879028121694</v>
      </c>
      <c r="BB98" s="11">
        <v>273.26612912366841</v>
      </c>
      <c r="BC98" s="11">
        <v>60.115926501534886</v>
      </c>
      <c r="BD98" s="11">
        <v>6.1396777270067684</v>
      </c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>
        <v>10.37392560864126</v>
      </c>
      <c r="DY98" s="11">
        <v>15.528532104443949</v>
      </c>
      <c r="DZ98" s="11">
        <v>22.083320415159282</v>
      </c>
      <c r="EA98" s="11">
        <v>19.716997263344542</v>
      </c>
      <c r="EB98" s="11">
        <v>29.450427300292713</v>
      </c>
      <c r="EC98" s="11">
        <v>2.2804778233874674</v>
      </c>
      <c r="ED98" s="11">
        <v>3.8702316808156727</v>
      </c>
      <c r="EE98" s="11">
        <v>6.176318077392918</v>
      </c>
      <c r="EF98" s="11">
        <v>11.267931878660216</v>
      </c>
      <c r="EG98" s="11">
        <v>24.9870211872909</v>
      </c>
      <c r="EH98" s="11">
        <v>8.2765511057732049</v>
      </c>
      <c r="EI98" s="11">
        <v>15.743602669559218</v>
      </c>
      <c r="EJ98" s="11">
        <v>47.518772941467034</v>
      </c>
      <c r="EK98" s="11">
        <v>83.415184923837003</v>
      </c>
      <c r="EL98" s="11">
        <v>242.28023618015433</v>
      </c>
      <c r="EM98" s="11"/>
      <c r="EN98" s="11"/>
      <c r="EO98" s="11"/>
      <c r="EP98" s="11"/>
      <c r="EQ98" s="11"/>
      <c r="ER98" s="11"/>
      <c r="ES98" s="11"/>
      <c r="ET98" s="11">
        <v>1305.0093608379116</v>
      </c>
      <c r="EU98" s="11">
        <v>5039.1293702138291</v>
      </c>
      <c r="EV98" s="34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  <c r="FO98" s="11"/>
      <c r="FP98" s="11"/>
      <c r="FQ98" s="11"/>
      <c r="FR98" s="11"/>
      <c r="FS98" s="11"/>
      <c r="FT98" s="11"/>
      <c r="FU98" s="11"/>
      <c r="FV98" s="11"/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Q98" s="11"/>
      <c r="GR98" s="11"/>
      <c r="GS98" s="11"/>
    </row>
    <row r="99" spans="1:201" x14ac:dyDescent="0.3">
      <c r="A99" s="11" t="s">
        <v>42</v>
      </c>
      <c r="B99" s="11"/>
      <c r="C99" s="11"/>
      <c r="D99" s="11"/>
      <c r="E99" s="11"/>
      <c r="F99" s="11"/>
      <c r="G99" s="11">
        <v>10.446575550562105</v>
      </c>
      <c r="H99" s="11"/>
      <c r="I99" s="11"/>
      <c r="J99" s="11"/>
      <c r="K99" s="11">
        <v>2.7864148751693318</v>
      </c>
      <c r="L99" s="11"/>
      <c r="M99" s="11"/>
      <c r="N99" s="11"/>
      <c r="O99" s="11">
        <v>53.889701798060763</v>
      </c>
      <c r="P99" s="11"/>
      <c r="Q99" s="11">
        <v>1.9077366407823466</v>
      </c>
      <c r="R99" s="11">
        <v>21.985774740572442</v>
      </c>
      <c r="S99" s="11">
        <v>11.779376910557231</v>
      </c>
      <c r="T99" s="11">
        <v>57.082053293217271</v>
      </c>
      <c r="U99" s="11">
        <v>388.77239865106196</v>
      </c>
      <c r="V99" s="11">
        <v>122.69295609829149</v>
      </c>
      <c r="W99" s="11">
        <v>230.82168451945572</v>
      </c>
      <c r="X99" s="11">
        <v>1311.6497175783877</v>
      </c>
      <c r="Y99" s="11">
        <v>3.4719645174774478</v>
      </c>
      <c r="Z99" s="11">
        <v>3.6359269489920272</v>
      </c>
      <c r="AA99" s="11">
        <v>9.8973745774162047</v>
      </c>
      <c r="AB99" s="11">
        <v>63.055104322364578</v>
      </c>
      <c r="AC99" s="11">
        <v>0.77312094184784208</v>
      </c>
      <c r="AD99" s="11">
        <v>29.486176228683458</v>
      </c>
      <c r="AE99" s="11">
        <v>27.641079542270042</v>
      </c>
      <c r="AF99" s="11">
        <v>1.0920388507530059</v>
      </c>
      <c r="AG99" s="11">
        <v>56.015929056147264</v>
      </c>
      <c r="AH99" s="11">
        <v>9.1976695390785181</v>
      </c>
      <c r="AI99" s="11">
        <v>0.14210737681887145</v>
      </c>
      <c r="AJ99" s="11">
        <v>90.297193461094139</v>
      </c>
      <c r="AK99" s="11">
        <v>848.21030907999329</v>
      </c>
      <c r="AL99" s="11">
        <v>42.353805495920383</v>
      </c>
      <c r="AM99" s="11">
        <v>13.833646892677754</v>
      </c>
      <c r="AN99" s="11">
        <v>34.976426759116777</v>
      </c>
      <c r="AO99" s="11">
        <v>1.3554592848532503</v>
      </c>
      <c r="AP99" s="11">
        <v>2.9516749112256493</v>
      </c>
      <c r="AQ99" s="11">
        <v>550.35599776313813</v>
      </c>
      <c r="AR99" s="11">
        <v>320.7120682977893</v>
      </c>
      <c r="AS99" s="11">
        <v>157.90768574500962</v>
      </c>
      <c r="AT99" s="11">
        <v>315.75911345373669</v>
      </c>
      <c r="AU99" s="11">
        <v>4613.125800982315</v>
      </c>
      <c r="AV99" s="11">
        <v>43.452683341176822</v>
      </c>
      <c r="AW99" s="11">
        <v>82.224932136195349</v>
      </c>
      <c r="AX99" s="11">
        <v>23.221038941574022</v>
      </c>
      <c r="AY99" s="11"/>
      <c r="AZ99" s="11">
        <v>436.90854852024313</v>
      </c>
      <c r="BA99" s="11"/>
      <c r="BB99" s="11"/>
      <c r="BC99" s="11">
        <v>143.92531063038334</v>
      </c>
      <c r="BD99" s="11">
        <v>166.55105617951813</v>
      </c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>
        <v>20.401583770664022</v>
      </c>
      <c r="DY99" s="11">
        <v>28.338520553761764</v>
      </c>
      <c r="DZ99" s="11">
        <v>23.948230421178433</v>
      </c>
      <c r="EA99" s="11">
        <v>46.468426121425473</v>
      </c>
      <c r="EB99" s="11">
        <v>64.250140377308185</v>
      </c>
      <c r="EC99" s="11">
        <v>1.8812517243393385</v>
      </c>
      <c r="ED99" s="11">
        <v>5.9030788781160926</v>
      </c>
      <c r="EE99" s="11">
        <v>9.2697106010793817</v>
      </c>
      <c r="EF99" s="11">
        <v>11.831728107782979</v>
      </c>
      <c r="EG99" s="11">
        <v>78.471098547345946</v>
      </c>
      <c r="EH99" s="11">
        <v>3.4699214015102902</v>
      </c>
      <c r="EI99" s="11">
        <v>15.044622383807855</v>
      </c>
      <c r="EJ99" s="11">
        <v>47.663043133669113</v>
      </c>
      <c r="EK99" s="11">
        <v>122.58400324220506</v>
      </c>
      <c r="EL99" s="11">
        <v>864.86558171733566</v>
      </c>
      <c r="EM99" s="11"/>
      <c r="EN99" s="11"/>
      <c r="EO99" s="11"/>
      <c r="EP99" s="11"/>
      <c r="EQ99" s="11"/>
      <c r="ER99" s="11"/>
      <c r="ES99" s="11"/>
      <c r="ET99" s="11">
        <v>302.16136721991472</v>
      </c>
      <c r="EU99" s="11">
        <v>11952.897942635374</v>
      </c>
      <c r="EV99" s="34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  <c r="FO99" s="11"/>
      <c r="FP99" s="11"/>
      <c r="FQ99" s="11"/>
      <c r="FR99" s="11"/>
      <c r="FS99" s="11"/>
      <c r="FT99" s="11"/>
      <c r="FU99" s="11"/>
      <c r="FV99" s="11"/>
      <c r="FW99" s="11"/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11"/>
      <c r="GO99" s="11"/>
      <c r="GQ99" s="11"/>
      <c r="GR99" s="11"/>
      <c r="GS99" s="11"/>
    </row>
    <row r="100" spans="1:201" x14ac:dyDescent="0.3">
      <c r="A100" s="11" t="s">
        <v>427</v>
      </c>
      <c r="B100" s="11">
        <v>179.59988456801597</v>
      </c>
      <c r="C100" s="11">
        <v>2.248446372226375</v>
      </c>
      <c r="D100" s="11">
        <v>29.46125528595552</v>
      </c>
      <c r="E100" s="11">
        <v>10.675625460794237</v>
      </c>
      <c r="F100" s="11">
        <v>0.87864756940136846</v>
      </c>
      <c r="G100" s="11">
        <v>135.79299544339716</v>
      </c>
      <c r="H100" s="11"/>
      <c r="I100" s="11"/>
      <c r="J100" s="11">
        <v>81.840570647507008</v>
      </c>
      <c r="K100" s="11">
        <v>4.5611537878640469</v>
      </c>
      <c r="L100" s="11">
        <v>0.38844228498545669</v>
      </c>
      <c r="M100" s="11">
        <v>23.83514978374507</v>
      </c>
      <c r="N100" s="11"/>
      <c r="O100" s="11">
        <v>247.91923503584309</v>
      </c>
      <c r="P100" s="11">
        <v>0.63400656829509616</v>
      </c>
      <c r="Q100" s="11">
        <v>21.937501696750374</v>
      </c>
      <c r="R100" s="11">
        <v>34.348579912037451</v>
      </c>
      <c r="S100" s="11">
        <v>32.835640490446607</v>
      </c>
      <c r="T100" s="11">
        <v>18.19849026807432</v>
      </c>
      <c r="U100" s="11">
        <v>114.52098350668977</v>
      </c>
      <c r="V100" s="11">
        <v>20.572625289887778</v>
      </c>
      <c r="W100" s="11">
        <v>558.44575758394456</v>
      </c>
      <c r="X100" s="11">
        <v>2722.9903789312239</v>
      </c>
      <c r="Y100" s="11">
        <v>2.6230544981688473</v>
      </c>
      <c r="Z100" s="11">
        <v>2.7659603993494066</v>
      </c>
      <c r="AA100" s="11">
        <v>12.036410831456269</v>
      </c>
      <c r="AB100" s="11">
        <v>29.876318955023496</v>
      </c>
      <c r="AC100" s="11">
        <v>2.7016251794680426</v>
      </c>
      <c r="AD100" s="11">
        <v>8.5742936471188571</v>
      </c>
      <c r="AE100" s="11">
        <v>120.97817614534837</v>
      </c>
      <c r="AF100" s="11">
        <v>0.92972094815758755</v>
      </c>
      <c r="AG100" s="11">
        <v>150.48031686598685</v>
      </c>
      <c r="AH100" s="11">
        <v>3.3495217740430974</v>
      </c>
      <c r="AI100" s="11">
        <v>1.3824916015510469</v>
      </c>
      <c r="AJ100" s="11">
        <v>153.15578671350318</v>
      </c>
      <c r="AK100" s="11"/>
      <c r="AL100" s="11">
        <v>1290.1620610530404</v>
      </c>
      <c r="AM100" s="11">
        <v>5.297725801393641</v>
      </c>
      <c r="AN100" s="11">
        <v>18.332193777692392</v>
      </c>
      <c r="AO100" s="11">
        <v>12.804502584567265</v>
      </c>
      <c r="AP100" s="11">
        <v>23.366655948715163</v>
      </c>
      <c r="AQ100" s="11">
        <v>566.1309634390766</v>
      </c>
      <c r="AR100" s="11">
        <v>1049.6016126468066</v>
      </c>
      <c r="AS100" s="11">
        <v>306.91251407135547</v>
      </c>
      <c r="AT100" s="11">
        <v>348.5800551143198</v>
      </c>
      <c r="AU100" s="11">
        <v>815.70807170193939</v>
      </c>
      <c r="AV100" s="11">
        <v>67.362622355238557</v>
      </c>
      <c r="AW100" s="11">
        <v>169.02642637249409</v>
      </c>
      <c r="AX100" s="11">
        <v>17.829917801575899</v>
      </c>
      <c r="AY100" s="11">
        <v>280.24115945627199</v>
      </c>
      <c r="AZ100" s="11">
        <v>401.43590393178016</v>
      </c>
      <c r="BA100" s="11">
        <v>231.02133646095891</v>
      </c>
      <c r="BB100" s="11">
        <v>98.169271200263523</v>
      </c>
      <c r="BC100" s="11">
        <v>951.79559970473463</v>
      </c>
      <c r="BD100" s="11">
        <v>7.8215595680628418</v>
      </c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>
        <v>92.320578855262212</v>
      </c>
      <c r="DY100" s="11">
        <v>116.37107600839673</v>
      </c>
      <c r="DZ100" s="11">
        <v>130.66651038901858</v>
      </c>
      <c r="EA100" s="11">
        <v>124.80857837645141</v>
      </c>
      <c r="EB100" s="11">
        <v>122.33119971556249</v>
      </c>
      <c r="EC100" s="11">
        <v>26.410890899242698</v>
      </c>
      <c r="ED100" s="11">
        <v>41.31138528231228</v>
      </c>
      <c r="EE100" s="11">
        <v>42.772820676599665</v>
      </c>
      <c r="EF100" s="11">
        <v>58.787759101139009</v>
      </c>
      <c r="EG100" s="11">
        <v>96.188032753024217</v>
      </c>
      <c r="EH100" s="11">
        <v>49.533408858920971</v>
      </c>
      <c r="EI100" s="11">
        <v>102.34280990442998</v>
      </c>
      <c r="EJ100" s="11">
        <v>216.42114176699883</v>
      </c>
      <c r="EK100" s="11">
        <v>319.53633616572859</v>
      </c>
      <c r="EL100" s="11">
        <v>745.73168414540294</v>
      </c>
      <c r="EM100" s="11"/>
      <c r="EN100" s="11"/>
      <c r="EO100" s="11"/>
      <c r="EP100" s="11"/>
      <c r="EQ100" s="11"/>
      <c r="ER100" s="11"/>
      <c r="ES100" s="11"/>
      <c r="ET100" s="11">
        <v>1278.0763427577679</v>
      </c>
      <c r="EU100" s="11">
        <v>14955.749756692807</v>
      </c>
      <c r="EV100" s="34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  <c r="FO100" s="11"/>
      <c r="FP100" s="11"/>
      <c r="FQ100" s="11"/>
      <c r="FR100" s="11"/>
      <c r="FS100" s="11"/>
      <c r="FT100" s="11"/>
      <c r="FU100" s="11"/>
      <c r="FV100" s="11"/>
      <c r="FW100" s="11"/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11"/>
      <c r="GO100" s="11"/>
      <c r="GQ100" s="11"/>
      <c r="GR100" s="11"/>
      <c r="GS100" s="11"/>
    </row>
    <row r="101" spans="1:201" x14ac:dyDescent="0.3">
      <c r="A101" s="11" t="s">
        <v>428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>
        <v>103.37259283765506</v>
      </c>
      <c r="X101" s="11">
        <v>577.66189600667917</v>
      </c>
      <c r="Y101" s="11"/>
      <c r="Z101" s="11">
        <v>22.189713396661887</v>
      </c>
      <c r="AA101" s="11"/>
      <c r="AB101" s="11"/>
      <c r="AC101" s="11">
        <v>0.41209885608525126</v>
      </c>
      <c r="AD101" s="11"/>
      <c r="AE101" s="11">
        <v>25.444154489560514</v>
      </c>
      <c r="AF101" s="11"/>
      <c r="AG101" s="11"/>
      <c r="AH101" s="11"/>
      <c r="AI101" s="11"/>
      <c r="AJ101" s="11"/>
      <c r="AK101" s="11"/>
      <c r="AL101" s="11">
        <v>18.215044165576547</v>
      </c>
      <c r="AM101" s="11">
        <v>486.43963371995363</v>
      </c>
      <c r="AN101" s="11">
        <v>6.5931031666847764</v>
      </c>
      <c r="AO101" s="11">
        <v>0.34281063280693103</v>
      </c>
      <c r="AP101" s="11">
        <v>0.71736020378497645</v>
      </c>
      <c r="AQ101" s="11">
        <v>132.28152104322737</v>
      </c>
      <c r="AR101" s="11"/>
      <c r="AS101" s="11">
        <v>1849.0749225057589</v>
      </c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>
        <v>10.553145136267847</v>
      </c>
      <c r="DY101" s="11">
        <v>15.604860210813454</v>
      </c>
      <c r="DZ101" s="11">
        <v>25.421100378153799</v>
      </c>
      <c r="EA101" s="11">
        <v>34.275211857343599</v>
      </c>
      <c r="EB101" s="11">
        <v>75.308550309468316</v>
      </c>
      <c r="EC101" s="11">
        <v>1.4018061882626682</v>
      </c>
      <c r="ED101" s="11">
        <v>3.4744540308873746</v>
      </c>
      <c r="EE101" s="11">
        <v>4.2511634328285064</v>
      </c>
      <c r="EF101" s="11">
        <v>11.074490810498281</v>
      </c>
      <c r="EG101" s="11">
        <v>25.349919414521551</v>
      </c>
      <c r="EH101" s="11">
        <v>1.8592927552716525</v>
      </c>
      <c r="EI101" s="11">
        <v>6.8884133211570875</v>
      </c>
      <c r="EJ101" s="11">
        <v>19.311014087070845</v>
      </c>
      <c r="EK101" s="11">
        <v>47.162406068895251</v>
      </c>
      <c r="EL101" s="11">
        <v>275.48305728459638</v>
      </c>
      <c r="EM101" s="11"/>
      <c r="EN101" s="11"/>
      <c r="EO101" s="11"/>
      <c r="EP101" s="11"/>
      <c r="EQ101" s="11"/>
      <c r="ER101" s="11"/>
      <c r="ES101" s="11"/>
      <c r="ET101" s="11">
        <v>210.68122436259674</v>
      </c>
      <c r="EU101" s="11">
        <v>3990.8449606730683</v>
      </c>
      <c r="EV101" s="34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Q101" s="11"/>
      <c r="GR101" s="11"/>
      <c r="GS101" s="11"/>
    </row>
    <row r="102" spans="1:201" x14ac:dyDescent="0.3">
      <c r="A102" s="11" t="s">
        <v>429</v>
      </c>
      <c r="B102" s="11">
        <v>44.545978772195625</v>
      </c>
      <c r="C102" s="11">
        <v>13.265281583370113</v>
      </c>
      <c r="D102" s="11">
        <v>6.4764168739683985</v>
      </c>
      <c r="E102" s="11">
        <v>7.0700927581231792</v>
      </c>
      <c r="F102" s="11">
        <v>9.3792880577171633</v>
      </c>
      <c r="G102" s="11">
        <v>8.4764951725680344</v>
      </c>
      <c r="H102" s="11">
        <v>12.735985891781192</v>
      </c>
      <c r="I102" s="11">
        <v>10.873460123316587</v>
      </c>
      <c r="J102" s="11">
        <v>18.742120911271893</v>
      </c>
      <c r="K102" s="11">
        <v>0.69446245247136862</v>
      </c>
      <c r="L102" s="11">
        <v>2.2617290042491151E-2</v>
      </c>
      <c r="M102" s="11"/>
      <c r="N102" s="11">
        <v>23.107071755668237</v>
      </c>
      <c r="O102" s="11">
        <v>77.218139311532752</v>
      </c>
      <c r="P102" s="11"/>
      <c r="Q102" s="11">
        <v>13.176017053294686</v>
      </c>
      <c r="R102" s="11"/>
      <c r="S102" s="11"/>
      <c r="T102" s="11"/>
      <c r="U102" s="11"/>
      <c r="V102" s="11"/>
      <c r="W102" s="11">
        <v>149.06218037448531</v>
      </c>
      <c r="X102" s="11">
        <v>2665.5711139215396</v>
      </c>
      <c r="Y102" s="11">
        <v>5.9084510856383892</v>
      </c>
      <c r="Z102" s="11"/>
      <c r="AA102" s="11">
        <v>5.6595542024315026</v>
      </c>
      <c r="AB102" s="11"/>
      <c r="AC102" s="11">
        <v>0.84017813214748827</v>
      </c>
      <c r="AD102" s="11"/>
      <c r="AE102" s="11">
        <v>7.7965401814933477</v>
      </c>
      <c r="AF102" s="11">
        <v>7.8336292578731787E-2</v>
      </c>
      <c r="AG102" s="11">
        <v>2.5030316482597592</v>
      </c>
      <c r="AH102" s="11"/>
      <c r="AI102" s="11"/>
      <c r="AJ102" s="11">
        <v>13.004132218906619</v>
      </c>
      <c r="AK102" s="11">
        <v>27.39069468622327</v>
      </c>
      <c r="AL102" s="11">
        <v>54.125363828421328</v>
      </c>
      <c r="AM102" s="11">
        <v>4.0011656977436312</v>
      </c>
      <c r="AN102" s="11">
        <v>356.87130945601342</v>
      </c>
      <c r="AO102" s="11">
        <v>16.536556551020183</v>
      </c>
      <c r="AP102" s="11">
        <v>1.9634154096425218</v>
      </c>
      <c r="AQ102" s="11">
        <v>299.30572010448867</v>
      </c>
      <c r="AR102" s="11"/>
      <c r="AS102" s="11">
        <v>3292.3962793207634</v>
      </c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>
        <v>16.654916469649699</v>
      </c>
      <c r="DY102" s="11">
        <v>25.159349574065455</v>
      </c>
      <c r="DZ102" s="11">
        <v>35.600700679683172</v>
      </c>
      <c r="EA102" s="11">
        <v>35.296091655896568</v>
      </c>
      <c r="EB102" s="11">
        <v>47.070439290318312</v>
      </c>
      <c r="EC102" s="11">
        <v>2.9805060720623953</v>
      </c>
      <c r="ED102" s="11">
        <v>6.5466610583067446</v>
      </c>
      <c r="EE102" s="11">
        <v>7.3742014433263847</v>
      </c>
      <c r="EF102" s="11">
        <v>15.575813848345902</v>
      </c>
      <c r="EG102" s="11">
        <v>25.502235749135469</v>
      </c>
      <c r="EH102" s="11">
        <v>3.8570112437422268</v>
      </c>
      <c r="EI102" s="11">
        <v>10.799966758815772</v>
      </c>
      <c r="EJ102" s="11">
        <v>27.193856452309458</v>
      </c>
      <c r="EK102" s="11">
        <v>44.98872751746098</v>
      </c>
      <c r="EL102" s="11">
        <v>208.27251878173209</v>
      </c>
      <c r="EM102" s="11"/>
      <c r="EN102" s="11"/>
      <c r="EO102" s="11"/>
      <c r="EP102" s="11"/>
      <c r="EQ102" s="11"/>
      <c r="ER102" s="11"/>
      <c r="ES102" s="11"/>
      <c r="ET102" s="11">
        <v>573.05812443865227</v>
      </c>
      <c r="EU102" s="11">
        <v>8234.7285721526223</v>
      </c>
      <c r="EV102" s="34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  <c r="FO102" s="11"/>
      <c r="FP102" s="11"/>
      <c r="FQ102" s="11"/>
      <c r="FR102" s="11"/>
      <c r="FS102" s="11"/>
      <c r="FT102" s="11"/>
      <c r="FU102" s="11"/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Q102" s="11"/>
      <c r="GR102" s="11"/>
      <c r="GS102" s="11"/>
    </row>
    <row r="103" spans="1:201" x14ac:dyDescent="0.3">
      <c r="A103" s="11" t="s">
        <v>430</v>
      </c>
      <c r="B103" s="11"/>
      <c r="C103" s="11"/>
      <c r="D103" s="11"/>
      <c r="E103" s="11"/>
      <c r="F103" s="11"/>
      <c r="G103" s="11">
        <v>5.0911135559435357</v>
      </c>
      <c r="H103" s="11"/>
      <c r="I103" s="11"/>
      <c r="J103" s="11"/>
      <c r="K103" s="11">
        <v>0.44226393295536115</v>
      </c>
      <c r="L103" s="11">
        <v>1.2396622448724193E-2</v>
      </c>
      <c r="M103" s="11"/>
      <c r="N103" s="11"/>
      <c r="O103" s="11">
        <v>25.397447020771072</v>
      </c>
      <c r="P103" s="11">
        <v>3.9596217405164155E-3</v>
      </c>
      <c r="Q103" s="11">
        <v>2.8510207064353779</v>
      </c>
      <c r="R103" s="11"/>
      <c r="S103" s="11"/>
      <c r="T103" s="11"/>
      <c r="U103" s="11">
        <v>6.2018487618726672</v>
      </c>
      <c r="V103" s="11">
        <v>76.421531795490523</v>
      </c>
      <c r="W103" s="11">
        <v>940.82486510643264</v>
      </c>
      <c r="X103" s="11">
        <v>2876.8148711202948</v>
      </c>
      <c r="Y103" s="11">
        <v>2.1853029073895622</v>
      </c>
      <c r="Z103" s="11">
        <v>11.003652468546425</v>
      </c>
      <c r="AA103" s="11">
        <v>13.391379977707585</v>
      </c>
      <c r="AB103" s="11">
        <v>15.660683210828113</v>
      </c>
      <c r="AC103" s="11">
        <v>2.1828509943029912</v>
      </c>
      <c r="AD103" s="11">
        <v>6.8817354498167154</v>
      </c>
      <c r="AE103" s="11">
        <v>17.227948229173421</v>
      </c>
      <c r="AF103" s="11">
        <v>1.3535011565382187</v>
      </c>
      <c r="AG103" s="11">
        <v>20.143440621153729</v>
      </c>
      <c r="AH103" s="11">
        <v>3.0257645370672619</v>
      </c>
      <c r="AI103" s="11">
        <v>0.47195223514567863</v>
      </c>
      <c r="AJ103" s="11">
        <v>76.70484909933252</v>
      </c>
      <c r="AK103" s="11">
        <v>307.52173536006791</v>
      </c>
      <c r="AL103" s="11">
        <v>43.664367686174671</v>
      </c>
      <c r="AM103" s="11">
        <v>19.932822712263633</v>
      </c>
      <c r="AN103" s="11">
        <v>44.595857981492166</v>
      </c>
      <c r="AO103" s="11">
        <v>2.3291363366026299</v>
      </c>
      <c r="AP103" s="11">
        <v>4.5021940598396091</v>
      </c>
      <c r="AQ103" s="11">
        <v>1128.4440313925081</v>
      </c>
      <c r="AR103" s="11">
        <v>998.01489069324805</v>
      </c>
      <c r="AS103" s="11">
        <v>173.48551272602148</v>
      </c>
      <c r="AT103" s="11">
        <v>575.9412862446211</v>
      </c>
      <c r="AU103" s="11">
        <v>414.0716432729588</v>
      </c>
      <c r="AV103" s="11">
        <v>11.225025901648003</v>
      </c>
      <c r="AW103" s="11">
        <v>185.03664223470165</v>
      </c>
      <c r="AX103" s="11">
        <v>124.18787968217306</v>
      </c>
      <c r="AY103" s="11">
        <v>1093.1416886753525</v>
      </c>
      <c r="AZ103" s="11">
        <v>728.61891660573849</v>
      </c>
      <c r="BA103" s="11">
        <v>106.44530037456613</v>
      </c>
      <c r="BB103" s="11">
        <v>120.3861257099</v>
      </c>
      <c r="BC103" s="11">
        <v>26.074656737698273</v>
      </c>
      <c r="BD103" s="11">
        <v>99.779934559549801</v>
      </c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>
        <v>39.480286394521357</v>
      </c>
      <c r="DY103" s="11">
        <v>58.533012875347957</v>
      </c>
      <c r="DZ103" s="11">
        <v>84.412260982978253</v>
      </c>
      <c r="EA103" s="11">
        <v>102.80920122453054</v>
      </c>
      <c r="EB103" s="11">
        <v>230.50562168629526</v>
      </c>
      <c r="EC103" s="11">
        <v>9.4630930217741547</v>
      </c>
      <c r="ED103" s="11">
        <v>15.677180846901685</v>
      </c>
      <c r="EE103" s="11">
        <v>22.519402004165954</v>
      </c>
      <c r="EF103" s="11">
        <v>41.424422874394445</v>
      </c>
      <c r="EG103" s="11">
        <v>146.95074289945265</v>
      </c>
      <c r="EH103" s="11">
        <v>19.580621467214481</v>
      </c>
      <c r="EI103" s="11">
        <v>42.749991528751167</v>
      </c>
      <c r="EJ103" s="11">
        <v>127.95821126292473</v>
      </c>
      <c r="EK103" s="11">
        <v>204.05498011798645</v>
      </c>
      <c r="EL103" s="11">
        <v>1825.5013912308223</v>
      </c>
      <c r="EM103" s="11"/>
      <c r="EN103" s="11"/>
      <c r="EO103" s="11"/>
      <c r="EP103" s="11"/>
      <c r="EQ103" s="11"/>
      <c r="ER103" s="11">
        <v>8686.8736524188425</v>
      </c>
      <c r="ES103" s="11"/>
      <c r="ET103" s="11">
        <v>651.49315648206152</v>
      </c>
      <c r="EU103" s="11">
        <v>22621.681257397478</v>
      </c>
      <c r="EV103" s="34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  <c r="FO103" s="11"/>
      <c r="FP103" s="11"/>
      <c r="FQ103" s="11"/>
      <c r="FR103" s="11"/>
      <c r="FS103" s="11"/>
      <c r="FT103" s="11"/>
      <c r="FU103" s="11"/>
      <c r="FV103" s="11"/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  <c r="GM103" s="11"/>
      <c r="GN103" s="11"/>
      <c r="GO103" s="11"/>
      <c r="GQ103" s="11"/>
      <c r="GR103" s="11"/>
      <c r="GS103" s="11"/>
    </row>
    <row r="104" spans="1:201" x14ac:dyDescent="0.3">
      <c r="A104" s="11" t="s">
        <v>431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>
        <v>0.29908735305818268</v>
      </c>
      <c r="N104" s="11"/>
      <c r="O104" s="11"/>
      <c r="P104" s="11"/>
      <c r="Q104" s="11">
        <v>0.50153625644768374</v>
      </c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>
        <v>0.47735486576336622</v>
      </c>
      <c r="AD104" s="11"/>
      <c r="AE104" s="11"/>
      <c r="AF104" s="11">
        <v>6.0037781518860873</v>
      </c>
      <c r="AG104" s="11"/>
      <c r="AH104" s="11">
        <v>1.8723806074644933</v>
      </c>
      <c r="AI104" s="11"/>
      <c r="AJ104" s="11">
        <v>13.577196458285702</v>
      </c>
      <c r="AK104" s="11"/>
      <c r="AL104" s="11">
        <v>26.302864750266838</v>
      </c>
      <c r="AM104" s="11"/>
      <c r="AN104" s="11">
        <v>38.050834697271938</v>
      </c>
      <c r="AO104" s="11">
        <v>0.60862208276980945</v>
      </c>
      <c r="AP104" s="11">
        <v>15.074984027794834</v>
      </c>
      <c r="AQ104" s="11"/>
      <c r="AR104" s="11"/>
      <c r="AS104" s="11"/>
      <c r="AT104" s="11"/>
      <c r="AU104" s="11"/>
      <c r="AV104" s="11"/>
      <c r="AW104" s="11"/>
      <c r="AX104" s="11">
        <v>16.653628927562615</v>
      </c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>
        <v>39.840941401062544</v>
      </c>
      <c r="DY104" s="11">
        <v>62.649297919830865</v>
      </c>
      <c r="DZ104" s="11">
        <v>90.296582178315731</v>
      </c>
      <c r="EA104" s="11">
        <v>83.609346871886402</v>
      </c>
      <c r="EB104" s="11">
        <v>98.238271260002378</v>
      </c>
      <c r="EC104" s="11">
        <v>10.799924342800603</v>
      </c>
      <c r="ED104" s="11">
        <v>25.65209412748829</v>
      </c>
      <c r="EE104" s="11">
        <v>26.963495103194365</v>
      </c>
      <c r="EF104" s="11">
        <v>44.078325777246796</v>
      </c>
      <c r="EG104" s="11">
        <v>93.667648222954341</v>
      </c>
      <c r="EH104" s="11">
        <v>22.705853325270272</v>
      </c>
      <c r="EI104" s="11">
        <v>48.645475155714024</v>
      </c>
      <c r="EJ104" s="11">
        <v>132.29388677002285</v>
      </c>
      <c r="EK104" s="11">
        <v>245.86608520776704</v>
      </c>
      <c r="EL104" s="11">
        <v>682.05036176911506</v>
      </c>
      <c r="EM104" s="11"/>
      <c r="EN104" s="11"/>
      <c r="EO104" s="11"/>
      <c r="EP104" s="11"/>
      <c r="EQ104" s="11"/>
      <c r="ER104" s="11">
        <v>883.77506974598202</v>
      </c>
      <c r="ES104" s="11"/>
      <c r="ET104" s="11">
        <v>101.779204542502</v>
      </c>
      <c r="EU104" s="11">
        <v>2812.3341318997273</v>
      </c>
      <c r="EV104" s="34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  <c r="FO104" s="11"/>
      <c r="FP104" s="11"/>
      <c r="FQ104" s="11"/>
      <c r="FR104" s="11"/>
      <c r="FS104" s="11"/>
      <c r="FT104" s="11"/>
      <c r="FU104" s="11"/>
      <c r="FV104" s="11"/>
      <c r="FW104" s="11"/>
      <c r="FX104" s="11"/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J104" s="11"/>
      <c r="GK104" s="11"/>
      <c r="GL104" s="11"/>
      <c r="GM104" s="11"/>
      <c r="GN104" s="11"/>
      <c r="GO104" s="11"/>
      <c r="GQ104" s="11"/>
      <c r="GR104" s="11"/>
      <c r="GS104" s="11"/>
    </row>
    <row r="105" spans="1:201" x14ac:dyDescent="0.3">
      <c r="A105" s="11" t="s">
        <v>432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>
        <v>0.31299891350980891</v>
      </c>
      <c r="L105" s="11"/>
      <c r="M105" s="11"/>
      <c r="N105" s="11"/>
      <c r="O105" s="11"/>
      <c r="P105" s="11"/>
      <c r="Q105" s="11">
        <v>2.2920723046801319</v>
      </c>
      <c r="R105" s="11">
        <v>21.275313129717322</v>
      </c>
      <c r="S105" s="11">
        <v>61.1086370401949</v>
      </c>
      <c r="T105" s="11"/>
      <c r="U105" s="11">
        <v>138.8564558995057</v>
      </c>
      <c r="V105" s="11">
        <v>4.8642395399968734</v>
      </c>
      <c r="W105" s="11">
        <v>210.49161421141662</v>
      </c>
      <c r="X105" s="11">
        <v>1192.8578462072599</v>
      </c>
      <c r="Y105" s="11">
        <v>1.0805705836641253</v>
      </c>
      <c r="Z105" s="11">
        <v>1.5079646017830493</v>
      </c>
      <c r="AA105" s="11">
        <v>3.5082250776968031</v>
      </c>
      <c r="AB105" s="11">
        <v>38.241219195573699</v>
      </c>
      <c r="AC105" s="11">
        <v>0.54189996227945614</v>
      </c>
      <c r="AD105" s="11">
        <v>10.314585294569369</v>
      </c>
      <c r="AE105" s="11">
        <v>7.7336378382896065</v>
      </c>
      <c r="AF105" s="11">
        <v>3.1934544594778028E-2</v>
      </c>
      <c r="AG105" s="11">
        <v>22.131206982226153</v>
      </c>
      <c r="AH105" s="11">
        <v>50.617480570266423</v>
      </c>
      <c r="AI105" s="11">
        <v>0.40306582826443088</v>
      </c>
      <c r="AJ105" s="11">
        <v>74.198142565424519</v>
      </c>
      <c r="AK105" s="11">
        <v>16.587245202014632</v>
      </c>
      <c r="AL105" s="11">
        <v>45.911568346620591</v>
      </c>
      <c r="AM105" s="11">
        <v>49.772354548902939</v>
      </c>
      <c r="AN105" s="11">
        <v>66.802968100592764</v>
      </c>
      <c r="AO105" s="11">
        <v>1.7095136571539642</v>
      </c>
      <c r="AP105" s="11">
        <v>4.0060906014546882</v>
      </c>
      <c r="AQ105" s="11">
        <v>277.93546867965608</v>
      </c>
      <c r="AR105" s="11">
        <v>409.18072257815317</v>
      </c>
      <c r="AS105" s="11"/>
      <c r="AT105" s="11">
        <v>537.08540745836387</v>
      </c>
      <c r="AU105" s="11">
        <v>41.105494651302706</v>
      </c>
      <c r="AV105" s="11"/>
      <c r="AW105" s="11">
        <v>105.53206156198726</v>
      </c>
      <c r="AX105" s="11">
        <v>13.596224900419962</v>
      </c>
      <c r="AY105" s="11">
        <v>425.15258192126612</v>
      </c>
      <c r="AZ105" s="11">
        <v>450.41156174800921</v>
      </c>
      <c r="BA105" s="11">
        <v>377.80166471700926</v>
      </c>
      <c r="BB105" s="11">
        <v>176.4201145542159</v>
      </c>
      <c r="BC105" s="11">
        <v>106.768993550913</v>
      </c>
      <c r="BD105" s="11">
        <v>150.3090799955495</v>
      </c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>
        <v>39.603726847490535</v>
      </c>
      <c r="DY105" s="11">
        <v>54.072056229080161</v>
      </c>
      <c r="DZ105" s="11">
        <v>52.771797926500057</v>
      </c>
      <c r="EA105" s="11">
        <v>58.234999908908712</v>
      </c>
      <c r="EB105" s="11">
        <v>60.844308433788974</v>
      </c>
      <c r="EC105" s="11">
        <v>20.915784954011304</v>
      </c>
      <c r="ED105" s="11">
        <v>32.702752026818146</v>
      </c>
      <c r="EE105" s="11">
        <v>40.237415279470916</v>
      </c>
      <c r="EF105" s="11">
        <v>59.610862564651491</v>
      </c>
      <c r="EG105" s="11">
        <v>115.01446026065469</v>
      </c>
      <c r="EH105" s="11">
        <v>130.64441257866736</v>
      </c>
      <c r="EI105" s="11">
        <v>194.2761260152817</v>
      </c>
      <c r="EJ105" s="11">
        <v>403.17052813933901</v>
      </c>
      <c r="EK105" s="11">
        <v>697.90410499172935</v>
      </c>
      <c r="EL105" s="11">
        <v>1467.5063927697681</v>
      </c>
      <c r="EM105" s="11"/>
      <c r="EN105" s="11"/>
      <c r="EO105" s="11"/>
      <c r="EP105" s="11"/>
      <c r="EQ105" s="11"/>
      <c r="ER105" s="11"/>
      <c r="ES105" s="11"/>
      <c r="ET105" s="11">
        <v>1.6008427873797506E-4</v>
      </c>
      <c r="EU105" s="11">
        <v>8525.9681160749369</v>
      </c>
      <c r="EV105" s="34"/>
      <c r="EW105" s="11"/>
      <c r="EX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11"/>
      <c r="FU105" s="11"/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J105" s="11"/>
      <c r="GK105" s="11"/>
      <c r="GL105" s="11"/>
      <c r="GM105" s="11"/>
      <c r="GN105" s="11"/>
      <c r="GO105" s="11"/>
      <c r="GQ105" s="11"/>
      <c r="GR105" s="11"/>
      <c r="GS105" s="11"/>
    </row>
    <row r="106" spans="1:201" x14ac:dyDescent="0.3">
      <c r="A106" s="11" t="s">
        <v>44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>
        <v>0.10014980588459679</v>
      </c>
      <c r="L106" s="11"/>
      <c r="M106" s="11"/>
      <c r="N106" s="11"/>
      <c r="O106" s="11"/>
      <c r="P106" s="11"/>
      <c r="Q106" s="11">
        <v>0.73590973122529235</v>
      </c>
      <c r="R106" s="11"/>
      <c r="S106" s="11"/>
      <c r="T106" s="11"/>
      <c r="U106" s="11">
        <v>35.822540100268057</v>
      </c>
      <c r="V106" s="11"/>
      <c r="W106" s="11"/>
      <c r="X106" s="11"/>
      <c r="Y106" s="11"/>
      <c r="Z106" s="11"/>
      <c r="AA106" s="11">
        <v>1.6295104527832682</v>
      </c>
      <c r="AB106" s="11"/>
      <c r="AC106" s="11">
        <v>0.12465802345641204</v>
      </c>
      <c r="AD106" s="11">
        <v>3.6240830766372003</v>
      </c>
      <c r="AE106" s="11">
        <v>1.300606074334574</v>
      </c>
      <c r="AF106" s="11"/>
      <c r="AG106" s="11"/>
      <c r="AH106" s="11">
        <v>1.8653814817228762</v>
      </c>
      <c r="AI106" s="11"/>
      <c r="AJ106" s="11"/>
      <c r="AK106" s="11"/>
      <c r="AL106" s="11"/>
      <c r="AM106" s="11"/>
      <c r="AN106" s="11"/>
      <c r="AO106" s="11"/>
      <c r="AP106" s="11"/>
      <c r="AQ106" s="11">
        <v>496.31966298509286</v>
      </c>
      <c r="AR106" s="11"/>
      <c r="AS106" s="11"/>
      <c r="AT106" s="11">
        <v>161.27507312447969</v>
      </c>
      <c r="AU106" s="11"/>
      <c r="AV106" s="11">
        <v>73.798654918696457</v>
      </c>
      <c r="AW106" s="11">
        <v>20.26313513333459</v>
      </c>
      <c r="AX106" s="11"/>
      <c r="AY106" s="11">
        <v>88.278239384848163</v>
      </c>
      <c r="AZ106" s="11">
        <v>35.150853321879268</v>
      </c>
      <c r="BA106" s="11">
        <v>180.20364766257168</v>
      </c>
      <c r="BB106" s="11"/>
      <c r="BC106" s="11">
        <v>32.651676255886414</v>
      </c>
      <c r="BD106" s="11">
        <v>24.137814350082319</v>
      </c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>
        <v>26.955314793340559</v>
      </c>
      <c r="DY106" s="11">
        <v>88.019948804195579</v>
      </c>
      <c r="DZ106" s="11">
        <v>54.398706433177779</v>
      </c>
      <c r="EA106" s="11">
        <v>46.581191324818917</v>
      </c>
      <c r="EB106" s="11">
        <v>43.383466874306073</v>
      </c>
      <c r="EC106" s="11">
        <v>14.076400754498609</v>
      </c>
      <c r="ED106" s="11">
        <v>60.288462176920589</v>
      </c>
      <c r="EE106" s="11">
        <v>25.704852797006982</v>
      </c>
      <c r="EF106" s="11">
        <v>35.17614613580028</v>
      </c>
      <c r="EG106" s="11">
        <v>86.1880983384507</v>
      </c>
      <c r="EH106" s="11">
        <v>89.102182908734321</v>
      </c>
      <c r="EI106" s="11">
        <v>159.31400668841755</v>
      </c>
      <c r="EJ106" s="11">
        <v>450.85315916949446</v>
      </c>
      <c r="EK106" s="11">
        <v>686.33537965626886</v>
      </c>
      <c r="EL106" s="11">
        <v>1513.3361770602451</v>
      </c>
      <c r="EM106" s="11"/>
      <c r="EN106" s="11"/>
      <c r="EO106" s="11"/>
      <c r="EP106" s="11"/>
      <c r="EQ106" s="11"/>
      <c r="ER106" s="11"/>
      <c r="ES106" s="11"/>
      <c r="ET106" s="11"/>
      <c r="EU106" s="11">
        <v>4536.9950897988601</v>
      </c>
      <c r="EV106" s="34"/>
      <c r="EW106" s="11"/>
      <c r="EX106" s="11"/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  <c r="FO106" s="11"/>
      <c r="FP106" s="11"/>
      <c r="FQ106" s="11"/>
      <c r="FR106" s="11"/>
      <c r="FS106" s="11"/>
      <c r="FT106" s="11"/>
      <c r="FU106" s="11"/>
      <c r="FV106" s="11"/>
      <c r="FW106" s="11"/>
      <c r="FX106" s="11"/>
      <c r="FY106" s="11"/>
      <c r="FZ106" s="11"/>
      <c r="GA106" s="11"/>
      <c r="GB106" s="11"/>
      <c r="GC106" s="11"/>
      <c r="GD106" s="11"/>
      <c r="GE106" s="11"/>
      <c r="GF106" s="11"/>
      <c r="GG106" s="11"/>
      <c r="GH106" s="11"/>
      <c r="GI106" s="11"/>
      <c r="GJ106" s="11"/>
      <c r="GK106" s="11"/>
      <c r="GL106" s="11"/>
      <c r="GM106" s="11"/>
      <c r="GN106" s="11"/>
      <c r="GO106" s="11"/>
      <c r="GQ106" s="11"/>
      <c r="GR106" s="11"/>
      <c r="GS106" s="11"/>
    </row>
    <row r="107" spans="1:201" x14ac:dyDescent="0.3">
      <c r="A107" s="11" t="s">
        <v>433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>
        <v>0.50133923732716223</v>
      </c>
      <c r="L107" s="11"/>
      <c r="M107" s="11"/>
      <c r="N107" s="11"/>
      <c r="O107" s="11"/>
      <c r="P107" s="11"/>
      <c r="Q107" s="11">
        <v>2.2189479835316299</v>
      </c>
      <c r="R107" s="11">
        <v>28.841719738358208</v>
      </c>
      <c r="S107" s="11">
        <v>28.086708677777988</v>
      </c>
      <c r="T107" s="11">
        <v>48.493853065484387</v>
      </c>
      <c r="U107" s="11"/>
      <c r="V107" s="11"/>
      <c r="W107" s="11"/>
      <c r="X107" s="11"/>
      <c r="Y107" s="11"/>
      <c r="Z107" s="11"/>
      <c r="AA107" s="11"/>
      <c r="AB107" s="11"/>
      <c r="AC107" s="11">
        <v>0.40568489692187004</v>
      </c>
      <c r="AD107" s="11"/>
      <c r="AE107" s="11"/>
      <c r="AF107" s="11"/>
      <c r="AG107" s="11">
        <v>1.2753822243127155</v>
      </c>
      <c r="AH107" s="11">
        <v>3.8911885257639884</v>
      </c>
      <c r="AI107" s="11">
        <v>5.8845892298720434E-2</v>
      </c>
      <c r="AJ107" s="11"/>
      <c r="AK107" s="11"/>
      <c r="AL107" s="11"/>
      <c r="AM107" s="11"/>
      <c r="AN107" s="11"/>
      <c r="AO107" s="11">
        <v>0.13774062598171283</v>
      </c>
      <c r="AP107" s="11"/>
      <c r="AQ107" s="11"/>
      <c r="AR107" s="11"/>
      <c r="AS107" s="11">
        <v>25.09854288865743</v>
      </c>
      <c r="AT107" s="11">
        <v>89.143050955266887</v>
      </c>
      <c r="AU107" s="11"/>
      <c r="AV107" s="11"/>
      <c r="AW107" s="11">
        <v>305.10219373429908</v>
      </c>
      <c r="AX107" s="11">
        <v>37.543481232567139</v>
      </c>
      <c r="AY107" s="11">
        <v>102.61380322112046</v>
      </c>
      <c r="AZ107" s="11">
        <v>231.74111364178719</v>
      </c>
      <c r="BA107" s="11">
        <v>522.54598556916642</v>
      </c>
      <c r="BB107" s="11">
        <v>106.51077462637841</v>
      </c>
      <c r="BC107" s="11">
        <v>67.178902502928935</v>
      </c>
      <c r="BD107" s="11">
        <v>7.7781492330112298</v>
      </c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>
        <v>4.3502552850948897</v>
      </c>
      <c r="DY107" s="11">
        <v>6.9969858947965147</v>
      </c>
      <c r="DZ107" s="11">
        <v>11.72232994697073</v>
      </c>
      <c r="EA107" s="11">
        <v>16.409842066387437</v>
      </c>
      <c r="EB107" s="11">
        <v>37.67268921196829</v>
      </c>
      <c r="EC107" s="11">
        <v>1.0873647157633557</v>
      </c>
      <c r="ED107" s="11">
        <v>1.3332919554539107</v>
      </c>
      <c r="EE107" s="11">
        <v>2.1520730788066404</v>
      </c>
      <c r="EF107" s="11">
        <v>5.9039650769870136</v>
      </c>
      <c r="EG107" s="11">
        <v>17.923094970221385</v>
      </c>
      <c r="EH107" s="11">
        <v>0.79237287472975138</v>
      </c>
      <c r="EI107" s="11">
        <v>4.2225542921508072</v>
      </c>
      <c r="EJ107" s="11">
        <v>12.077617892071329</v>
      </c>
      <c r="EK107" s="11">
        <v>29.976354906230654</v>
      </c>
      <c r="EL107" s="11">
        <v>214.09879550816703</v>
      </c>
      <c r="EM107" s="11"/>
      <c r="EN107" s="11"/>
      <c r="EO107" s="11"/>
      <c r="EP107" s="11"/>
      <c r="EQ107" s="11"/>
      <c r="ER107" s="11">
        <v>26393.76737671754</v>
      </c>
      <c r="ES107" s="11"/>
      <c r="ET107" s="11"/>
      <c r="EU107" s="11">
        <v>28369.65437286628</v>
      </c>
      <c r="EV107" s="34"/>
      <c r="EW107" s="11"/>
      <c r="EX107" s="11"/>
      <c r="EY107" s="11"/>
      <c r="EZ107" s="11"/>
      <c r="FA107" s="11"/>
      <c r="FB107" s="11"/>
      <c r="FC107" s="11"/>
      <c r="FD107" s="11"/>
      <c r="FE107" s="11"/>
      <c r="FF107" s="11"/>
      <c r="FG107" s="11"/>
      <c r="FH107" s="11"/>
      <c r="FI107" s="11"/>
      <c r="FJ107" s="11"/>
      <c r="FK107" s="11"/>
      <c r="FL107" s="11"/>
      <c r="FM107" s="11"/>
      <c r="FN107" s="11"/>
      <c r="FO107" s="11"/>
      <c r="FP107" s="11"/>
      <c r="FQ107" s="11"/>
      <c r="FR107" s="11"/>
      <c r="FS107" s="11"/>
      <c r="FT107" s="11"/>
      <c r="FU107" s="11"/>
      <c r="FV107" s="11"/>
      <c r="FW107" s="11"/>
      <c r="FX107" s="11"/>
      <c r="FY107" s="11"/>
      <c r="FZ107" s="11"/>
      <c r="GA107" s="11"/>
      <c r="GB107" s="11"/>
      <c r="GC107" s="11"/>
      <c r="GD107" s="11"/>
      <c r="GE107" s="11"/>
      <c r="GF107" s="11"/>
      <c r="GG107" s="11"/>
      <c r="GH107" s="11"/>
      <c r="GI107" s="11"/>
      <c r="GJ107" s="11"/>
      <c r="GK107" s="11"/>
      <c r="GL107" s="11"/>
      <c r="GM107" s="11"/>
      <c r="GN107" s="11"/>
      <c r="GO107" s="11"/>
      <c r="GQ107" s="11"/>
      <c r="GR107" s="11"/>
      <c r="GS107" s="11"/>
    </row>
    <row r="108" spans="1:201" x14ac:dyDescent="0.3">
      <c r="A108" s="11" t="s">
        <v>47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>
        <v>1.4126760542790935</v>
      </c>
      <c r="L108" s="11">
        <v>5.884428215908119E-2</v>
      </c>
      <c r="M108" s="11">
        <v>9.9354264982712177</v>
      </c>
      <c r="N108" s="11"/>
      <c r="O108" s="11"/>
      <c r="P108" s="11">
        <v>4.9247560555581014E-2</v>
      </c>
      <c r="Q108" s="11">
        <v>14.631766886453125</v>
      </c>
      <c r="R108" s="11">
        <v>11.844492451865104</v>
      </c>
      <c r="S108" s="11">
        <v>16.172056065951882</v>
      </c>
      <c r="T108" s="11"/>
      <c r="U108" s="11">
        <v>141.74319336740237</v>
      </c>
      <c r="V108" s="11">
        <v>8.6142569274937202</v>
      </c>
      <c r="W108" s="11">
        <v>259.66050589206566</v>
      </c>
      <c r="X108" s="11">
        <v>1545.5032051243131</v>
      </c>
      <c r="Y108" s="11"/>
      <c r="Z108" s="11"/>
      <c r="AA108" s="11"/>
      <c r="AB108" s="11"/>
      <c r="AC108" s="11">
        <v>0.61601986687264376</v>
      </c>
      <c r="AD108" s="11"/>
      <c r="AE108" s="11">
        <v>1.1251845243781364</v>
      </c>
      <c r="AF108" s="11">
        <v>1.054534318542816</v>
      </c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>
        <v>40.354753905591778</v>
      </c>
      <c r="AR108" s="11"/>
      <c r="AS108" s="11"/>
      <c r="AT108" s="11">
        <v>67.914720701765475</v>
      </c>
      <c r="AU108" s="11">
        <v>172.62778368605305</v>
      </c>
      <c r="AV108" s="11">
        <v>14.280203853136047</v>
      </c>
      <c r="AW108" s="11">
        <v>152.66431681574761</v>
      </c>
      <c r="AX108" s="11">
        <v>225.37876363968689</v>
      </c>
      <c r="AY108" s="11">
        <v>138.28248738177436</v>
      </c>
      <c r="AZ108" s="11">
        <v>867.95163288761455</v>
      </c>
      <c r="BA108" s="11">
        <v>1646.349743095878</v>
      </c>
      <c r="BB108" s="11">
        <v>213.33724115071132</v>
      </c>
      <c r="BC108" s="11">
        <v>106.66298980196406</v>
      </c>
      <c r="BD108" s="11">
        <v>30.144290465555077</v>
      </c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>
        <v>14925.006282954297</v>
      </c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X108" s="11">
        <v>0.41075260817405113</v>
      </c>
      <c r="DY108" s="11">
        <v>0.41728371869084252</v>
      </c>
      <c r="DZ108" s="11">
        <v>0.35947107076475798</v>
      </c>
      <c r="EA108" s="11">
        <v>0.23936640740240761</v>
      </c>
      <c r="EB108" s="11">
        <v>2.6917739478234455</v>
      </c>
      <c r="EC108" s="11">
        <v>1.038429970704516E-2</v>
      </c>
      <c r="ED108" s="11">
        <v>1.7007529903376957E-2</v>
      </c>
      <c r="EE108" s="11">
        <v>1.7370664011923245E-2</v>
      </c>
      <c r="EF108" s="11">
        <v>3.9884559578747515E-2</v>
      </c>
      <c r="EG108" s="11">
        <v>0.38519424449334283</v>
      </c>
      <c r="EH108" s="11">
        <v>4.3101065753643246E-2</v>
      </c>
      <c r="EI108" s="11">
        <v>3.5914715724199145E-2</v>
      </c>
      <c r="EJ108" s="11">
        <v>0.48817388717425042</v>
      </c>
      <c r="EK108" s="11">
        <v>0.48797214211670498</v>
      </c>
      <c r="EL108" s="11">
        <v>3.3918385985644903</v>
      </c>
      <c r="EM108" s="11"/>
      <c r="EN108" s="11"/>
      <c r="EO108" s="11"/>
      <c r="EP108" s="11"/>
      <c r="EQ108" s="11"/>
      <c r="ER108" s="11"/>
      <c r="ES108" s="11"/>
      <c r="ET108" s="11"/>
      <c r="EU108" s="11">
        <v>20622.412109620262</v>
      </c>
      <c r="EV108" s="34"/>
      <c r="EW108" s="11"/>
      <c r="EX108" s="11"/>
      <c r="EY108" s="11"/>
      <c r="EZ108" s="11"/>
      <c r="FA108" s="11"/>
      <c r="FB108" s="11"/>
      <c r="FC108" s="11"/>
      <c r="FD108" s="11"/>
      <c r="FE108" s="11"/>
      <c r="FF108" s="11"/>
      <c r="FG108" s="11"/>
      <c r="FH108" s="11"/>
      <c r="FI108" s="11"/>
      <c r="FJ108" s="11"/>
      <c r="FK108" s="11"/>
      <c r="FL108" s="11"/>
      <c r="FM108" s="11"/>
      <c r="FN108" s="11"/>
      <c r="FO108" s="11"/>
      <c r="FP108" s="11"/>
      <c r="FQ108" s="11"/>
      <c r="FR108" s="11"/>
      <c r="FS108" s="11"/>
      <c r="FT108" s="11"/>
      <c r="FU108" s="11"/>
      <c r="FV108" s="11"/>
      <c r="FW108" s="11"/>
      <c r="FX108" s="11"/>
      <c r="FY108" s="11"/>
      <c r="FZ108" s="11"/>
      <c r="GA108" s="11"/>
      <c r="GB108" s="11"/>
      <c r="GC108" s="11"/>
      <c r="GD108" s="11"/>
      <c r="GE108" s="11"/>
      <c r="GF108" s="11"/>
      <c r="GG108" s="11"/>
      <c r="GH108" s="11"/>
      <c r="GI108" s="11"/>
      <c r="GJ108" s="11"/>
      <c r="GK108" s="11"/>
      <c r="GL108" s="11"/>
      <c r="GM108" s="11"/>
      <c r="GN108" s="11"/>
      <c r="GO108" s="11"/>
      <c r="GQ108" s="11"/>
      <c r="GR108" s="11"/>
      <c r="GS108" s="11"/>
    </row>
    <row r="109" spans="1:201" x14ac:dyDescent="0.3">
      <c r="A109" s="11" t="s">
        <v>434</v>
      </c>
      <c r="B109" s="11"/>
      <c r="C109" s="11"/>
      <c r="D109" s="11"/>
      <c r="E109" s="11"/>
      <c r="F109" s="11"/>
      <c r="G109" s="11">
        <v>3.3427141898911685</v>
      </c>
      <c r="H109" s="11"/>
      <c r="I109" s="11"/>
      <c r="J109" s="11"/>
      <c r="K109" s="11">
        <v>7.3042226705126492</v>
      </c>
      <c r="L109" s="11">
        <v>3.3665471970715115E-2</v>
      </c>
      <c r="M109" s="11">
        <v>11.419947946324474</v>
      </c>
      <c r="N109" s="11"/>
      <c r="O109" s="11"/>
      <c r="P109" s="11">
        <v>3.7216904083217213E-2</v>
      </c>
      <c r="Q109" s="11">
        <v>19.753339393613267</v>
      </c>
      <c r="R109" s="11">
        <v>9.3349975965864225</v>
      </c>
      <c r="S109" s="11">
        <v>28.539511723313396</v>
      </c>
      <c r="T109" s="11">
        <v>9.3659031806021869</v>
      </c>
      <c r="U109" s="11">
        <v>425.0291752210714</v>
      </c>
      <c r="V109" s="11">
        <v>5.0202272703194408</v>
      </c>
      <c r="W109" s="11">
        <v>58.761256601032365</v>
      </c>
      <c r="X109" s="11">
        <v>1281.3755734903011</v>
      </c>
      <c r="Y109" s="11">
        <v>2.9056701197316541</v>
      </c>
      <c r="Z109" s="11">
        <v>0.48716672795482097</v>
      </c>
      <c r="AA109" s="11">
        <v>12.346666012313765</v>
      </c>
      <c r="AB109" s="11">
        <v>8.0854680738788858</v>
      </c>
      <c r="AC109" s="11">
        <v>0.15657961222948691</v>
      </c>
      <c r="AD109" s="11">
        <v>11.873164889525102</v>
      </c>
      <c r="AE109" s="11">
        <v>9.0468300563891404</v>
      </c>
      <c r="AF109" s="11">
        <v>0.30340705688061087</v>
      </c>
      <c r="AG109" s="11">
        <v>1.8206629396387295</v>
      </c>
      <c r="AH109" s="11">
        <v>22.862725634893149</v>
      </c>
      <c r="AI109" s="11">
        <v>0.95263715306414432</v>
      </c>
      <c r="AJ109" s="11">
        <v>8.5332779890983783</v>
      </c>
      <c r="AK109" s="11"/>
      <c r="AL109" s="11">
        <v>10.409328865220973</v>
      </c>
      <c r="AM109" s="11">
        <v>2.8755279227360195</v>
      </c>
      <c r="AN109" s="11"/>
      <c r="AO109" s="11">
        <v>1.5264924095329846</v>
      </c>
      <c r="AP109" s="11">
        <v>2.1820169702920951</v>
      </c>
      <c r="AQ109" s="11">
        <v>349.00242173449595</v>
      </c>
      <c r="AR109" s="11">
        <v>474.29390403366267</v>
      </c>
      <c r="AS109" s="11">
        <v>22.703572000684677</v>
      </c>
      <c r="AT109" s="11">
        <v>8047.7660836020423</v>
      </c>
      <c r="AU109" s="11">
        <v>611.31681614498041</v>
      </c>
      <c r="AV109" s="11">
        <v>52.381681728817107</v>
      </c>
      <c r="AW109" s="11">
        <v>26.871096246550032</v>
      </c>
      <c r="AX109" s="11">
        <v>151.56901343866031</v>
      </c>
      <c r="AY109" s="11"/>
      <c r="AZ109" s="11">
        <v>309.53758545155341</v>
      </c>
      <c r="BA109" s="11">
        <v>587.55733407180571</v>
      </c>
      <c r="BB109" s="11">
        <v>65.676256082425368</v>
      </c>
      <c r="BC109" s="11">
        <v>90.536527368847288</v>
      </c>
      <c r="BD109" s="11">
        <v>45.55645297977005</v>
      </c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>
        <v>7514.4638219669969</v>
      </c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>
        <v>64.017320500950447</v>
      </c>
      <c r="DY109" s="11">
        <v>110.76066893279491</v>
      </c>
      <c r="DZ109" s="11">
        <v>130.72481061474238</v>
      </c>
      <c r="EA109" s="11">
        <v>126.87733562687565</v>
      </c>
      <c r="EB109" s="11">
        <v>146.33286490904328</v>
      </c>
      <c r="EC109" s="11">
        <v>20.06839202945541</v>
      </c>
      <c r="ED109" s="11">
        <v>39.765292831669527</v>
      </c>
      <c r="EE109" s="11">
        <v>49.276676430614174</v>
      </c>
      <c r="EF109" s="11">
        <v>72.54845137110722</v>
      </c>
      <c r="EG109" s="11">
        <v>135.64440269904011</v>
      </c>
      <c r="EH109" s="11">
        <v>50.028977115355964</v>
      </c>
      <c r="EI109" s="11">
        <v>131.43536790479004</v>
      </c>
      <c r="EJ109" s="11">
        <v>323.59781440616359</v>
      </c>
      <c r="EK109" s="11">
        <v>631.87494924582563</v>
      </c>
      <c r="EL109" s="11">
        <v>1698.8111989550569</v>
      </c>
      <c r="EM109" s="11"/>
      <c r="EN109" s="11"/>
      <c r="EO109" s="11"/>
      <c r="EP109" s="11"/>
      <c r="EQ109" s="11"/>
      <c r="ER109" s="11"/>
      <c r="ES109" s="11"/>
      <c r="ET109" s="11">
        <v>1810.4365566563017</v>
      </c>
      <c r="EU109" s="11">
        <v>25847.11902117408</v>
      </c>
      <c r="EV109" s="34"/>
      <c r="EW109" s="11"/>
      <c r="EX109" s="11"/>
      <c r="EY109" s="11"/>
      <c r="EZ109" s="11"/>
      <c r="FA109" s="11"/>
      <c r="FB109" s="11"/>
      <c r="FC109" s="11"/>
      <c r="FD109" s="11"/>
      <c r="FE109" s="11"/>
      <c r="FF109" s="11"/>
      <c r="FG109" s="11"/>
      <c r="FH109" s="11"/>
      <c r="FI109" s="11"/>
      <c r="FJ109" s="11"/>
      <c r="FK109" s="11"/>
      <c r="FL109" s="11"/>
      <c r="FM109" s="11"/>
      <c r="FN109" s="11"/>
      <c r="FO109" s="11"/>
      <c r="FP109" s="11"/>
      <c r="FQ109" s="11"/>
      <c r="FR109" s="11"/>
      <c r="FS109" s="11"/>
      <c r="FT109" s="11"/>
      <c r="FU109" s="11"/>
      <c r="FV109" s="11"/>
      <c r="FW109" s="11"/>
      <c r="FX109" s="11"/>
      <c r="FY109" s="11"/>
      <c r="FZ109" s="11"/>
      <c r="GA109" s="11"/>
      <c r="GB109" s="11"/>
      <c r="GC109" s="11"/>
      <c r="GD109" s="11"/>
      <c r="GE109" s="11"/>
      <c r="GF109" s="11"/>
      <c r="GG109" s="11"/>
      <c r="GH109" s="11"/>
      <c r="GI109" s="11"/>
      <c r="GJ109" s="11"/>
      <c r="GK109" s="11"/>
      <c r="GL109" s="11"/>
      <c r="GM109" s="11"/>
      <c r="GN109" s="11"/>
      <c r="GO109" s="11"/>
      <c r="GQ109" s="11"/>
      <c r="GR109" s="11"/>
      <c r="GS109" s="11"/>
    </row>
    <row r="110" spans="1:201" x14ac:dyDescent="0.3">
      <c r="A110" s="11" t="s">
        <v>435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>
        <v>0.41522689759665932</v>
      </c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>
        <v>5.7244435609423647E-2</v>
      </c>
      <c r="AG110" s="11"/>
      <c r="AH110" s="11"/>
      <c r="AI110" s="11">
        <v>4.5024030848863257E-2</v>
      </c>
      <c r="AJ110" s="11"/>
      <c r="AK110" s="11"/>
      <c r="AL110" s="11"/>
      <c r="AM110" s="11"/>
      <c r="AN110" s="11"/>
      <c r="AO110" s="11"/>
      <c r="AP110" s="11"/>
      <c r="AQ110" s="11">
        <v>63.826331425842973</v>
      </c>
      <c r="AR110" s="11"/>
      <c r="AS110" s="11"/>
      <c r="AT110" s="11"/>
      <c r="AU110" s="11"/>
      <c r="AV110" s="11"/>
      <c r="AW110" s="11">
        <v>199.38431037500422</v>
      </c>
      <c r="AX110" s="11">
        <v>34.743297658916667</v>
      </c>
      <c r="AY110" s="11"/>
      <c r="AZ110" s="11">
        <v>67.805699082883478</v>
      </c>
      <c r="BA110" s="11">
        <v>242.12107917743205</v>
      </c>
      <c r="BB110" s="11">
        <v>463.9352240115827</v>
      </c>
      <c r="BC110" s="11">
        <v>49.051909716320679</v>
      </c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>
        <v>175.65825791185225</v>
      </c>
      <c r="DY110" s="11">
        <v>277.23481633510335</v>
      </c>
      <c r="DZ110" s="11">
        <v>284.207315009262</v>
      </c>
      <c r="EA110" s="11">
        <v>259.06276260635525</v>
      </c>
      <c r="EB110" s="11">
        <v>224.64541483910227</v>
      </c>
      <c r="EC110" s="11">
        <v>58.41541177436244</v>
      </c>
      <c r="ED110" s="11">
        <v>115.12373955352868</v>
      </c>
      <c r="EE110" s="11">
        <v>111.71776302055503</v>
      </c>
      <c r="EF110" s="11">
        <v>139.93178564992508</v>
      </c>
      <c r="EG110" s="11">
        <v>299.53802946871679</v>
      </c>
      <c r="EH110" s="11">
        <v>228.99626518307537</v>
      </c>
      <c r="EI110" s="11">
        <v>442.26401012696687</v>
      </c>
      <c r="EJ110" s="11">
        <v>957.917891941883</v>
      </c>
      <c r="EK110" s="11">
        <v>1551.4726007640973</v>
      </c>
      <c r="EL110" s="11">
        <v>3740.6554970542716</v>
      </c>
      <c r="EM110" s="11"/>
      <c r="EN110" s="11"/>
      <c r="EO110" s="11"/>
      <c r="EP110" s="11"/>
      <c r="EQ110" s="11"/>
      <c r="ER110" s="11"/>
      <c r="ES110" s="11"/>
      <c r="ET110" s="11">
        <v>3602.7085535359192</v>
      </c>
      <c r="EU110" s="11">
        <v>13590.935461587014</v>
      </c>
      <c r="EV110" s="34"/>
      <c r="EW110" s="11"/>
      <c r="EX110" s="11"/>
      <c r="EY110" s="11"/>
      <c r="EZ110" s="11"/>
      <c r="FA110" s="11"/>
      <c r="FB110" s="11"/>
      <c r="FC110" s="11"/>
      <c r="FD110" s="11"/>
      <c r="FE110" s="11"/>
      <c r="FF110" s="11"/>
      <c r="FG110" s="11"/>
      <c r="FH110" s="11"/>
      <c r="FI110" s="11"/>
      <c r="FJ110" s="11"/>
      <c r="FK110" s="11"/>
      <c r="FL110" s="11"/>
      <c r="FM110" s="11"/>
      <c r="FN110" s="11"/>
      <c r="FO110" s="11"/>
      <c r="FP110" s="11"/>
      <c r="FQ110" s="11"/>
      <c r="FR110" s="11"/>
      <c r="FS110" s="11"/>
      <c r="FT110" s="11"/>
      <c r="FU110" s="11"/>
      <c r="FV110" s="11"/>
      <c r="FW110" s="11"/>
      <c r="FX110" s="11"/>
      <c r="FY110" s="11"/>
      <c r="FZ110" s="11"/>
      <c r="GA110" s="11"/>
      <c r="GB110" s="11"/>
      <c r="GC110" s="11"/>
      <c r="GD110" s="11"/>
      <c r="GE110" s="11"/>
      <c r="GF110" s="11"/>
      <c r="GG110" s="11"/>
      <c r="GH110" s="11"/>
      <c r="GI110" s="11"/>
      <c r="GJ110" s="11"/>
      <c r="GK110" s="11"/>
      <c r="GL110" s="11"/>
      <c r="GM110" s="11"/>
      <c r="GN110" s="11"/>
      <c r="GO110" s="11"/>
      <c r="GQ110" s="11"/>
      <c r="GR110" s="11"/>
      <c r="GS110" s="11"/>
    </row>
    <row r="111" spans="1:201" x14ac:dyDescent="0.3">
      <c r="A111" s="11" t="s">
        <v>436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>
        <v>0.11609401437371691</v>
      </c>
      <c r="L111" s="11"/>
      <c r="M111" s="11"/>
      <c r="N111" s="11"/>
      <c r="O111" s="11"/>
      <c r="P111" s="11"/>
      <c r="Q111" s="11">
        <v>1.5318528639623359</v>
      </c>
      <c r="R111" s="11"/>
      <c r="S111" s="11"/>
      <c r="T111" s="11"/>
      <c r="U111" s="11"/>
      <c r="V111" s="11"/>
      <c r="W111" s="11">
        <v>14.109071080064371</v>
      </c>
      <c r="X111" s="11">
        <v>82.19037562073072</v>
      </c>
      <c r="Y111" s="11"/>
      <c r="Z111" s="11">
        <v>0.54431014853848103</v>
      </c>
      <c r="AA111" s="11"/>
      <c r="AB111" s="11"/>
      <c r="AC111" s="11">
        <v>0.30803550847961708</v>
      </c>
      <c r="AD111" s="11">
        <v>2.6516090222213071</v>
      </c>
      <c r="AE111" s="11">
        <v>2.156734446812838</v>
      </c>
      <c r="AF111" s="11">
        <v>0.12920760823902275</v>
      </c>
      <c r="AG111" s="11">
        <v>2.0151500706231027</v>
      </c>
      <c r="AH111" s="11">
        <v>12.976820175319085</v>
      </c>
      <c r="AI111" s="11">
        <v>0.29059782677391027</v>
      </c>
      <c r="AJ111" s="11">
        <v>11.966421074713335</v>
      </c>
      <c r="AK111" s="11"/>
      <c r="AL111" s="11">
        <v>10.710345131415709</v>
      </c>
      <c r="AM111" s="11">
        <v>3.2134830030804036</v>
      </c>
      <c r="AN111" s="11">
        <v>3.2762008379111611</v>
      </c>
      <c r="AO111" s="11">
        <v>0.33795891324562605</v>
      </c>
      <c r="AP111" s="11">
        <v>1.1060836122245719</v>
      </c>
      <c r="AQ111" s="11">
        <v>49.403099139265478</v>
      </c>
      <c r="AR111" s="11">
        <v>117.65042892043925</v>
      </c>
      <c r="AS111" s="11"/>
      <c r="AT111" s="11">
        <v>388.00948861693183</v>
      </c>
      <c r="AU111" s="11">
        <v>58.332933579647388</v>
      </c>
      <c r="AV111" s="11"/>
      <c r="AW111" s="11">
        <v>132.55770884750004</v>
      </c>
      <c r="AX111" s="11">
        <v>334.573740496749</v>
      </c>
      <c r="AY111" s="11">
        <v>137.91086694431667</v>
      </c>
      <c r="AZ111" s="11">
        <v>713.58623777666537</v>
      </c>
      <c r="BA111" s="11">
        <v>1423.7189676957582</v>
      </c>
      <c r="BB111" s="11">
        <v>206.23344978763564</v>
      </c>
      <c r="BC111" s="11">
        <v>101.72771321260683</v>
      </c>
      <c r="BD111" s="11">
        <v>88.666003340928071</v>
      </c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X111" s="11">
        <v>86.589281457555998</v>
      </c>
      <c r="DY111" s="11">
        <v>142.12550257380633</v>
      </c>
      <c r="DZ111" s="11">
        <v>160.69849617687981</v>
      </c>
      <c r="EA111" s="11">
        <v>151.85434582195742</v>
      </c>
      <c r="EB111" s="11">
        <v>162.93087577323467</v>
      </c>
      <c r="EC111" s="11">
        <v>25.553349704796876</v>
      </c>
      <c r="ED111" s="11">
        <v>48.945813826443988</v>
      </c>
      <c r="EE111" s="11">
        <v>56.116280169091326</v>
      </c>
      <c r="EF111" s="11">
        <v>99.357633985384012</v>
      </c>
      <c r="EG111" s="11">
        <v>182.8055692769976</v>
      </c>
      <c r="EH111" s="11">
        <v>85.833812850627041</v>
      </c>
      <c r="EI111" s="11">
        <v>186.92511753974367</v>
      </c>
      <c r="EJ111" s="11">
        <v>429.3686574325074</v>
      </c>
      <c r="EK111" s="11">
        <v>681.17063006979913</v>
      </c>
      <c r="EL111" s="11">
        <v>1776.458798593382</v>
      </c>
      <c r="EM111" s="11"/>
      <c r="EN111" s="11"/>
      <c r="EO111" s="11"/>
      <c r="EP111" s="11"/>
      <c r="EQ111" s="11"/>
      <c r="ER111" s="11"/>
      <c r="ES111" s="11"/>
      <c r="ET111" s="11"/>
      <c r="EU111" s="11">
        <v>8178.7351545693791</v>
      </c>
      <c r="EV111" s="34"/>
      <c r="EW111" s="11"/>
      <c r="EX111" s="11"/>
      <c r="EY111" s="11"/>
      <c r="EZ111" s="11"/>
      <c r="FA111" s="11"/>
      <c r="FB111" s="11"/>
      <c r="FC111" s="11"/>
      <c r="FD111" s="11"/>
      <c r="FE111" s="11"/>
      <c r="FF111" s="11"/>
      <c r="FG111" s="11"/>
      <c r="FH111" s="11"/>
      <c r="FI111" s="11"/>
      <c r="FJ111" s="11"/>
      <c r="FK111" s="11"/>
      <c r="FL111" s="11"/>
      <c r="FM111" s="11"/>
      <c r="FN111" s="11"/>
      <c r="FO111" s="11"/>
      <c r="FP111" s="11"/>
      <c r="FQ111" s="11"/>
      <c r="FR111" s="11"/>
      <c r="FS111" s="11"/>
      <c r="FT111" s="11"/>
      <c r="FU111" s="11"/>
      <c r="FV111" s="11"/>
      <c r="FW111" s="11"/>
      <c r="FX111" s="11"/>
      <c r="FY111" s="11"/>
      <c r="FZ111" s="11"/>
      <c r="GA111" s="11"/>
      <c r="GB111" s="11"/>
      <c r="GC111" s="11"/>
      <c r="GD111" s="11"/>
      <c r="GE111" s="11"/>
      <c r="GF111" s="11"/>
      <c r="GG111" s="11"/>
      <c r="GH111" s="11"/>
      <c r="GI111" s="11"/>
      <c r="GJ111" s="11"/>
      <c r="GK111" s="11"/>
      <c r="GL111" s="11"/>
      <c r="GM111" s="11"/>
      <c r="GN111" s="11"/>
      <c r="GO111" s="11"/>
      <c r="GQ111" s="11"/>
      <c r="GR111" s="11"/>
      <c r="GS111" s="11"/>
    </row>
    <row r="112" spans="1:201" x14ac:dyDescent="0.3">
      <c r="A112" s="11" t="s">
        <v>437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>
        <v>2.5423314208276864</v>
      </c>
      <c r="L112" s="11"/>
      <c r="M112" s="11"/>
      <c r="N112" s="11"/>
      <c r="O112" s="11"/>
      <c r="P112" s="11"/>
      <c r="Q112" s="11">
        <v>10.011543715785537</v>
      </c>
      <c r="R112" s="11"/>
      <c r="S112" s="11"/>
      <c r="T112" s="11"/>
      <c r="U112" s="11"/>
      <c r="V112" s="11">
        <v>7.1382617162269284</v>
      </c>
      <c r="W112" s="11">
        <v>20.993055118247586</v>
      </c>
      <c r="X112" s="11">
        <v>121.69276092000933</v>
      </c>
      <c r="Y112" s="11"/>
      <c r="Z112" s="11">
        <v>0.37653175840454017</v>
      </c>
      <c r="AA112" s="11">
        <v>1.810568518697494</v>
      </c>
      <c r="AB112" s="11"/>
      <c r="AC112" s="11">
        <v>1.9388414577580084</v>
      </c>
      <c r="AD112" s="11">
        <v>1.3200013389236664</v>
      </c>
      <c r="AE112" s="11">
        <v>3.6542586027272623</v>
      </c>
      <c r="AF112" s="11">
        <v>0.33524975501059068</v>
      </c>
      <c r="AG112" s="11">
        <v>6.5867746745526015</v>
      </c>
      <c r="AH112" s="11"/>
      <c r="AI112" s="11">
        <v>0.30309817029061137</v>
      </c>
      <c r="AJ112" s="11">
        <v>18.161837444040916</v>
      </c>
      <c r="AK112" s="11">
        <v>432.07175108047124</v>
      </c>
      <c r="AL112" s="11">
        <v>21.577350324830544</v>
      </c>
      <c r="AM112" s="11">
        <v>6.3721322394625144</v>
      </c>
      <c r="AN112" s="11">
        <v>7.7518696279658759</v>
      </c>
      <c r="AO112" s="11">
        <v>0.1617971846231028</v>
      </c>
      <c r="AP112" s="11">
        <v>0.57861273846361105</v>
      </c>
      <c r="AQ112" s="11">
        <v>599.18787399915755</v>
      </c>
      <c r="AR112" s="11">
        <v>49.263003830802596</v>
      </c>
      <c r="AS112" s="11"/>
      <c r="AT112" s="11">
        <v>452.02446356617554</v>
      </c>
      <c r="AU112" s="11">
        <v>314.84023778192204</v>
      </c>
      <c r="AV112" s="11">
        <v>17.368503586179902</v>
      </c>
      <c r="AW112" s="11">
        <v>1613.456544678691</v>
      </c>
      <c r="AX112" s="11">
        <v>1456.5307830306265</v>
      </c>
      <c r="AY112" s="11">
        <v>481.34825947415675</v>
      </c>
      <c r="AZ112" s="11">
        <v>1265.2012581402341</v>
      </c>
      <c r="BA112" s="11">
        <v>509.34791087381723</v>
      </c>
      <c r="BB112" s="11"/>
      <c r="BC112" s="11"/>
      <c r="BD112" s="11">
        <v>65.359015025460977</v>
      </c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  <c r="DW112" s="11"/>
      <c r="DX112" s="11">
        <v>9.4916902129058336</v>
      </c>
      <c r="DY112" s="11">
        <v>13.269645215023637</v>
      </c>
      <c r="DZ112" s="11">
        <v>15.841742565899956</v>
      </c>
      <c r="EA112" s="11">
        <v>23.061929334617133</v>
      </c>
      <c r="EB112" s="11">
        <v>37.998295916697771</v>
      </c>
      <c r="EC112" s="11">
        <v>1.7869778995944126</v>
      </c>
      <c r="ED112" s="11">
        <v>4.0285345378280679</v>
      </c>
      <c r="EE112" s="11">
        <v>4.5640651648940338</v>
      </c>
      <c r="EF112" s="11">
        <v>7.3856699905565728</v>
      </c>
      <c r="EG112" s="11">
        <v>43.356190791698296</v>
      </c>
      <c r="EH112" s="11">
        <v>2.517092471661655</v>
      </c>
      <c r="EI112" s="11">
        <v>7.4458985874555701</v>
      </c>
      <c r="EJ112" s="11">
        <v>27.373968451664798</v>
      </c>
      <c r="EK112" s="11">
        <v>66.429583850397577</v>
      </c>
      <c r="EL112" s="11">
        <v>422.20964592504873</v>
      </c>
      <c r="EM112" s="11"/>
      <c r="EN112" s="11"/>
      <c r="EO112" s="11"/>
      <c r="EP112" s="11"/>
      <c r="EQ112" s="11"/>
      <c r="ER112" s="11"/>
      <c r="ES112" s="11"/>
      <c r="ET112" s="11">
        <v>101.27362374826588</v>
      </c>
      <c r="EU112" s="11">
        <v>8277.3410364587544</v>
      </c>
      <c r="EV112" s="34"/>
      <c r="EW112" s="11"/>
      <c r="EX112" s="11"/>
      <c r="EY112" s="11"/>
      <c r="EZ112" s="11"/>
      <c r="FA112" s="11"/>
      <c r="FB112" s="11"/>
      <c r="FC112" s="11"/>
      <c r="FD112" s="11"/>
      <c r="FE112" s="11"/>
      <c r="FF112" s="11"/>
      <c r="FG112" s="11"/>
      <c r="FH112" s="11"/>
      <c r="FI112" s="11"/>
      <c r="FJ112" s="11"/>
      <c r="FK112" s="11"/>
      <c r="FL112" s="11"/>
      <c r="FM112" s="11"/>
      <c r="FN112" s="11"/>
      <c r="FO112" s="11"/>
      <c r="FP112" s="11"/>
      <c r="FQ112" s="11"/>
      <c r="FR112" s="11"/>
      <c r="FS112" s="11"/>
      <c r="FT112" s="11"/>
      <c r="FU112" s="11"/>
      <c r="FV112" s="11"/>
      <c r="FW112" s="11"/>
      <c r="FX112" s="11"/>
      <c r="FY112" s="11"/>
      <c r="FZ112" s="11"/>
      <c r="GA112" s="11"/>
      <c r="GB112" s="11"/>
      <c r="GC112" s="11"/>
      <c r="GD112" s="11"/>
      <c r="GE112" s="11"/>
      <c r="GF112" s="11"/>
      <c r="GG112" s="11"/>
      <c r="GH112" s="11"/>
      <c r="GI112" s="11"/>
      <c r="GJ112" s="11"/>
      <c r="GK112" s="11"/>
      <c r="GL112" s="11"/>
      <c r="GM112" s="11"/>
      <c r="GN112" s="11"/>
      <c r="GO112" s="11"/>
      <c r="GQ112" s="11"/>
      <c r="GR112" s="11"/>
      <c r="GS112" s="11"/>
    </row>
    <row r="113" spans="1:201" x14ac:dyDescent="0.3">
      <c r="A113" s="11" t="s">
        <v>205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>
        <v>0.1169553939526303</v>
      </c>
      <c r="L113" s="11"/>
      <c r="M113" s="11"/>
      <c r="N113" s="11"/>
      <c r="O113" s="11"/>
      <c r="P113" s="11"/>
      <c r="Q113" s="11">
        <v>1.3240366762654376</v>
      </c>
      <c r="R113" s="11">
        <v>49.936509024189633</v>
      </c>
      <c r="S113" s="11"/>
      <c r="T113" s="11">
        <v>109.40307372492747</v>
      </c>
      <c r="U113" s="11">
        <v>30.845684803400388</v>
      </c>
      <c r="V113" s="11">
        <v>31.655663723559449</v>
      </c>
      <c r="W113" s="11">
        <v>27.772595453640076</v>
      </c>
      <c r="X113" s="11">
        <v>161.0284424360369</v>
      </c>
      <c r="Y113" s="11"/>
      <c r="Z113" s="11">
        <v>0.28902659931857994</v>
      </c>
      <c r="AA113" s="11">
        <v>1.9894238377946367</v>
      </c>
      <c r="AB113" s="11"/>
      <c r="AC113" s="11"/>
      <c r="AD113" s="11">
        <v>5.4812884916558788</v>
      </c>
      <c r="AE113" s="11">
        <v>2.6655273518249238</v>
      </c>
      <c r="AF113" s="11"/>
      <c r="AG113" s="11">
        <v>2.1615165354439076</v>
      </c>
      <c r="AH113" s="11">
        <v>27.421939435810071</v>
      </c>
      <c r="AI113" s="11">
        <v>1.3175042732632971</v>
      </c>
      <c r="AJ113" s="11">
        <v>20.615206479279539</v>
      </c>
      <c r="AK113" s="11"/>
      <c r="AL113" s="11">
        <v>14.136698446156696</v>
      </c>
      <c r="AM113" s="11">
        <v>3.5725275366918545</v>
      </c>
      <c r="AN113" s="11">
        <v>2.7474457544791884</v>
      </c>
      <c r="AO113" s="11">
        <v>0.50295810626376447</v>
      </c>
      <c r="AP113" s="11">
        <v>2.0421196157106238</v>
      </c>
      <c r="AQ113" s="11">
        <v>180.74789011039604</v>
      </c>
      <c r="AR113" s="11"/>
      <c r="AS113" s="11"/>
      <c r="AT113" s="11">
        <v>497.95098856969537</v>
      </c>
      <c r="AU113" s="11">
        <v>149.97449133023213</v>
      </c>
      <c r="AV113" s="11">
        <v>40.258822409759738</v>
      </c>
      <c r="AW113" s="11">
        <v>452.35364615398134</v>
      </c>
      <c r="AX113" s="11">
        <v>39.423576187842592</v>
      </c>
      <c r="AY113" s="11">
        <v>191.54943441251677</v>
      </c>
      <c r="AZ113" s="11">
        <v>754.45601926622066</v>
      </c>
      <c r="BA113" s="11">
        <v>822.116192229479</v>
      </c>
      <c r="BB113" s="11">
        <v>529.70533754246458</v>
      </c>
      <c r="BC113" s="11">
        <v>148.08375328166869</v>
      </c>
      <c r="BD113" s="11">
        <v>95.895552522424467</v>
      </c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  <c r="DW113" s="11"/>
      <c r="DX113" s="11">
        <v>35.728343418808869</v>
      </c>
      <c r="DY113" s="11">
        <v>39.790170535872491</v>
      </c>
      <c r="DZ113" s="11">
        <v>46.696623026655494</v>
      </c>
      <c r="EA113" s="11">
        <v>39.538896097459222</v>
      </c>
      <c r="EB113" s="11">
        <v>39.78401936190437</v>
      </c>
      <c r="EC113" s="11">
        <v>7.9129169422811128</v>
      </c>
      <c r="ED113" s="11">
        <v>15.296487058905941</v>
      </c>
      <c r="EE113" s="11">
        <v>14.989965383153203</v>
      </c>
      <c r="EF113" s="11">
        <v>25.928993116273229</v>
      </c>
      <c r="EG113" s="11">
        <v>57.628840553682068</v>
      </c>
      <c r="EH113" s="11">
        <v>24.957310906460059</v>
      </c>
      <c r="EI113" s="11">
        <v>61.938977070361098</v>
      </c>
      <c r="EJ113" s="11">
        <v>156.00524395532798</v>
      </c>
      <c r="EK113" s="11">
        <v>244.06958683502725</v>
      </c>
      <c r="EL113" s="11">
        <v>858.62134308292912</v>
      </c>
      <c r="EM113" s="11"/>
      <c r="EN113" s="11"/>
      <c r="EO113" s="11"/>
      <c r="EP113" s="11"/>
      <c r="EQ113" s="11"/>
      <c r="ER113" s="11"/>
      <c r="ES113" s="11"/>
      <c r="ET113" s="11"/>
      <c r="EU113" s="11">
        <v>6068.4295650614495</v>
      </c>
      <c r="EV113" s="34"/>
      <c r="EW113" s="11"/>
      <c r="EX113" s="11"/>
      <c r="EY113" s="11"/>
      <c r="EZ113" s="11"/>
      <c r="FA113" s="11"/>
      <c r="FB113" s="11"/>
      <c r="FC113" s="11"/>
      <c r="FD113" s="11"/>
      <c r="FE113" s="11"/>
      <c r="FF113" s="11"/>
      <c r="FG113" s="11"/>
      <c r="FH113" s="11"/>
      <c r="FI113" s="11"/>
      <c r="FJ113" s="11"/>
      <c r="FK113" s="11"/>
      <c r="FL113" s="11"/>
      <c r="FM113" s="11"/>
      <c r="FN113" s="11"/>
      <c r="FO113" s="11"/>
      <c r="FP113" s="11"/>
      <c r="FQ113" s="11"/>
      <c r="FR113" s="11"/>
      <c r="FS113" s="11"/>
      <c r="FT113" s="11"/>
      <c r="FU113" s="11"/>
      <c r="FV113" s="11"/>
      <c r="FW113" s="11"/>
      <c r="FX113" s="11"/>
      <c r="FY113" s="11"/>
      <c r="FZ113" s="11"/>
      <c r="GA113" s="11"/>
      <c r="GB113" s="11"/>
      <c r="GC113" s="11"/>
      <c r="GD113" s="11"/>
      <c r="GE113" s="11"/>
      <c r="GF113" s="11"/>
      <c r="GG113" s="11"/>
      <c r="GH113" s="11"/>
      <c r="GI113" s="11"/>
      <c r="GJ113" s="11"/>
      <c r="GK113" s="11"/>
      <c r="GL113" s="11"/>
      <c r="GM113" s="11"/>
      <c r="GN113" s="11"/>
      <c r="GO113" s="11"/>
      <c r="GQ113" s="11"/>
      <c r="GR113" s="11"/>
      <c r="GS113" s="11"/>
    </row>
    <row r="114" spans="1:201" x14ac:dyDescent="0.3">
      <c r="A114" s="11" t="s">
        <v>438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>
        <v>0.58771878320843063</v>
      </c>
      <c r="L114" s="11"/>
      <c r="M114" s="11">
        <v>1.7739711759309351</v>
      </c>
      <c r="N114" s="11"/>
      <c r="O114" s="11"/>
      <c r="P114" s="11"/>
      <c r="Q114" s="11">
        <v>5.9731846047017969</v>
      </c>
      <c r="R114" s="11"/>
      <c r="S114" s="11"/>
      <c r="T114" s="11"/>
      <c r="U114" s="11">
        <v>12.145208412541129</v>
      </c>
      <c r="V114" s="11"/>
      <c r="W114" s="11">
        <v>1046.5917649729558</v>
      </c>
      <c r="X114" s="11">
        <v>4345.9394942528761</v>
      </c>
      <c r="Y114" s="11">
        <v>0.61547458049051862</v>
      </c>
      <c r="Z114" s="11"/>
      <c r="AA114" s="11"/>
      <c r="AB114" s="11"/>
      <c r="AC114" s="11">
        <v>1.2302621082210556</v>
      </c>
      <c r="AD114" s="11">
        <v>2.184855607251694</v>
      </c>
      <c r="AE114" s="11">
        <v>20.677942091314989</v>
      </c>
      <c r="AF114" s="11">
        <v>0.53427011554026427</v>
      </c>
      <c r="AG114" s="11">
        <v>5.3766089991383277</v>
      </c>
      <c r="AH114" s="11">
        <v>1.4888423845613046</v>
      </c>
      <c r="AI114" s="11">
        <v>0.75101441925332513</v>
      </c>
      <c r="AJ114" s="11">
        <v>7.1873903511195714</v>
      </c>
      <c r="AK114" s="11"/>
      <c r="AL114" s="11">
        <v>41.910836591171893</v>
      </c>
      <c r="AM114" s="11">
        <v>5.6886883553391474</v>
      </c>
      <c r="AN114" s="11">
        <v>3.3794397383978025</v>
      </c>
      <c r="AO114" s="11">
        <v>0.48267978755954494</v>
      </c>
      <c r="AP114" s="11">
        <v>0.5585149108003914</v>
      </c>
      <c r="AQ114" s="11"/>
      <c r="AR114" s="11">
        <v>137.66553686977156</v>
      </c>
      <c r="AS114" s="11"/>
      <c r="AT114" s="11">
        <v>100.03981101979063</v>
      </c>
      <c r="AU114" s="11">
        <v>116.94405223381204</v>
      </c>
      <c r="AV114" s="11">
        <v>11.505330541049407</v>
      </c>
      <c r="AW114" s="11">
        <v>1709.1792949576688</v>
      </c>
      <c r="AX114" s="11">
        <v>329.06690357185573</v>
      </c>
      <c r="AY114" s="11">
        <v>408.2015505494939</v>
      </c>
      <c r="AZ114" s="11">
        <v>1181.7433720612933</v>
      </c>
      <c r="BA114" s="11">
        <v>387.90547172964904</v>
      </c>
      <c r="BB114" s="11">
        <v>264.7202798333783</v>
      </c>
      <c r="BC114" s="11">
        <v>24.457247214635572</v>
      </c>
      <c r="BD114" s="11">
        <v>49.846460222312288</v>
      </c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>
        <v>18.297663848662115</v>
      </c>
      <c r="DY114" s="11">
        <v>25.776914329307143</v>
      </c>
      <c r="DZ114" s="11">
        <v>28.658533826135713</v>
      </c>
      <c r="EA114" s="11">
        <v>32.31045831102027</v>
      </c>
      <c r="EB114" s="11">
        <v>37.79356438334716</v>
      </c>
      <c r="EC114" s="11">
        <v>6.9854091998775205</v>
      </c>
      <c r="ED114" s="11">
        <v>13.040050020119825</v>
      </c>
      <c r="EE114" s="11">
        <v>15.73649753036254</v>
      </c>
      <c r="EF114" s="11">
        <v>19.71731350648939</v>
      </c>
      <c r="EG114" s="11">
        <v>48.716116572292499</v>
      </c>
      <c r="EH114" s="11">
        <v>14.961599526095737</v>
      </c>
      <c r="EI114" s="11">
        <v>45.044414983903238</v>
      </c>
      <c r="EJ114" s="11">
        <v>105.07720771792772</v>
      </c>
      <c r="EK114" s="11">
        <v>170.75587483612608</v>
      </c>
      <c r="EL114" s="11">
        <v>537.04685782641172</v>
      </c>
      <c r="EM114" s="11"/>
      <c r="EN114" s="11"/>
      <c r="EO114" s="11"/>
      <c r="EP114" s="11"/>
      <c r="EQ114" s="11"/>
      <c r="ER114" s="11"/>
      <c r="ES114" s="11"/>
      <c r="ET114" s="11">
        <v>13255.192369884142</v>
      </c>
      <c r="EU114" s="11">
        <v>24601.464319349303</v>
      </c>
      <c r="EV114" s="34"/>
      <c r="EW114" s="11"/>
      <c r="EX114" s="11"/>
      <c r="EY114" s="11"/>
      <c r="EZ114" s="11"/>
      <c r="FA114" s="11"/>
      <c r="FB114" s="11"/>
      <c r="FC114" s="11"/>
      <c r="FD114" s="11"/>
      <c r="FE114" s="11"/>
      <c r="FF114" s="11"/>
      <c r="FG114" s="11"/>
      <c r="FH114" s="11"/>
      <c r="FI114" s="11"/>
      <c r="FJ114" s="11"/>
      <c r="FK114" s="11"/>
      <c r="FL114" s="11"/>
      <c r="FM114" s="11"/>
      <c r="FN114" s="11"/>
      <c r="FO114" s="11"/>
      <c r="FP114" s="11"/>
      <c r="FQ114" s="11"/>
      <c r="FR114" s="11"/>
      <c r="FS114" s="11"/>
      <c r="FT114" s="11"/>
      <c r="FU114" s="11"/>
      <c r="FV114" s="11"/>
      <c r="FW114" s="11"/>
      <c r="FX114" s="11"/>
      <c r="FY114" s="11"/>
      <c r="FZ114" s="11"/>
      <c r="GA114" s="11"/>
      <c r="GB114" s="11"/>
      <c r="GC114" s="11"/>
      <c r="GD114" s="11"/>
      <c r="GE114" s="11"/>
      <c r="GF114" s="11"/>
      <c r="GG114" s="11"/>
      <c r="GH114" s="11"/>
      <c r="GI114" s="11"/>
      <c r="GJ114" s="11"/>
      <c r="GK114" s="11"/>
      <c r="GL114" s="11"/>
      <c r="GM114" s="11"/>
      <c r="GN114" s="11"/>
      <c r="GO114" s="11"/>
      <c r="GQ114" s="11"/>
      <c r="GR114" s="11"/>
      <c r="GS114" s="11"/>
    </row>
    <row r="115" spans="1:201" x14ac:dyDescent="0.3">
      <c r="A115" s="11" t="s">
        <v>439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>
        <v>404.53857085401728</v>
      </c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>
        <v>0.89396916296339979</v>
      </c>
      <c r="DY115" s="11">
        <v>2.0996344206629844</v>
      </c>
      <c r="DZ115" s="11">
        <v>1.6552133133788345</v>
      </c>
      <c r="EA115" s="11">
        <v>1.1920117149588385</v>
      </c>
      <c r="EB115" s="11">
        <v>1.7818222742635139</v>
      </c>
      <c r="EC115" s="11">
        <v>0.409970274070107</v>
      </c>
      <c r="ED115" s="11">
        <v>2.7933757016690302</v>
      </c>
      <c r="EE115" s="11">
        <v>2.1853352167723674</v>
      </c>
      <c r="EF115" s="11">
        <v>3.0020812243695092</v>
      </c>
      <c r="EG115" s="11">
        <v>3.9813348709852461</v>
      </c>
      <c r="EH115" s="11">
        <v>13.844790234535029</v>
      </c>
      <c r="EI115" s="11">
        <v>24.623840869254394</v>
      </c>
      <c r="EJ115" s="11">
        <v>53.41049240088519</v>
      </c>
      <c r="EK115" s="11">
        <v>88.532253761239318</v>
      </c>
      <c r="EL115" s="11">
        <v>150.75627483034961</v>
      </c>
      <c r="EM115" s="11">
        <v>16219.82500723162</v>
      </c>
      <c r="EN115" s="11"/>
      <c r="EO115" s="11"/>
      <c r="EP115" s="11"/>
      <c r="EQ115" s="11"/>
      <c r="ER115" s="11"/>
      <c r="ES115" s="11"/>
      <c r="ET115" s="11">
        <v>479.90353264085019</v>
      </c>
      <c r="EU115" s="11">
        <v>17455.429510996844</v>
      </c>
      <c r="EV115" s="34"/>
      <c r="EW115" s="11"/>
      <c r="EX115" s="11"/>
      <c r="EY115" s="11"/>
      <c r="EZ115" s="11"/>
      <c r="FA115" s="11"/>
      <c r="FB115" s="11"/>
      <c r="FC115" s="11"/>
      <c r="FD115" s="11"/>
      <c r="FE115" s="11"/>
      <c r="FF115" s="11"/>
      <c r="FG115" s="11"/>
      <c r="FH115" s="11"/>
      <c r="FI115" s="11"/>
      <c r="FJ115" s="11"/>
      <c r="FK115" s="11"/>
      <c r="FL115" s="11"/>
      <c r="FM115" s="11"/>
      <c r="FN115" s="11"/>
      <c r="FO115" s="11"/>
      <c r="FP115" s="11"/>
      <c r="FQ115" s="11"/>
      <c r="FR115" s="11"/>
      <c r="FS115" s="11"/>
      <c r="FT115" s="11"/>
      <c r="FU115" s="11"/>
      <c r="FV115" s="11"/>
      <c r="FW115" s="11"/>
      <c r="FX115" s="11"/>
      <c r="FY115" s="11"/>
      <c r="FZ115" s="11"/>
      <c r="GA115" s="11"/>
      <c r="GB115" s="11"/>
      <c r="GC115" s="11"/>
      <c r="GD115" s="11"/>
      <c r="GE115" s="11"/>
      <c r="GF115" s="11"/>
      <c r="GG115" s="11"/>
      <c r="GH115" s="11"/>
      <c r="GI115" s="11"/>
      <c r="GJ115" s="11"/>
      <c r="GK115" s="11"/>
      <c r="GL115" s="11"/>
      <c r="GM115" s="11"/>
      <c r="GN115" s="11"/>
      <c r="GO115" s="11"/>
      <c r="GQ115" s="11"/>
      <c r="GR115" s="11"/>
      <c r="GS115" s="11"/>
    </row>
    <row r="116" spans="1:201" x14ac:dyDescent="0.3">
      <c r="A116" s="11" t="s">
        <v>206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>
        <v>742.08921151326001</v>
      </c>
      <c r="BB116" s="11">
        <v>878.90553572978513</v>
      </c>
      <c r="BC116" s="11">
        <v>151.67549273672046</v>
      </c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>
        <v>86.225799116449352</v>
      </c>
      <c r="DY116" s="11">
        <v>110.29762062154606</v>
      </c>
      <c r="DZ116" s="11">
        <v>123.25650462169912</v>
      </c>
      <c r="EA116" s="11">
        <v>113.02944024961241</v>
      </c>
      <c r="EB116" s="11">
        <v>91.160422302051359</v>
      </c>
      <c r="EC116" s="11">
        <v>20.881709810585228</v>
      </c>
      <c r="ED116" s="11">
        <v>34.115036695679677</v>
      </c>
      <c r="EE116" s="11">
        <v>33.674070998326208</v>
      </c>
      <c r="EF116" s="11">
        <v>56.219915884219908</v>
      </c>
      <c r="EG116" s="11">
        <v>137.62058875275576</v>
      </c>
      <c r="EH116" s="11">
        <v>119.31351176519149</v>
      </c>
      <c r="EI116" s="11">
        <v>244.16940915379391</v>
      </c>
      <c r="EJ116" s="11">
        <v>454.12026457851022</v>
      </c>
      <c r="EK116" s="11">
        <v>796.40017999150791</v>
      </c>
      <c r="EL116" s="11">
        <v>1492.7119914978769</v>
      </c>
      <c r="EM116" s="11">
        <v>3353.0930446633797</v>
      </c>
      <c r="EN116" s="11"/>
      <c r="EO116" s="11"/>
      <c r="EP116" s="11"/>
      <c r="EQ116" s="11"/>
      <c r="ER116" s="11"/>
      <c r="ES116" s="11"/>
      <c r="ET116" s="11"/>
      <c r="EU116" s="11">
        <v>9038.9597506829487</v>
      </c>
      <c r="EV116" s="34"/>
      <c r="EW116" s="11"/>
      <c r="EX116" s="11"/>
      <c r="EY116" s="11"/>
      <c r="EZ116" s="11"/>
      <c r="FA116" s="11"/>
      <c r="FB116" s="11"/>
      <c r="FC116" s="11"/>
      <c r="FD116" s="11"/>
      <c r="FE116" s="11"/>
      <c r="FF116" s="11"/>
      <c r="FG116" s="11"/>
      <c r="FH116" s="11"/>
      <c r="FI116" s="11"/>
      <c r="FJ116" s="11"/>
      <c r="FK116" s="11"/>
      <c r="FL116" s="11"/>
      <c r="FM116" s="11"/>
      <c r="FN116" s="11"/>
      <c r="FO116" s="11"/>
      <c r="FP116" s="11"/>
      <c r="FQ116" s="11"/>
      <c r="FR116" s="11"/>
      <c r="FS116" s="11"/>
      <c r="FT116" s="11"/>
      <c r="FU116" s="11"/>
      <c r="FV116" s="11"/>
      <c r="FW116" s="11"/>
      <c r="FX116" s="11"/>
      <c r="FY116" s="11"/>
      <c r="FZ116" s="11"/>
      <c r="GA116" s="11"/>
      <c r="GB116" s="11"/>
      <c r="GC116" s="11"/>
      <c r="GD116" s="11"/>
      <c r="GE116" s="11"/>
      <c r="GF116" s="11"/>
      <c r="GG116" s="11"/>
      <c r="GH116" s="11"/>
      <c r="GI116" s="11"/>
      <c r="GJ116" s="11"/>
      <c r="GK116" s="11"/>
      <c r="GL116" s="11"/>
      <c r="GM116" s="11"/>
      <c r="GN116" s="11"/>
      <c r="GO116" s="11"/>
      <c r="GQ116" s="11"/>
      <c r="GR116" s="11"/>
      <c r="GS116" s="11"/>
    </row>
    <row r="117" spans="1:201" x14ac:dyDescent="0.3">
      <c r="A117" s="11" t="s">
        <v>207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>
        <v>0.2109215696712807</v>
      </c>
      <c r="L117" s="11"/>
      <c r="M117" s="11"/>
      <c r="N117" s="11"/>
      <c r="O117" s="11"/>
      <c r="P117" s="11"/>
      <c r="Q117" s="11">
        <v>1.9602528277336229</v>
      </c>
      <c r="R117" s="11">
        <v>350.26224013461621</v>
      </c>
      <c r="S117" s="11">
        <v>83.880786532989148</v>
      </c>
      <c r="T117" s="11">
        <v>52.989175853356393</v>
      </c>
      <c r="U117" s="11"/>
      <c r="V117" s="11"/>
      <c r="W117" s="11"/>
      <c r="X117" s="11"/>
      <c r="Y117" s="11"/>
      <c r="Z117" s="11"/>
      <c r="AA117" s="11"/>
      <c r="AB117" s="11"/>
      <c r="AC117" s="11">
        <v>0.38072657547295674</v>
      </c>
      <c r="AD117" s="11"/>
      <c r="AE117" s="11"/>
      <c r="AF117" s="11">
        <v>0.1741473864497492</v>
      </c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>
        <v>25.064168046199626</v>
      </c>
      <c r="AY117" s="11"/>
      <c r="AZ117" s="11"/>
      <c r="BA117" s="11">
        <v>90.134595063281978</v>
      </c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  <c r="DW117" s="11"/>
      <c r="DX117" s="11">
        <v>3.4894448647364475</v>
      </c>
      <c r="DY117" s="11">
        <v>7.2784302602243685</v>
      </c>
      <c r="DZ117" s="11">
        <v>9.7936775996273582</v>
      </c>
      <c r="EA117" s="11">
        <v>12.165915090111664</v>
      </c>
      <c r="EB117" s="11">
        <v>16.534617923268115</v>
      </c>
      <c r="EC117" s="11">
        <v>1.6154078374802106</v>
      </c>
      <c r="ED117" s="11">
        <v>2.2953858118913337</v>
      </c>
      <c r="EE117" s="11">
        <v>2.7549211400111586</v>
      </c>
      <c r="EF117" s="11">
        <v>3.1975356066328309</v>
      </c>
      <c r="EG117" s="11">
        <v>10.716455818784622</v>
      </c>
      <c r="EH117" s="11">
        <v>1.3645883015090505</v>
      </c>
      <c r="EI117" s="11">
        <v>8.2463781317782257</v>
      </c>
      <c r="EJ117" s="11">
        <v>18.71387274370263</v>
      </c>
      <c r="EK117" s="11">
        <v>27.834153340823143</v>
      </c>
      <c r="EL117" s="11">
        <v>91.126920812153998</v>
      </c>
      <c r="EM117" s="11">
        <v>2767.6205493738903</v>
      </c>
      <c r="EN117" s="11"/>
      <c r="EO117" s="11"/>
      <c r="EP117" s="11"/>
      <c r="EQ117" s="11"/>
      <c r="ER117" s="11"/>
      <c r="ES117" s="11"/>
      <c r="ET117" s="11"/>
      <c r="EU117" s="11">
        <v>3589.8052686463966</v>
      </c>
      <c r="EV117" s="34"/>
      <c r="EW117" s="11"/>
      <c r="EX117" s="11"/>
      <c r="EY117" s="11"/>
      <c r="EZ117" s="11"/>
      <c r="FA117" s="11"/>
      <c r="FB117" s="11"/>
      <c r="FC117" s="11"/>
      <c r="FD117" s="11"/>
      <c r="FE117" s="11"/>
      <c r="FF117" s="11"/>
      <c r="FG117" s="11"/>
      <c r="FH117" s="11"/>
      <c r="FI117" s="11"/>
      <c r="FJ117" s="11"/>
      <c r="FK117" s="11"/>
      <c r="FL117" s="11"/>
      <c r="FM117" s="11"/>
      <c r="FN117" s="11"/>
      <c r="FO117" s="11"/>
      <c r="FP117" s="11"/>
      <c r="FQ117" s="11"/>
      <c r="FR117" s="11"/>
      <c r="FS117" s="11"/>
      <c r="FT117" s="11"/>
      <c r="FU117" s="11"/>
      <c r="FV117" s="11"/>
      <c r="FW117" s="11"/>
      <c r="FX117" s="11"/>
      <c r="FY117" s="11"/>
      <c r="FZ117" s="11"/>
      <c r="GA117" s="11"/>
      <c r="GB117" s="11"/>
      <c r="GC117" s="11"/>
      <c r="GD117" s="11"/>
      <c r="GE117" s="11"/>
      <c r="GF117" s="11"/>
      <c r="GG117" s="11"/>
      <c r="GH117" s="11"/>
      <c r="GI117" s="11"/>
      <c r="GJ117" s="11"/>
      <c r="GK117" s="11"/>
      <c r="GL117" s="11"/>
      <c r="GM117" s="11"/>
      <c r="GN117" s="11"/>
      <c r="GO117" s="11"/>
      <c r="GQ117" s="11"/>
      <c r="GR117" s="11"/>
      <c r="GS117" s="11"/>
    </row>
    <row r="118" spans="1:201" x14ac:dyDescent="0.3">
      <c r="A118" s="11" t="s">
        <v>49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>
        <v>3.8651189626104747E-2</v>
      </c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>
        <v>59.738641339803799</v>
      </c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>
        <v>132.03850739319435</v>
      </c>
      <c r="DY118" s="11">
        <v>280.04535298017151</v>
      </c>
      <c r="DZ118" s="11">
        <v>361.62361341852397</v>
      </c>
      <c r="EA118" s="11">
        <v>342.52409640488651</v>
      </c>
      <c r="EB118" s="11">
        <v>493.95891670745328</v>
      </c>
      <c r="EC118" s="11">
        <v>35.120313196914594</v>
      </c>
      <c r="ED118" s="11">
        <v>62.542180485709238</v>
      </c>
      <c r="EE118" s="11">
        <v>85.918990343054574</v>
      </c>
      <c r="EF118" s="11">
        <v>126.44500826537029</v>
      </c>
      <c r="EG118" s="11">
        <v>296.16016565799845</v>
      </c>
      <c r="EH118" s="11">
        <v>75.155976428796365</v>
      </c>
      <c r="EI118" s="11">
        <v>176.31684448235336</v>
      </c>
      <c r="EJ118" s="11">
        <v>419.44667929282588</v>
      </c>
      <c r="EK118" s="11">
        <v>796.68777714402211</v>
      </c>
      <c r="EL118" s="11">
        <v>2845.2092647732056</v>
      </c>
      <c r="EM118" s="11"/>
      <c r="EN118" s="11"/>
      <c r="EO118" s="11"/>
      <c r="EP118" s="11"/>
      <c r="EQ118" s="11"/>
      <c r="ER118" s="11"/>
      <c r="ES118" s="11"/>
      <c r="ET118" s="11"/>
      <c r="EU118" s="11">
        <v>6588.9709795039098</v>
      </c>
      <c r="EV118" s="34"/>
      <c r="EW118" s="11"/>
      <c r="EX118" s="11"/>
      <c r="EY118" s="11"/>
      <c r="EZ118" s="11"/>
      <c r="FA118" s="11"/>
      <c r="FB118" s="11"/>
      <c r="FC118" s="11"/>
      <c r="FD118" s="11"/>
      <c r="FE118" s="11"/>
      <c r="FF118" s="11"/>
      <c r="FG118" s="11"/>
      <c r="FH118" s="11"/>
      <c r="FI118" s="11"/>
      <c r="FJ118" s="11"/>
      <c r="FK118" s="11"/>
      <c r="FL118" s="11"/>
      <c r="FM118" s="11"/>
      <c r="FN118" s="11"/>
      <c r="FO118" s="11"/>
      <c r="FP118" s="11"/>
      <c r="FQ118" s="11"/>
      <c r="FR118" s="11"/>
      <c r="FS118" s="11"/>
      <c r="FT118" s="11"/>
      <c r="FU118" s="11"/>
      <c r="FV118" s="11"/>
      <c r="FW118" s="11"/>
      <c r="FX118" s="11"/>
      <c r="FY118" s="11"/>
      <c r="FZ118" s="11"/>
      <c r="GA118" s="11"/>
      <c r="GB118" s="11"/>
      <c r="GC118" s="11"/>
      <c r="GD118" s="11"/>
      <c r="GE118" s="11"/>
      <c r="GF118" s="11"/>
      <c r="GG118" s="11"/>
      <c r="GH118" s="11"/>
      <c r="GI118" s="11"/>
      <c r="GJ118" s="11"/>
      <c r="GK118" s="11"/>
      <c r="GL118" s="11"/>
      <c r="GM118" s="11"/>
      <c r="GN118" s="11"/>
      <c r="GO118" s="11"/>
      <c r="GQ118" s="11"/>
      <c r="GR118" s="11"/>
      <c r="GS118" s="11"/>
    </row>
    <row r="119" spans="1:201" x14ac:dyDescent="0.3">
      <c r="A119" s="11" t="s">
        <v>168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>
        <v>152.86741269889529</v>
      </c>
      <c r="BF119" s="11">
        <v>93.636016990787795</v>
      </c>
      <c r="BG119" s="11">
        <v>108.80940904683816</v>
      </c>
      <c r="BH119" s="11">
        <v>16.591125053547021</v>
      </c>
      <c r="BI119" s="11">
        <v>14.875452040769986</v>
      </c>
      <c r="BJ119" s="11">
        <v>26.287910184706224</v>
      </c>
      <c r="BK119" s="11">
        <v>113.42490539671249</v>
      </c>
      <c r="BL119" s="11">
        <v>192.10932038220426</v>
      </c>
      <c r="BM119" s="11">
        <v>219.77088952939101</v>
      </c>
      <c r="BN119" s="11">
        <v>790.09745232132332</v>
      </c>
      <c r="BO119" s="11">
        <v>1.8741772532611625</v>
      </c>
      <c r="BP119" s="11">
        <v>0.31933093868948642</v>
      </c>
      <c r="BQ119" s="11">
        <v>7.7845386725595134</v>
      </c>
      <c r="BR119" s="11">
        <v>1025.1636981919228</v>
      </c>
      <c r="BS119" s="11">
        <v>1186.7336337497613</v>
      </c>
      <c r="BT119" s="11">
        <v>3.0618221029455102</v>
      </c>
      <c r="BU119" s="11">
        <v>38.386565638086047</v>
      </c>
      <c r="BV119" s="11">
        <v>96.833032378644759</v>
      </c>
      <c r="BW119" s="11">
        <v>334.05499195558679</v>
      </c>
      <c r="BX119" s="11">
        <v>58.265854240035644</v>
      </c>
      <c r="BY119" s="11">
        <v>227.52650204162242</v>
      </c>
      <c r="BZ119" s="11">
        <v>408.08903688567898</v>
      </c>
      <c r="CA119" s="11">
        <v>1263.1398638395633</v>
      </c>
      <c r="CB119" s="11">
        <v>958.93346679740853</v>
      </c>
      <c r="CC119" s="11">
        <v>1319.1200806224945</v>
      </c>
      <c r="CD119" s="11">
        <v>133.70004928985028</v>
      </c>
      <c r="CE119" s="11">
        <v>301.32247278923705</v>
      </c>
      <c r="CF119" s="11">
        <v>1485.287719764701</v>
      </c>
      <c r="CG119" s="11">
        <v>104.81834740632043</v>
      </c>
      <c r="CH119" s="11">
        <v>1022.085650929639</v>
      </c>
      <c r="CI119" s="11">
        <v>634.5144048487582</v>
      </c>
      <c r="CJ119" s="11">
        <v>9.5138160968239944</v>
      </c>
      <c r="CK119" s="11">
        <v>763.24805298750596</v>
      </c>
      <c r="CL119" s="11">
        <v>1205.8552885835979</v>
      </c>
      <c r="CM119" s="11">
        <v>134.18094708423141</v>
      </c>
      <c r="CN119" s="11">
        <v>320.67315008359549</v>
      </c>
      <c r="CO119" s="11">
        <v>1565.1466819746008</v>
      </c>
      <c r="CP119" s="11">
        <v>2500.0542394378854</v>
      </c>
      <c r="CQ119" s="11">
        <v>276.7758517724647</v>
      </c>
      <c r="CR119" s="11">
        <v>993.8955913933296</v>
      </c>
      <c r="CS119" s="11">
        <v>1858.8366814517378</v>
      </c>
      <c r="CT119" s="11">
        <v>471.80467007358163</v>
      </c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  <c r="EM119" s="11"/>
      <c r="EN119" s="11"/>
      <c r="EO119" s="11"/>
      <c r="EP119" s="11"/>
      <c r="EQ119" s="11"/>
      <c r="ER119" s="11"/>
      <c r="ES119" s="11"/>
      <c r="ET119" s="11"/>
      <c r="EU119" s="11">
        <v>22439.470104921304</v>
      </c>
      <c r="EV119" s="11"/>
      <c r="EW119" s="11"/>
      <c r="EX119" s="11"/>
      <c r="EY119" s="11"/>
      <c r="EZ119" s="11"/>
      <c r="FA119" s="11"/>
      <c r="FB119" s="11"/>
      <c r="FC119" s="11"/>
      <c r="FD119" s="11"/>
      <c r="FE119" s="11"/>
      <c r="FF119" s="11"/>
      <c r="FG119" s="11"/>
      <c r="FH119" s="11"/>
      <c r="FI119" s="11"/>
      <c r="FJ119" s="11"/>
      <c r="FK119" s="11"/>
      <c r="FL119" s="11"/>
      <c r="FM119" s="11"/>
      <c r="FN119" s="11"/>
      <c r="FO119" s="11"/>
      <c r="FP119" s="11"/>
      <c r="FQ119" s="11"/>
      <c r="FR119" s="11"/>
      <c r="FS119" s="11"/>
      <c r="FT119" s="11"/>
      <c r="FU119" s="11"/>
      <c r="FV119" s="11"/>
      <c r="FW119" s="11"/>
      <c r="FX119" s="11"/>
      <c r="FY119" s="11"/>
      <c r="FZ119" s="11"/>
      <c r="GA119" s="11"/>
      <c r="GB119" s="11"/>
      <c r="GC119" s="11"/>
      <c r="GD119" s="11"/>
      <c r="GE119" s="11"/>
      <c r="GF119" s="11"/>
      <c r="GG119" s="11"/>
      <c r="GH119" s="11"/>
      <c r="GI119" s="11"/>
      <c r="GJ119" s="11"/>
      <c r="GK119" s="11"/>
      <c r="GL119" s="11"/>
      <c r="GM119" s="11"/>
      <c r="GN119" s="11"/>
      <c r="GO119" s="11"/>
      <c r="GQ119" s="11"/>
      <c r="GR119" s="11"/>
      <c r="GS119" s="11"/>
    </row>
    <row r="120" spans="1:201" x14ac:dyDescent="0.3">
      <c r="A120" s="11" t="s">
        <v>440</v>
      </c>
      <c r="B120" s="11">
        <v>467.23540279833406</v>
      </c>
      <c r="C120" s="11">
        <v>374.1333239273165</v>
      </c>
      <c r="D120" s="11">
        <v>440.02327721405157</v>
      </c>
      <c r="E120" s="11">
        <v>174.06104891634482</v>
      </c>
      <c r="F120" s="11">
        <v>156.01963527745417</v>
      </c>
      <c r="G120" s="11">
        <v>274.91259405493389</v>
      </c>
      <c r="H120" s="11">
        <v>560.39958323658152</v>
      </c>
      <c r="I120" s="11">
        <v>526.14195880269745</v>
      </c>
      <c r="J120" s="11">
        <v>230.20731017474887</v>
      </c>
      <c r="K120" s="11">
        <v>2.4427304320976262</v>
      </c>
      <c r="L120" s="11">
        <v>0.81099619033501458</v>
      </c>
      <c r="M120" s="11">
        <v>20.032360947875283</v>
      </c>
      <c r="N120" s="11">
        <v>260.31403210457529</v>
      </c>
      <c r="O120" s="11">
        <v>331.76436694921591</v>
      </c>
      <c r="P120" s="11">
        <v>0.51028769535822938</v>
      </c>
      <c r="Q120" s="11">
        <v>12.970134255934706</v>
      </c>
      <c r="R120" s="11">
        <v>9.0888331577034265</v>
      </c>
      <c r="S120" s="11">
        <v>12.33845668713124</v>
      </c>
      <c r="T120" s="11">
        <v>6.6661464632146847</v>
      </c>
      <c r="U120" s="11">
        <v>75.910811073224494</v>
      </c>
      <c r="V120" s="11">
        <v>82.490189789591966</v>
      </c>
      <c r="W120" s="11">
        <v>140.68509102925682</v>
      </c>
      <c r="X120" s="11">
        <v>38.726442510861368</v>
      </c>
      <c r="Y120" s="11">
        <v>4.6885889705311214</v>
      </c>
      <c r="Z120" s="11">
        <v>4.8600622609198991</v>
      </c>
      <c r="AA120" s="11">
        <v>22.090952233779454</v>
      </c>
      <c r="AB120" s="11">
        <v>47.337321751399799</v>
      </c>
      <c r="AC120" s="11"/>
      <c r="AD120" s="11">
        <v>5.1148870872295484</v>
      </c>
      <c r="AE120" s="11">
        <v>34.688342427603928</v>
      </c>
      <c r="AF120" s="11">
        <v>0.6317783067395405</v>
      </c>
      <c r="AG120" s="11">
        <v>5.8478620777512385</v>
      </c>
      <c r="AH120" s="11">
        <v>0.29911916005331685</v>
      </c>
      <c r="AI120" s="11">
        <v>6.0323379394291256E-2</v>
      </c>
      <c r="AJ120" s="11">
        <v>8.442296876189106</v>
      </c>
      <c r="AK120" s="11">
        <v>2.9852916430498171</v>
      </c>
      <c r="AL120" s="11">
        <v>6.330974424369578</v>
      </c>
      <c r="AM120" s="11">
        <v>39.583023276491964</v>
      </c>
      <c r="AN120" s="11">
        <v>1.4572048631013814</v>
      </c>
      <c r="AO120" s="11">
        <v>1.9896218592022976E-2</v>
      </c>
      <c r="AP120" s="11">
        <v>7.3511236962290267</v>
      </c>
      <c r="AQ120" s="11">
        <v>0.47957213489350714</v>
      </c>
      <c r="AR120" s="11">
        <v>1.5510980667495708</v>
      </c>
      <c r="AS120" s="11">
        <v>143.88804261651131</v>
      </c>
      <c r="AT120" s="11">
        <v>394.58860390088682</v>
      </c>
      <c r="AU120" s="11">
        <v>231.0108332190012</v>
      </c>
      <c r="AV120" s="11">
        <v>341.13885083918831</v>
      </c>
      <c r="AW120" s="11">
        <v>2.5937303510768572</v>
      </c>
      <c r="AX120" s="11">
        <v>0.60401721108277429</v>
      </c>
      <c r="AY120" s="11"/>
      <c r="AZ120" s="11">
        <v>9.8048244864751055</v>
      </c>
      <c r="BA120" s="11">
        <v>7.3407124212978703</v>
      </c>
      <c r="BB120" s="11">
        <v>5.6733178621293616</v>
      </c>
      <c r="BC120" s="11">
        <v>84.480768895664738</v>
      </c>
      <c r="BD120" s="11">
        <v>187.04598492167881</v>
      </c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  <c r="ES120" s="11"/>
      <c r="ET120" s="11"/>
      <c r="EU120" s="11">
        <v>5799.8744192689019</v>
      </c>
      <c r="EV120" s="11">
        <f>SUM(EU120:EU132)</f>
        <v>122621.2982458497</v>
      </c>
      <c r="EW120" s="11"/>
      <c r="EX120" s="11"/>
      <c r="EY120" s="11"/>
      <c r="EZ120" s="11"/>
      <c r="FA120" s="11"/>
      <c r="FB120" s="11"/>
      <c r="FC120" s="11"/>
      <c r="FD120" s="11"/>
      <c r="FE120" s="11"/>
      <c r="FF120" s="11"/>
      <c r="FG120" s="11"/>
      <c r="FH120" s="11"/>
      <c r="FI120" s="11"/>
      <c r="FJ120" s="11"/>
      <c r="FK120" s="11"/>
      <c r="FL120" s="11"/>
      <c r="FM120" s="11"/>
      <c r="FN120" s="11"/>
      <c r="FO120" s="11"/>
      <c r="FP120" s="11"/>
      <c r="FQ120" s="11"/>
      <c r="FR120" s="11"/>
      <c r="FS120" s="11"/>
      <c r="FT120" s="11"/>
      <c r="FU120" s="11"/>
      <c r="FV120" s="11"/>
      <c r="FW120" s="11"/>
      <c r="FX120" s="11"/>
      <c r="FY120" s="11"/>
      <c r="FZ120" s="11"/>
      <c r="GA120" s="11"/>
      <c r="GB120" s="11"/>
      <c r="GC120" s="11"/>
      <c r="GD120" s="11"/>
      <c r="GE120" s="11"/>
      <c r="GF120" s="11"/>
      <c r="GG120" s="11"/>
      <c r="GH120" s="11"/>
      <c r="GI120" s="11"/>
      <c r="GJ120" s="11"/>
      <c r="GK120" s="11"/>
      <c r="GL120" s="11"/>
      <c r="GM120" s="11"/>
      <c r="GN120" s="11"/>
      <c r="GO120" s="11"/>
      <c r="GQ120" s="11"/>
      <c r="GR120" s="11"/>
      <c r="GS120" s="11"/>
    </row>
    <row r="121" spans="1:201" x14ac:dyDescent="0.3">
      <c r="A121" s="11" t="s">
        <v>441</v>
      </c>
      <c r="B121" s="11">
        <v>269.38959660125579</v>
      </c>
      <c r="C121" s="11">
        <v>53.28270834005756</v>
      </c>
      <c r="D121" s="11">
        <v>124.47777232704611</v>
      </c>
      <c r="E121" s="11">
        <v>30.44557535093525</v>
      </c>
      <c r="F121" s="11">
        <v>27.289893928814063</v>
      </c>
      <c r="G121" s="11">
        <v>48.085842003877573</v>
      </c>
      <c r="H121" s="11">
        <v>149.4055785671857</v>
      </c>
      <c r="I121" s="11">
        <v>140.27230946423376</v>
      </c>
      <c r="J121" s="11">
        <v>293.32662538924995</v>
      </c>
      <c r="K121" s="11">
        <v>4.386453994110985</v>
      </c>
      <c r="L121" s="11">
        <v>0.94873305955070597</v>
      </c>
      <c r="M121" s="11">
        <v>23.434589852081633</v>
      </c>
      <c r="N121" s="11">
        <v>197.2699398324965</v>
      </c>
      <c r="O121" s="11">
        <v>658.8971922302959</v>
      </c>
      <c r="P121" s="11">
        <v>0.59695324372399761</v>
      </c>
      <c r="Q121" s="11">
        <v>13.479809049140503</v>
      </c>
      <c r="R121" s="11">
        <v>5.5107536231694603</v>
      </c>
      <c r="S121" s="11">
        <v>13.129045960142559</v>
      </c>
      <c r="T121" s="11">
        <v>4.0418269471260659</v>
      </c>
      <c r="U121" s="11">
        <v>183.7485065015278</v>
      </c>
      <c r="V121" s="11">
        <v>62.799441141744943</v>
      </c>
      <c r="W121" s="11">
        <v>551.46124873432052</v>
      </c>
      <c r="X121" s="11">
        <v>151.80096334185311</v>
      </c>
      <c r="Y121" s="11">
        <v>3.7655517591214061</v>
      </c>
      <c r="Z121" s="11">
        <v>3.9032672966368764</v>
      </c>
      <c r="AA121" s="11">
        <v>17.741931435536362</v>
      </c>
      <c r="AB121" s="11">
        <v>113.882676271611</v>
      </c>
      <c r="AC121" s="11"/>
      <c r="AD121" s="11">
        <v>8.1432917968836822</v>
      </c>
      <c r="AE121" s="11">
        <v>55.226496601159894</v>
      </c>
      <c r="AF121" s="11">
        <v>1.0058394281207472</v>
      </c>
      <c r="AG121" s="11">
        <v>84.618136717608778</v>
      </c>
      <c r="AH121" s="11">
        <v>4.3282323768451514</v>
      </c>
      <c r="AI121" s="11">
        <v>0.8728748894873406</v>
      </c>
      <c r="AJ121" s="11">
        <v>83.249782003180371</v>
      </c>
      <c r="AK121" s="11">
        <v>29.438064325925339</v>
      </c>
      <c r="AL121" s="11">
        <v>62.429958153093487</v>
      </c>
      <c r="AM121" s="11">
        <v>390.32956399447011</v>
      </c>
      <c r="AN121" s="11">
        <v>3.656477390363706</v>
      </c>
      <c r="AO121" s="11">
        <v>0.11703378202515707</v>
      </c>
      <c r="AP121" s="11">
        <v>17.645736493403671</v>
      </c>
      <c r="AQ121" s="11">
        <v>0.42441078889157724</v>
      </c>
      <c r="AR121" s="11">
        <v>1.3726876652321911</v>
      </c>
      <c r="AS121" s="11">
        <v>210.0952614811691</v>
      </c>
      <c r="AT121" s="11">
        <v>465.29259230680663</v>
      </c>
      <c r="AU121" s="11">
        <v>834.08201052490415</v>
      </c>
      <c r="AV121" s="11">
        <v>412.80719804697196</v>
      </c>
      <c r="AW121" s="11">
        <v>9.3648587637218537</v>
      </c>
      <c r="AX121" s="11">
        <v>24.491192229017564</v>
      </c>
      <c r="AY121" s="11"/>
      <c r="AZ121" s="11">
        <v>73.915792735844022</v>
      </c>
      <c r="BA121" s="11">
        <v>52.464476469508291</v>
      </c>
      <c r="BB121" s="11">
        <v>120.24125141672384</v>
      </c>
      <c r="BC121" s="11">
        <v>63.39010102900702</v>
      </c>
      <c r="BD121" s="11">
        <v>286.75779505027464</v>
      </c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/>
      <c r="ET121" s="11"/>
      <c r="EU121" s="11">
        <v>6442.5359027074883</v>
      </c>
      <c r="EV121" s="11"/>
      <c r="EW121" s="11"/>
      <c r="EX121" s="11"/>
      <c r="EY121" s="11"/>
      <c r="EZ121" s="11"/>
      <c r="FA121" s="11"/>
      <c r="FB121" s="11"/>
      <c r="FC121" s="11"/>
      <c r="FD121" s="11"/>
      <c r="FE121" s="11"/>
      <c r="FF121" s="11"/>
      <c r="FG121" s="11"/>
      <c r="FH121" s="11"/>
      <c r="FI121" s="11"/>
      <c r="FJ121" s="11"/>
      <c r="FK121" s="11"/>
      <c r="FL121" s="11"/>
      <c r="FM121" s="11"/>
      <c r="FN121" s="11"/>
      <c r="FO121" s="11"/>
      <c r="FP121" s="11"/>
      <c r="FQ121" s="11"/>
      <c r="FR121" s="11"/>
      <c r="FS121" s="11"/>
      <c r="FT121" s="11"/>
      <c r="FU121" s="11"/>
      <c r="FV121" s="11"/>
      <c r="FW121" s="11"/>
      <c r="FX121" s="11"/>
      <c r="FY121" s="11"/>
      <c r="FZ121" s="11"/>
      <c r="GA121" s="11"/>
      <c r="GB121" s="11"/>
      <c r="GC121" s="11"/>
      <c r="GD121" s="11"/>
      <c r="GE121" s="11"/>
      <c r="GF121" s="11"/>
      <c r="GG121" s="11"/>
      <c r="GH121" s="11"/>
      <c r="GI121" s="11"/>
      <c r="GJ121" s="11"/>
      <c r="GK121" s="11"/>
      <c r="GL121" s="11"/>
      <c r="GM121" s="11"/>
      <c r="GN121" s="11"/>
      <c r="GO121" s="11"/>
      <c r="GQ121" s="11"/>
      <c r="GR121" s="11"/>
      <c r="GS121" s="11"/>
    </row>
    <row r="122" spans="1:201" x14ac:dyDescent="0.3">
      <c r="A122" s="11" t="s">
        <v>442</v>
      </c>
      <c r="B122" s="11">
        <v>21.744029068903824</v>
      </c>
      <c r="C122" s="11">
        <v>5.3840954930411318</v>
      </c>
      <c r="D122" s="11">
        <v>9.8509751741389522</v>
      </c>
      <c r="E122" s="11">
        <v>3.6485312749449834</v>
      </c>
      <c r="F122" s="11">
        <v>3.270361303457868</v>
      </c>
      <c r="G122" s="11">
        <v>5.7625023147352383</v>
      </c>
      <c r="H122" s="11">
        <v>6.0754546751172098</v>
      </c>
      <c r="I122" s="11">
        <v>5.7040578169625435</v>
      </c>
      <c r="J122" s="11">
        <v>12.210345618100359</v>
      </c>
      <c r="K122" s="11">
        <v>1.9496364224971732</v>
      </c>
      <c r="L122" s="11">
        <v>7.2417787825790586E-2</v>
      </c>
      <c r="M122" s="11">
        <v>1.788786781074293</v>
      </c>
      <c r="N122" s="11">
        <v>31.743746051517974</v>
      </c>
      <c r="O122" s="11">
        <v>63.505564978698317</v>
      </c>
      <c r="P122" s="11">
        <v>4.5566066145512493E-2</v>
      </c>
      <c r="Q122" s="11">
        <v>2.7859519039696901</v>
      </c>
      <c r="R122" s="11">
        <v>1.01611989647921</v>
      </c>
      <c r="S122" s="11">
        <v>0.73555272133972227</v>
      </c>
      <c r="T122" s="11">
        <v>0.74526662956463785</v>
      </c>
      <c r="U122" s="11">
        <v>71.928123689621927</v>
      </c>
      <c r="V122" s="11">
        <v>4.7506076545821241</v>
      </c>
      <c r="W122" s="11">
        <v>53.440643046535826</v>
      </c>
      <c r="X122" s="11">
        <v>14.710627654601627</v>
      </c>
      <c r="Y122" s="11">
        <v>1.2356337620229063E-2</v>
      </c>
      <c r="Z122" s="11">
        <v>1.2808239435937875E-2</v>
      </c>
      <c r="AA122" s="11">
        <v>5.8218638031307557E-2</v>
      </c>
      <c r="AB122" s="11">
        <v>1.2414438587278447</v>
      </c>
      <c r="AC122" s="11"/>
      <c r="AD122" s="11">
        <v>1.1436916604179832</v>
      </c>
      <c r="AE122" s="11">
        <v>7.7563330864577216</v>
      </c>
      <c r="AF122" s="11">
        <v>0.14126598854059505</v>
      </c>
      <c r="AG122" s="11">
        <v>4.0686262716532164</v>
      </c>
      <c r="AH122" s="11">
        <v>0.20811093982157669</v>
      </c>
      <c r="AI122" s="11">
        <v>4.1969746026037889E-2</v>
      </c>
      <c r="AJ122" s="11">
        <v>6.1679821430198896</v>
      </c>
      <c r="AK122" s="11">
        <v>2.1810682348746777</v>
      </c>
      <c r="AL122" s="11">
        <v>4.625439944852336</v>
      </c>
      <c r="AM122" s="11">
        <v>28.919544564316769</v>
      </c>
      <c r="AN122" s="11">
        <v>0.15330768614086859</v>
      </c>
      <c r="AO122" s="11"/>
      <c r="AP122" s="11">
        <v>0.41314421311464899</v>
      </c>
      <c r="AQ122" s="11">
        <v>0.69077124645715704</v>
      </c>
      <c r="AR122" s="11">
        <v>2.2341872410577244</v>
      </c>
      <c r="AS122" s="11">
        <v>68.025630502693232</v>
      </c>
      <c r="AT122" s="11">
        <v>51.323201482676183</v>
      </c>
      <c r="AU122" s="11">
        <v>111.3122727971806</v>
      </c>
      <c r="AV122" s="11">
        <v>32.845676223739986</v>
      </c>
      <c r="AW122" s="11">
        <v>1.2497856329001231</v>
      </c>
      <c r="AX122" s="11">
        <v>25.842264293179785</v>
      </c>
      <c r="AY122" s="11"/>
      <c r="AZ122" s="11">
        <v>27.933919294548208</v>
      </c>
      <c r="BA122" s="11">
        <v>125.09676091775597</v>
      </c>
      <c r="BB122" s="11">
        <v>670.72552204139186</v>
      </c>
      <c r="BC122" s="11">
        <v>48.388098747628298</v>
      </c>
      <c r="BD122" s="11">
        <v>33.949005664858262</v>
      </c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  <c r="EM122" s="11"/>
      <c r="EN122" s="11"/>
      <c r="EO122" s="11"/>
      <c r="EP122" s="11"/>
      <c r="EQ122" s="11"/>
      <c r="ER122" s="11"/>
      <c r="ES122" s="11"/>
      <c r="ET122" s="11"/>
      <c r="EU122" s="11">
        <v>1579.6313716629752</v>
      </c>
      <c r="EV122" s="11"/>
      <c r="EW122" s="11"/>
      <c r="EX122" s="11"/>
      <c r="EY122" s="11"/>
      <c r="EZ122" s="11"/>
      <c r="FA122" s="11"/>
      <c r="FB122" s="11"/>
      <c r="FC122" s="11"/>
      <c r="FD122" s="11"/>
      <c r="FE122" s="11"/>
      <c r="FF122" s="11"/>
      <c r="FG122" s="11"/>
      <c r="FH122" s="11"/>
      <c r="FI122" s="11"/>
      <c r="FJ122" s="11"/>
      <c r="FK122" s="11"/>
      <c r="FL122" s="11"/>
      <c r="FM122" s="11"/>
      <c r="FN122" s="11"/>
      <c r="FO122" s="11"/>
      <c r="FP122" s="11"/>
      <c r="FQ122" s="11"/>
      <c r="FR122" s="11"/>
      <c r="FS122" s="11"/>
      <c r="FT122" s="11"/>
      <c r="FU122" s="11"/>
      <c r="FV122" s="11"/>
      <c r="FW122" s="11"/>
      <c r="FX122" s="11"/>
      <c r="FY122" s="11"/>
      <c r="FZ122" s="11"/>
      <c r="GA122" s="11"/>
      <c r="GB122" s="11"/>
      <c r="GC122" s="11"/>
      <c r="GD122" s="11"/>
      <c r="GE122" s="11"/>
      <c r="GF122" s="11"/>
      <c r="GG122" s="11"/>
      <c r="GH122" s="11"/>
      <c r="GI122" s="11"/>
      <c r="GJ122" s="11"/>
      <c r="GK122" s="11"/>
      <c r="GL122" s="11"/>
      <c r="GM122" s="11"/>
      <c r="GN122" s="11"/>
      <c r="GO122" s="11"/>
      <c r="GQ122" s="11"/>
      <c r="GR122" s="11"/>
      <c r="GS122" s="11"/>
    </row>
    <row r="123" spans="1:201" x14ac:dyDescent="0.3">
      <c r="A123" s="11" t="s">
        <v>443</v>
      </c>
      <c r="B123" s="11">
        <v>3.2303686232816169</v>
      </c>
      <c r="C123" s="11">
        <v>1.8567703349500315</v>
      </c>
      <c r="D123" s="11">
        <v>1.1015030677511897</v>
      </c>
      <c r="E123" s="11">
        <v>1.0209660286225026</v>
      </c>
      <c r="F123" s="11">
        <v>0.91514298235046343</v>
      </c>
      <c r="G123" s="11">
        <v>1.6125171088993693</v>
      </c>
      <c r="H123" s="11">
        <v>1.6938093439623693E-2</v>
      </c>
      <c r="I123" s="11">
        <v>1.5902655760799266E-2</v>
      </c>
      <c r="J123" s="11">
        <v>0.82346688845958238</v>
      </c>
      <c r="K123" s="11"/>
      <c r="L123" s="11">
        <v>3.4290912915068734E-4</v>
      </c>
      <c r="M123" s="11">
        <v>8.4701747422888871E-3</v>
      </c>
      <c r="N123" s="11">
        <v>1.946147020888481</v>
      </c>
      <c r="O123" s="11">
        <v>13.981047495955972</v>
      </c>
      <c r="P123" s="11">
        <v>2.1576218398673141E-4</v>
      </c>
      <c r="Q123" s="11"/>
      <c r="R123" s="11">
        <v>0.1798276117713114</v>
      </c>
      <c r="S123" s="11">
        <v>0.20331646267458331</v>
      </c>
      <c r="T123" s="11">
        <v>0.13189341001178351</v>
      </c>
      <c r="U123" s="11"/>
      <c r="V123" s="11">
        <v>5.0261090389737542E-2</v>
      </c>
      <c r="W123" s="11">
        <v>1.9151930654361564</v>
      </c>
      <c r="X123" s="11">
        <v>0.52719597793336592</v>
      </c>
      <c r="Y123" s="11">
        <v>1.7525598561749862E-2</v>
      </c>
      <c r="Z123" s="11">
        <v>1.8166553030205996E-2</v>
      </c>
      <c r="AA123" s="11">
        <v>8.2574344462562899E-2</v>
      </c>
      <c r="AB123" s="11">
        <v>0.20429551087200923</v>
      </c>
      <c r="AC123" s="11"/>
      <c r="AD123" s="11"/>
      <c r="AE123" s="11"/>
      <c r="AF123" s="11"/>
      <c r="AG123" s="11">
        <v>2.2883730951549913E-2</v>
      </c>
      <c r="AH123" s="11">
        <v>1.1705068091732238E-3</v>
      </c>
      <c r="AI123" s="11">
        <v>2.3605618015499864E-4</v>
      </c>
      <c r="AJ123" s="11">
        <v>0.15829132975321897</v>
      </c>
      <c r="AK123" s="11">
        <v>5.5973604199149762E-2</v>
      </c>
      <c r="AL123" s="11">
        <v>0.11870446810435441</v>
      </c>
      <c r="AM123" s="11">
        <v>0.74217354376157352</v>
      </c>
      <c r="AN123" s="11"/>
      <c r="AO123" s="11"/>
      <c r="AP123" s="11">
        <v>1.1348710817078042E-2</v>
      </c>
      <c r="AQ123" s="11"/>
      <c r="AR123" s="11"/>
      <c r="AS123" s="11">
        <v>27.125791078787451</v>
      </c>
      <c r="AT123" s="11">
        <v>12.309691387394272</v>
      </c>
      <c r="AU123" s="11">
        <v>28.258585215941036</v>
      </c>
      <c r="AV123" s="11">
        <v>0.44531856093978378</v>
      </c>
      <c r="AW123" s="11">
        <v>0.31728014280435635</v>
      </c>
      <c r="AX123" s="11">
        <v>127.84061559683181</v>
      </c>
      <c r="AY123" s="11"/>
      <c r="AZ123" s="11">
        <v>12.430674979277335</v>
      </c>
      <c r="BA123" s="11">
        <v>127.63076101646163</v>
      </c>
      <c r="BB123" s="11">
        <v>231.14957030024246</v>
      </c>
      <c r="BC123" s="11">
        <v>57.237078255495526</v>
      </c>
      <c r="BD123" s="11">
        <v>23.510274611358565</v>
      </c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/>
      <c r="ET123" s="11"/>
      <c r="EU123" s="11">
        <v>679.22647186766892</v>
      </c>
      <c r="EV123" s="11"/>
      <c r="EW123" s="11"/>
      <c r="EX123" s="11"/>
      <c r="EY123" s="11"/>
      <c r="EZ123" s="11"/>
      <c r="FA123" s="11"/>
      <c r="FB123" s="11"/>
      <c r="FC123" s="11"/>
      <c r="FD123" s="11"/>
      <c r="FE123" s="11"/>
      <c r="FF123" s="11"/>
      <c r="FG123" s="11"/>
      <c r="FH123" s="11"/>
      <c r="FI123" s="11"/>
      <c r="FJ123" s="11"/>
      <c r="FK123" s="11"/>
      <c r="FL123" s="11"/>
      <c r="FM123" s="11"/>
      <c r="FN123" s="11"/>
      <c r="FO123" s="11"/>
      <c r="FP123" s="11"/>
      <c r="FQ123" s="11"/>
      <c r="FR123" s="11"/>
      <c r="FS123" s="11"/>
      <c r="FT123" s="11"/>
      <c r="FU123" s="11"/>
      <c r="FV123" s="11"/>
      <c r="FW123" s="11"/>
      <c r="FX123" s="11"/>
      <c r="FY123" s="11"/>
      <c r="FZ123" s="11"/>
      <c r="GA123" s="11"/>
      <c r="GB123" s="11"/>
      <c r="GC123" s="11"/>
      <c r="GD123" s="11"/>
      <c r="GE123" s="11"/>
      <c r="GF123" s="11"/>
      <c r="GG123" s="11"/>
      <c r="GH123" s="11"/>
      <c r="GI123" s="11"/>
      <c r="GJ123" s="11"/>
      <c r="GK123" s="11"/>
      <c r="GL123" s="11"/>
      <c r="GM123" s="11"/>
      <c r="GN123" s="11"/>
      <c r="GO123" s="11"/>
      <c r="GQ123" s="11"/>
      <c r="GR123" s="11"/>
      <c r="GS123" s="11"/>
    </row>
    <row r="124" spans="1:201" x14ac:dyDescent="0.3">
      <c r="A124" s="11" t="s">
        <v>444</v>
      </c>
      <c r="B124" s="11">
        <v>126.66875902347891</v>
      </c>
      <c r="C124" s="11">
        <v>63.767310518502029</v>
      </c>
      <c r="D124" s="11">
        <v>47.470673343021105</v>
      </c>
      <c r="E124" s="11">
        <v>27.74168671123223</v>
      </c>
      <c r="F124" s="11">
        <v>25.052767602259582</v>
      </c>
      <c r="G124" s="11">
        <v>56.465683267956322</v>
      </c>
      <c r="H124" s="11">
        <v>54.325151991931953</v>
      </c>
      <c r="I124" s="11">
        <v>28.039718964622828</v>
      </c>
      <c r="J124" s="11">
        <v>81.55508670154498</v>
      </c>
      <c r="K124" s="11">
        <v>1.6414255381391896</v>
      </c>
      <c r="L124" s="11"/>
      <c r="M124" s="11">
        <v>0.15920287964710808</v>
      </c>
      <c r="N124" s="11">
        <v>241.74494657541112</v>
      </c>
      <c r="O124" s="11">
        <v>125.64915602873505</v>
      </c>
      <c r="P124" s="11">
        <v>1.178868731773664E-3</v>
      </c>
      <c r="Q124" s="11">
        <v>0.42503089005273859</v>
      </c>
      <c r="R124" s="11"/>
      <c r="S124" s="11">
        <v>2.5895537178520316</v>
      </c>
      <c r="T124" s="11">
        <v>1.1446685835729007</v>
      </c>
      <c r="U124" s="11">
        <v>58.526534546385449</v>
      </c>
      <c r="V124" s="11">
        <v>66.222712017473128</v>
      </c>
      <c r="W124" s="11">
        <v>67.917050035721644</v>
      </c>
      <c r="X124" s="11">
        <v>25.538032095386992</v>
      </c>
      <c r="Y124" s="11">
        <v>24.612639819079334</v>
      </c>
      <c r="Z124" s="11">
        <v>4.0256310444724965</v>
      </c>
      <c r="AA124" s="11">
        <v>12.008109186437542</v>
      </c>
      <c r="AB124" s="11">
        <v>15.710721523591403</v>
      </c>
      <c r="AC124" s="11">
        <v>1.0893312117122422</v>
      </c>
      <c r="AD124" s="11">
        <v>8.4981872549815769</v>
      </c>
      <c r="AE124" s="11">
        <v>6.380689159121764</v>
      </c>
      <c r="AF124" s="11"/>
      <c r="AG124" s="11">
        <v>1.8095283996122833</v>
      </c>
      <c r="AH124" s="11">
        <v>3.4356199564853465</v>
      </c>
      <c r="AI124" s="11">
        <v>0.17823362944245999</v>
      </c>
      <c r="AJ124" s="11">
        <v>12.543577396023696</v>
      </c>
      <c r="AK124" s="11"/>
      <c r="AL124" s="11">
        <v>7.377238175497884</v>
      </c>
      <c r="AM124" s="11">
        <v>5.2660074044019778</v>
      </c>
      <c r="AN124" s="11">
        <v>42.31992360853674</v>
      </c>
      <c r="AO124" s="11">
        <v>6.4510373554565927E-3</v>
      </c>
      <c r="AP124" s="11">
        <v>1.8608808990300316</v>
      </c>
      <c r="AQ124" s="11">
        <v>3.6566626727243969</v>
      </c>
      <c r="AR124" s="11">
        <v>2.4169436889659801</v>
      </c>
      <c r="AS124" s="11">
        <v>83.28906604689368</v>
      </c>
      <c r="AT124" s="11">
        <v>767.2336988712982</v>
      </c>
      <c r="AU124" s="11">
        <v>390.26282943722191</v>
      </c>
      <c r="AV124" s="11">
        <v>595.16153232647059</v>
      </c>
      <c r="AW124" s="11">
        <v>72.606374137148762</v>
      </c>
      <c r="AX124" s="11">
        <v>0.70661537905711092</v>
      </c>
      <c r="AY124" s="11">
        <v>1.5812123144339538E-2</v>
      </c>
      <c r="AZ124" s="11">
        <v>47.681078608161961</v>
      </c>
      <c r="BA124" s="11">
        <v>18.574627363983399</v>
      </c>
      <c r="BB124" s="11">
        <v>30.922706106061842</v>
      </c>
      <c r="BC124" s="11">
        <v>80.530108965085972</v>
      </c>
      <c r="BD124" s="11">
        <v>181.55737443008377</v>
      </c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/>
      <c r="EU124" s="11">
        <v>3524.3845297637431</v>
      </c>
      <c r="EV124" s="11"/>
      <c r="EW124" s="11"/>
      <c r="EX124" s="11"/>
      <c r="EY124" s="11"/>
      <c r="EZ124" s="11"/>
      <c r="FA124" s="11"/>
      <c r="FB124" s="11"/>
      <c r="FC124" s="11"/>
      <c r="FD124" s="11"/>
      <c r="FE124" s="11"/>
      <c r="FF124" s="11"/>
      <c r="FG124" s="11"/>
      <c r="FH124" s="11"/>
      <c r="FI124" s="11"/>
      <c r="FJ124" s="11"/>
      <c r="FK124" s="11"/>
      <c r="FL124" s="11"/>
      <c r="FM124" s="11"/>
      <c r="FN124" s="11"/>
      <c r="FO124" s="11"/>
      <c r="FP124" s="11"/>
      <c r="FQ124" s="11"/>
      <c r="FR124" s="11"/>
      <c r="FS124" s="11"/>
      <c r="FT124" s="11"/>
      <c r="FU124" s="11"/>
      <c r="FV124" s="11"/>
      <c r="FW124" s="11"/>
      <c r="FX124" s="11"/>
      <c r="FY124" s="11"/>
      <c r="FZ124" s="11"/>
      <c r="GA124" s="11"/>
      <c r="GB124" s="11"/>
      <c r="GC124" s="11"/>
      <c r="GD124" s="11"/>
      <c r="GE124" s="11"/>
      <c r="GF124" s="11"/>
      <c r="GG124" s="11"/>
      <c r="GH124" s="11"/>
      <c r="GI124" s="11"/>
      <c r="GJ124" s="11"/>
      <c r="GK124" s="11"/>
      <c r="GL124" s="11"/>
      <c r="GM124" s="11"/>
      <c r="GN124" s="11"/>
      <c r="GO124" s="11"/>
      <c r="GQ124" s="11"/>
      <c r="GR124" s="11"/>
      <c r="GS124" s="11"/>
    </row>
    <row r="125" spans="1:201" x14ac:dyDescent="0.3">
      <c r="A125" s="11" t="s">
        <v>445</v>
      </c>
      <c r="B125" s="11">
        <v>106.21339565475343</v>
      </c>
      <c r="C125" s="11">
        <v>10.931456793366314</v>
      </c>
      <c r="D125" s="11">
        <v>43.537396046320112</v>
      </c>
      <c r="E125" s="11">
        <v>6.4650160836597177</v>
      </c>
      <c r="F125" s="11">
        <v>5.8383813203116901</v>
      </c>
      <c r="G125" s="11">
        <v>13.158952961370174</v>
      </c>
      <c r="H125" s="11">
        <v>53.753381107517527</v>
      </c>
      <c r="I125" s="11">
        <v>27.744601614311222</v>
      </c>
      <c r="J125" s="11">
        <v>69.149291250506039</v>
      </c>
      <c r="K125" s="11">
        <v>0.2481915148691182</v>
      </c>
      <c r="L125" s="11"/>
      <c r="M125" s="11">
        <v>0.19880100253744751</v>
      </c>
      <c r="N125" s="11">
        <v>164.09245951892339</v>
      </c>
      <c r="O125" s="11">
        <v>160.75418888049725</v>
      </c>
      <c r="P125" s="11">
        <v>1.472085720158711E-3</v>
      </c>
      <c r="Q125" s="11">
        <v>0.68091041552308351</v>
      </c>
      <c r="R125" s="11"/>
      <c r="S125" s="11">
        <v>110.4981825301624</v>
      </c>
      <c r="T125" s="11">
        <v>1.6036197382830384</v>
      </c>
      <c r="U125" s="11">
        <v>20.895257667777599</v>
      </c>
      <c r="V125" s="11">
        <v>16.504489485620763</v>
      </c>
      <c r="W125" s="11">
        <v>340.66317505326515</v>
      </c>
      <c r="X125" s="11">
        <v>128.09547961301237</v>
      </c>
      <c r="Y125" s="11">
        <v>9.2883571449170432</v>
      </c>
      <c r="Z125" s="11">
        <v>1.5191990436450731</v>
      </c>
      <c r="AA125" s="11">
        <v>4.5316393356689213</v>
      </c>
      <c r="AB125" s="11">
        <v>36.529213371464856</v>
      </c>
      <c r="AC125" s="11">
        <v>7.4880283229311431</v>
      </c>
      <c r="AD125" s="11">
        <v>58.416270620623919</v>
      </c>
      <c r="AE125" s="11">
        <v>43.860655629451223</v>
      </c>
      <c r="AF125" s="11"/>
      <c r="AG125" s="11">
        <v>12.252871157144883</v>
      </c>
      <c r="AH125" s="11">
        <v>23.26363525477155</v>
      </c>
      <c r="AI125" s="11">
        <v>1.206874508240209</v>
      </c>
      <c r="AJ125" s="11">
        <v>131.47032136784105</v>
      </c>
      <c r="AK125" s="11"/>
      <c r="AL125" s="11">
        <v>77.321472425184368</v>
      </c>
      <c r="AM125" s="11">
        <v>55.19347981235596</v>
      </c>
      <c r="AN125" s="11">
        <v>47.526992615300202</v>
      </c>
      <c r="AO125" s="11">
        <v>8.4585157675565199</v>
      </c>
      <c r="AP125" s="11">
        <v>80.611550811723546</v>
      </c>
      <c r="AQ125" s="11">
        <v>14.4095723243896</v>
      </c>
      <c r="AR125" s="11">
        <v>9.5242925058176997</v>
      </c>
      <c r="AS125" s="11">
        <v>1535.4116861124699</v>
      </c>
      <c r="AT125" s="11">
        <v>1876.0758601593313</v>
      </c>
      <c r="AU125" s="11">
        <v>2200.4477632310595</v>
      </c>
      <c r="AV125" s="11">
        <v>823.21790413866722</v>
      </c>
      <c r="AW125" s="11">
        <v>409.38188706518025</v>
      </c>
      <c r="AX125" s="11">
        <v>473.6273319087752</v>
      </c>
      <c r="AY125" s="11">
        <v>10.598486699595652</v>
      </c>
      <c r="AZ125" s="11">
        <v>399.80686584222843</v>
      </c>
      <c r="BA125" s="11">
        <v>896.39276081030653</v>
      </c>
      <c r="BB125" s="11">
        <v>224.30205075202349</v>
      </c>
      <c r="BC125" s="11">
        <v>394.15769465522902</v>
      </c>
      <c r="BD125" s="11">
        <v>1200.3541662164473</v>
      </c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>
        <v>12347.675499948649</v>
      </c>
      <c r="EV125" s="11"/>
      <c r="EW125" s="11"/>
      <c r="EX125" s="11"/>
      <c r="EY125" s="11"/>
      <c r="EZ125" s="11"/>
      <c r="FA125" s="11"/>
      <c r="FB125" s="11"/>
      <c r="FC125" s="11"/>
      <c r="FD125" s="11"/>
      <c r="FE125" s="11"/>
      <c r="FF125" s="11"/>
      <c r="FG125" s="11"/>
      <c r="FH125" s="11"/>
      <c r="FI125" s="11"/>
      <c r="FJ125" s="11"/>
      <c r="FK125" s="11"/>
      <c r="FL125" s="11"/>
      <c r="FM125" s="11"/>
      <c r="FN125" s="11"/>
      <c r="FO125" s="11"/>
      <c r="FP125" s="11"/>
      <c r="FQ125" s="11"/>
      <c r="FR125" s="11"/>
      <c r="FS125" s="11"/>
      <c r="FT125" s="11"/>
      <c r="FU125" s="11"/>
      <c r="FV125" s="11"/>
      <c r="FW125" s="11"/>
      <c r="FX125" s="11"/>
      <c r="FY125" s="11"/>
      <c r="FZ125" s="11"/>
      <c r="GA125" s="11"/>
      <c r="GB125" s="11"/>
      <c r="GC125" s="11"/>
      <c r="GD125" s="11"/>
      <c r="GE125" s="11"/>
      <c r="GF125" s="11"/>
      <c r="GG125" s="11"/>
      <c r="GH125" s="11"/>
      <c r="GI125" s="11"/>
      <c r="GJ125" s="11"/>
      <c r="GK125" s="11"/>
      <c r="GL125" s="11"/>
      <c r="GM125" s="11"/>
      <c r="GN125" s="11"/>
      <c r="GO125" s="11"/>
      <c r="GQ125" s="11"/>
      <c r="GR125" s="11"/>
      <c r="GS125" s="11"/>
    </row>
    <row r="126" spans="1:201" x14ac:dyDescent="0.3">
      <c r="A126" s="11" t="s">
        <v>446</v>
      </c>
      <c r="B126" s="11">
        <v>31.508310642899016</v>
      </c>
      <c r="C126" s="11">
        <v>6.8732413035689408</v>
      </c>
      <c r="D126" s="11">
        <v>6.4792164518867619</v>
      </c>
      <c r="E126" s="11">
        <v>2.0533242272026171</v>
      </c>
      <c r="F126" s="11">
        <v>1.8543016223800293</v>
      </c>
      <c r="G126" s="11">
        <v>4.1793549421312113</v>
      </c>
      <c r="H126" s="11">
        <v>20.150107138797072</v>
      </c>
      <c r="I126" s="11">
        <v>10.400400561471434</v>
      </c>
      <c r="J126" s="11">
        <v>12.877787124374981</v>
      </c>
      <c r="K126" s="11"/>
      <c r="L126" s="11"/>
      <c r="M126" s="11">
        <v>5.672795676968323E-2</v>
      </c>
      <c r="N126" s="11">
        <v>59.925891834545105</v>
      </c>
      <c r="O126" s="11">
        <v>27.277939716722869</v>
      </c>
      <c r="P126" s="11">
        <v>4.2006033183208491E-4</v>
      </c>
      <c r="Q126" s="11">
        <v>0.46292478285283961</v>
      </c>
      <c r="R126" s="11"/>
      <c r="S126" s="11">
        <v>10.7587251789181</v>
      </c>
      <c r="T126" s="11">
        <v>1.387991248382263</v>
      </c>
      <c r="U126" s="11">
        <v>8.1390302482001111</v>
      </c>
      <c r="V126" s="11">
        <v>3.4456116975998957E-2</v>
      </c>
      <c r="W126" s="11">
        <v>138.26044605574629</v>
      </c>
      <c r="X126" s="11">
        <v>51.988413911338291</v>
      </c>
      <c r="Y126" s="11">
        <v>7.0903873289769798E-2</v>
      </c>
      <c r="Z126" s="11">
        <v>1.1597002011437168E-2</v>
      </c>
      <c r="AA126" s="11">
        <v>3.4592853853282306E-2</v>
      </c>
      <c r="AB126" s="11">
        <v>1.2874382619869904</v>
      </c>
      <c r="AC126" s="11">
        <v>0.55147027319931596</v>
      </c>
      <c r="AD126" s="11">
        <v>4.3021788018331568</v>
      </c>
      <c r="AE126" s="11">
        <v>3.2302024911687823</v>
      </c>
      <c r="AF126" s="11"/>
      <c r="AG126" s="11">
        <v>1.4172114776038669</v>
      </c>
      <c r="AH126" s="11">
        <v>2.690756351798171</v>
      </c>
      <c r="AI126" s="11">
        <v>0.13959147885989004</v>
      </c>
      <c r="AJ126" s="11">
        <v>8.0716060981572806</v>
      </c>
      <c r="AK126" s="11"/>
      <c r="AL126" s="11">
        <v>4.7471433997595849</v>
      </c>
      <c r="AM126" s="11">
        <v>3.3885976971598621</v>
      </c>
      <c r="AN126" s="11">
        <v>17.545537541038968</v>
      </c>
      <c r="AO126" s="11">
        <v>0.13222040717436717</v>
      </c>
      <c r="AP126" s="11">
        <v>2.1694258601330318</v>
      </c>
      <c r="AQ126" s="11">
        <v>3.2010397600858402</v>
      </c>
      <c r="AR126" s="11">
        <v>2.115790691872705</v>
      </c>
      <c r="AS126" s="11">
        <v>144.82586080985521</v>
      </c>
      <c r="AT126" s="11">
        <v>545.85298751979474</v>
      </c>
      <c r="AU126" s="11">
        <v>808.41718337556006</v>
      </c>
      <c r="AV126" s="11">
        <v>116.65247894565579</v>
      </c>
      <c r="AW126" s="11">
        <v>150.40182166389957</v>
      </c>
      <c r="AX126" s="11">
        <v>239.38953626245012</v>
      </c>
      <c r="AY126" s="11">
        <v>5.3568842952429723</v>
      </c>
      <c r="AZ126" s="11">
        <v>132.55458390014121</v>
      </c>
      <c r="BA126" s="11">
        <v>1951.3779408343582</v>
      </c>
      <c r="BB126" s="11">
        <v>1271.5100131779136</v>
      </c>
      <c r="BC126" s="11">
        <v>124.17569549292169</v>
      </c>
      <c r="BD126" s="11">
        <v>437.00373382767151</v>
      </c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>
        <v>6377.295035551947</v>
      </c>
      <c r="EV126" s="11"/>
      <c r="EW126" s="11"/>
      <c r="EX126" s="11"/>
      <c r="EY126" s="11"/>
      <c r="EZ126" s="11"/>
      <c r="FA126" s="11"/>
      <c r="FB126" s="11"/>
      <c r="FC126" s="11"/>
      <c r="FD126" s="11"/>
      <c r="FE126" s="11"/>
      <c r="FF126" s="11"/>
      <c r="FG126" s="11"/>
      <c r="FH126" s="11"/>
      <c r="FI126" s="11"/>
      <c r="FJ126" s="11"/>
      <c r="FK126" s="11"/>
      <c r="FL126" s="11"/>
      <c r="FM126" s="11"/>
      <c r="FN126" s="11"/>
      <c r="FO126" s="11"/>
      <c r="FP126" s="11"/>
      <c r="FQ126" s="11"/>
      <c r="FR126" s="11"/>
      <c r="FS126" s="11"/>
      <c r="FT126" s="11"/>
      <c r="FU126" s="11"/>
      <c r="FV126" s="11"/>
      <c r="FW126" s="11"/>
      <c r="FX126" s="11"/>
      <c r="FY126" s="11"/>
      <c r="FZ126" s="11"/>
      <c r="GA126" s="11"/>
      <c r="GB126" s="11"/>
      <c r="GC126" s="11"/>
      <c r="GD126" s="11"/>
      <c r="GE126" s="11"/>
      <c r="GF126" s="11"/>
      <c r="GG126" s="11"/>
      <c r="GH126" s="11"/>
      <c r="GI126" s="11"/>
      <c r="GJ126" s="11"/>
      <c r="GK126" s="11"/>
      <c r="GL126" s="11"/>
      <c r="GM126" s="11"/>
      <c r="GN126" s="11"/>
      <c r="GO126" s="11"/>
      <c r="GQ126" s="11"/>
      <c r="GR126" s="11"/>
      <c r="GS126" s="11"/>
    </row>
    <row r="127" spans="1:201" x14ac:dyDescent="0.3">
      <c r="A127" s="11" t="s">
        <v>447</v>
      </c>
      <c r="B127" s="11">
        <v>7.8672293625879348</v>
      </c>
      <c r="C127" s="11">
        <v>0.84415363193708115</v>
      </c>
      <c r="D127" s="11"/>
      <c r="E127" s="11">
        <v>0.39232438286914012</v>
      </c>
      <c r="F127" s="11">
        <v>0.35429754834412891</v>
      </c>
      <c r="G127" s="11">
        <v>0.79854064289522453</v>
      </c>
      <c r="H127" s="11">
        <v>0.22467244149808957</v>
      </c>
      <c r="I127" s="11">
        <v>0.11596381947790402</v>
      </c>
      <c r="J127" s="11">
        <v>1.3529565980156759</v>
      </c>
      <c r="K127" s="11"/>
      <c r="L127" s="11"/>
      <c r="M127" s="11">
        <v>1.1282706504944924E-2</v>
      </c>
      <c r="N127" s="11">
        <v>5.5775097762136792</v>
      </c>
      <c r="O127" s="11">
        <v>2.3097111871838947</v>
      </c>
      <c r="P127" s="11">
        <v>8.3546415353426691E-5</v>
      </c>
      <c r="Q127" s="11">
        <v>0.75207762796107558</v>
      </c>
      <c r="R127" s="11"/>
      <c r="S127" s="11">
        <v>0.63997392993997237</v>
      </c>
      <c r="T127" s="11">
        <v>0.17337172833890138</v>
      </c>
      <c r="U127" s="11">
        <v>1.6135976218212797</v>
      </c>
      <c r="V127" s="11">
        <v>4.4701812647019419E-3</v>
      </c>
      <c r="W127" s="11">
        <v>119.27907746800231</v>
      </c>
      <c r="X127" s="11">
        <v>44.85107800005801</v>
      </c>
      <c r="Y127" s="11">
        <v>0.18458795907451409</v>
      </c>
      <c r="Z127" s="11">
        <v>3.0191114157131417E-2</v>
      </c>
      <c r="AA127" s="11">
        <v>9.0057481983309762E-2</v>
      </c>
      <c r="AB127" s="11">
        <v>9.9460490981751623E-2</v>
      </c>
      <c r="AC127" s="11">
        <v>4.1975261948473439E-2</v>
      </c>
      <c r="AD127" s="11">
        <v>0.32746113604358895</v>
      </c>
      <c r="AE127" s="11">
        <v>0.24586746068253762</v>
      </c>
      <c r="AF127" s="11"/>
      <c r="AG127" s="11">
        <v>0.29471733245763565</v>
      </c>
      <c r="AH127" s="11">
        <v>0.55955836290302474</v>
      </c>
      <c r="AI127" s="11">
        <v>2.9028856267069081E-2</v>
      </c>
      <c r="AJ127" s="11">
        <v>0.81119649390022974</v>
      </c>
      <c r="AK127" s="11"/>
      <c r="AL127" s="11">
        <v>0.47708795933509823</v>
      </c>
      <c r="AM127" s="11">
        <v>0.34055410258461671</v>
      </c>
      <c r="AN127" s="11">
        <v>0.24082808555835908</v>
      </c>
      <c r="AO127" s="11"/>
      <c r="AP127" s="11">
        <v>0.71921648657019288</v>
      </c>
      <c r="AQ127" s="11">
        <v>55.787219704012237</v>
      </c>
      <c r="AR127" s="11">
        <v>36.873668876903118</v>
      </c>
      <c r="AS127" s="11">
        <v>371.44537730604128</v>
      </c>
      <c r="AT127" s="11">
        <v>109.25678088590168</v>
      </c>
      <c r="AU127" s="11">
        <v>284.20334984006553</v>
      </c>
      <c r="AV127" s="11">
        <v>12.137512828695838</v>
      </c>
      <c r="AW127" s="11">
        <v>52.874558356673184</v>
      </c>
      <c r="AX127" s="11">
        <v>902.13914647398542</v>
      </c>
      <c r="AY127" s="11">
        <v>20.187411285062197</v>
      </c>
      <c r="AZ127" s="11">
        <v>439.98078735044123</v>
      </c>
      <c r="BA127" s="11">
        <v>1053.0022957314602</v>
      </c>
      <c r="BB127" s="11">
        <v>2203.4349784940396</v>
      </c>
      <c r="BC127" s="11">
        <v>513.77054468221365</v>
      </c>
      <c r="BD127" s="11">
        <v>198.45392512044668</v>
      </c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  <c r="ES127" s="11"/>
      <c r="ET127" s="11"/>
      <c r="EU127" s="11">
        <v>6445.2017177217194</v>
      </c>
      <c r="EV127" s="11"/>
      <c r="EW127" s="11"/>
      <c r="EX127" s="11"/>
      <c r="EY127" s="11"/>
      <c r="EZ127" s="11"/>
      <c r="FA127" s="11"/>
      <c r="FB127" s="11"/>
      <c r="FC127" s="11"/>
      <c r="FD127" s="11"/>
      <c r="FE127" s="11"/>
      <c r="FF127" s="11"/>
      <c r="FG127" s="11"/>
      <c r="FH127" s="11"/>
      <c r="FI127" s="11"/>
      <c r="FJ127" s="11"/>
      <c r="FK127" s="11"/>
      <c r="FL127" s="11"/>
      <c r="FM127" s="11"/>
      <c r="FN127" s="11"/>
      <c r="FO127" s="11"/>
      <c r="FP127" s="11"/>
      <c r="FQ127" s="11"/>
      <c r="FR127" s="11"/>
      <c r="FS127" s="11"/>
      <c r="FT127" s="11"/>
      <c r="FU127" s="11"/>
      <c r="FV127" s="11"/>
      <c r="FW127" s="11"/>
      <c r="FX127" s="11"/>
      <c r="FY127" s="11"/>
      <c r="FZ127" s="11"/>
      <c r="GA127" s="11"/>
      <c r="GB127" s="11"/>
      <c r="GC127" s="11"/>
      <c r="GD127" s="11"/>
      <c r="GE127" s="11"/>
      <c r="GF127" s="11"/>
      <c r="GG127" s="11"/>
      <c r="GH127" s="11"/>
      <c r="GI127" s="11"/>
      <c r="GJ127" s="11"/>
      <c r="GK127" s="11"/>
      <c r="GL127" s="11"/>
      <c r="GM127" s="11"/>
      <c r="GN127" s="11"/>
      <c r="GO127" s="11"/>
      <c r="GQ127" s="11"/>
      <c r="GR127" s="11"/>
      <c r="GS127" s="11"/>
    </row>
    <row r="128" spans="1:201" x14ac:dyDescent="0.3">
      <c r="A128" s="11" t="s">
        <v>448</v>
      </c>
      <c r="B128" s="11">
        <v>1105.6174427754688</v>
      </c>
      <c r="C128" s="11">
        <v>233.84894059764085</v>
      </c>
      <c r="D128" s="11">
        <v>321.28251640640423</v>
      </c>
      <c r="E128" s="11">
        <v>38.983606706831758</v>
      </c>
      <c r="F128" s="11">
        <v>200.36318823024044</v>
      </c>
      <c r="G128" s="11">
        <v>444.25143420118553</v>
      </c>
      <c r="H128" s="11">
        <v>709.81011682504356</v>
      </c>
      <c r="I128" s="11">
        <v>1125.8053166091438</v>
      </c>
      <c r="J128" s="11">
        <v>1764.1119423636121</v>
      </c>
      <c r="K128" s="11">
        <v>9.7029834896793421</v>
      </c>
      <c r="L128" s="11">
        <v>1.3794114303039857</v>
      </c>
      <c r="M128" s="11">
        <v>31.374149839141342</v>
      </c>
      <c r="N128" s="11">
        <v>1665.9323086652473</v>
      </c>
      <c r="O128" s="11">
        <v>706.0378461249594</v>
      </c>
      <c r="P128" s="11">
        <v>0.83434863674148241</v>
      </c>
      <c r="Q128" s="11">
        <v>27.858788694295239</v>
      </c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/>
      <c r="ES128" s="11"/>
      <c r="ET128" s="11"/>
      <c r="EU128" s="11">
        <v>8387.1943415959395</v>
      </c>
      <c r="EV128" s="11"/>
      <c r="EW128" s="11"/>
      <c r="EX128" s="11"/>
      <c r="EY128" s="11"/>
      <c r="EZ128" s="11"/>
      <c r="FA128" s="11"/>
      <c r="FB128" s="11"/>
      <c r="FC128" s="11"/>
      <c r="FD128" s="11"/>
      <c r="FE128" s="11"/>
      <c r="FF128" s="11"/>
      <c r="FG128" s="11"/>
      <c r="FH128" s="11"/>
      <c r="FI128" s="11"/>
      <c r="FJ128" s="11"/>
      <c r="FK128" s="11"/>
      <c r="FL128" s="11"/>
      <c r="FM128" s="11"/>
      <c r="FN128" s="11"/>
      <c r="FO128" s="11"/>
      <c r="FP128" s="11"/>
      <c r="FQ128" s="11"/>
      <c r="FR128" s="11"/>
      <c r="FS128" s="11"/>
      <c r="FT128" s="11"/>
      <c r="FU128" s="11"/>
      <c r="FV128" s="11"/>
      <c r="FW128" s="11"/>
      <c r="FX128" s="11"/>
      <c r="FY128" s="11"/>
      <c r="FZ128" s="11"/>
      <c r="GA128" s="11"/>
      <c r="GB128" s="11"/>
      <c r="GC128" s="11"/>
      <c r="GD128" s="11"/>
      <c r="GE128" s="11"/>
      <c r="GF128" s="11"/>
      <c r="GG128" s="11"/>
      <c r="GH128" s="11"/>
      <c r="GI128" s="11"/>
      <c r="GJ128" s="11"/>
      <c r="GK128" s="11"/>
      <c r="GL128" s="11"/>
      <c r="GM128" s="11"/>
      <c r="GN128" s="11"/>
      <c r="GO128" s="11"/>
      <c r="GQ128" s="11"/>
      <c r="GR128" s="11"/>
      <c r="GS128" s="32"/>
    </row>
    <row r="129" spans="1:201" x14ac:dyDescent="0.3">
      <c r="A129" s="11" t="s">
        <v>449</v>
      </c>
      <c r="B129" s="11">
        <v>329.90533220893559</v>
      </c>
      <c r="C129" s="11">
        <v>64.005542549735395</v>
      </c>
      <c r="D129" s="11">
        <v>120.94290050698085</v>
      </c>
      <c r="E129" s="11">
        <v>10.472241800617397</v>
      </c>
      <c r="F129" s="11">
        <v>58.026145328962826</v>
      </c>
      <c r="G129" s="11">
        <v>206.39431156572135</v>
      </c>
      <c r="H129" s="11">
        <v>187.41702369032711</v>
      </c>
      <c r="I129" s="11">
        <v>303.67098705973251</v>
      </c>
      <c r="J129" s="11">
        <v>726.41540829407336</v>
      </c>
      <c r="K129" s="11">
        <v>5.4852562983365285</v>
      </c>
      <c r="L129" s="11">
        <v>0.74033847163086552</v>
      </c>
      <c r="M129" s="11">
        <v>16.315717099065647</v>
      </c>
      <c r="N129" s="11">
        <v>417.26483241069479</v>
      </c>
      <c r="O129" s="11">
        <v>345.15957394495564</v>
      </c>
      <c r="P129" s="11">
        <v>0.44747502630142205</v>
      </c>
      <c r="Q129" s="11">
        <v>22.823852023947627</v>
      </c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  <c r="EM129" s="11"/>
      <c r="EN129" s="11"/>
      <c r="EO129" s="11"/>
      <c r="EP129" s="11"/>
      <c r="EQ129" s="11"/>
      <c r="ER129" s="11"/>
      <c r="ES129" s="11"/>
      <c r="ET129" s="11"/>
      <c r="EU129" s="11">
        <v>2815.4869382800189</v>
      </c>
      <c r="EV129" s="11"/>
      <c r="EW129" s="11"/>
      <c r="EX129" s="11"/>
      <c r="EY129" s="11"/>
      <c r="EZ129" s="11"/>
      <c r="FA129" s="11"/>
      <c r="FB129" s="11"/>
      <c r="FC129" s="11"/>
      <c r="FD129" s="11"/>
      <c r="FE129" s="11"/>
      <c r="FF129" s="11"/>
      <c r="FG129" s="11"/>
      <c r="FH129" s="11"/>
      <c r="FI129" s="11"/>
      <c r="FJ129" s="11"/>
      <c r="FK129" s="11"/>
      <c r="FL129" s="11"/>
      <c r="FM129" s="11"/>
      <c r="FN129" s="11"/>
      <c r="FO129" s="11"/>
      <c r="FP129" s="11"/>
      <c r="FQ129" s="11"/>
      <c r="FR129" s="11"/>
      <c r="FS129" s="11"/>
      <c r="FT129" s="11"/>
      <c r="FU129" s="11"/>
      <c r="FV129" s="11"/>
      <c r="FW129" s="11"/>
      <c r="FX129" s="11"/>
      <c r="FY129" s="11"/>
      <c r="FZ129" s="11"/>
      <c r="GA129" s="11"/>
      <c r="GB129" s="11"/>
      <c r="GC129" s="11"/>
      <c r="GD129" s="11"/>
      <c r="GE129" s="11"/>
      <c r="GF129" s="11"/>
      <c r="GG129" s="11"/>
      <c r="GH129" s="11"/>
      <c r="GI129" s="11"/>
      <c r="GJ129" s="11"/>
      <c r="GK129" s="11"/>
      <c r="GL129" s="11"/>
      <c r="GM129" s="11"/>
      <c r="GN129" s="11"/>
      <c r="GO129" s="11"/>
      <c r="GQ129" s="11"/>
      <c r="GR129" s="11"/>
      <c r="GS129" s="11"/>
    </row>
    <row r="130" spans="1:201" x14ac:dyDescent="0.3">
      <c r="A130" s="11" t="s">
        <v>450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>
        <v>540.04438369377567</v>
      </c>
      <c r="S130" s="11">
        <v>431.82033755062912</v>
      </c>
      <c r="T130" s="11">
        <v>389.81404644119164</v>
      </c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  <c r="EM130" s="11"/>
      <c r="EN130" s="11"/>
      <c r="EO130" s="11"/>
      <c r="EP130" s="11"/>
      <c r="EQ130" s="11"/>
      <c r="ER130" s="11"/>
      <c r="ES130" s="11"/>
      <c r="ET130" s="11"/>
      <c r="EU130" s="11">
        <v>1361.6787676855965</v>
      </c>
      <c r="EV130" s="11"/>
      <c r="EW130" s="11"/>
      <c r="EX130" s="11"/>
      <c r="EY130" s="11"/>
      <c r="EZ130" s="11"/>
      <c r="FA130" s="11"/>
      <c r="FB130" s="11"/>
      <c r="FC130" s="11"/>
      <c r="FD130" s="11"/>
      <c r="FE130" s="11"/>
      <c r="FF130" s="11"/>
      <c r="FG130" s="11"/>
      <c r="FH130" s="11"/>
      <c r="FI130" s="11"/>
      <c r="FJ130" s="11"/>
      <c r="FK130" s="11"/>
      <c r="FL130" s="11"/>
      <c r="FM130" s="11"/>
      <c r="FN130" s="11"/>
      <c r="FO130" s="11"/>
      <c r="FP130" s="11"/>
      <c r="FQ130" s="11"/>
      <c r="FR130" s="11"/>
      <c r="FS130" s="11"/>
      <c r="FT130" s="11"/>
      <c r="FU130" s="11"/>
      <c r="FV130" s="11"/>
      <c r="FW130" s="11"/>
      <c r="FX130" s="11"/>
      <c r="FY130" s="11"/>
      <c r="FZ130" s="11"/>
      <c r="GA130" s="11"/>
      <c r="GB130" s="11"/>
      <c r="GC130" s="11"/>
      <c r="GD130" s="11"/>
      <c r="GE130" s="11"/>
      <c r="GF130" s="11"/>
      <c r="GG130" s="11"/>
      <c r="GH130" s="11"/>
      <c r="GI130" s="11"/>
      <c r="GJ130" s="11"/>
      <c r="GK130" s="11"/>
      <c r="GL130" s="11"/>
      <c r="GM130" s="11"/>
      <c r="GN130" s="11"/>
      <c r="GO130" s="11"/>
      <c r="GQ130" s="11"/>
      <c r="GR130" s="11"/>
      <c r="GS130" s="11"/>
    </row>
    <row r="131" spans="1:201" x14ac:dyDescent="0.3">
      <c r="A131" s="11" t="s">
        <v>451</v>
      </c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>
        <v>4957.7517546171712</v>
      </c>
      <c r="X131" s="11">
        <v>1335.4017047129214</v>
      </c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/>
      <c r="EL131" s="11"/>
      <c r="EM131" s="11"/>
      <c r="EN131" s="11"/>
      <c r="EO131" s="11"/>
      <c r="EP131" s="11"/>
      <c r="EQ131" s="11"/>
      <c r="ER131" s="11"/>
      <c r="ES131" s="11"/>
      <c r="ET131" s="11"/>
      <c r="EU131" s="11">
        <v>6293.153459330093</v>
      </c>
      <c r="EV131" s="11"/>
      <c r="EW131" s="11"/>
      <c r="EX131" s="11"/>
      <c r="EY131" s="11"/>
      <c r="EZ131" s="11"/>
      <c r="FA131" s="11"/>
      <c r="FB131" s="11"/>
      <c r="FC131" s="11"/>
      <c r="FD131" s="11"/>
      <c r="FE131" s="11"/>
      <c r="FF131" s="11"/>
      <c r="FG131" s="11"/>
      <c r="FH131" s="11"/>
      <c r="FI131" s="11"/>
      <c r="FJ131" s="11"/>
      <c r="FK131" s="11"/>
      <c r="FL131" s="11"/>
      <c r="FM131" s="11"/>
      <c r="FN131" s="11"/>
      <c r="FO131" s="11"/>
      <c r="FP131" s="11"/>
      <c r="FQ131" s="11"/>
      <c r="FR131" s="11"/>
      <c r="FS131" s="11"/>
      <c r="FT131" s="11"/>
      <c r="FU131" s="11"/>
      <c r="FV131" s="11"/>
      <c r="FW131" s="11"/>
      <c r="FX131" s="11"/>
      <c r="FY131" s="11"/>
      <c r="FZ131" s="11"/>
      <c r="GA131" s="11"/>
      <c r="GB131" s="11"/>
      <c r="GC131" s="11"/>
      <c r="GD131" s="11"/>
      <c r="GE131" s="11"/>
      <c r="GF131" s="11"/>
      <c r="GG131" s="11"/>
      <c r="GH131" s="11"/>
      <c r="GI131" s="11"/>
      <c r="GJ131" s="11"/>
      <c r="GK131" s="11"/>
      <c r="GL131" s="11"/>
      <c r="GM131" s="11"/>
      <c r="GN131" s="11"/>
      <c r="GO131" s="11"/>
      <c r="GQ131" s="11"/>
      <c r="GR131" s="11"/>
      <c r="GS131" s="11"/>
    </row>
    <row r="132" spans="1:201" x14ac:dyDescent="0.3">
      <c r="A132" s="11" t="s">
        <v>452</v>
      </c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>
        <v>1858.3646106142724</v>
      </c>
      <c r="V132" s="11">
        <v>1197.2516962736845</v>
      </c>
      <c r="W132" s="11"/>
      <c r="X132" s="11"/>
      <c r="Y132" s="11">
        <v>26.439353365143365</v>
      </c>
      <c r="Z132" s="11">
        <v>39.640913865508821</v>
      </c>
      <c r="AA132" s="11">
        <v>295.82787466236903</v>
      </c>
      <c r="AB132" s="11">
        <v>367.47528325050212</v>
      </c>
      <c r="AC132" s="11">
        <v>9.4918136604665548</v>
      </c>
      <c r="AD132" s="11">
        <v>258.28811220916316</v>
      </c>
      <c r="AE132" s="11">
        <v>302.33448514419808</v>
      </c>
      <c r="AF132" s="11">
        <v>5.868118255645606</v>
      </c>
      <c r="AG132" s="11">
        <v>157.15929865732309</v>
      </c>
      <c r="AH132" s="11">
        <v>110.23065988519889</v>
      </c>
      <c r="AI132" s="11">
        <v>5.0510970172348939</v>
      </c>
      <c r="AJ132" s="11">
        <v>423.53116016052491</v>
      </c>
      <c r="AK132" s="11">
        <v>1479.4037685416981</v>
      </c>
      <c r="AL132" s="11">
        <v>745.95063960616039</v>
      </c>
      <c r="AM132" s="11">
        <v>10.558209617897012</v>
      </c>
      <c r="AN132" s="11">
        <v>422.33125041322717</v>
      </c>
      <c r="AO132" s="11">
        <v>46.829269069507987</v>
      </c>
      <c r="AP132" s="11">
        <v>42.940938021993027</v>
      </c>
      <c r="AQ132" s="11">
        <v>688.76296390948505</v>
      </c>
      <c r="AR132" s="11">
        <v>791.13848385954111</v>
      </c>
      <c r="AS132" s="11">
        <v>18097.190714041775</v>
      </c>
      <c r="AT132" s="11">
        <v>3363.8705379316871</v>
      </c>
      <c r="AU132" s="11">
        <v>9450.8318878836762</v>
      </c>
      <c r="AV132" s="11">
        <v>4757.3377993957074</v>
      </c>
      <c r="AW132" s="11">
        <v>2205.1504520291733</v>
      </c>
      <c r="AX132" s="11">
        <v>3021.4645877623921</v>
      </c>
      <c r="AY132" s="11">
        <v>2609.6634847007399</v>
      </c>
      <c r="AZ132" s="11">
        <v>1522.4808957477214</v>
      </c>
      <c r="BA132" s="11">
        <v>2476.930482889245</v>
      </c>
      <c r="BB132" s="11">
        <v>327.54035529653765</v>
      </c>
      <c r="BC132" s="11">
        <v>140.73593159518094</v>
      </c>
      <c r="BD132" s="11">
        <v>2529.3412428350739</v>
      </c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/>
      <c r="EL132" s="11"/>
      <c r="EM132" s="11"/>
      <c r="EN132" s="11"/>
      <c r="EO132" s="11"/>
      <c r="EP132" s="11"/>
      <c r="EQ132" s="11"/>
      <c r="ER132" s="11"/>
      <c r="ES132" s="11"/>
      <c r="ET132" s="11">
        <v>780.55141829530544</v>
      </c>
      <c r="EU132" s="11">
        <v>60567.959790464949</v>
      </c>
      <c r="EV132" s="11"/>
      <c r="EW132" s="11"/>
      <c r="EX132" s="11"/>
      <c r="EY132" s="11"/>
      <c r="EZ132" s="11"/>
      <c r="FA132" s="11"/>
      <c r="FB132" s="11"/>
      <c r="FC132" s="11"/>
      <c r="FD132" s="11"/>
      <c r="FE132" s="11"/>
      <c r="FF132" s="11"/>
      <c r="FG132" s="11"/>
      <c r="FH132" s="11"/>
      <c r="FI132" s="11"/>
      <c r="FJ132" s="11"/>
      <c r="FK132" s="11"/>
      <c r="FL132" s="11"/>
      <c r="FM132" s="11"/>
      <c r="FN132" s="11"/>
      <c r="FO132" s="11"/>
      <c r="FP132" s="11"/>
      <c r="FQ132" s="11"/>
      <c r="FR132" s="11"/>
      <c r="FS132" s="11"/>
      <c r="FT132" s="11"/>
      <c r="FU132" s="11"/>
      <c r="FV132" s="11"/>
      <c r="FW132" s="11"/>
      <c r="FX132" s="11"/>
      <c r="FY132" s="11"/>
      <c r="FZ132" s="11"/>
      <c r="GA132" s="11"/>
      <c r="GB132" s="11"/>
      <c r="GC132" s="11"/>
      <c r="GD132" s="11"/>
      <c r="GE132" s="11"/>
      <c r="GF132" s="11"/>
      <c r="GG132" s="11"/>
      <c r="GH132" s="11"/>
      <c r="GI132" s="11"/>
      <c r="GJ132" s="11"/>
      <c r="GK132" s="11"/>
      <c r="GL132" s="11"/>
      <c r="GM132" s="11"/>
      <c r="GN132" s="11"/>
      <c r="GO132" s="11"/>
      <c r="GQ132" s="11"/>
      <c r="GR132" s="11"/>
      <c r="GS132" s="11"/>
    </row>
    <row r="133" spans="1:201" x14ac:dyDescent="0.3">
      <c r="A133" s="11" t="s">
        <v>13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>
        <v>3397.8701697601846</v>
      </c>
      <c r="DV133" s="11">
        <v>60567.959790464949</v>
      </c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/>
      <c r="EL133" s="11"/>
      <c r="EM133" s="11">
        <v>9019.8621675442992</v>
      </c>
      <c r="EN133" s="11"/>
      <c r="EO133" s="11"/>
      <c r="EP133" s="11"/>
      <c r="EQ133" s="11"/>
      <c r="ER133" s="11"/>
      <c r="ES133" s="11"/>
      <c r="ET133" s="11"/>
      <c r="EU133" s="11">
        <v>72985.692127769435</v>
      </c>
      <c r="EV133" s="11"/>
      <c r="EW133" s="11"/>
      <c r="EX133" s="11"/>
      <c r="EY133" s="11"/>
      <c r="EZ133" s="11"/>
      <c r="FA133" s="11"/>
      <c r="FB133" s="11"/>
      <c r="FC133" s="11"/>
      <c r="FD133" s="11"/>
      <c r="FE133" s="11"/>
      <c r="FF133" s="11"/>
      <c r="FG133" s="11"/>
      <c r="FH133" s="11"/>
      <c r="FI133" s="11"/>
      <c r="FJ133" s="11"/>
      <c r="FK133" s="11"/>
      <c r="FL133" s="11"/>
      <c r="FM133" s="11"/>
      <c r="FN133" s="11"/>
      <c r="FO133" s="11"/>
      <c r="FP133" s="11"/>
      <c r="FQ133" s="11"/>
      <c r="FR133" s="11"/>
      <c r="FS133" s="11"/>
      <c r="FT133" s="11"/>
      <c r="FU133" s="11"/>
      <c r="FV133" s="11"/>
      <c r="FW133" s="11"/>
      <c r="FX133" s="11"/>
      <c r="FY133" s="11"/>
      <c r="FZ133" s="11"/>
      <c r="GA133" s="11"/>
      <c r="GB133" s="11"/>
      <c r="GC133" s="11"/>
      <c r="GD133" s="11"/>
      <c r="GE133" s="11"/>
      <c r="GF133" s="11"/>
      <c r="GG133" s="11"/>
      <c r="GH133" s="11"/>
      <c r="GI133" s="11"/>
      <c r="GJ133" s="11"/>
      <c r="GK133" s="11"/>
      <c r="GL133" s="11"/>
      <c r="GM133" s="11"/>
      <c r="GN133" s="11"/>
      <c r="GO133" s="11"/>
      <c r="GQ133" s="11"/>
      <c r="GR133" s="11"/>
      <c r="GS133" s="11"/>
    </row>
    <row r="134" spans="1:201" x14ac:dyDescent="0.3">
      <c r="A134" s="11" t="s">
        <v>453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>
        <v>765.06380825630322</v>
      </c>
      <c r="DK134" s="11">
        <v>312.35667827071774</v>
      </c>
      <c r="DL134" s="11">
        <v>10.582955737865209</v>
      </c>
      <c r="DM134" s="11">
        <v>0.73564120181060488</v>
      </c>
      <c r="DN134" s="11"/>
      <c r="DO134" s="11"/>
      <c r="DP134" s="11"/>
      <c r="DQ134" s="11"/>
      <c r="DR134" s="11">
        <v>1195.16137365585</v>
      </c>
      <c r="DS134" s="11">
        <v>403.491669125307</v>
      </c>
      <c r="DT134" s="11">
        <v>182.07234296538641</v>
      </c>
      <c r="DU134" s="11"/>
      <c r="DV134" s="11"/>
      <c r="DW134" s="11">
        <v>62.154353760441232</v>
      </c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/>
      <c r="EL134" s="11"/>
      <c r="EM134" s="11">
        <v>4.2765554295859705</v>
      </c>
      <c r="EN134" s="11"/>
      <c r="EO134" s="11"/>
      <c r="EP134" s="11"/>
      <c r="EQ134" s="11"/>
      <c r="ER134" s="11"/>
      <c r="ES134" s="11"/>
      <c r="ET134" s="11">
        <v>98.408017684899988</v>
      </c>
      <c r="EU134" s="11">
        <v>3034.3033960881676</v>
      </c>
      <c r="EV134" s="11"/>
      <c r="EW134" s="11"/>
      <c r="EX134" s="11"/>
      <c r="EY134" s="11"/>
      <c r="EZ134" s="11"/>
      <c r="FA134" s="11"/>
      <c r="FB134" s="11"/>
      <c r="FC134" s="11"/>
      <c r="FD134" s="11"/>
      <c r="FE134" s="11"/>
      <c r="FF134" s="11"/>
      <c r="FG134" s="11"/>
      <c r="FH134" s="11"/>
      <c r="FI134" s="11"/>
      <c r="FJ134" s="11"/>
      <c r="FK134" s="11"/>
      <c r="FL134" s="11"/>
      <c r="FM134" s="11"/>
      <c r="FN134" s="11"/>
      <c r="FO134" s="11"/>
      <c r="FP134" s="11"/>
      <c r="FQ134" s="11"/>
      <c r="FR134" s="11"/>
      <c r="FS134" s="11"/>
      <c r="FT134" s="11"/>
      <c r="FU134" s="11"/>
      <c r="FV134" s="11"/>
      <c r="FW134" s="11"/>
      <c r="FX134" s="11"/>
      <c r="FY134" s="11"/>
      <c r="FZ134" s="11"/>
      <c r="GA134" s="11"/>
      <c r="GB134" s="11"/>
      <c r="GC134" s="11"/>
      <c r="GD134" s="11"/>
      <c r="GE134" s="11"/>
      <c r="GF134" s="11"/>
      <c r="GG134" s="11"/>
      <c r="GH134" s="11"/>
      <c r="GI134" s="11"/>
      <c r="GJ134" s="11"/>
      <c r="GK134" s="11"/>
      <c r="GL134" s="11"/>
      <c r="GM134" s="11"/>
      <c r="GN134" s="11"/>
      <c r="GO134" s="11"/>
      <c r="GQ134" s="11"/>
      <c r="GR134" s="11"/>
      <c r="GS134" s="11"/>
    </row>
    <row r="135" spans="1:201" x14ac:dyDescent="0.3">
      <c r="A135" s="11" t="s">
        <v>454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>
        <v>942.00675058363788</v>
      </c>
      <c r="DK135" s="11">
        <v>866.09577715711714</v>
      </c>
      <c r="DL135" s="11">
        <v>46.549176175858094</v>
      </c>
      <c r="DM135" s="11">
        <v>12.73001929924264</v>
      </c>
      <c r="DN135" s="11"/>
      <c r="DO135" s="11"/>
      <c r="DP135" s="11"/>
      <c r="DQ135" s="11"/>
      <c r="DR135" s="11">
        <v>1431.0181688097355</v>
      </c>
      <c r="DS135" s="11">
        <v>481.43485867280111</v>
      </c>
      <c r="DT135" s="11">
        <v>165.18799533518811</v>
      </c>
      <c r="DU135" s="11"/>
      <c r="DV135" s="11"/>
      <c r="DW135" s="11">
        <v>243.0375490856712</v>
      </c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/>
      <c r="EL135" s="11"/>
      <c r="EM135" s="11">
        <v>8.299749035928178</v>
      </c>
      <c r="EN135" s="11"/>
      <c r="EO135" s="11"/>
      <c r="EP135" s="11"/>
      <c r="EQ135" s="11"/>
      <c r="ER135" s="11"/>
      <c r="ES135" s="11"/>
      <c r="ET135" s="11">
        <v>138.57723995355249</v>
      </c>
      <c r="EU135" s="11">
        <v>4334.9372841087325</v>
      </c>
      <c r="EV135" s="11"/>
      <c r="EW135" s="11"/>
      <c r="EX135" s="11"/>
      <c r="EY135" s="11"/>
      <c r="EZ135" s="11"/>
      <c r="FA135" s="11"/>
      <c r="FB135" s="11"/>
      <c r="FC135" s="11"/>
      <c r="FD135" s="11"/>
      <c r="FE135" s="11"/>
      <c r="FF135" s="11"/>
      <c r="FG135" s="11"/>
      <c r="FH135" s="11"/>
      <c r="FI135" s="11"/>
      <c r="FJ135" s="11"/>
      <c r="FK135" s="11"/>
      <c r="FL135" s="11"/>
      <c r="FM135" s="11"/>
      <c r="FN135" s="11"/>
      <c r="FO135" s="11"/>
      <c r="FP135" s="11"/>
      <c r="FQ135" s="11"/>
      <c r="FR135" s="11"/>
      <c r="FS135" s="11"/>
      <c r="FT135" s="11"/>
      <c r="FU135" s="11"/>
      <c r="FV135" s="11"/>
      <c r="FW135" s="11"/>
      <c r="FX135" s="11"/>
      <c r="FY135" s="11"/>
      <c r="FZ135" s="11"/>
      <c r="GA135" s="11"/>
      <c r="GB135" s="11"/>
      <c r="GC135" s="11"/>
      <c r="GD135" s="11"/>
      <c r="GE135" s="11"/>
      <c r="GF135" s="11"/>
      <c r="GG135" s="11"/>
      <c r="GH135" s="11"/>
      <c r="GI135" s="11"/>
      <c r="GJ135" s="11"/>
      <c r="GK135" s="11"/>
      <c r="GL135" s="11"/>
      <c r="GM135" s="11"/>
      <c r="GN135" s="11"/>
      <c r="GO135" s="11"/>
      <c r="GQ135" s="11"/>
      <c r="GR135" s="11"/>
      <c r="GS135" s="11"/>
    </row>
    <row r="136" spans="1:201" x14ac:dyDescent="0.3">
      <c r="A136" s="11" t="s">
        <v>455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>
        <v>804.59339945831368</v>
      </c>
      <c r="DK136" s="11">
        <v>1140.1935619400049</v>
      </c>
      <c r="DL136" s="11">
        <v>97.04654476791093</v>
      </c>
      <c r="DM136" s="11">
        <v>23.610444546812236</v>
      </c>
      <c r="DN136" s="11"/>
      <c r="DO136" s="11"/>
      <c r="DP136" s="11"/>
      <c r="DQ136" s="11"/>
      <c r="DR136" s="11">
        <v>1444.06672554184</v>
      </c>
      <c r="DS136" s="11">
        <v>483.70636212882658</v>
      </c>
      <c r="DT136" s="11">
        <v>164.95856184461627</v>
      </c>
      <c r="DU136" s="11"/>
      <c r="DV136" s="11"/>
      <c r="DW136" s="11">
        <v>579.47888353404267</v>
      </c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/>
      <c r="EL136" s="11"/>
      <c r="EM136" s="11">
        <v>12.423110152602014</v>
      </c>
      <c r="EN136" s="11"/>
      <c r="EO136" s="11"/>
      <c r="EP136" s="11"/>
      <c r="EQ136" s="11"/>
      <c r="ER136" s="11"/>
      <c r="ES136" s="11"/>
      <c r="ET136" s="11">
        <v>150.79918178923666</v>
      </c>
      <c r="EU136" s="11">
        <v>4900.8767757042069</v>
      </c>
      <c r="EV136" s="11"/>
      <c r="EW136" s="11"/>
      <c r="EX136" s="11"/>
      <c r="EY136" s="11"/>
      <c r="EZ136" s="11"/>
      <c r="FA136" s="11"/>
      <c r="FB136" s="11"/>
      <c r="FC136" s="11"/>
      <c r="FD136" s="11"/>
      <c r="FE136" s="11"/>
      <c r="FF136" s="11"/>
      <c r="FG136" s="11"/>
      <c r="FH136" s="11"/>
      <c r="FI136" s="11"/>
      <c r="FJ136" s="11"/>
      <c r="FK136" s="11"/>
      <c r="FL136" s="11"/>
      <c r="FM136" s="11"/>
      <c r="FN136" s="11"/>
      <c r="FO136" s="11"/>
      <c r="FP136" s="11"/>
      <c r="FQ136" s="11"/>
      <c r="FR136" s="11"/>
      <c r="FS136" s="11"/>
      <c r="FT136" s="11"/>
      <c r="FU136" s="11"/>
      <c r="FV136" s="11"/>
      <c r="FW136" s="11"/>
      <c r="FX136" s="11"/>
      <c r="FY136" s="11"/>
      <c r="FZ136" s="11"/>
      <c r="GA136" s="11"/>
      <c r="GB136" s="11"/>
      <c r="GC136" s="11"/>
      <c r="GD136" s="11"/>
      <c r="GE136" s="11"/>
      <c r="GF136" s="11"/>
      <c r="GG136" s="11"/>
      <c r="GH136" s="11"/>
      <c r="GI136" s="11"/>
      <c r="GJ136" s="11"/>
      <c r="GK136" s="11"/>
      <c r="GL136" s="11"/>
      <c r="GM136" s="11"/>
      <c r="GN136" s="11"/>
      <c r="GO136" s="11"/>
      <c r="GQ136" s="11"/>
      <c r="GR136" s="11"/>
      <c r="GS136" s="11"/>
    </row>
    <row r="137" spans="1:201" x14ac:dyDescent="0.3">
      <c r="A137" s="11" t="s">
        <v>456</v>
      </c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>
        <v>600.27965413548259</v>
      </c>
      <c r="DK137" s="11">
        <v>918.08168857638634</v>
      </c>
      <c r="DL137" s="11">
        <v>187.65840597433856</v>
      </c>
      <c r="DM137" s="11">
        <v>66.688351463802235</v>
      </c>
      <c r="DN137" s="11"/>
      <c r="DO137" s="11"/>
      <c r="DP137" s="11"/>
      <c r="DQ137" s="11"/>
      <c r="DR137" s="11">
        <v>1302.7955397766395</v>
      </c>
      <c r="DS137" s="11">
        <v>435.81600864788714</v>
      </c>
      <c r="DT137" s="11">
        <v>134.67904795787456</v>
      </c>
      <c r="DU137" s="11"/>
      <c r="DV137" s="11"/>
      <c r="DW137" s="11">
        <v>1165.3639580628869</v>
      </c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/>
      <c r="EL137" s="11"/>
      <c r="EM137" s="11">
        <v>17.239071331596659</v>
      </c>
      <c r="EN137" s="11"/>
      <c r="EO137" s="11"/>
      <c r="EP137" s="11"/>
      <c r="EQ137" s="11"/>
      <c r="ER137" s="11"/>
      <c r="ES137" s="11"/>
      <c r="ET137" s="11">
        <v>144.73573666092321</v>
      </c>
      <c r="EU137" s="11">
        <v>4973.3374625878168</v>
      </c>
      <c r="EV137" s="11"/>
      <c r="EW137" s="11"/>
      <c r="EX137" s="11"/>
      <c r="EY137" s="11"/>
      <c r="EZ137" s="11"/>
      <c r="FA137" s="11"/>
      <c r="FB137" s="11"/>
      <c r="FC137" s="11"/>
      <c r="FD137" s="11"/>
      <c r="FE137" s="11"/>
      <c r="FF137" s="11"/>
      <c r="FG137" s="11"/>
      <c r="FH137" s="11"/>
      <c r="FI137" s="11"/>
      <c r="FJ137" s="11"/>
      <c r="FK137" s="11"/>
      <c r="FL137" s="11"/>
      <c r="FM137" s="11"/>
      <c r="FN137" s="11"/>
      <c r="FO137" s="11"/>
      <c r="FP137" s="11"/>
      <c r="FQ137" s="11"/>
      <c r="FR137" s="11"/>
      <c r="FS137" s="11"/>
      <c r="FT137" s="11"/>
      <c r="FU137" s="11"/>
      <c r="FV137" s="11"/>
      <c r="FW137" s="11"/>
      <c r="FX137" s="11"/>
      <c r="FY137" s="11"/>
      <c r="FZ137" s="11"/>
      <c r="GA137" s="11"/>
      <c r="GB137" s="11"/>
      <c r="GC137" s="11"/>
      <c r="GD137" s="11"/>
      <c r="GE137" s="11"/>
      <c r="GF137" s="11"/>
      <c r="GG137" s="11"/>
      <c r="GH137" s="11"/>
      <c r="GI137" s="11"/>
      <c r="GJ137" s="11"/>
      <c r="GK137" s="11"/>
      <c r="GL137" s="11"/>
      <c r="GM137" s="11"/>
      <c r="GN137" s="11"/>
      <c r="GO137" s="11"/>
      <c r="GQ137" s="11"/>
      <c r="GR137" s="11"/>
      <c r="GS137" s="11"/>
    </row>
    <row r="138" spans="1:201" x14ac:dyDescent="0.3">
      <c r="A138" s="11" t="s">
        <v>457</v>
      </c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>
        <v>486.01893304371418</v>
      </c>
      <c r="DK138" s="11">
        <v>776.45113040411684</v>
      </c>
      <c r="DL138" s="11">
        <v>229.39774445867673</v>
      </c>
      <c r="DM138" s="11">
        <v>98.672785376261956</v>
      </c>
      <c r="DN138" s="11"/>
      <c r="DO138" s="11"/>
      <c r="DP138" s="11"/>
      <c r="DQ138" s="11"/>
      <c r="DR138" s="11">
        <v>1213.7086248594162</v>
      </c>
      <c r="DS138" s="11">
        <v>405.97800165234696</v>
      </c>
      <c r="DT138" s="11">
        <v>102.89800557572596</v>
      </c>
      <c r="DU138" s="11"/>
      <c r="DV138" s="11"/>
      <c r="DW138" s="11">
        <v>2110.336753711641</v>
      </c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/>
      <c r="EL138" s="11"/>
      <c r="EM138" s="11">
        <v>86.035675400138928</v>
      </c>
      <c r="EN138" s="11"/>
      <c r="EO138" s="11"/>
      <c r="EP138" s="11"/>
      <c r="EQ138" s="11"/>
      <c r="ER138" s="11"/>
      <c r="ES138" s="11"/>
      <c r="ET138" s="11">
        <v>170.04282641589387</v>
      </c>
      <c r="EU138" s="11">
        <v>5679.540480897932</v>
      </c>
      <c r="EV138" s="11"/>
      <c r="EW138" s="11"/>
      <c r="EX138" s="11"/>
      <c r="EY138" s="11"/>
      <c r="EZ138" s="11"/>
      <c r="FA138" s="11"/>
      <c r="FB138" s="11"/>
      <c r="FC138" s="11"/>
      <c r="FD138" s="11"/>
      <c r="FE138" s="11"/>
      <c r="FF138" s="11"/>
      <c r="FG138" s="11"/>
      <c r="FH138" s="11"/>
      <c r="FI138" s="11"/>
      <c r="FJ138" s="11"/>
      <c r="FK138" s="11"/>
      <c r="FL138" s="11"/>
      <c r="FM138" s="11"/>
      <c r="FN138" s="11"/>
      <c r="FO138" s="11"/>
      <c r="FP138" s="11"/>
      <c r="FQ138" s="11"/>
      <c r="FR138" s="11"/>
      <c r="FS138" s="11"/>
      <c r="FT138" s="11"/>
      <c r="FU138" s="11"/>
      <c r="FV138" s="11"/>
      <c r="FW138" s="11"/>
      <c r="FX138" s="11"/>
      <c r="FY138" s="11"/>
      <c r="FZ138" s="11"/>
      <c r="GA138" s="11"/>
      <c r="GB138" s="11"/>
      <c r="GC138" s="11"/>
      <c r="GD138" s="11"/>
      <c r="GE138" s="11"/>
      <c r="GF138" s="11"/>
      <c r="GG138" s="11"/>
      <c r="GH138" s="11"/>
      <c r="GI138" s="11"/>
      <c r="GJ138" s="11"/>
      <c r="GK138" s="11"/>
      <c r="GL138" s="11"/>
      <c r="GM138" s="11"/>
      <c r="GN138" s="11"/>
      <c r="GO138" s="11"/>
      <c r="GQ138" s="11"/>
      <c r="GR138" s="11"/>
      <c r="GS138" s="11"/>
    </row>
    <row r="139" spans="1:201" x14ac:dyDescent="0.3">
      <c r="A139" s="11" t="s">
        <v>458</v>
      </c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>
        <v>475.82013667755626</v>
      </c>
      <c r="DK139" s="11">
        <v>162.48394822854385</v>
      </c>
      <c r="DL139" s="11">
        <v>28.050609397186243</v>
      </c>
      <c r="DM139" s="11">
        <v>2.0151027987673049</v>
      </c>
      <c r="DN139" s="11"/>
      <c r="DO139" s="11"/>
      <c r="DP139" s="11"/>
      <c r="DQ139" s="11"/>
      <c r="DR139" s="11"/>
      <c r="DS139" s="11"/>
      <c r="DT139" s="11"/>
      <c r="DU139" s="11"/>
      <c r="DV139" s="11"/>
      <c r="DW139" s="11">
        <v>96.393316122301883</v>
      </c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/>
      <c r="EL139" s="11"/>
      <c r="EM139" s="11">
        <v>11.55099354512188</v>
      </c>
      <c r="EN139" s="11"/>
      <c r="EO139" s="11"/>
      <c r="EP139" s="11"/>
      <c r="EQ139" s="11"/>
      <c r="ER139" s="11"/>
      <c r="ES139" s="11"/>
      <c r="ET139" s="11">
        <v>26.134903208300948</v>
      </c>
      <c r="EU139" s="11">
        <v>802.44900997777825</v>
      </c>
      <c r="EV139" s="11"/>
      <c r="EW139" s="11"/>
      <c r="EX139" s="11"/>
      <c r="EY139" s="11"/>
      <c r="EZ139" s="11"/>
      <c r="FA139" s="11"/>
      <c r="FB139" s="11"/>
      <c r="FC139" s="11"/>
      <c r="FD139" s="11"/>
      <c r="FE139" s="11"/>
      <c r="FF139" s="11"/>
      <c r="FG139" s="11"/>
      <c r="FH139" s="11"/>
      <c r="FI139" s="11"/>
      <c r="FJ139" s="11"/>
      <c r="FK139" s="11"/>
      <c r="FL139" s="11"/>
      <c r="FM139" s="11"/>
      <c r="FN139" s="11"/>
      <c r="FO139" s="11"/>
      <c r="FP139" s="11"/>
      <c r="FQ139" s="11"/>
      <c r="FR139" s="11"/>
      <c r="FS139" s="11"/>
      <c r="FT139" s="11"/>
      <c r="FU139" s="11"/>
      <c r="FV139" s="11"/>
      <c r="FW139" s="11"/>
      <c r="FX139" s="11"/>
      <c r="FY139" s="11"/>
      <c r="FZ139" s="11"/>
      <c r="GA139" s="11"/>
      <c r="GB139" s="11"/>
      <c r="GC139" s="11"/>
      <c r="GD139" s="11"/>
      <c r="GE139" s="11"/>
      <c r="GF139" s="11"/>
      <c r="GG139" s="11"/>
      <c r="GH139" s="11"/>
      <c r="GI139" s="11"/>
      <c r="GJ139" s="11"/>
      <c r="GK139" s="11"/>
      <c r="GL139" s="11"/>
      <c r="GM139" s="11"/>
      <c r="GN139" s="11"/>
      <c r="GO139" s="11"/>
      <c r="GQ139" s="11"/>
      <c r="GR139" s="11"/>
      <c r="GS139" s="11"/>
    </row>
    <row r="140" spans="1:201" x14ac:dyDescent="0.3">
      <c r="A140" s="11" t="s">
        <v>459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>
        <v>559.73753576731656</v>
      </c>
      <c r="DK140" s="11">
        <v>341.76705052378418</v>
      </c>
      <c r="DL140" s="11">
        <v>90.599310731684227</v>
      </c>
      <c r="DM140" s="11">
        <v>6.8179981211914695</v>
      </c>
      <c r="DN140" s="11"/>
      <c r="DO140" s="11"/>
      <c r="DP140" s="11"/>
      <c r="DQ140" s="11"/>
      <c r="DR140" s="11"/>
      <c r="DS140" s="11"/>
      <c r="DT140" s="11"/>
      <c r="DU140" s="11"/>
      <c r="DV140" s="11"/>
      <c r="DW140" s="11">
        <v>259.61334982183746</v>
      </c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/>
      <c r="EL140" s="11"/>
      <c r="EM140" s="11">
        <v>24.234947271934022</v>
      </c>
      <c r="EN140" s="11"/>
      <c r="EO140" s="11"/>
      <c r="EP140" s="11"/>
      <c r="EQ140" s="11"/>
      <c r="ER140" s="11"/>
      <c r="ES140" s="11"/>
      <c r="ET140" s="11">
        <v>70.754105102485511</v>
      </c>
      <c r="EU140" s="11">
        <v>1353.5242973402335</v>
      </c>
      <c r="EV140" s="11"/>
      <c r="EW140" s="11"/>
      <c r="EX140" s="11"/>
      <c r="EY140" s="11"/>
      <c r="EZ140" s="11"/>
      <c r="FA140" s="11"/>
      <c r="FB140" s="11"/>
      <c r="FC140" s="11"/>
      <c r="FD140" s="11"/>
      <c r="FE140" s="11"/>
      <c r="FF140" s="11"/>
      <c r="FG140" s="11"/>
      <c r="FH140" s="11"/>
      <c r="FI140" s="11"/>
      <c r="FJ140" s="11"/>
      <c r="FK140" s="11"/>
      <c r="FL140" s="11"/>
      <c r="FM140" s="11"/>
      <c r="FN140" s="11"/>
      <c r="FO140" s="11"/>
      <c r="FP140" s="11"/>
      <c r="FQ140" s="11"/>
      <c r="FR140" s="11"/>
      <c r="FS140" s="11"/>
      <c r="FT140" s="11"/>
      <c r="FU140" s="11"/>
      <c r="FV140" s="11"/>
      <c r="FW140" s="11"/>
      <c r="FX140" s="11"/>
      <c r="FY140" s="11"/>
      <c r="FZ140" s="11"/>
      <c r="GA140" s="11"/>
      <c r="GB140" s="11"/>
      <c r="GC140" s="11"/>
      <c r="GD140" s="11"/>
      <c r="GE140" s="11"/>
      <c r="GF140" s="11"/>
      <c r="GG140" s="11"/>
      <c r="GH140" s="11"/>
      <c r="GI140" s="11"/>
      <c r="GJ140" s="11"/>
      <c r="GK140" s="11"/>
      <c r="GL140" s="11"/>
      <c r="GM140" s="11"/>
      <c r="GN140" s="11"/>
      <c r="GO140" s="11"/>
      <c r="GQ140" s="11"/>
      <c r="GR140" s="11"/>
      <c r="GS140" s="11"/>
    </row>
    <row r="141" spans="1:201" x14ac:dyDescent="0.3">
      <c r="A141" s="11" t="s">
        <v>460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>
        <v>349.71353115525187</v>
      </c>
      <c r="DK141" s="11">
        <v>373.54189842910893</v>
      </c>
      <c r="DL141" s="11">
        <v>175.61205396805366</v>
      </c>
      <c r="DM141" s="11">
        <v>21.425295768095381</v>
      </c>
      <c r="DN141" s="11"/>
      <c r="DO141" s="11"/>
      <c r="DP141" s="11"/>
      <c r="DQ141" s="11"/>
      <c r="DR141" s="11"/>
      <c r="DS141" s="11"/>
      <c r="DT141" s="11"/>
      <c r="DU141" s="11"/>
      <c r="DV141" s="11"/>
      <c r="DW141" s="11">
        <v>415.32033417564435</v>
      </c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/>
      <c r="EL141" s="11"/>
      <c r="EM141" s="11">
        <v>27.404202902389976</v>
      </c>
      <c r="EN141" s="11"/>
      <c r="EO141" s="11"/>
      <c r="EP141" s="11"/>
      <c r="EQ141" s="11"/>
      <c r="ER141" s="11"/>
      <c r="ES141" s="11"/>
      <c r="ET141" s="11">
        <v>85.718051959078991</v>
      </c>
      <c r="EU141" s="11">
        <v>1448.7353683576232</v>
      </c>
      <c r="EV141" s="11"/>
      <c r="EW141" s="11"/>
      <c r="EX141" s="11"/>
      <c r="EY141" s="11"/>
      <c r="EZ141" s="11"/>
      <c r="FA141" s="11"/>
      <c r="FB141" s="11"/>
      <c r="FC141" s="11"/>
      <c r="FD141" s="11"/>
      <c r="FE141" s="11"/>
      <c r="FF141" s="11"/>
      <c r="FG141" s="11"/>
      <c r="FH141" s="11"/>
      <c r="FI141" s="11"/>
      <c r="FJ141" s="11"/>
      <c r="FK141" s="11"/>
      <c r="FL141" s="11"/>
      <c r="FM141" s="11"/>
      <c r="FN141" s="11"/>
      <c r="FO141" s="11"/>
      <c r="FP141" s="11"/>
      <c r="FQ141" s="11"/>
      <c r="FR141" s="11"/>
      <c r="FS141" s="11"/>
      <c r="FT141" s="11"/>
      <c r="FU141" s="11"/>
      <c r="FV141" s="11"/>
      <c r="FW141" s="11"/>
      <c r="FX141" s="11"/>
      <c r="FY141" s="11"/>
      <c r="FZ141" s="11"/>
      <c r="GA141" s="11"/>
      <c r="GB141" s="11"/>
      <c r="GC141" s="11"/>
      <c r="GD141" s="11"/>
      <c r="GE141" s="11"/>
      <c r="GF141" s="11"/>
      <c r="GG141" s="11"/>
      <c r="GH141" s="11"/>
      <c r="GI141" s="11"/>
      <c r="GJ141" s="11"/>
      <c r="GK141" s="11"/>
      <c r="GL141" s="11"/>
      <c r="GM141" s="11"/>
      <c r="GN141" s="11"/>
      <c r="GO141" s="11"/>
      <c r="GQ141" s="11"/>
      <c r="GR141" s="11"/>
      <c r="GS141" s="11"/>
    </row>
    <row r="142" spans="1:201" x14ac:dyDescent="0.3">
      <c r="A142" s="11" t="s">
        <v>461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>
        <v>344.071067200041</v>
      </c>
      <c r="DK142" s="11">
        <v>564.40699433203577</v>
      </c>
      <c r="DL142" s="11">
        <v>335.25619418666759</v>
      </c>
      <c r="DM142" s="11">
        <v>91.963932085146098</v>
      </c>
      <c r="DN142" s="11"/>
      <c r="DO142" s="11"/>
      <c r="DP142" s="11"/>
      <c r="DQ142" s="11"/>
      <c r="DR142" s="11"/>
      <c r="DS142" s="11"/>
      <c r="DT142" s="11"/>
      <c r="DU142" s="11"/>
      <c r="DV142" s="11"/>
      <c r="DW142" s="11">
        <v>963.3475897406712</v>
      </c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/>
      <c r="EL142" s="11"/>
      <c r="EM142" s="11">
        <v>33.026516108727634</v>
      </c>
      <c r="EN142" s="11"/>
      <c r="EO142" s="11"/>
      <c r="EP142" s="11"/>
      <c r="EQ142" s="11"/>
      <c r="ER142" s="11"/>
      <c r="ES142" s="11"/>
      <c r="ET142" s="11">
        <v>122.50814789964147</v>
      </c>
      <c r="EU142" s="11">
        <v>2454.580441552931</v>
      </c>
      <c r="EV142" s="11"/>
      <c r="EW142" s="11"/>
      <c r="EX142" s="11"/>
      <c r="EY142" s="11"/>
      <c r="EZ142" s="11"/>
      <c r="FA142" s="11"/>
      <c r="FB142" s="11"/>
      <c r="FC142" s="11"/>
      <c r="FD142" s="11"/>
      <c r="FE142" s="11"/>
      <c r="FF142" s="11"/>
      <c r="FG142" s="11"/>
      <c r="FH142" s="11"/>
      <c r="FI142" s="11"/>
      <c r="FJ142" s="11"/>
      <c r="FK142" s="11"/>
      <c r="FL142" s="11"/>
      <c r="FM142" s="11"/>
      <c r="FN142" s="11"/>
      <c r="FO142" s="11"/>
      <c r="FP142" s="11"/>
      <c r="FQ142" s="11"/>
      <c r="FR142" s="11"/>
      <c r="FS142" s="11"/>
      <c r="FT142" s="11"/>
      <c r="FU142" s="11"/>
      <c r="FV142" s="11"/>
      <c r="FW142" s="11"/>
      <c r="FX142" s="11"/>
      <c r="FY142" s="11"/>
      <c r="FZ142" s="11"/>
      <c r="GA142" s="11"/>
      <c r="GB142" s="11"/>
      <c r="GC142" s="11"/>
      <c r="GD142" s="11"/>
      <c r="GE142" s="11"/>
      <c r="GF142" s="11"/>
      <c r="GG142" s="11"/>
      <c r="GH142" s="11"/>
      <c r="GI142" s="11"/>
      <c r="GJ142" s="11"/>
      <c r="GK142" s="11"/>
      <c r="GL142" s="11"/>
      <c r="GM142" s="11"/>
      <c r="GN142" s="11"/>
      <c r="GO142" s="11"/>
      <c r="GQ142" s="11"/>
      <c r="GR142" s="11"/>
      <c r="GS142" s="11"/>
    </row>
    <row r="143" spans="1:201" x14ac:dyDescent="0.3">
      <c r="A143" s="11" t="s">
        <v>462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>
        <v>472.56960299128451</v>
      </c>
      <c r="DK143" s="11">
        <v>987.15717484567176</v>
      </c>
      <c r="DL143" s="11">
        <v>378.87837626473373</v>
      </c>
      <c r="DM143" s="11">
        <v>354.56690120653923</v>
      </c>
      <c r="DN143" s="11"/>
      <c r="DO143" s="11"/>
      <c r="DP143" s="11"/>
      <c r="DQ143" s="11"/>
      <c r="DR143" s="11"/>
      <c r="DS143" s="11"/>
      <c r="DT143" s="11"/>
      <c r="DU143" s="11"/>
      <c r="DV143" s="11"/>
      <c r="DW143" s="11">
        <v>2503.9234779491235</v>
      </c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/>
      <c r="EL143" s="11"/>
      <c r="EM143" s="11">
        <v>98.932122374586811</v>
      </c>
      <c r="EN143" s="11"/>
      <c r="EO143" s="11"/>
      <c r="EP143" s="11"/>
      <c r="EQ143" s="11"/>
      <c r="ER143" s="11"/>
      <c r="ES143" s="11"/>
      <c r="ET143" s="11">
        <v>251.00979456225915</v>
      </c>
      <c r="EU143" s="11">
        <v>5047.0374501941978</v>
      </c>
      <c r="EV143" s="11"/>
      <c r="EW143" s="11"/>
      <c r="EX143" s="11"/>
      <c r="EY143" s="11"/>
      <c r="EZ143" s="11"/>
      <c r="FA143" s="11"/>
      <c r="FB143" s="11"/>
      <c r="FC143" s="11"/>
      <c r="FD143" s="11"/>
      <c r="FE143" s="11"/>
      <c r="FF143" s="11"/>
      <c r="FG143" s="11"/>
      <c r="FH143" s="11"/>
      <c r="FI143" s="11"/>
      <c r="FJ143" s="11"/>
      <c r="FK143" s="11"/>
      <c r="FL143" s="11"/>
      <c r="FM143" s="11"/>
      <c r="FN143" s="11"/>
      <c r="FO143" s="11"/>
      <c r="FP143" s="11"/>
      <c r="FQ143" s="11"/>
      <c r="FR143" s="11"/>
      <c r="FS143" s="11"/>
      <c r="FT143" s="11"/>
      <c r="FU143" s="11"/>
      <c r="FV143" s="11"/>
      <c r="FW143" s="11"/>
      <c r="FX143" s="11"/>
      <c r="FY143" s="11"/>
      <c r="FZ143" s="11"/>
      <c r="GA143" s="11"/>
      <c r="GB143" s="11"/>
      <c r="GC143" s="11"/>
      <c r="GD143" s="11"/>
      <c r="GE143" s="11"/>
      <c r="GF143" s="11"/>
      <c r="GG143" s="11"/>
      <c r="GH143" s="11"/>
      <c r="GI143" s="11"/>
      <c r="GJ143" s="11"/>
      <c r="GK143" s="11"/>
      <c r="GL143" s="11"/>
      <c r="GM143" s="11"/>
      <c r="GN143" s="11"/>
      <c r="GO143" s="11"/>
      <c r="GQ143" s="11"/>
      <c r="GR143" s="11"/>
      <c r="GS143" s="11"/>
    </row>
    <row r="144" spans="1:201" x14ac:dyDescent="0.3">
      <c r="A144" s="11" t="s">
        <v>463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>
        <v>332.97402557319106</v>
      </c>
      <c r="DO144" s="11">
        <v>643.44137325377972</v>
      </c>
      <c r="DP144" s="11">
        <v>149.53382771795233</v>
      </c>
      <c r="DQ144" s="11">
        <v>6.2786684452151382</v>
      </c>
      <c r="DR144" s="11">
        <v>204.69511500462897</v>
      </c>
      <c r="DS144" s="11">
        <v>68.821166867382729</v>
      </c>
      <c r="DT144" s="11">
        <v>42.198361760936535</v>
      </c>
      <c r="DU144" s="11"/>
      <c r="DV144" s="11"/>
      <c r="DW144" s="11">
        <v>468.17062449761067</v>
      </c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/>
      <c r="EL144" s="11"/>
      <c r="EM144" s="11">
        <v>3.2698087058996776</v>
      </c>
      <c r="EN144" s="11"/>
      <c r="EO144" s="11"/>
      <c r="EP144" s="11"/>
      <c r="EQ144" s="11"/>
      <c r="ER144" s="11"/>
      <c r="ES144" s="11"/>
      <c r="ET144" s="11">
        <v>103.17851953204345</v>
      </c>
      <c r="EU144" s="11">
        <v>2022.5614913586405</v>
      </c>
      <c r="EV144" s="11"/>
      <c r="EW144" s="11"/>
      <c r="EX144" s="11"/>
      <c r="EY144" s="11"/>
      <c r="EZ144" s="11"/>
      <c r="FA144" s="11"/>
      <c r="FB144" s="11"/>
      <c r="FC144" s="11"/>
      <c r="FD144" s="11"/>
      <c r="FE144" s="11"/>
      <c r="FF144" s="11"/>
      <c r="FG144" s="11"/>
      <c r="FH144" s="11"/>
      <c r="FI144" s="11"/>
      <c r="FJ144" s="11"/>
      <c r="FK144" s="11"/>
      <c r="FL144" s="11"/>
      <c r="FM144" s="11"/>
      <c r="FN144" s="11"/>
      <c r="FO144" s="11"/>
      <c r="FP144" s="11"/>
      <c r="FQ144" s="11"/>
      <c r="FR144" s="11"/>
      <c r="FS144" s="11"/>
      <c r="FT144" s="11"/>
      <c r="FU144" s="11"/>
      <c r="FV144" s="11"/>
      <c r="FW144" s="11"/>
      <c r="FX144" s="11"/>
      <c r="FY144" s="11"/>
      <c r="FZ144" s="11"/>
      <c r="GA144" s="11"/>
      <c r="GB144" s="11"/>
      <c r="GC144" s="11"/>
      <c r="GD144" s="11"/>
      <c r="GE144" s="11"/>
      <c r="GF144" s="11"/>
      <c r="GG144" s="11"/>
      <c r="GH144" s="11"/>
      <c r="GI144" s="11"/>
      <c r="GJ144" s="11"/>
      <c r="GK144" s="11"/>
      <c r="GL144" s="11"/>
      <c r="GM144" s="11"/>
      <c r="GN144" s="11"/>
      <c r="GO144" s="11"/>
      <c r="GQ144" s="11"/>
      <c r="GR144" s="11"/>
      <c r="GS144" s="11"/>
    </row>
    <row r="145" spans="1:201" x14ac:dyDescent="0.3">
      <c r="A145" s="11" t="s">
        <v>464</v>
      </c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>
        <v>598.47079686195912</v>
      </c>
      <c r="DO145" s="11">
        <v>1494.0207228138211</v>
      </c>
      <c r="DP145" s="11">
        <v>338.65590187458645</v>
      </c>
      <c r="DQ145" s="11">
        <v>20.419569920233528</v>
      </c>
      <c r="DR145" s="11">
        <v>289.44479201114848</v>
      </c>
      <c r="DS145" s="11">
        <v>97.149195608034844</v>
      </c>
      <c r="DT145" s="11">
        <v>82.953444413898893</v>
      </c>
      <c r="DU145" s="11"/>
      <c r="DV145" s="11"/>
      <c r="DW145" s="11">
        <v>1112.3154428145231</v>
      </c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11"/>
      <c r="EI145" s="11"/>
      <c r="EJ145" s="11"/>
      <c r="EK145" s="11"/>
      <c r="EL145" s="11"/>
      <c r="EM145" s="11">
        <v>43.641464955802114</v>
      </c>
      <c r="EN145" s="11"/>
      <c r="EO145" s="11"/>
      <c r="EP145" s="11"/>
      <c r="EQ145" s="11"/>
      <c r="ER145" s="11"/>
      <c r="ES145" s="11"/>
      <c r="ET145" s="11">
        <v>193.47175574386137</v>
      </c>
      <c r="EU145" s="11">
        <v>4270.5430870178689</v>
      </c>
      <c r="EV145" s="11"/>
      <c r="EW145" s="11"/>
      <c r="EX145" s="11"/>
      <c r="EY145" s="11"/>
      <c r="EZ145" s="11"/>
      <c r="FA145" s="11"/>
      <c r="FB145" s="11"/>
      <c r="FC145" s="11"/>
      <c r="FD145" s="11"/>
      <c r="FE145" s="11"/>
      <c r="FF145" s="11"/>
      <c r="FG145" s="11"/>
      <c r="FH145" s="11"/>
      <c r="FI145" s="11"/>
      <c r="FJ145" s="11"/>
      <c r="FK145" s="11"/>
      <c r="FL145" s="11"/>
      <c r="FM145" s="11"/>
      <c r="FN145" s="11"/>
      <c r="FO145" s="11"/>
      <c r="FP145" s="11"/>
      <c r="FQ145" s="11"/>
      <c r="FR145" s="11"/>
      <c r="FS145" s="11"/>
      <c r="FT145" s="11"/>
      <c r="FU145" s="11"/>
      <c r="FV145" s="11"/>
      <c r="FW145" s="11"/>
      <c r="FX145" s="11"/>
      <c r="FY145" s="11"/>
      <c r="FZ145" s="11"/>
      <c r="GA145" s="11"/>
      <c r="GB145" s="11"/>
      <c r="GC145" s="11"/>
      <c r="GD145" s="11"/>
      <c r="GE145" s="11"/>
      <c r="GF145" s="11"/>
      <c r="GG145" s="11"/>
      <c r="GH145" s="11"/>
      <c r="GI145" s="11"/>
      <c r="GJ145" s="11"/>
      <c r="GK145" s="11"/>
      <c r="GL145" s="11"/>
      <c r="GM145" s="11"/>
      <c r="GN145" s="11"/>
      <c r="GO145" s="11"/>
      <c r="GQ145" s="11"/>
      <c r="GR145" s="11"/>
      <c r="GS145" s="11"/>
    </row>
    <row r="146" spans="1:201" x14ac:dyDescent="0.3">
      <c r="A146" s="11" t="s">
        <v>465</v>
      </c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>
        <v>1106.8603842296679</v>
      </c>
      <c r="DO146" s="11">
        <v>2503.2945903031855</v>
      </c>
      <c r="DP146" s="11">
        <v>1037.9098753061453</v>
      </c>
      <c r="DQ146" s="11">
        <v>308.2414689109429</v>
      </c>
      <c r="DR146" s="11">
        <v>327.05766465779055</v>
      </c>
      <c r="DS146" s="11">
        <v>109.92357709114383</v>
      </c>
      <c r="DT146" s="11">
        <v>205.03065896386317</v>
      </c>
      <c r="DU146" s="11"/>
      <c r="DV146" s="11"/>
      <c r="DW146" s="11">
        <v>3963.8249192162784</v>
      </c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/>
      <c r="EL146" s="11"/>
      <c r="EM146" s="11">
        <v>149.61349603478897</v>
      </c>
      <c r="EN146" s="11"/>
      <c r="EO146" s="11"/>
      <c r="EP146" s="11"/>
      <c r="EQ146" s="11"/>
      <c r="ER146" s="11"/>
      <c r="ES146" s="11"/>
      <c r="ET146" s="11">
        <v>469.5067970764095</v>
      </c>
      <c r="EU146" s="11">
        <v>10181.263431790216</v>
      </c>
      <c r="EV146" s="11"/>
      <c r="EW146" s="11"/>
      <c r="EX146" s="11"/>
      <c r="EY146" s="11"/>
      <c r="EZ146" s="11"/>
      <c r="FA146" s="11"/>
      <c r="FB146" s="11"/>
      <c r="FC146" s="11"/>
      <c r="FD146" s="11"/>
      <c r="FE146" s="11"/>
      <c r="FF146" s="11"/>
      <c r="FG146" s="11"/>
      <c r="FH146" s="11"/>
      <c r="FI146" s="11"/>
      <c r="FJ146" s="11"/>
      <c r="FK146" s="11"/>
      <c r="FL146" s="11"/>
      <c r="FM146" s="11"/>
      <c r="FN146" s="11"/>
      <c r="FO146" s="11"/>
      <c r="FP146" s="11"/>
      <c r="FQ146" s="11"/>
      <c r="FR146" s="11"/>
      <c r="FS146" s="11"/>
      <c r="FT146" s="11"/>
      <c r="FU146" s="11"/>
      <c r="FV146" s="11"/>
      <c r="FW146" s="11"/>
      <c r="FX146" s="11"/>
      <c r="FY146" s="11"/>
      <c r="FZ146" s="11"/>
      <c r="GA146" s="11"/>
      <c r="GB146" s="11"/>
      <c r="GC146" s="11"/>
      <c r="GD146" s="11"/>
      <c r="GE146" s="11"/>
      <c r="GF146" s="11"/>
      <c r="GG146" s="11"/>
      <c r="GH146" s="11"/>
      <c r="GI146" s="11"/>
      <c r="GJ146" s="11"/>
      <c r="GK146" s="11"/>
      <c r="GL146" s="11"/>
      <c r="GM146" s="11"/>
      <c r="GN146" s="11"/>
      <c r="GO146" s="11"/>
      <c r="GQ146" s="11"/>
      <c r="GR146" s="11"/>
      <c r="GS146" s="11"/>
    </row>
    <row r="147" spans="1:201" x14ac:dyDescent="0.3">
      <c r="A147" s="11" t="s">
        <v>466</v>
      </c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>
        <v>816.9097057061382</v>
      </c>
      <c r="DO147" s="11">
        <v>2987.7672960806813</v>
      </c>
      <c r="DP147" s="11">
        <v>1513.0304444878623</v>
      </c>
      <c r="DQ147" s="11">
        <v>1225.8493158117597</v>
      </c>
      <c r="DR147" s="11">
        <v>620.5370980151381</v>
      </c>
      <c r="DS147" s="11">
        <v>208.65044977061928</v>
      </c>
      <c r="DT147" s="11">
        <v>163.13189041233201</v>
      </c>
      <c r="DU147" s="11"/>
      <c r="DV147" s="11"/>
      <c r="DW147" s="11">
        <v>9829.8666480374941</v>
      </c>
      <c r="DX147" s="11"/>
      <c r="DY147" s="11"/>
      <c r="DZ147" s="11"/>
      <c r="EA147" s="11"/>
      <c r="EB147" s="11"/>
      <c r="EC147" s="11"/>
      <c r="ED147" s="11"/>
      <c r="EE147" s="11"/>
      <c r="EF147" s="11"/>
      <c r="EG147" s="11"/>
      <c r="EH147" s="11"/>
      <c r="EI147" s="11"/>
      <c r="EJ147" s="11"/>
      <c r="EK147" s="11"/>
      <c r="EL147" s="11"/>
      <c r="EM147" s="11">
        <v>290.5187411808796</v>
      </c>
      <c r="EN147" s="11"/>
      <c r="EO147" s="11"/>
      <c r="EP147" s="11"/>
      <c r="EQ147" s="11"/>
      <c r="ER147" s="11"/>
      <c r="ES147" s="11"/>
      <c r="ET147" s="11">
        <v>782.85058956974456</v>
      </c>
      <c r="EU147" s="11">
        <v>18439.11217907265</v>
      </c>
      <c r="EV147" s="11"/>
      <c r="EW147" s="11"/>
      <c r="EX147" s="11"/>
      <c r="EY147" s="11"/>
      <c r="EZ147" s="11"/>
      <c r="FA147" s="11"/>
      <c r="FB147" s="11"/>
      <c r="FC147" s="11"/>
      <c r="FD147" s="11"/>
      <c r="FE147" s="11"/>
      <c r="FF147" s="11"/>
      <c r="FG147" s="11"/>
      <c r="FH147" s="11"/>
      <c r="FI147" s="11"/>
      <c r="FJ147" s="11"/>
      <c r="FK147" s="11"/>
      <c r="FL147" s="11"/>
      <c r="FM147" s="11"/>
      <c r="FN147" s="11"/>
      <c r="FO147" s="11"/>
      <c r="FP147" s="11"/>
      <c r="FQ147" s="11"/>
      <c r="FR147" s="11"/>
      <c r="FS147" s="11"/>
      <c r="FT147" s="11"/>
      <c r="FU147" s="11"/>
      <c r="FV147" s="11"/>
      <c r="FW147" s="11"/>
      <c r="FX147" s="11"/>
      <c r="FY147" s="11"/>
      <c r="FZ147" s="11"/>
      <c r="GA147" s="11"/>
      <c r="GB147" s="11"/>
      <c r="GC147" s="11"/>
      <c r="GD147" s="11"/>
      <c r="GE147" s="11"/>
      <c r="GF147" s="11"/>
      <c r="GG147" s="11"/>
      <c r="GH147" s="11"/>
      <c r="GI147" s="11"/>
      <c r="GJ147" s="11"/>
      <c r="GK147" s="11"/>
      <c r="GL147" s="11"/>
      <c r="GM147" s="11"/>
      <c r="GN147" s="11"/>
      <c r="GO147" s="11"/>
      <c r="GQ147" s="11"/>
      <c r="GR147" s="11"/>
      <c r="GS147" s="11"/>
    </row>
    <row r="148" spans="1:201" x14ac:dyDescent="0.3">
      <c r="A148" s="11" t="s">
        <v>467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>
        <v>669.16961739278679</v>
      </c>
      <c r="DO148" s="11">
        <v>4719.1515174971801</v>
      </c>
      <c r="DP148" s="11">
        <v>3338.1649861654009</v>
      </c>
      <c r="DQ148" s="11">
        <v>4884.4126946335728</v>
      </c>
      <c r="DR148" s="11">
        <v>358.70923926375241</v>
      </c>
      <c r="DS148" s="11">
        <v>120.51564871566877</v>
      </c>
      <c r="DT148" s="11">
        <v>118.56845845577415</v>
      </c>
      <c r="DU148" s="11"/>
      <c r="DV148" s="11"/>
      <c r="DW148" s="11">
        <v>35482.36572589993</v>
      </c>
      <c r="DX148" s="11"/>
      <c r="DY148" s="11"/>
      <c r="DZ148" s="11"/>
      <c r="EA148" s="11"/>
      <c r="EB148" s="11"/>
      <c r="EC148" s="11"/>
      <c r="ED148" s="11"/>
      <c r="EE148" s="11"/>
      <c r="EF148" s="11"/>
      <c r="EG148" s="11"/>
      <c r="EH148" s="11"/>
      <c r="EI148" s="11"/>
      <c r="EJ148" s="11"/>
      <c r="EK148" s="11"/>
      <c r="EL148" s="11"/>
      <c r="EM148" s="11">
        <v>760.64229030531612</v>
      </c>
      <c r="EN148" s="11"/>
      <c r="EO148" s="11"/>
      <c r="EP148" s="11"/>
      <c r="EQ148" s="11"/>
      <c r="ER148" s="11"/>
      <c r="ES148" s="11"/>
      <c r="ET148" s="11">
        <v>2217.5697729330627</v>
      </c>
      <c r="EU148" s="11">
        <v>52669.269951262446</v>
      </c>
      <c r="EV148" s="11"/>
      <c r="EW148" s="11"/>
      <c r="EX148" s="11"/>
      <c r="EY148" s="11"/>
      <c r="EZ148" s="11"/>
      <c r="FA148" s="11"/>
      <c r="FB148" s="11"/>
      <c r="FC148" s="11"/>
      <c r="FD148" s="11"/>
      <c r="FE148" s="11"/>
      <c r="FF148" s="11"/>
      <c r="FG148" s="11"/>
      <c r="FH148" s="11"/>
      <c r="FI148" s="11"/>
      <c r="FJ148" s="11"/>
      <c r="FK148" s="11"/>
      <c r="FL148" s="11"/>
      <c r="FM148" s="11"/>
      <c r="FN148" s="11"/>
      <c r="FO148" s="11"/>
      <c r="FP148" s="11"/>
      <c r="FQ148" s="11"/>
      <c r="FR148" s="11"/>
      <c r="FS148" s="11"/>
      <c r="FT148" s="11"/>
      <c r="FU148" s="11"/>
      <c r="FV148" s="11"/>
      <c r="FW148" s="11"/>
      <c r="FX148" s="11"/>
      <c r="FY148" s="11"/>
      <c r="FZ148" s="11"/>
      <c r="GA148" s="11"/>
      <c r="GB148" s="11"/>
      <c r="GC148" s="11"/>
      <c r="GD148" s="11"/>
      <c r="GE148" s="11"/>
      <c r="GF148" s="11"/>
      <c r="GG148" s="11"/>
      <c r="GH148" s="11"/>
      <c r="GI148" s="11"/>
      <c r="GJ148" s="11"/>
      <c r="GK148" s="11"/>
      <c r="GL148" s="11"/>
      <c r="GM148" s="11"/>
      <c r="GN148" s="11"/>
      <c r="GO148" s="11"/>
      <c r="GQ148" s="11"/>
      <c r="GR148" s="11"/>
      <c r="GS148" s="11"/>
    </row>
    <row r="149" spans="1:201" x14ac:dyDescent="0.3">
      <c r="A149" s="11" t="s">
        <v>26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>
        <v>6100.5570347628991</v>
      </c>
      <c r="DX149" s="11">
        <v>2.7023901726116631E-3</v>
      </c>
      <c r="DY149" s="11">
        <v>1.3776641656574502</v>
      </c>
      <c r="DZ149" s="11">
        <v>2.7235604599264223</v>
      </c>
      <c r="EA149" s="11">
        <v>0.88495149902885928</v>
      </c>
      <c r="EB149" s="11">
        <v>4.3156847575372099</v>
      </c>
      <c r="EC149" s="11">
        <v>0.13655819886969534</v>
      </c>
      <c r="ED149" s="11">
        <v>2.1655586264963129</v>
      </c>
      <c r="EE149" s="11">
        <v>0.73727500062909801</v>
      </c>
      <c r="EF149" s="11">
        <v>2.5277389527010454</v>
      </c>
      <c r="EG149" s="11">
        <v>10.502872497055883</v>
      </c>
      <c r="EH149" s="11">
        <v>5.7666498390317971</v>
      </c>
      <c r="EI149" s="11">
        <v>6.7248496431342781</v>
      </c>
      <c r="EJ149" s="11">
        <v>23.862940792570242</v>
      </c>
      <c r="EK149" s="11">
        <v>56.434082526073411</v>
      </c>
      <c r="EL149" s="11">
        <v>170.92712128680293</v>
      </c>
      <c r="EM149" s="11"/>
      <c r="EN149" s="11">
        <v>7391.7721019549963</v>
      </c>
      <c r="EO149" s="11">
        <v>360.59316112872659</v>
      </c>
      <c r="EP149" s="11">
        <v>5014.3426231600579</v>
      </c>
      <c r="EQ149" s="11">
        <v>9688.1113618548261</v>
      </c>
      <c r="ER149" s="11"/>
      <c r="ES149" s="11"/>
      <c r="ET149" s="11">
        <v>2762.3742097001941</v>
      </c>
      <c r="EU149" s="11">
        <v>31606.840703197384</v>
      </c>
      <c r="EV149" s="11"/>
      <c r="EW149" s="11"/>
      <c r="EX149" s="11"/>
      <c r="EY149" s="11"/>
      <c r="EZ149" s="11"/>
      <c r="FA149" s="11"/>
      <c r="FB149" s="11"/>
      <c r="FC149" s="11"/>
      <c r="FD149" s="11"/>
      <c r="FE149" s="11"/>
      <c r="FF149" s="11"/>
      <c r="FG149" s="11"/>
      <c r="FH149" s="11"/>
      <c r="FI149" s="11"/>
      <c r="FJ149" s="11"/>
      <c r="FK149" s="11"/>
      <c r="FL149" s="11"/>
      <c r="FM149" s="11"/>
      <c r="FN149" s="11"/>
      <c r="FO149" s="11"/>
      <c r="FP149" s="11"/>
      <c r="FQ149" s="11"/>
      <c r="FR149" s="11"/>
      <c r="FS149" s="11"/>
      <c r="FT149" s="11"/>
      <c r="FU149" s="11"/>
      <c r="FV149" s="11"/>
      <c r="FW149" s="11"/>
      <c r="FX149" s="11"/>
      <c r="FY149" s="11"/>
      <c r="FZ149" s="11"/>
      <c r="GA149" s="11"/>
      <c r="GB149" s="11"/>
      <c r="GC149" s="11"/>
      <c r="GD149" s="11"/>
      <c r="GE149" s="11"/>
      <c r="GF149" s="11"/>
      <c r="GG149" s="11"/>
      <c r="GH149" s="11"/>
      <c r="GI149" s="11"/>
      <c r="GJ149" s="11"/>
      <c r="GK149" s="11"/>
      <c r="GL149" s="11"/>
      <c r="GM149" s="11"/>
      <c r="GN149" s="11"/>
      <c r="GO149" s="11"/>
      <c r="GQ149" s="11"/>
      <c r="GR149" s="11"/>
      <c r="GS149" s="11"/>
    </row>
    <row r="150" spans="1:201" x14ac:dyDescent="0.3">
      <c r="A150" s="11" t="s">
        <v>19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>
        <v>3826.0757287813749</v>
      </c>
      <c r="DX150" s="11">
        <v>2.3819827271418032E-2</v>
      </c>
      <c r="DY150" s="11">
        <v>7.6435120752900092</v>
      </c>
      <c r="DZ150" s="11">
        <v>24.066870775301986</v>
      </c>
      <c r="EA150" s="11">
        <v>31.47186945896642</v>
      </c>
      <c r="EB150" s="11">
        <v>38.49443193997508</v>
      </c>
      <c r="EC150" s="11">
        <v>1.222524424781815</v>
      </c>
      <c r="ED150" s="11">
        <v>3.8187069756160059</v>
      </c>
      <c r="EE150" s="11">
        <v>6.9373780838374399</v>
      </c>
      <c r="EF150" s="11">
        <v>28.306460744014249</v>
      </c>
      <c r="EG150" s="11">
        <v>143.54955641434375</v>
      </c>
      <c r="EH150" s="11">
        <v>25.431241410536725</v>
      </c>
      <c r="EI150" s="11">
        <v>75.726037691720904</v>
      </c>
      <c r="EJ150" s="11">
        <v>225.29377182963168</v>
      </c>
      <c r="EK150" s="11">
        <v>528.30745608570999</v>
      </c>
      <c r="EL150" s="11">
        <v>2425.4027354367213</v>
      </c>
      <c r="EM150" s="11"/>
      <c r="EN150" s="11"/>
      <c r="EO150" s="11"/>
      <c r="EP150" s="11"/>
      <c r="EQ150" s="11"/>
      <c r="ER150" s="11"/>
      <c r="ES150" s="11"/>
      <c r="ET150" s="11"/>
      <c r="EU150" s="11">
        <v>7391.7721019550936</v>
      </c>
      <c r="EV150" s="11"/>
      <c r="EW150" s="11"/>
      <c r="EX150" s="11"/>
      <c r="EY150" s="11"/>
      <c r="EZ150" s="11"/>
      <c r="FA150" s="11"/>
      <c r="FB150" s="11"/>
      <c r="FC150" s="11"/>
      <c r="FD150" s="11"/>
      <c r="FE150" s="11"/>
      <c r="FF150" s="11"/>
      <c r="FG150" s="11"/>
      <c r="FH150" s="11"/>
      <c r="FI150" s="11"/>
      <c r="FJ150" s="11"/>
      <c r="FK150" s="11"/>
      <c r="FL150" s="11"/>
      <c r="FM150" s="11"/>
      <c r="FN150" s="11"/>
      <c r="FO150" s="11"/>
      <c r="FP150" s="11"/>
      <c r="FQ150" s="11"/>
      <c r="FR150" s="11"/>
      <c r="FS150" s="11"/>
      <c r="FT150" s="11"/>
      <c r="FU150" s="11"/>
      <c r="FV150" s="11"/>
      <c r="FW150" s="11"/>
      <c r="FX150" s="11"/>
      <c r="FY150" s="11"/>
      <c r="FZ150" s="11"/>
      <c r="GA150" s="11"/>
      <c r="GB150" s="11"/>
      <c r="GC150" s="11"/>
      <c r="GD150" s="11"/>
      <c r="GE150" s="11"/>
      <c r="GF150" s="11"/>
      <c r="GG150" s="11"/>
      <c r="GH150" s="11"/>
      <c r="GI150" s="11"/>
      <c r="GJ150" s="11"/>
      <c r="GK150" s="11"/>
      <c r="GL150" s="11"/>
      <c r="GM150" s="11"/>
      <c r="GN150" s="11"/>
      <c r="GO150" s="11"/>
      <c r="GQ150" s="11"/>
      <c r="GR150" s="11"/>
      <c r="GS150" s="11"/>
    </row>
    <row r="151" spans="1:201" x14ac:dyDescent="0.3">
      <c r="A151" s="11" t="s">
        <v>468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>
        <v>360.59316112872659</v>
      </c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  <c r="EM151" s="11"/>
      <c r="EN151" s="11"/>
      <c r="EO151" s="11"/>
      <c r="EP151" s="11"/>
      <c r="EQ151" s="11"/>
      <c r="ER151" s="11"/>
      <c r="ES151" s="11"/>
      <c r="ET151" s="11"/>
      <c r="EU151" s="11">
        <v>360.59316112872659</v>
      </c>
      <c r="EV151" s="11"/>
      <c r="EW151" s="11"/>
      <c r="EX151" s="11"/>
      <c r="EY151" s="11"/>
      <c r="EZ151" s="11"/>
      <c r="FA151" s="11"/>
      <c r="FB151" s="11"/>
      <c r="FC151" s="11"/>
      <c r="FD151" s="11"/>
      <c r="FE151" s="11"/>
      <c r="FF151" s="11"/>
      <c r="FG151" s="11"/>
      <c r="FH151" s="11"/>
      <c r="FI151" s="11"/>
      <c r="FJ151" s="11"/>
      <c r="FK151" s="11"/>
      <c r="FL151" s="11"/>
      <c r="FM151" s="11"/>
      <c r="FN151" s="11"/>
      <c r="FO151" s="11"/>
      <c r="FP151" s="11"/>
      <c r="FQ151" s="11"/>
      <c r="FR151" s="11"/>
      <c r="FS151" s="11"/>
      <c r="FT151" s="11"/>
      <c r="FU151" s="11"/>
      <c r="FV151" s="11"/>
      <c r="FW151" s="11"/>
      <c r="FX151" s="11"/>
      <c r="FY151" s="11"/>
      <c r="FZ151" s="11"/>
      <c r="GA151" s="11"/>
      <c r="GB151" s="11"/>
      <c r="GC151" s="11"/>
      <c r="GD151" s="11"/>
      <c r="GE151" s="11"/>
      <c r="GF151" s="11"/>
      <c r="GG151" s="11"/>
      <c r="GH151" s="11"/>
      <c r="GI151" s="11"/>
      <c r="GJ151" s="11"/>
      <c r="GK151" s="11"/>
      <c r="GL151" s="11"/>
      <c r="GM151" s="11"/>
      <c r="GN151" s="11"/>
      <c r="GO151" s="11"/>
      <c r="GQ151" s="11"/>
      <c r="GR151" s="11"/>
      <c r="GS151" s="11"/>
    </row>
    <row r="152" spans="1:201" x14ac:dyDescent="0.3">
      <c r="A152" s="11" t="s">
        <v>20</v>
      </c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>
        <v>0.24550894390209535</v>
      </c>
      <c r="BF152" s="11">
        <v>6.716790671807046E-3</v>
      </c>
      <c r="BG152" s="11">
        <v>207.86437376203489</v>
      </c>
      <c r="BH152" s="11">
        <v>65.090663542983421</v>
      </c>
      <c r="BI152" s="11">
        <v>0.1188696198463299</v>
      </c>
      <c r="BJ152" s="11">
        <v>1.534745931373514E-3</v>
      </c>
      <c r="BK152" s="11">
        <v>4.5202340818376589E-2</v>
      </c>
      <c r="BL152" s="11"/>
      <c r="BM152" s="11">
        <v>0.6128612536644289</v>
      </c>
      <c r="BN152" s="11">
        <v>2.8173819683625476</v>
      </c>
      <c r="BO152" s="11">
        <v>1.594186364127604E-2</v>
      </c>
      <c r="BP152" s="11"/>
      <c r="BQ152" s="11">
        <v>2.5645368060672061E-3</v>
      </c>
      <c r="BR152" s="11">
        <v>9.8594526688660675</v>
      </c>
      <c r="BS152" s="11">
        <v>3.5277770352958773E-2</v>
      </c>
      <c r="BT152" s="11">
        <v>0.60281956233513045</v>
      </c>
      <c r="BU152" s="11">
        <v>2.036529254140734</v>
      </c>
      <c r="BV152" s="11">
        <v>1.873032472722072</v>
      </c>
      <c r="BW152" s="11">
        <v>0.24861911622980382</v>
      </c>
      <c r="BX152" s="11">
        <v>0.57362802044612637</v>
      </c>
      <c r="BY152" s="11">
        <v>0.31782736221319752</v>
      </c>
      <c r="BZ152" s="11">
        <v>0.44456228716955054</v>
      </c>
      <c r="CA152" s="11">
        <v>0.47693835388799011</v>
      </c>
      <c r="CB152" s="11">
        <v>14.57844749709616</v>
      </c>
      <c r="CC152" s="11">
        <v>431.0212421514783</v>
      </c>
      <c r="CD152" s="11">
        <v>115.12079546846992</v>
      </c>
      <c r="CE152" s="11">
        <v>38.511336044017703</v>
      </c>
      <c r="CF152" s="11">
        <v>159.82414589202168</v>
      </c>
      <c r="CG152" s="11">
        <v>84.905664386581037</v>
      </c>
      <c r="CH152" s="11">
        <v>119.76557030377833</v>
      </c>
      <c r="CI152" s="11">
        <v>93.984942358547499</v>
      </c>
      <c r="CJ152" s="11">
        <v>2.6969065745948635</v>
      </c>
      <c r="CK152" s="11">
        <v>117.63073705920232</v>
      </c>
      <c r="CL152" s="11">
        <v>101.28707173234091</v>
      </c>
      <c r="CM152" s="11">
        <v>53.655973727640912</v>
      </c>
      <c r="CN152" s="11">
        <v>152.80636270433422</v>
      </c>
      <c r="CO152" s="11">
        <v>35.709405100868572</v>
      </c>
      <c r="CP152" s="11">
        <v>874.95646363826631</v>
      </c>
      <c r="CQ152" s="11">
        <v>264.73832478457825</v>
      </c>
      <c r="CR152" s="11">
        <v>647.96818866475633</v>
      </c>
      <c r="CS152" s="11">
        <v>1185.4318946211788</v>
      </c>
      <c r="CT152" s="11">
        <v>226.45873334114481</v>
      </c>
      <c r="CU152" s="11">
        <v>1.1087213559990692E-4</v>
      </c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  <c r="DZ152" s="11"/>
      <c r="EA152" s="11"/>
      <c r="EB152" s="11"/>
      <c r="EC152" s="11"/>
      <c r="ED152" s="11"/>
      <c r="EE152" s="11"/>
      <c r="EF152" s="11"/>
      <c r="EG152" s="11"/>
      <c r="EH152" s="11"/>
      <c r="EI152" s="11"/>
      <c r="EJ152" s="11"/>
      <c r="EK152" s="11"/>
      <c r="EL152" s="11"/>
      <c r="EM152" s="11"/>
      <c r="EN152" s="11"/>
      <c r="EO152" s="11"/>
      <c r="EP152" s="11"/>
      <c r="EQ152" s="11"/>
      <c r="ER152" s="11"/>
      <c r="ES152" s="11"/>
      <c r="ET152" s="11"/>
      <c r="EU152" s="11">
        <v>5014.3426231600579</v>
      </c>
      <c r="EV152" s="11"/>
      <c r="EW152" s="11"/>
      <c r="EX152" s="11"/>
      <c r="EY152" s="11"/>
      <c r="EZ152" s="11"/>
      <c r="FA152" s="11"/>
      <c r="FB152" s="11"/>
      <c r="FC152" s="11"/>
      <c r="FD152" s="11"/>
      <c r="FE152" s="11"/>
      <c r="FF152" s="11"/>
      <c r="FG152" s="11"/>
      <c r="FH152" s="11"/>
      <c r="FI152" s="11"/>
      <c r="FJ152" s="11"/>
      <c r="FK152" s="11"/>
      <c r="FL152" s="11"/>
      <c r="FM152" s="11"/>
      <c r="FN152" s="11"/>
      <c r="FO152" s="11"/>
      <c r="FP152" s="11"/>
      <c r="FQ152" s="11"/>
      <c r="FR152" s="11"/>
      <c r="FS152" s="11"/>
      <c r="FT152" s="11"/>
      <c r="FU152" s="11"/>
      <c r="FV152" s="11"/>
      <c r="FW152" s="11"/>
      <c r="FX152" s="11"/>
      <c r="FY152" s="11"/>
      <c r="FZ152" s="11"/>
      <c r="GA152" s="11"/>
      <c r="GB152" s="11"/>
      <c r="GC152" s="11"/>
      <c r="GD152" s="11"/>
      <c r="GE152" s="11"/>
      <c r="GF152" s="11"/>
      <c r="GG152" s="11"/>
      <c r="GH152" s="11"/>
      <c r="GI152" s="11"/>
      <c r="GJ152" s="11"/>
      <c r="GK152" s="11"/>
      <c r="GL152" s="11"/>
      <c r="GM152" s="11"/>
      <c r="GN152" s="11"/>
      <c r="GO152" s="11"/>
      <c r="GQ152" s="11"/>
      <c r="GR152" s="11"/>
      <c r="GS152" s="11"/>
    </row>
    <row r="153" spans="1:201" x14ac:dyDescent="0.3">
      <c r="A153" s="11" t="s">
        <v>24</v>
      </c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>
        <v>24.36981437461645</v>
      </c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>
        <v>72.181267747596948</v>
      </c>
      <c r="BX153" s="11">
        <v>4.5421332288146212E-3</v>
      </c>
      <c r="BY153" s="11"/>
      <c r="BZ153" s="11">
        <v>0.25683741168601987</v>
      </c>
      <c r="CA153" s="11"/>
      <c r="CB153" s="11">
        <v>23.709169257822239</v>
      </c>
      <c r="CC153" s="11">
        <v>501.0298175328586</v>
      </c>
      <c r="CD153" s="11">
        <v>5.3907491963669383</v>
      </c>
      <c r="CE153" s="11">
        <v>132.5168742176063</v>
      </c>
      <c r="CF153" s="11">
        <v>548.83683097646917</v>
      </c>
      <c r="CG153" s="11">
        <v>48.664577480870982</v>
      </c>
      <c r="CH153" s="11">
        <v>510.74939640459047</v>
      </c>
      <c r="CI153" s="11">
        <v>467.34586708113318</v>
      </c>
      <c r="CJ153" s="11">
        <v>9.63065316608294</v>
      </c>
      <c r="CK153" s="11">
        <v>356.12234590227865</v>
      </c>
      <c r="CL153" s="11">
        <v>427.60366058724969</v>
      </c>
      <c r="CM153" s="11">
        <v>52.033988522288716</v>
      </c>
      <c r="CN153" s="11">
        <v>87.74361852534976</v>
      </c>
      <c r="CO153" s="11">
        <v>2199.370695857087</v>
      </c>
      <c r="CP153" s="11">
        <v>564.17837394550509</v>
      </c>
      <c r="CQ153" s="11">
        <v>35.329583112541137</v>
      </c>
      <c r="CR153" s="11">
        <v>471.47874895169929</v>
      </c>
      <c r="CS153" s="11">
        <v>1104.8353933910068</v>
      </c>
      <c r="CT153" s="11">
        <v>512.95202501608298</v>
      </c>
      <c r="CU153" s="11"/>
      <c r="CV153" s="11"/>
      <c r="CW153" s="11"/>
      <c r="CX153" s="11">
        <v>555.11648715010676</v>
      </c>
      <c r="CY153" s="11">
        <v>4.341544525356503</v>
      </c>
      <c r="CZ153" s="11">
        <v>301.24712750767083</v>
      </c>
      <c r="DA153" s="11"/>
      <c r="DB153" s="11"/>
      <c r="DC153" s="11"/>
      <c r="DD153" s="11"/>
      <c r="DE153" s="11"/>
      <c r="DF153" s="11"/>
      <c r="DG153" s="11">
        <v>13.689358795786108</v>
      </c>
      <c r="DH153" s="11">
        <v>657.38201308389466</v>
      </c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  <c r="DZ153" s="11"/>
      <c r="EA153" s="11"/>
      <c r="EB153" s="11"/>
      <c r="EC153" s="11"/>
      <c r="ED153" s="11"/>
      <c r="EE153" s="11"/>
      <c r="EF153" s="11"/>
      <c r="EG153" s="11"/>
      <c r="EH153" s="11"/>
      <c r="EI153" s="11"/>
      <c r="EJ153" s="11"/>
      <c r="EK153" s="11"/>
      <c r="EL153" s="11"/>
      <c r="EM153" s="11"/>
      <c r="EN153" s="11"/>
      <c r="EO153" s="11"/>
      <c r="EP153" s="11"/>
      <c r="EQ153" s="11"/>
      <c r="ER153" s="11"/>
      <c r="ES153" s="11"/>
      <c r="ET153" s="11"/>
      <c r="EU153" s="11">
        <v>9688.1113618548316</v>
      </c>
      <c r="EV153" s="11"/>
      <c r="EW153" s="11"/>
      <c r="EX153" s="11"/>
      <c r="EY153" s="11"/>
      <c r="EZ153" s="11"/>
      <c r="FA153" s="11"/>
      <c r="FB153" s="11"/>
      <c r="FC153" s="11"/>
      <c r="FD153" s="11"/>
      <c r="FE153" s="11"/>
      <c r="FF153" s="11"/>
      <c r="FG153" s="11"/>
      <c r="FH153" s="11"/>
      <c r="FI153" s="11"/>
      <c r="FJ153" s="11"/>
      <c r="FK153" s="11"/>
      <c r="FL153" s="11"/>
      <c r="FM153" s="11"/>
      <c r="FN153" s="11"/>
      <c r="FO153" s="11"/>
      <c r="FP153" s="11"/>
      <c r="FQ153" s="11"/>
      <c r="FR153" s="11"/>
      <c r="FS153" s="11"/>
      <c r="FT153" s="11"/>
      <c r="FU153" s="11"/>
      <c r="FV153" s="11"/>
      <c r="FW153" s="11"/>
      <c r="FX153" s="11"/>
      <c r="FY153" s="11"/>
      <c r="FZ153" s="11"/>
      <c r="GA153" s="11"/>
      <c r="GB153" s="11"/>
      <c r="GC153" s="11"/>
      <c r="GD153" s="11"/>
      <c r="GE153" s="11"/>
      <c r="GF153" s="11"/>
      <c r="GG153" s="11"/>
      <c r="GH153" s="11"/>
      <c r="GI153" s="11"/>
      <c r="GJ153" s="11"/>
      <c r="GK153" s="11"/>
      <c r="GL153" s="11"/>
      <c r="GM153" s="11"/>
      <c r="GN153" s="11"/>
      <c r="GO153" s="11"/>
      <c r="GQ153" s="11"/>
      <c r="GR153" s="11"/>
      <c r="GS153" s="11"/>
    </row>
    <row r="154" spans="1:201" x14ac:dyDescent="0.3">
      <c r="A154" s="11" t="s">
        <v>28</v>
      </c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  <c r="DW154" s="11">
        <v>3803.5464377724552</v>
      </c>
      <c r="DX154" s="11">
        <v>264.56157734489375</v>
      </c>
      <c r="DY154" s="11">
        <v>460.04251226383502</v>
      </c>
      <c r="DZ154" s="11">
        <v>655.37166723293285</v>
      </c>
      <c r="EA154" s="11">
        <v>750.05919565732859</v>
      </c>
      <c r="EB154" s="11">
        <v>887.12542258537474</v>
      </c>
      <c r="EC154" s="11">
        <v>73.422359633824371</v>
      </c>
      <c r="ED154" s="11">
        <v>132.34814561771546</v>
      </c>
      <c r="EE154" s="11">
        <v>200.3030810828937</v>
      </c>
      <c r="EF154" s="11">
        <v>591.86481369420972</v>
      </c>
      <c r="EG154" s="11">
        <v>1296.2799688300572</v>
      </c>
      <c r="EH154" s="11">
        <v>222.99530811037741</v>
      </c>
      <c r="EI154" s="11">
        <v>529.72832518752887</v>
      </c>
      <c r="EJ154" s="11">
        <v>1788.8899711630036</v>
      </c>
      <c r="EK154" s="11">
        <v>4584.173823997171</v>
      </c>
      <c r="EL154" s="11">
        <v>16674.058473657838</v>
      </c>
      <c r="EM154" s="11">
        <v>-3053.3328631607915</v>
      </c>
      <c r="EN154" s="11"/>
      <c r="EO154" s="11"/>
      <c r="EP154" s="11"/>
      <c r="EQ154" s="11"/>
      <c r="ER154" s="11"/>
      <c r="ES154" s="11"/>
      <c r="ET154" s="11">
        <v>8642.5599376101</v>
      </c>
      <c r="EU154" s="11">
        <v>38503.998158280745</v>
      </c>
      <c r="EV154" s="11"/>
      <c r="EW154" s="11"/>
      <c r="EX154" s="11"/>
      <c r="EY154" s="11"/>
      <c r="EZ154" s="11"/>
      <c r="FA154" s="11"/>
      <c r="FB154" s="11"/>
      <c r="FC154" s="11"/>
      <c r="FD154" s="11"/>
      <c r="FE154" s="11"/>
      <c r="FF154" s="11"/>
      <c r="FG154" s="11"/>
      <c r="FH154" s="11"/>
      <c r="FI154" s="11"/>
      <c r="FJ154" s="11"/>
      <c r="FK154" s="11"/>
      <c r="FL154" s="11"/>
      <c r="FM154" s="11"/>
      <c r="FN154" s="11"/>
      <c r="FO154" s="11"/>
      <c r="FP154" s="11"/>
      <c r="FQ154" s="11"/>
      <c r="FR154" s="11"/>
      <c r="FS154" s="11"/>
      <c r="FT154" s="11"/>
      <c r="FU154" s="11"/>
      <c r="FV154" s="11"/>
      <c r="FW154" s="11"/>
      <c r="FX154" s="11"/>
      <c r="FY154" s="11"/>
      <c r="FZ154" s="11"/>
      <c r="GA154" s="11"/>
      <c r="GB154" s="11"/>
      <c r="GC154" s="11"/>
      <c r="GD154" s="11"/>
      <c r="GE154" s="11"/>
      <c r="GF154" s="11"/>
      <c r="GG154" s="11"/>
      <c r="GH154" s="11"/>
      <c r="GI154" s="11"/>
      <c r="GJ154" s="11"/>
      <c r="GK154" s="11"/>
      <c r="GL154" s="11"/>
      <c r="GM154" s="11"/>
      <c r="GN154" s="11"/>
      <c r="GO154" s="11"/>
      <c r="GQ154" s="11"/>
      <c r="GR154" s="11"/>
      <c r="GS154" s="11"/>
    </row>
    <row r="155" spans="1:201" x14ac:dyDescent="0.3">
      <c r="A155" s="11" t="s">
        <v>29</v>
      </c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/>
      <c r="EL155" s="11"/>
      <c r="EM155" s="11"/>
      <c r="EN155" s="11"/>
      <c r="EO155" s="11"/>
      <c r="EP155" s="11"/>
      <c r="EQ155" s="11"/>
      <c r="ER155" s="11">
        <v>2539.5820594212287</v>
      </c>
      <c r="ES155" s="11"/>
      <c r="ET155" s="11"/>
      <c r="EU155" s="11">
        <v>2539.5820594212287</v>
      </c>
      <c r="EV155" s="11"/>
      <c r="EW155" s="11"/>
      <c r="EX155" s="11"/>
      <c r="EY155" s="11"/>
      <c r="EZ155" s="11"/>
      <c r="FA155" s="11"/>
      <c r="FB155" s="11"/>
      <c r="FC155" s="11"/>
      <c r="FD155" s="11"/>
      <c r="FE155" s="11"/>
      <c r="FF155" s="11"/>
      <c r="FG155" s="11"/>
      <c r="FH155" s="11"/>
      <c r="FI155" s="11"/>
      <c r="FJ155" s="11"/>
      <c r="FK155" s="11"/>
      <c r="FL155" s="11"/>
      <c r="FM155" s="11"/>
      <c r="FN155" s="11"/>
      <c r="FO155" s="11"/>
      <c r="FP155" s="11"/>
      <c r="FQ155" s="11"/>
      <c r="FR155" s="11"/>
      <c r="FS155" s="11"/>
      <c r="FT155" s="11"/>
      <c r="FU155" s="11"/>
      <c r="FV155" s="11"/>
      <c r="FW155" s="11"/>
      <c r="FX155" s="11"/>
      <c r="FY155" s="11"/>
      <c r="FZ155" s="11"/>
      <c r="GA155" s="11"/>
      <c r="GB155" s="11"/>
      <c r="GC155" s="11"/>
      <c r="GD155" s="11"/>
      <c r="GE155" s="11"/>
      <c r="GF155" s="11"/>
      <c r="GG155" s="11"/>
      <c r="GH155" s="11"/>
      <c r="GI155" s="11"/>
      <c r="GJ155" s="11"/>
      <c r="GK155" s="11"/>
      <c r="GL155" s="11"/>
      <c r="GM155" s="11"/>
      <c r="GN155" s="11"/>
      <c r="GO155" s="11"/>
      <c r="GQ155" s="11"/>
      <c r="GR155" s="11"/>
      <c r="GS155" s="11"/>
    </row>
    <row r="156" spans="1:201" x14ac:dyDescent="0.3">
      <c r="A156" s="11" t="s">
        <v>30</v>
      </c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>
        <v>10.877203763165516</v>
      </c>
      <c r="BF156" s="11">
        <v>0.27221791597040035</v>
      </c>
      <c r="BG156" s="11">
        <v>749.13878918167018</v>
      </c>
      <c r="BH156" s="11">
        <v>249.21715890816492</v>
      </c>
      <c r="BI156" s="11">
        <v>5.7697601139508308</v>
      </c>
      <c r="BJ156" s="11">
        <v>1.2873154711904511E-2</v>
      </c>
      <c r="BK156" s="11">
        <v>0.41721485528415797</v>
      </c>
      <c r="BL156" s="11"/>
      <c r="BM156" s="11">
        <v>2.6965912956948328</v>
      </c>
      <c r="BN156" s="11">
        <v>51.228784195408345</v>
      </c>
      <c r="BO156" s="11">
        <v>6.6804766739151658E-2</v>
      </c>
      <c r="BP156" s="11"/>
      <c r="BQ156" s="11">
        <v>0.56758386691035279</v>
      </c>
      <c r="BR156" s="11">
        <v>43.011474631604734</v>
      </c>
      <c r="BS156" s="11">
        <v>0.14795190857606499</v>
      </c>
      <c r="BT156" s="11">
        <v>3.3898696188858048</v>
      </c>
      <c r="BU156" s="11">
        <v>19.176780974436202</v>
      </c>
      <c r="BV156" s="11">
        <v>10.497902043373713</v>
      </c>
      <c r="BW156" s="11">
        <v>34.301967415252761</v>
      </c>
      <c r="BX156" s="11">
        <v>19.140171288286574</v>
      </c>
      <c r="BY156" s="11">
        <v>50.628769058294203</v>
      </c>
      <c r="BZ156" s="11">
        <v>5.1769389026808543</v>
      </c>
      <c r="CA156" s="11">
        <v>1111.4453084571489</v>
      </c>
      <c r="CB156" s="11">
        <v>136.16055938179227</v>
      </c>
      <c r="CC156" s="11">
        <v>2640.3384089621177</v>
      </c>
      <c r="CD156" s="11">
        <v>364.00222929714664</v>
      </c>
      <c r="CE156" s="11">
        <v>176.33458972439621</v>
      </c>
      <c r="CF156" s="11">
        <v>664.58630400551681</v>
      </c>
      <c r="CG156" s="11">
        <v>517.42695008437215</v>
      </c>
      <c r="CH156" s="11">
        <v>745.73128219625403</v>
      </c>
      <c r="CI156" s="11">
        <v>431.94283444714046</v>
      </c>
      <c r="CJ156" s="11">
        <v>11.226369803939743</v>
      </c>
      <c r="CK156" s="11">
        <v>638.61765047241283</v>
      </c>
      <c r="CL156" s="11">
        <v>435.8913603385264</v>
      </c>
      <c r="CM156" s="11">
        <v>244.32938053804995</v>
      </c>
      <c r="CN156" s="11">
        <v>961.80407660095193</v>
      </c>
      <c r="CO156" s="11">
        <v>525.33514155356158</v>
      </c>
      <c r="CP156" s="11">
        <v>8292.794229351608</v>
      </c>
      <c r="CQ156" s="11">
        <v>2209.072494031102</v>
      </c>
      <c r="CR156" s="11">
        <v>4856.8512734903952</v>
      </c>
      <c r="CS156" s="11">
        <v>18366.159309000624</v>
      </c>
      <c r="CT156" s="11">
        <v>1245.9745362348547</v>
      </c>
      <c r="CU156" s="11">
        <v>2.6573913083999826E-2</v>
      </c>
      <c r="CV156" s="11"/>
      <c r="CW156" s="11"/>
      <c r="CX156" s="11"/>
      <c r="CY156" s="11">
        <v>3723.8822535224294</v>
      </c>
      <c r="CZ156" s="11">
        <v>2074.2283271792821</v>
      </c>
      <c r="DA156" s="11"/>
      <c r="DB156" s="11">
        <v>387.6924894521843</v>
      </c>
      <c r="DC156" s="11"/>
      <c r="DD156" s="11">
        <v>13856.922883076133</v>
      </c>
      <c r="DE156" s="11">
        <v>2624.0802659969318</v>
      </c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>
        <v>2895.2832895699084</v>
      </c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  <c r="EG156" s="11"/>
      <c r="EH156" s="11"/>
      <c r="EI156" s="11"/>
      <c r="EJ156" s="11"/>
      <c r="EK156" s="11"/>
      <c r="EL156" s="11"/>
      <c r="EM156" s="11">
        <v>1728.6640528096948</v>
      </c>
      <c r="EN156" s="11"/>
      <c r="EO156" s="11"/>
      <c r="EP156" s="11"/>
      <c r="EQ156" s="11"/>
      <c r="ER156" s="11"/>
      <c r="ES156" s="11"/>
      <c r="ET156" s="11"/>
      <c r="EU156" s="11">
        <v>73122.541231350624</v>
      </c>
      <c r="EV156" s="11"/>
      <c r="EW156" s="11"/>
      <c r="EX156" s="11"/>
      <c r="EY156" s="11"/>
      <c r="EZ156" s="11"/>
      <c r="FA156" s="11"/>
      <c r="FB156" s="11"/>
      <c r="FC156" s="11"/>
      <c r="FD156" s="11"/>
      <c r="FE156" s="11"/>
      <c r="FF156" s="11"/>
      <c r="FG156" s="11"/>
      <c r="FH156" s="11"/>
      <c r="FI156" s="11"/>
      <c r="FJ156" s="11"/>
      <c r="FK156" s="11"/>
      <c r="FL156" s="11"/>
      <c r="FM156" s="11"/>
      <c r="FN156" s="11"/>
      <c r="FO156" s="11"/>
      <c r="FP156" s="11"/>
      <c r="FQ156" s="11"/>
      <c r="FR156" s="11"/>
      <c r="FS156" s="11"/>
      <c r="FT156" s="11"/>
      <c r="FU156" s="11"/>
      <c r="FV156" s="11"/>
      <c r="FW156" s="11"/>
      <c r="FX156" s="11"/>
      <c r="FY156" s="11"/>
      <c r="FZ156" s="11"/>
      <c r="GA156" s="11"/>
      <c r="GB156" s="11"/>
      <c r="GC156" s="11"/>
      <c r="GD156" s="11"/>
      <c r="GE156" s="11"/>
      <c r="GF156" s="11"/>
      <c r="GG156" s="11"/>
      <c r="GH156" s="11"/>
      <c r="GI156" s="11"/>
      <c r="GJ156" s="11"/>
      <c r="GK156" s="11"/>
      <c r="GL156" s="11"/>
      <c r="GM156" s="11"/>
      <c r="GN156" s="11"/>
      <c r="GO156" s="11"/>
      <c r="GQ156" s="11"/>
      <c r="GR156" s="11"/>
      <c r="GS156" s="11"/>
    </row>
    <row r="157" spans="1:201" x14ac:dyDescent="0.3">
      <c r="A157" s="11" t="s">
        <v>196</v>
      </c>
      <c r="B157" s="11">
        <v>2825.7953019208089</v>
      </c>
      <c r="C157" s="11">
        <v>856.89832219835864</v>
      </c>
      <c r="D157" s="11">
        <v>1232.3246757893226</v>
      </c>
      <c r="E157" s="11">
        <v>337.32121775487713</v>
      </c>
      <c r="F157" s="11">
        <v>514.19229842038021</v>
      </c>
      <c r="G157" s="11">
        <v>1285.4054888806322</v>
      </c>
      <c r="H157" s="11">
        <v>1830.0800008252679</v>
      </c>
      <c r="I157" s="11">
        <v>2203.0023039232383</v>
      </c>
      <c r="J157" s="11">
        <v>3403.8486634641367</v>
      </c>
      <c r="K157" s="11">
        <v>52.398938606633799</v>
      </c>
      <c r="L157" s="11">
        <v>4.6633378582398359</v>
      </c>
      <c r="M157" s="11">
        <v>154.54430320117407</v>
      </c>
      <c r="N157" s="11">
        <v>3211.4416629401721</v>
      </c>
      <c r="O157" s="11">
        <v>2922.7011027432068</v>
      </c>
      <c r="P157" s="11">
        <v>3.2952259680210765</v>
      </c>
      <c r="Q157" s="11">
        <v>228.93406196462911</v>
      </c>
      <c r="R157" s="11">
        <v>1233.430643196401</v>
      </c>
      <c r="S157" s="11">
        <v>1277.6742177029748</v>
      </c>
      <c r="T157" s="11">
        <v>909.62957589162022</v>
      </c>
      <c r="U157" s="11">
        <v>3746.5355032810953</v>
      </c>
      <c r="V157" s="11">
        <v>1721.5706276231167</v>
      </c>
      <c r="W157" s="11">
        <v>10011.91255850061</v>
      </c>
      <c r="X157" s="11">
        <v>20791.016073592979</v>
      </c>
      <c r="Y157" s="11">
        <v>302.01084221755707</v>
      </c>
      <c r="Z157" s="11">
        <v>130.53123816323614</v>
      </c>
      <c r="AA157" s="11">
        <v>1520.3465803424824</v>
      </c>
      <c r="AB157" s="11">
        <v>5550.0060001108486</v>
      </c>
      <c r="AC157" s="11">
        <v>89.12512315374363</v>
      </c>
      <c r="AD157" s="11">
        <v>892.26909707531252</v>
      </c>
      <c r="AE157" s="11">
        <v>1085.4690140378182</v>
      </c>
      <c r="AF157" s="11">
        <v>27.838938199051338</v>
      </c>
      <c r="AG157" s="11">
        <v>747.51130135302981</v>
      </c>
      <c r="AH157" s="11">
        <v>382.98927761363325</v>
      </c>
      <c r="AI157" s="11">
        <v>24.893500610996952</v>
      </c>
      <c r="AJ157" s="11">
        <v>3516.1021622996</v>
      </c>
      <c r="AK157" s="11">
        <v>7627.3360181492571</v>
      </c>
      <c r="AL157" s="11">
        <v>2723.7664503195424</v>
      </c>
      <c r="AM157" s="11">
        <v>1204.928706972383</v>
      </c>
      <c r="AN157" s="11">
        <v>1264.5347696524386</v>
      </c>
      <c r="AO157" s="11">
        <v>106.41797893293347</v>
      </c>
      <c r="AP157" s="11">
        <v>355.14416723406293</v>
      </c>
      <c r="AQ157" s="11">
        <v>8525.9414312897243</v>
      </c>
      <c r="AR157" s="11">
        <v>4536.9950897988592</v>
      </c>
      <c r="AS157" s="11">
        <v>28369.654372866273</v>
      </c>
      <c r="AT157" s="11">
        <v>20067.295622470156</v>
      </c>
      <c r="AU157" s="11">
        <v>22118.895223126296</v>
      </c>
      <c r="AV157" s="11">
        <v>11215.460006900055</v>
      </c>
      <c r="AW157" s="11">
        <v>8178.73515456938</v>
      </c>
      <c r="AX157" s="11">
        <v>7889.6485470065672</v>
      </c>
      <c r="AY157" s="11">
        <v>6068.429565061444</v>
      </c>
      <c r="AZ157" s="11">
        <v>10744.541436273179</v>
      </c>
      <c r="BA157" s="11">
        <v>14831.349244999905</v>
      </c>
      <c r="BB157" s="11">
        <v>9038.9597506829577</v>
      </c>
      <c r="BC157" s="11">
        <v>3576.1159098506109</v>
      </c>
      <c r="BD157" s="11">
        <v>5931.5889664200149</v>
      </c>
      <c r="BE157" s="11">
        <v>2889.9577362500145</v>
      </c>
      <c r="BF157" s="11">
        <v>880.14648654469386</v>
      </c>
      <c r="BG157" s="11">
        <v>2147.6361606277251</v>
      </c>
      <c r="BH157" s="11">
        <v>330.89894750469534</v>
      </c>
      <c r="BI157" s="11">
        <v>285.70004979709501</v>
      </c>
      <c r="BJ157" s="11">
        <v>333.11296500928393</v>
      </c>
      <c r="BK157" s="11">
        <v>1423.662625848063</v>
      </c>
      <c r="BL157" s="11">
        <v>598.91978504959479</v>
      </c>
      <c r="BM157" s="11">
        <v>1216.4578471021271</v>
      </c>
      <c r="BN157" s="11">
        <v>3675.3775783427573</v>
      </c>
      <c r="BO157" s="11">
        <v>54.355862490275385</v>
      </c>
      <c r="BP157" s="11">
        <v>4.982668796929322</v>
      </c>
      <c r="BQ157" s="11">
        <v>162.89899027745003</v>
      </c>
      <c r="BR157" s="11">
        <v>3280.3032107589984</v>
      </c>
      <c r="BS157" s="11">
        <v>4470.211127300623</v>
      </c>
      <c r="BT157" s="11">
        <v>10.349737252187522</v>
      </c>
      <c r="BU157" s="11">
        <v>288.53393783129206</v>
      </c>
      <c r="BV157" s="11">
        <v>1334.0584069763283</v>
      </c>
      <c r="BW157" s="11">
        <v>1554.1295800522862</v>
      </c>
      <c r="BX157" s="11">
        <v>918.90516642984721</v>
      </c>
      <c r="BY157" s="11">
        <v>4025.008601743225</v>
      </c>
      <c r="BZ157" s="11">
        <v>2024.7157576546679</v>
      </c>
      <c r="CA157" s="11">
        <v>12386.974669151203</v>
      </c>
      <c r="CB157" s="11">
        <v>21924.397716527106</v>
      </c>
      <c r="CC157" s="11">
        <v>5193.520391486506</v>
      </c>
      <c r="CD157" s="11">
        <v>748.74506141506981</v>
      </c>
      <c r="CE157" s="11">
        <v>2058.5473711879413</v>
      </c>
      <c r="CF157" s="11">
        <v>6726.4944642062192</v>
      </c>
      <c r="CG157" s="11">
        <v>844.94066251188815</v>
      </c>
      <c r="CH157" s="11">
        <v>3290.6009969095749</v>
      </c>
      <c r="CI157" s="11">
        <v>2699.3695379007777</v>
      </c>
      <c r="CJ157" s="11">
        <v>60.90668384049286</v>
      </c>
      <c r="CK157" s="11">
        <v>2623.1300877744297</v>
      </c>
      <c r="CL157" s="11">
        <v>2553.6266588553481</v>
      </c>
      <c r="CM157" s="11">
        <v>509.09379048320795</v>
      </c>
      <c r="CN157" s="11">
        <v>5039.12937021383</v>
      </c>
      <c r="CO157" s="11">
        <v>11952.897942635374</v>
      </c>
      <c r="CP157" s="11">
        <v>14955.749756692809</v>
      </c>
      <c r="CQ157" s="11">
        <v>3990.8449606730683</v>
      </c>
      <c r="CR157" s="11">
        <v>8234.7285721526205</v>
      </c>
      <c r="CS157" s="11">
        <v>22621.681257397482</v>
      </c>
      <c r="CT157" s="11">
        <v>2812.3341318997273</v>
      </c>
      <c r="CU157" s="11">
        <v>8525.9681160749387</v>
      </c>
      <c r="CV157" s="11">
        <v>4536.9950897988592</v>
      </c>
      <c r="CW157" s="11">
        <v>28369.65437286628</v>
      </c>
      <c r="CX157" s="11">
        <v>20622.412109620262</v>
      </c>
      <c r="CY157" s="11">
        <v>25847.11902117408</v>
      </c>
      <c r="CZ157" s="11">
        <v>13590.935461587012</v>
      </c>
      <c r="DA157" s="11">
        <v>8178.7351545693809</v>
      </c>
      <c r="DB157" s="11">
        <v>8277.3410364587544</v>
      </c>
      <c r="DC157" s="11">
        <v>6068.4295650614476</v>
      </c>
      <c r="DD157" s="11">
        <v>24601.464319349307</v>
      </c>
      <c r="DE157" s="11">
        <v>17455.429510996841</v>
      </c>
      <c r="DF157" s="11">
        <v>9038.9597506829505</v>
      </c>
      <c r="DG157" s="11">
        <v>3589.8052686463961</v>
      </c>
      <c r="DH157" s="11">
        <v>6588.9709795039098</v>
      </c>
      <c r="DI157" s="11">
        <v>22439.470104921293</v>
      </c>
      <c r="DJ157" s="11">
        <v>5799.8744192689019</v>
      </c>
      <c r="DK157" s="11">
        <v>6442.5359027074874</v>
      </c>
      <c r="DL157" s="11">
        <v>1579.631371662975</v>
      </c>
      <c r="DM157" s="11">
        <v>679.22647186766915</v>
      </c>
      <c r="DN157" s="11">
        <v>3524.3845297637431</v>
      </c>
      <c r="DO157" s="11">
        <v>12347.675499948647</v>
      </c>
      <c r="DP157" s="11">
        <v>6377.2950355519479</v>
      </c>
      <c r="DQ157" s="11">
        <v>6445.201717721724</v>
      </c>
      <c r="DR157" s="11">
        <v>8387.1943415959413</v>
      </c>
      <c r="DS157" s="11">
        <v>2815.486938280018</v>
      </c>
      <c r="DT157" s="11">
        <v>1361.6787676855961</v>
      </c>
      <c r="DU157" s="11">
        <v>6293.153459330093</v>
      </c>
      <c r="DV157" s="11">
        <v>60567.959790464949</v>
      </c>
      <c r="DW157" s="11">
        <v>72985.692127746821</v>
      </c>
      <c r="DX157" s="11">
        <v>3034.3033960881667</v>
      </c>
      <c r="DY157" s="11">
        <v>4334.9372841087343</v>
      </c>
      <c r="DZ157" s="11">
        <v>4900.8767757042051</v>
      </c>
      <c r="EA157" s="11">
        <v>4973.3374625878196</v>
      </c>
      <c r="EB157" s="11">
        <v>5679.540480897932</v>
      </c>
      <c r="EC157" s="11">
        <v>802.44900997777825</v>
      </c>
      <c r="ED157" s="11">
        <v>1353.5242973402333</v>
      </c>
      <c r="EE157" s="11">
        <v>1448.7353683576241</v>
      </c>
      <c r="EF157" s="11">
        <v>2454.5804415529301</v>
      </c>
      <c r="EG157" s="11">
        <v>5047.0374501941988</v>
      </c>
      <c r="EH157" s="11">
        <v>2022.5614913586403</v>
      </c>
      <c r="EI157" s="11">
        <v>4270.5430870178689</v>
      </c>
      <c r="EJ157" s="11">
        <v>10181.263431790218</v>
      </c>
      <c r="EK157" s="11">
        <v>18439.112179072647</v>
      </c>
      <c r="EL157" s="11">
        <v>52669.26995126246</v>
      </c>
      <c r="EM157" s="11">
        <v>31606.840703197391</v>
      </c>
      <c r="EN157" s="11">
        <v>7391.7721019549963</v>
      </c>
      <c r="EO157" s="11">
        <v>360.59316112872659</v>
      </c>
      <c r="EP157" s="11">
        <v>5014.3426231600579</v>
      </c>
      <c r="EQ157" s="11">
        <v>9688.1113618548261</v>
      </c>
      <c r="ER157" s="11">
        <v>38503.998158303591</v>
      </c>
      <c r="ES157" s="11">
        <v>2539.582059421231</v>
      </c>
      <c r="ET157" s="11">
        <v>73122.541231350478</v>
      </c>
      <c r="EU157" s="11"/>
      <c r="EV157" s="11"/>
      <c r="EW157" s="11"/>
      <c r="EX157" s="11"/>
      <c r="EY157" s="11"/>
      <c r="EZ157" s="11"/>
      <c r="FA157" s="11"/>
      <c r="FB157" s="11"/>
      <c r="FC157" s="11"/>
      <c r="FD157" s="11"/>
      <c r="FE157" s="11"/>
      <c r="FF157" s="11"/>
      <c r="FG157" s="11"/>
      <c r="FH157" s="11"/>
      <c r="FI157" s="11"/>
      <c r="FJ157" s="11"/>
      <c r="FK157" s="11"/>
      <c r="FL157" s="11"/>
      <c r="FM157" s="11"/>
      <c r="FN157" s="11"/>
      <c r="FO157" s="11"/>
      <c r="FP157" s="11"/>
      <c r="FQ157" s="11"/>
      <c r="FR157" s="11"/>
      <c r="FS157" s="11"/>
      <c r="FT157" s="11"/>
      <c r="FU157" s="11"/>
      <c r="FV157" s="11"/>
      <c r="FW157" s="11"/>
      <c r="FX157" s="11"/>
      <c r="FY157" s="11"/>
      <c r="FZ157" s="11"/>
      <c r="GA157" s="11"/>
      <c r="GB157" s="11"/>
      <c r="GC157" s="11"/>
      <c r="GD157" s="11"/>
      <c r="GE157" s="11"/>
      <c r="GF157" s="11"/>
      <c r="GG157" s="11"/>
      <c r="GH157" s="11"/>
      <c r="GI157" s="11"/>
      <c r="GJ157" s="11"/>
      <c r="GK157" s="11"/>
      <c r="GL157" s="11"/>
      <c r="GM157" s="11"/>
      <c r="GN157" s="11"/>
      <c r="GO157" s="11"/>
      <c r="GQ157" s="11"/>
      <c r="GR157" s="11"/>
      <c r="GS157" s="11"/>
    </row>
    <row r="158" spans="1:201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  <c r="EM158" s="11"/>
      <c r="EN158" s="11"/>
      <c r="EO158" s="11"/>
      <c r="EP158" s="11"/>
      <c r="EQ158" s="11"/>
      <c r="ER158" s="11"/>
      <c r="ES158" s="11"/>
      <c r="ET158" s="11"/>
      <c r="EU158" s="11"/>
      <c r="EV158" s="11"/>
      <c r="EW158" s="11"/>
      <c r="EX158" s="11"/>
      <c r="EY158" s="11"/>
      <c r="EZ158" s="11"/>
      <c r="FA158" s="11"/>
      <c r="FB158" s="11"/>
      <c r="FC158" s="11"/>
      <c r="FD158" s="11"/>
      <c r="FE158" s="11"/>
      <c r="FF158" s="11"/>
      <c r="FG158" s="11"/>
      <c r="FH158" s="11"/>
      <c r="FI158" s="11"/>
      <c r="FJ158" s="11"/>
      <c r="FK158" s="11"/>
      <c r="FL158" s="11"/>
      <c r="FM158" s="11"/>
      <c r="FN158" s="11"/>
      <c r="FO158" s="11"/>
      <c r="FP158" s="11"/>
      <c r="FQ158" s="11"/>
      <c r="FR158" s="11"/>
      <c r="FS158" s="11"/>
      <c r="FT158" s="11"/>
      <c r="FU158" s="11"/>
      <c r="FV158" s="11"/>
      <c r="FW158" s="11"/>
      <c r="FX158" s="11"/>
      <c r="FY158" s="11"/>
      <c r="FZ158" s="11"/>
      <c r="GA158" s="11"/>
      <c r="GB158" s="11"/>
      <c r="GC158" s="11"/>
      <c r="GD158" s="11"/>
      <c r="GE158" s="11"/>
      <c r="GF158" s="11"/>
      <c r="GG158" s="11"/>
      <c r="GH158" s="11"/>
      <c r="GI158" s="11"/>
      <c r="GJ158" s="11"/>
      <c r="GK158" s="11"/>
      <c r="GL158" s="11"/>
      <c r="GM158" s="11"/>
      <c r="GN158" s="11"/>
      <c r="GO158" s="11"/>
      <c r="GQ158" s="11"/>
      <c r="GR158" s="11"/>
      <c r="GS158" s="11"/>
    </row>
    <row r="159" spans="1:201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05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11"/>
      <c r="DU159" s="11"/>
      <c r="DV159" s="11"/>
      <c r="DW159" s="11"/>
      <c r="DX159" s="11"/>
      <c r="DY159" s="11"/>
      <c r="DZ159" s="11"/>
      <c r="EA159" s="11"/>
      <c r="EB159" s="11"/>
      <c r="EC159" s="11"/>
      <c r="ED159" s="11"/>
      <c r="EE159" s="11"/>
      <c r="EF159" s="11"/>
      <c r="EG159" s="11"/>
      <c r="EH159" s="11"/>
      <c r="EI159" s="11"/>
      <c r="EJ159" s="11"/>
      <c r="EK159" s="11"/>
      <c r="EL159" s="11"/>
      <c r="EM159" s="11"/>
      <c r="EN159" s="11"/>
      <c r="EO159" s="11"/>
      <c r="EP159" s="11"/>
      <c r="EQ159" s="11"/>
      <c r="ER159" s="11"/>
      <c r="ES159" s="11"/>
      <c r="ET159" s="11"/>
      <c r="EU159" s="11"/>
      <c r="EV159" s="11"/>
      <c r="EW159" s="11"/>
      <c r="EX159" s="11"/>
      <c r="EY159" s="11"/>
      <c r="EZ159" s="11"/>
      <c r="FA159" s="11"/>
      <c r="FB159" s="11"/>
      <c r="FC159" s="11"/>
      <c r="FD159" s="11"/>
      <c r="FE159" s="11"/>
      <c r="FF159" s="11"/>
      <c r="FG159" s="11"/>
      <c r="FH159" s="11"/>
      <c r="FI159" s="11"/>
      <c r="FJ159" s="11"/>
      <c r="FK159" s="11"/>
      <c r="FL159" s="11"/>
      <c r="FM159" s="11"/>
      <c r="FN159" s="11"/>
      <c r="FO159" s="11"/>
      <c r="FP159" s="11"/>
      <c r="FQ159" s="11"/>
      <c r="FR159" s="11"/>
      <c r="FS159" s="11"/>
      <c r="FT159" s="11"/>
      <c r="FU159" s="11"/>
      <c r="FV159" s="11"/>
      <c r="FW159" s="11"/>
      <c r="FX159" s="11"/>
      <c r="FY159" s="11"/>
      <c r="FZ159" s="11"/>
      <c r="GA159" s="11"/>
      <c r="GB159" s="11"/>
      <c r="GC159" s="11"/>
      <c r="GD159" s="11"/>
      <c r="GE159" s="11"/>
      <c r="GF159" s="11"/>
      <c r="GG159" s="11"/>
      <c r="GH159" s="11"/>
      <c r="GI159" s="11"/>
      <c r="GJ159" s="11"/>
      <c r="GK159" s="11"/>
      <c r="GL159" s="11"/>
      <c r="GM159" s="11"/>
      <c r="GN159" s="11"/>
      <c r="GO159" s="11"/>
      <c r="GQ159" s="11"/>
      <c r="GR159" s="11"/>
      <c r="GS159" s="11"/>
    </row>
    <row r="160" spans="1:201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Q160" s="11"/>
      <c r="GR160" s="11"/>
      <c r="GS160" s="11"/>
    </row>
    <row r="161" spans="1:201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Q161" s="11"/>
      <c r="GR161" s="11"/>
      <c r="GS161" s="11"/>
    </row>
    <row r="162" spans="1:201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Q162" s="11"/>
      <c r="GR162" s="11"/>
      <c r="GS162" s="11"/>
    </row>
    <row r="163" spans="1:201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  <c r="DW163" s="11"/>
      <c r="DX163" s="11"/>
      <c r="DY163" s="11"/>
      <c r="DZ163" s="11"/>
      <c r="EA163" s="11"/>
      <c r="EB163" s="11"/>
      <c r="EC163" s="11"/>
      <c r="ED163" s="11"/>
      <c r="EE163" s="11"/>
      <c r="EF163" s="11"/>
      <c r="EG163" s="11"/>
      <c r="EH163" s="11"/>
      <c r="EI163" s="11"/>
      <c r="EJ163" s="11"/>
      <c r="EK163" s="11"/>
      <c r="EL163" s="11"/>
      <c r="EM163" s="11"/>
      <c r="EN163" s="11"/>
      <c r="EO163" s="11"/>
      <c r="EP163" s="11"/>
      <c r="EQ163" s="11"/>
      <c r="ER163" s="11"/>
      <c r="ES163" s="11"/>
      <c r="ET163" s="11"/>
      <c r="EU163" s="11"/>
      <c r="EV163" s="11"/>
      <c r="EW163" s="11"/>
      <c r="EX163" s="11"/>
      <c r="EY163" s="11"/>
      <c r="EZ163" s="11"/>
      <c r="FA163" s="11"/>
      <c r="FB163" s="11"/>
      <c r="FC163" s="11"/>
      <c r="FD163" s="11"/>
      <c r="FE163" s="11"/>
      <c r="FF163" s="11"/>
      <c r="FG163" s="11"/>
      <c r="FH163" s="11"/>
      <c r="FI163" s="11"/>
      <c r="FJ163" s="11"/>
      <c r="FK163" s="11"/>
      <c r="FL163" s="11"/>
      <c r="FM163" s="11"/>
      <c r="FN163" s="11"/>
      <c r="FO163" s="11"/>
      <c r="FP163" s="11"/>
      <c r="FQ163" s="11"/>
      <c r="FR163" s="11"/>
      <c r="FS163" s="11"/>
      <c r="FT163" s="11"/>
      <c r="FU163" s="11"/>
      <c r="FV163" s="11"/>
      <c r="FW163" s="11"/>
      <c r="FX163" s="11"/>
      <c r="FY163" s="11"/>
      <c r="FZ163" s="11"/>
      <c r="GA163" s="11"/>
      <c r="GB163" s="11"/>
      <c r="GC163" s="11"/>
      <c r="GD163" s="11"/>
      <c r="GE163" s="11"/>
      <c r="GF163" s="11"/>
      <c r="GG163" s="11"/>
      <c r="GH163" s="11"/>
      <c r="GI163" s="11"/>
      <c r="GJ163" s="11"/>
      <c r="GK163" s="11"/>
      <c r="GL163" s="11"/>
      <c r="GM163" s="11"/>
      <c r="GN163" s="11"/>
      <c r="GO163" s="11"/>
      <c r="GQ163" s="11"/>
      <c r="GR163" s="11"/>
      <c r="GS163" s="11"/>
    </row>
    <row r="164" spans="1:201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  <c r="DW164" s="11"/>
      <c r="DX164" s="11"/>
      <c r="DY164" s="11"/>
      <c r="DZ164" s="11"/>
      <c r="EA164" s="11"/>
      <c r="EB164" s="11"/>
      <c r="EC164" s="11"/>
      <c r="ED164" s="11"/>
      <c r="EE164" s="11"/>
      <c r="EF164" s="11"/>
      <c r="EG164" s="11"/>
      <c r="EH164" s="11"/>
      <c r="EI164" s="11"/>
      <c r="EJ164" s="11"/>
      <c r="EK164" s="11"/>
      <c r="EL164" s="11"/>
      <c r="EM164" s="11"/>
      <c r="EN164" s="11"/>
      <c r="EO164" s="11"/>
      <c r="EP164" s="11"/>
      <c r="EQ164" s="11"/>
      <c r="ER164" s="11"/>
      <c r="ES164" s="11"/>
      <c r="ET164" s="11"/>
      <c r="EU164" s="11"/>
      <c r="EV164" s="11"/>
      <c r="EW164" s="11"/>
      <c r="EX164" s="11"/>
      <c r="EY164" s="11"/>
      <c r="EZ164" s="11"/>
      <c r="FA164" s="11"/>
      <c r="FB164" s="11"/>
      <c r="FC164" s="11"/>
      <c r="FD164" s="11"/>
      <c r="FE164" s="11"/>
      <c r="FF164" s="11"/>
      <c r="FG164" s="11"/>
      <c r="FH164" s="11"/>
      <c r="FI164" s="11"/>
      <c r="FJ164" s="11"/>
      <c r="FK164" s="11"/>
      <c r="FL164" s="11"/>
      <c r="FM164" s="11"/>
      <c r="FN164" s="11"/>
      <c r="FO164" s="11"/>
      <c r="FP164" s="11"/>
      <c r="FQ164" s="11"/>
      <c r="FR164" s="11"/>
      <c r="FS164" s="11"/>
      <c r="FT164" s="11"/>
      <c r="FU164" s="11"/>
      <c r="FV164" s="11"/>
      <c r="FW164" s="11"/>
      <c r="FX164" s="11"/>
      <c r="FY164" s="11"/>
      <c r="FZ164" s="11"/>
      <c r="GA164" s="11"/>
      <c r="GB164" s="11"/>
      <c r="GC164" s="11"/>
      <c r="GD164" s="11"/>
      <c r="GE164" s="11"/>
      <c r="GF164" s="11"/>
      <c r="GG164" s="11"/>
      <c r="GH164" s="11"/>
      <c r="GI164" s="11"/>
      <c r="GJ164" s="11"/>
      <c r="GK164" s="11"/>
      <c r="GL164" s="11"/>
      <c r="GM164" s="11"/>
      <c r="GN164" s="11"/>
      <c r="GO164" s="11"/>
      <c r="GQ164" s="11"/>
      <c r="GR164" s="11"/>
      <c r="GS164" s="11"/>
    </row>
    <row r="165" spans="1:201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  <c r="DW165" s="11"/>
      <c r="DX165" s="11"/>
      <c r="DY165" s="11"/>
      <c r="DZ165" s="11"/>
      <c r="EA165" s="11"/>
      <c r="EB165" s="11"/>
      <c r="EC165" s="11"/>
      <c r="ED165" s="11"/>
      <c r="EE165" s="11"/>
      <c r="EF165" s="11"/>
      <c r="EG165" s="11"/>
      <c r="EH165" s="11"/>
      <c r="EI165" s="11"/>
      <c r="EJ165" s="11"/>
      <c r="EK165" s="11"/>
      <c r="EL165" s="11"/>
      <c r="EM165" s="11"/>
      <c r="EN165" s="11"/>
      <c r="EO165" s="11"/>
      <c r="EP165" s="11"/>
      <c r="EQ165" s="11"/>
      <c r="ER165" s="11"/>
      <c r="ES165" s="11"/>
      <c r="ET165" s="11"/>
      <c r="EU165" s="11"/>
      <c r="EV165" s="11"/>
      <c r="EW165" s="11"/>
      <c r="EX165" s="11"/>
      <c r="EY165" s="11"/>
      <c r="EZ165" s="11"/>
      <c r="FA165" s="11"/>
      <c r="FB165" s="11"/>
      <c r="FC165" s="11"/>
      <c r="FD165" s="11"/>
      <c r="FE165" s="11"/>
      <c r="FF165" s="11"/>
      <c r="FG165" s="11"/>
      <c r="FH165" s="11"/>
      <c r="FI165" s="11"/>
      <c r="FJ165" s="11"/>
      <c r="FK165" s="11"/>
      <c r="FL165" s="11"/>
      <c r="FM165" s="11"/>
      <c r="FN165" s="11"/>
      <c r="FO165" s="11"/>
      <c r="FP165" s="11"/>
      <c r="FQ165" s="11"/>
      <c r="FR165" s="11"/>
      <c r="FS165" s="11"/>
      <c r="FT165" s="11"/>
      <c r="FU165" s="11"/>
      <c r="FV165" s="11"/>
      <c r="FW165" s="11"/>
      <c r="FX165" s="11"/>
      <c r="FY165" s="11"/>
      <c r="FZ165" s="11"/>
      <c r="GA165" s="11"/>
      <c r="GB165" s="11"/>
      <c r="GC165" s="11"/>
      <c r="GD165" s="11"/>
      <c r="GE165" s="11"/>
      <c r="GF165" s="11"/>
      <c r="GG165" s="11"/>
      <c r="GH165" s="11"/>
      <c r="GI165" s="11"/>
      <c r="GJ165" s="11"/>
      <c r="GK165" s="11"/>
      <c r="GL165" s="11"/>
      <c r="GM165" s="11"/>
      <c r="GN165" s="11"/>
      <c r="GO165" s="11"/>
      <c r="GQ165" s="11"/>
      <c r="GR165" s="11"/>
      <c r="GS165" s="11"/>
    </row>
    <row r="166" spans="1:201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  <c r="DW166" s="11"/>
      <c r="DX166" s="11"/>
      <c r="DY166" s="11"/>
      <c r="DZ166" s="11"/>
      <c r="EA166" s="11"/>
      <c r="EB166" s="11"/>
      <c r="EC166" s="11"/>
      <c r="ED166" s="11"/>
      <c r="EE166" s="11"/>
      <c r="EF166" s="11"/>
      <c r="EG166" s="11"/>
      <c r="EH166" s="11"/>
      <c r="EI166" s="11"/>
      <c r="EJ166" s="11"/>
      <c r="EK166" s="11"/>
      <c r="EL166" s="11"/>
      <c r="EM166" s="11"/>
      <c r="EN166" s="11"/>
      <c r="EO166" s="11"/>
      <c r="EP166" s="11"/>
      <c r="EQ166" s="11"/>
      <c r="ER166" s="11"/>
      <c r="ES166" s="11"/>
      <c r="ET166" s="11"/>
      <c r="EU166" s="11"/>
      <c r="EV166" s="11"/>
      <c r="EW166" s="11"/>
      <c r="EX166" s="11"/>
      <c r="EY166" s="11"/>
      <c r="EZ166" s="11"/>
      <c r="FA166" s="11"/>
      <c r="FB166" s="11"/>
      <c r="FC166" s="11"/>
      <c r="FD166" s="11"/>
      <c r="FE166" s="11"/>
      <c r="FF166" s="11"/>
      <c r="FG166" s="11"/>
      <c r="FH166" s="11"/>
      <c r="FI166" s="11"/>
      <c r="FJ166" s="11"/>
      <c r="FK166" s="11"/>
      <c r="FL166" s="11"/>
      <c r="FM166" s="11"/>
      <c r="FN166" s="11"/>
      <c r="FO166" s="11"/>
      <c r="FP166" s="11"/>
      <c r="FQ166" s="11"/>
      <c r="FR166" s="11"/>
      <c r="FS166" s="11"/>
      <c r="FT166" s="11"/>
      <c r="FU166" s="11"/>
      <c r="FV166" s="11"/>
      <c r="FW166" s="11"/>
      <c r="FX166" s="11"/>
      <c r="FY166" s="11"/>
      <c r="FZ166" s="11"/>
      <c r="GA166" s="11"/>
      <c r="GB166" s="11"/>
      <c r="GC166" s="11"/>
      <c r="GD166" s="11"/>
      <c r="GE166" s="11"/>
      <c r="GF166" s="11"/>
      <c r="GG166" s="11"/>
      <c r="GH166" s="11"/>
      <c r="GI166" s="11"/>
      <c r="GJ166" s="11"/>
      <c r="GK166" s="11"/>
      <c r="GL166" s="11"/>
      <c r="GM166" s="11"/>
      <c r="GN166" s="11"/>
      <c r="GO166" s="11"/>
      <c r="GQ166" s="11"/>
      <c r="GR166" s="11"/>
      <c r="GS166" s="11"/>
    </row>
    <row r="167" spans="1:201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  <c r="DZ167" s="11"/>
      <c r="EA167" s="11"/>
      <c r="EB167" s="11"/>
      <c r="EC167" s="11"/>
      <c r="ED167" s="11"/>
      <c r="EE167" s="11"/>
      <c r="EF167" s="11"/>
      <c r="EG167" s="11"/>
      <c r="EH167" s="11"/>
      <c r="EI167" s="11"/>
      <c r="EJ167" s="11"/>
      <c r="EK167" s="11"/>
      <c r="EL167" s="11"/>
      <c r="EM167" s="11"/>
      <c r="EN167" s="11"/>
      <c r="EO167" s="11"/>
      <c r="EP167" s="11"/>
      <c r="EQ167" s="11"/>
      <c r="ER167" s="11"/>
      <c r="ES167" s="11"/>
      <c r="ET167" s="11"/>
      <c r="EU167" s="11"/>
      <c r="EV167" s="11"/>
      <c r="EW167" s="11"/>
      <c r="EX167" s="11"/>
      <c r="EY167" s="11"/>
      <c r="EZ167" s="11"/>
      <c r="FA167" s="11"/>
      <c r="FB167" s="11"/>
      <c r="FC167" s="11"/>
      <c r="FD167" s="11"/>
      <c r="FE167" s="11"/>
      <c r="FF167" s="11"/>
      <c r="FG167" s="11"/>
      <c r="FH167" s="11"/>
      <c r="FI167" s="11"/>
      <c r="FJ167" s="11"/>
      <c r="FK167" s="11"/>
      <c r="FL167" s="11"/>
      <c r="FM167" s="11"/>
      <c r="FN167" s="11"/>
      <c r="FO167" s="11"/>
      <c r="FP167" s="11"/>
      <c r="FQ167" s="11"/>
      <c r="FR167" s="11"/>
      <c r="FS167" s="11"/>
      <c r="FT167" s="11"/>
      <c r="FU167" s="11"/>
      <c r="FV167" s="11"/>
      <c r="FW167" s="11"/>
      <c r="FX167" s="11"/>
      <c r="FY167" s="11"/>
      <c r="FZ167" s="11"/>
      <c r="GA167" s="11"/>
      <c r="GB167" s="11"/>
      <c r="GC167" s="11"/>
      <c r="GD167" s="11"/>
      <c r="GE167" s="11"/>
      <c r="GF167" s="11"/>
      <c r="GG167" s="11"/>
      <c r="GH167" s="11"/>
      <c r="GI167" s="11"/>
      <c r="GJ167" s="11"/>
      <c r="GK167" s="11"/>
      <c r="GL167" s="11"/>
      <c r="GM167" s="11"/>
      <c r="GN167" s="11"/>
      <c r="GO167" s="11"/>
      <c r="GQ167" s="11"/>
      <c r="GR167" s="11"/>
      <c r="GS167" s="11"/>
    </row>
    <row r="168" spans="1:201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11"/>
      <c r="DU168" s="11"/>
      <c r="DV168" s="11"/>
      <c r="DW168" s="11"/>
      <c r="DX168" s="11"/>
      <c r="DY168" s="11"/>
      <c r="DZ168" s="11"/>
      <c r="EA168" s="11"/>
      <c r="EB168" s="11"/>
      <c r="EC168" s="11"/>
      <c r="ED168" s="11"/>
      <c r="EE168" s="11"/>
      <c r="EF168" s="11"/>
      <c r="EG168" s="11"/>
      <c r="EH168" s="11"/>
      <c r="EI168" s="11"/>
      <c r="EJ168" s="11"/>
      <c r="EK168" s="11"/>
      <c r="EL168" s="11"/>
      <c r="EM168" s="11"/>
      <c r="EN168" s="11"/>
      <c r="EO168" s="11"/>
      <c r="EP168" s="11"/>
      <c r="EQ168" s="11"/>
      <c r="ER168" s="11"/>
      <c r="ES168" s="11"/>
      <c r="ET168" s="11"/>
      <c r="EU168" s="11"/>
      <c r="EV168" s="11"/>
      <c r="EW168" s="11"/>
      <c r="EX168" s="11"/>
      <c r="EY168" s="11"/>
      <c r="EZ168" s="11"/>
      <c r="FA168" s="11"/>
      <c r="FB168" s="11"/>
      <c r="FC168" s="11"/>
      <c r="FD168" s="11"/>
      <c r="FE168" s="11"/>
      <c r="FF168" s="11"/>
      <c r="FG168" s="11"/>
      <c r="FH168" s="11"/>
      <c r="FI168" s="11"/>
      <c r="FJ168" s="11"/>
      <c r="FK168" s="11"/>
      <c r="FL168" s="11"/>
      <c r="FM168" s="11"/>
      <c r="FN168" s="11"/>
      <c r="FO168" s="11"/>
      <c r="FP168" s="11"/>
      <c r="FQ168" s="11"/>
      <c r="FR168" s="11"/>
      <c r="FS168" s="11"/>
      <c r="FT168" s="11"/>
      <c r="FU168" s="11"/>
      <c r="FV168" s="11"/>
      <c r="FW168" s="11"/>
      <c r="FX168" s="11"/>
      <c r="FY168" s="11"/>
      <c r="FZ168" s="11"/>
      <c r="GA168" s="11"/>
      <c r="GB168" s="11"/>
      <c r="GC168" s="11"/>
      <c r="GD168" s="11"/>
      <c r="GE168" s="11"/>
      <c r="GF168" s="11"/>
      <c r="GG168" s="11"/>
      <c r="GH168" s="11"/>
      <c r="GI168" s="11"/>
      <c r="GJ168" s="11"/>
      <c r="GK168" s="11"/>
      <c r="GL168" s="11"/>
      <c r="GM168" s="11"/>
      <c r="GN168" s="11"/>
      <c r="GO168" s="11"/>
      <c r="GQ168" s="11"/>
      <c r="GR168" s="11"/>
      <c r="GS168" s="11"/>
    </row>
    <row r="169" spans="1:201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11"/>
      <c r="DU169" s="11"/>
      <c r="DV169" s="11"/>
      <c r="DW169" s="11"/>
      <c r="DX169" s="11"/>
      <c r="DY169" s="11"/>
      <c r="DZ169" s="11"/>
      <c r="EA169" s="11"/>
      <c r="EB169" s="11"/>
      <c r="EC169" s="11"/>
      <c r="ED169" s="11"/>
      <c r="EE169" s="11"/>
      <c r="EF169" s="11"/>
      <c r="EG169" s="11"/>
      <c r="EH169" s="11"/>
      <c r="EI169" s="11"/>
      <c r="EJ169" s="11"/>
      <c r="EK169" s="11"/>
      <c r="EL169" s="11"/>
      <c r="EM169" s="11"/>
      <c r="EN169" s="11"/>
      <c r="EO169" s="11"/>
      <c r="EP169" s="11"/>
      <c r="EQ169" s="11"/>
      <c r="ER169" s="11"/>
      <c r="ES169" s="11"/>
      <c r="ET169" s="11"/>
      <c r="EU169" s="11"/>
      <c r="EV169" s="11"/>
      <c r="EW169" s="11"/>
      <c r="EX169" s="11"/>
      <c r="EY169" s="11"/>
      <c r="EZ169" s="11"/>
      <c r="FA169" s="11"/>
      <c r="FB169" s="11"/>
      <c r="FC169" s="11"/>
      <c r="FD169" s="11"/>
      <c r="FE169" s="11"/>
      <c r="FF169" s="11"/>
      <c r="FG169" s="11"/>
      <c r="FH169" s="11"/>
      <c r="FI169" s="11"/>
      <c r="FJ169" s="11"/>
      <c r="FK169" s="11"/>
      <c r="FL169" s="11"/>
      <c r="FM169" s="11"/>
      <c r="FN169" s="11"/>
      <c r="FO169" s="11"/>
      <c r="FP169" s="11"/>
      <c r="FQ169" s="11"/>
      <c r="FR169" s="11"/>
      <c r="FS169" s="11"/>
      <c r="FT169" s="11"/>
      <c r="FU169" s="11"/>
      <c r="FV169" s="11"/>
      <c r="FW169" s="11"/>
      <c r="FX169" s="11"/>
      <c r="FY169" s="11"/>
      <c r="FZ169" s="11"/>
      <c r="GA169" s="11"/>
      <c r="GB169" s="11"/>
      <c r="GC169" s="11"/>
      <c r="GD169" s="11"/>
      <c r="GE169" s="11"/>
      <c r="GF169" s="11"/>
      <c r="GG169" s="11"/>
      <c r="GH169" s="11"/>
      <c r="GI169" s="11"/>
      <c r="GJ169" s="11"/>
      <c r="GK169" s="11"/>
      <c r="GL169" s="11"/>
      <c r="GM169" s="11"/>
      <c r="GN169" s="11"/>
      <c r="GO169" s="11"/>
      <c r="GQ169" s="11"/>
      <c r="GR169" s="11"/>
      <c r="GS169" s="11"/>
    </row>
    <row r="170" spans="1:201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  <c r="DT170" s="11"/>
      <c r="DU170" s="11"/>
      <c r="DV170" s="11"/>
      <c r="DW170" s="11"/>
      <c r="DX170" s="11"/>
      <c r="DY170" s="11"/>
      <c r="DZ170" s="11"/>
      <c r="EA170" s="11"/>
      <c r="EB170" s="11"/>
      <c r="EC170" s="11"/>
      <c r="ED170" s="11"/>
      <c r="EE170" s="11"/>
      <c r="EF170" s="11"/>
      <c r="EG170" s="11"/>
      <c r="EH170" s="11"/>
      <c r="EI170" s="11"/>
      <c r="EJ170" s="11"/>
      <c r="EK170" s="11"/>
      <c r="EL170" s="11"/>
      <c r="EM170" s="11"/>
      <c r="EN170" s="11"/>
      <c r="EO170" s="11"/>
      <c r="EP170" s="11"/>
      <c r="EQ170" s="11"/>
      <c r="ER170" s="11"/>
      <c r="ES170" s="11"/>
      <c r="ET170" s="11"/>
      <c r="EU170" s="11"/>
      <c r="EV170" s="11"/>
      <c r="EW170" s="11"/>
      <c r="EX170" s="11"/>
      <c r="EY170" s="11"/>
      <c r="EZ170" s="11"/>
      <c r="FA170" s="11"/>
      <c r="FB170" s="11"/>
      <c r="FC170" s="11"/>
      <c r="FD170" s="11"/>
      <c r="FE170" s="11"/>
      <c r="FF170" s="11"/>
      <c r="FG170" s="11"/>
      <c r="FH170" s="11"/>
      <c r="FI170" s="11"/>
      <c r="FJ170" s="11"/>
      <c r="FK170" s="11"/>
      <c r="FL170" s="11"/>
      <c r="FM170" s="11"/>
      <c r="FN170" s="11"/>
      <c r="FO170" s="11"/>
      <c r="FP170" s="11"/>
      <c r="FQ170" s="11"/>
      <c r="FR170" s="11"/>
      <c r="FS170" s="11"/>
      <c r="FT170" s="11"/>
      <c r="FU170" s="11"/>
      <c r="FV170" s="11"/>
      <c r="FW170" s="11"/>
      <c r="FX170" s="11"/>
      <c r="FY170" s="11"/>
      <c r="FZ170" s="11"/>
      <c r="GA170" s="11"/>
      <c r="GB170" s="11"/>
      <c r="GC170" s="11"/>
      <c r="GD170" s="11"/>
      <c r="GE170" s="11"/>
      <c r="GF170" s="11"/>
      <c r="GG170" s="11"/>
      <c r="GH170" s="11"/>
      <c r="GI170" s="11"/>
      <c r="GJ170" s="11"/>
      <c r="GK170" s="11"/>
      <c r="GL170" s="11"/>
      <c r="GM170" s="11"/>
      <c r="GN170" s="11"/>
      <c r="GO170" s="11"/>
      <c r="GQ170" s="11"/>
      <c r="GR170" s="11"/>
      <c r="GS170" s="11"/>
    </row>
    <row r="171" spans="1:201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  <c r="DW171" s="11"/>
      <c r="DX171" s="11"/>
      <c r="DY171" s="11"/>
      <c r="DZ171" s="11"/>
      <c r="EA171" s="11"/>
      <c r="EB171" s="11"/>
      <c r="EC171" s="11"/>
      <c r="ED171" s="11"/>
      <c r="EE171" s="11"/>
      <c r="EF171" s="11"/>
      <c r="EG171" s="11"/>
      <c r="EH171" s="11"/>
      <c r="EI171" s="11"/>
      <c r="EJ171" s="11"/>
      <c r="EK171" s="11"/>
      <c r="EL171" s="11"/>
      <c r="EM171" s="11"/>
      <c r="EN171" s="11"/>
      <c r="EO171" s="11"/>
      <c r="EP171" s="11"/>
      <c r="EQ171" s="11"/>
      <c r="ER171" s="11"/>
      <c r="ES171" s="11"/>
      <c r="ET171" s="11"/>
      <c r="EU171" s="11"/>
      <c r="EV171" s="11"/>
      <c r="EW171" s="11"/>
      <c r="EX171" s="11"/>
      <c r="EY171" s="11"/>
      <c r="EZ171" s="11"/>
      <c r="FA171" s="11"/>
      <c r="FB171" s="11"/>
      <c r="FC171" s="11"/>
      <c r="FD171" s="11"/>
      <c r="FE171" s="11"/>
      <c r="FF171" s="11"/>
      <c r="FG171" s="11"/>
      <c r="FH171" s="11"/>
      <c r="FI171" s="11"/>
      <c r="FJ171" s="11"/>
      <c r="FK171" s="11"/>
      <c r="FL171" s="11"/>
      <c r="FM171" s="11"/>
      <c r="FN171" s="11"/>
      <c r="FO171" s="11"/>
      <c r="FP171" s="11"/>
      <c r="FQ171" s="11"/>
      <c r="FR171" s="11"/>
      <c r="FS171" s="11"/>
      <c r="FT171" s="11"/>
      <c r="FU171" s="11"/>
      <c r="FV171" s="11"/>
      <c r="FW171" s="11"/>
      <c r="FX171" s="11"/>
      <c r="FY171" s="11"/>
      <c r="FZ171" s="11"/>
      <c r="GA171" s="11"/>
      <c r="GB171" s="11"/>
      <c r="GC171" s="11"/>
      <c r="GD171" s="11"/>
      <c r="GE171" s="11"/>
      <c r="GF171" s="11"/>
      <c r="GG171" s="11"/>
      <c r="GH171" s="11"/>
      <c r="GI171" s="11"/>
      <c r="GJ171" s="11"/>
      <c r="GK171" s="11"/>
      <c r="GL171" s="11"/>
      <c r="GM171" s="11"/>
      <c r="GN171" s="11"/>
      <c r="GO171" s="11"/>
      <c r="GQ171" s="11"/>
      <c r="GR171" s="11"/>
      <c r="GS171" s="11"/>
    </row>
    <row r="172" spans="1:201" x14ac:dyDescent="0.3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  <c r="DW172" s="11"/>
      <c r="DX172" s="11"/>
      <c r="DY172" s="11"/>
      <c r="DZ172" s="11"/>
      <c r="EA172" s="11"/>
      <c r="EB172" s="11"/>
      <c r="EC172" s="11"/>
      <c r="ED172" s="11"/>
      <c r="EE172" s="11"/>
      <c r="EF172" s="11"/>
      <c r="EG172" s="11"/>
      <c r="EH172" s="11"/>
      <c r="EI172" s="11"/>
      <c r="EJ172" s="11"/>
      <c r="EK172" s="11"/>
      <c r="EL172" s="11"/>
      <c r="EM172" s="11"/>
      <c r="EN172" s="11"/>
      <c r="EO172" s="11"/>
      <c r="EP172" s="11"/>
      <c r="EQ172" s="11"/>
      <c r="ER172" s="11"/>
      <c r="ES172" s="11"/>
      <c r="ET172" s="11"/>
      <c r="EU172" s="11"/>
      <c r="EV172" s="11"/>
      <c r="EW172" s="11"/>
      <c r="EX172" s="11"/>
      <c r="EY172" s="11"/>
      <c r="EZ172" s="11"/>
      <c r="FA172" s="11"/>
      <c r="FB172" s="11"/>
      <c r="FC172" s="11"/>
      <c r="FD172" s="11"/>
      <c r="FE172" s="11"/>
      <c r="FF172" s="11"/>
      <c r="FG172" s="11"/>
      <c r="FH172" s="11"/>
      <c r="FI172" s="11"/>
      <c r="FJ172" s="11"/>
      <c r="FK172" s="11"/>
      <c r="FL172" s="11"/>
      <c r="FM172" s="11"/>
      <c r="FN172" s="11"/>
      <c r="FO172" s="11"/>
      <c r="FP172" s="11"/>
      <c r="FQ172" s="11"/>
      <c r="FR172" s="11"/>
      <c r="FS172" s="11"/>
      <c r="FT172" s="11"/>
      <c r="FU172" s="11"/>
      <c r="FV172" s="11"/>
      <c r="FW172" s="11"/>
      <c r="FX172" s="11"/>
      <c r="FY172" s="11"/>
      <c r="FZ172" s="11"/>
      <c r="GA172" s="11"/>
      <c r="GB172" s="11"/>
      <c r="GC172" s="11"/>
      <c r="GD172" s="11"/>
      <c r="GE172" s="11"/>
      <c r="GF172" s="11"/>
      <c r="GG172" s="11"/>
      <c r="GH172" s="11"/>
      <c r="GI172" s="11"/>
      <c r="GJ172" s="11"/>
      <c r="GK172" s="11"/>
      <c r="GL172" s="11"/>
      <c r="GM172" s="11"/>
      <c r="GN172" s="11"/>
      <c r="GO172" s="11"/>
      <c r="GQ172" s="11"/>
      <c r="GR172" s="11"/>
      <c r="GS172" s="11"/>
    </row>
    <row r="173" spans="1:20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  <c r="DW173" s="11"/>
      <c r="DX173" s="11"/>
      <c r="DY173" s="11"/>
      <c r="DZ173" s="11"/>
      <c r="EA173" s="11"/>
      <c r="EB173" s="11"/>
      <c r="EC173" s="11"/>
      <c r="ED173" s="11"/>
      <c r="EE173" s="11"/>
      <c r="EF173" s="11"/>
      <c r="EG173" s="11"/>
      <c r="EH173" s="11"/>
      <c r="EI173" s="11"/>
      <c r="EJ173" s="11"/>
      <c r="EK173" s="11"/>
      <c r="EL173" s="11"/>
      <c r="EM173" s="11"/>
      <c r="EN173" s="11"/>
      <c r="EO173" s="11"/>
      <c r="EP173" s="11"/>
      <c r="EQ173" s="11"/>
      <c r="ER173" s="11"/>
      <c r="ES173" s="11"/>
      <c r="ET173" s="11"/>
      <c r="EU173" s="11"/>
      <c r="EV173" s="11"/>
      <c r="EW173" s="11"/>
      <c r="EX173" s="11"/>
      <c r="EY173" s="11"/>
      <c r="EZ173" s="11"/>
      <c r="FA173" s="11"/>
      <c r="FB173" s="11"/>
      <c r="FC173" s="11"/>
      <c r="FD173" s="11"/>
      <c r="FE173" s="11"/>
      <c r="FF173" s="11"/>
      <c r="FG173" s="11"/>
      <c r="FH173" s="11"/>
      <c r="FI173" s="11"/>
      <c r="FJ173" s="11"/>
      <c r="FK173" s="11"/>
      <c r="FL173" s="11"/>
      <c r="FM173" s="11"/>
      <c r="FN173" s="11"/>
      <c r="FO173" s="11"/>
      <c r="FP173" s="11"/>
      <c r="FQ173" s="11"/>
      <c r="FR173" s="11"/>
      <c r="FS173" s="11"/>
      <c r="FT173" s="11"/>
      <c r="FU173" s="11"/>
      <c r="FV173" s="11"/>
      <c r="FW173" s="11"/>
      <c r="FX173" s="11"/>
      <c r="FY173" s="11"/>
      <c r="FZ173" s="11"/>
      <c r="GA173" s="11"/>
      <c r="GB173" s="11"/>
      <c r="GC173" s="11"/>
      <c r="GD173" s="11"/>
      <c r="GE173" s="11"/>
      <c r="GF173" s="11"/>
      <c r="GG173" s="11"/>
      <c r="GH173" s="11"/>
      <c r="GI173" s="11"/>
      <c r="GJ173" s="11"/>
      <c r="GK173" s="11"/>
      <c r="GL173" s="11"/>
      <c r="GM173" s="11"/>
      <c r="GN173" s="11"/>
      <c r="GO173" s="11"/>
      <c r="GQ173" s="11"/>
      <c r="GR173" s="11"/>
      <c r="GS173" s="11"/>
    </row>
    <row r="174" spans="1:201" x14ac:dyDescent="0.3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  <c r="DT174" s="11"/>
      <c r="DU174" s="11"/>
      <c r="DV174" s="11"/>
      <c r="DW174" s="11"/>
      <c r="DX174" s="11"/>
      <c r="DY174" s="11"/>
      <c r="DZ174" s="11"/>
      <c r="EA174" s="11"/>
      <c r="EB174" s="11"/>
      <c r="EC174" s="11"/>
      <c r="ED174" s="11"/>
      <c r="EE174" s="11"/>
      <c r="EF174" s="11"/>
      <c r="EG174" s="11"/>
      <c r="EH174" s="11"/>
      <c r="EI174" s="11"/>
      <c r="EJ174" s="11"/>
      <c r="EK174" s="11"/>
      <c r="EL174" s="11"/>
      <c r="EM174" s="11"/>
      <c r="EN174" s="11"/>
      <c r="EO174" s="11"/>
      <c r="EP174" s="11"/>
      <c r="EQ174" s="11"/>
      <c r="ER174" s="11"/>
      <c r="ES174" s="11"/>
      <c r="ET174" s="11"/>
      <c r="EU174" s="11"/>
      <c r="EV174" s="11"/>
      <c r="EW174" s="11"/>
      <c r="EX174" s="11"/>
      <c r="EY174" s="11"/>
      <c r="EZ174" s="11"/>
      <c r="FA174" s="11"/>
      <c r="FB174" s="11"/>
      <c r="FC174" s="11"/>
      <c r="FD174" s="11"/>
      <c r="FE174" s="11"/>
      <c r="FF174" s="11"/>
      <c r="FG174" s="11"/>
      <c r="FH174" s="11"/>
      <c r="FI174" s="11"/>
      <c r="FJ174" s="11"/>
      <c r="FK174" s="11"/>
      <c r="FL174" s="11"/>
      <c r="FM174" s="11"/>
      <c r="FN174" s="11"/>
      <c r="FO174" s="11"/>
      <c r="FP174" s="11"/>
      <c r="FQ174" s="11"/>
      <c r="FR174" s="11"/>
      <c r="FS174" s="11"/>
      <c r="FT174" s="11"/>
      <c r="FU174" s="11"/>
      <c r="FV174" s="11"/>
      <c r="FW174" s="11"/>
      <c r="FX174" s="11"/>
      <c r="FY174" s="11"/>
      <c r="FZ174" s="11"/>
      <c r="GA174" s="11"/>
      <c r="GB174" s="11"/>
      <c r="GC174" s="11"/>
      <c r="GD174" s="11"/>
      <c r="GE174" s="11"/>
      <c r="GF174" s="11"/>
      <c r="GG174" s="11"/>
      <c r="GH174" s="11"/>
      <c r="GI174" s="11"/>
      <c r="GJ174" s="11"/>
      <c r="GK174" s="11"/>
      <c r="GL174" s="11"/>
      <c r="GM174" s="11"/>
      <c r="GN174" s="11"/>
      <c r="GO174" s="11"/>
    </row>
    <row r="175" spans="1:20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  <c r="DT175" s="11"/>
      <c r="DU175" s="11"/>
      <c r="DV175" s="11"/>
      <c r="DW175" s="11"/>
      <c r="DX175" s="11"/>
      <c r="DY175" s="11"/>
      <c r="DZ175" s="11"/>
      <c r="EA175" s="11"/>
      <c r="EB175" s="11"/>
      <c r="EC175" s="11"/>
      <c r="ED175" s="11"/>
      <c r="EE175" s="11"/>
      <c r="EF175" s="11"/>
      <c r="EG175" s="11"/>
      <c r="EH175" s="11"/>
      <c r="EI175" s="11"/>
      <c r="EJ175" s="11"/>
      <c r="EK175" s="11"/>
      <c r="EL175" s="11"/>
      <c r="EM175" s="11"/>
      <c r="EN175" s="11"/>
      <c r="EO175" s="11"/>
      <c r="EP175" s="11"/>
      <c r="EQ175" s="11"/>
      <c r="ER175" s="11"/>
      <c r="ES175" s="11"/>
      <c r="ET175" s="11"/>
      <c r="EU175" s="11"/>
      <c r="EV175" s="11"/>
      <c r="EW175" s="11"/>
      <c r="EX175" s="11"/>
      <c r="EY175" s="11"/>
      <c r="EZ175" s="11"/>
      <c r="FA175" s="11"/>
      <c r="FB175" s="11"/>
      <c r="FC175" s="11"/>
      <c r="FD175" s="11"/>
      <c r="FE175" s="11"/>
      <c r="FF175" s="11"/>
      <c r="FG175" s="11"/>
      <c r="FH175" s="11"/>
      <c r="FI175" s="11"/>
      <c r="FJ175" s="11"/>
      <c r="FK175" s="11"/>
      <c r="FL175" s="11"/>
      <c r="FM175" s="11"/>
      <c r="FN175" s="11"/>
      <c r="FO175" s="11"/>
      <c r="FP175" s="11"/>
      <c r="FQ175" s="11"/>
      <c r="FR175" s="11"/>
      <c r="FS175" s="11"/>
      <c r="FT175" s="11"/>
      <c r="FU175" s="11"/>
      <c r="FV175" s="11"/>
      <c r="FW175" s="11"/>
      <c r="FX175" s="11"/>
      <c r="FY175" s="11"/>
      <c r="FZ175" s="11"/>
      <c r="GA175" s="11"/>
      <c r="GB175" s="11"/>
      <c r="GC175" s="11"/>
      <c r="GD175" s="11"/>
      <c r="GE175" s="11"/>
      <c r="GF175" s="11"/>
      <c r="GG175" s="11"/>
      <c r="GH175" s="11"/>
      <c r="GI175" s="11"/>
      <c r="GJ175" s="11"/>
      <c r="GK175" s="11"/>
      <c r="GL175" s="11"/>
      <c r="GM175" s="11"/>
      <c r="GN175" s="11"/>
      <c r="GO175" s="11"/>
    </row>
    <row r="176" spans="1:201" x14ac:dyDescent="0.3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  <c r="DT176" s="11"/>
      <c r="DU176" s="11"/>
      <c r="DV176" s="11"/>
      <c r="DW176" s="11"/>
      <c r="DX176" s="11"/>
      <c r="DY176" s="11"/>
      <c r="DZ176" s="11"/>
      <c r="EA176" s="11"/>
      <c r="EB176" s="11"/>
      <c r="EC176" s="11"/>
      <c r="ED176" s="11"/>
      <c r="EE176" s="11"/>
      <c r="EF176" s="11"/>
      <c r="EG176" s="11"/>
      <c r="EH176" s="11"/>
      <c r="EI176" s="11"/>
      <c r="EJ176" s="11"/>
      <c r="EK176" s="11"/>
      <c r="EL176" s="11"/>
      <c r="EM176" s="11"/>
      <c r="EN176" s="11"/>
      <c r="EO176" s="11"/>
      <c r="EP176" s="11"/>
      <c r="EQ176" s="11"/>
      <c r="ER176" s="11"/>
      <c r="ES176" s="11"/>
      <c r="ET176" s="11"/>
      <c r="EU176" s="11"/>
      <c r="EV176" s="11"/>
      <c r="EW176" s="11"/>
      <c r="EX176" s="11"/>
      <c r="EY176" s="11"/>
      <c r="EZ176" s="11"/>
      <c r="FA176" s="11"/>
      <c r="FB176" s="11"/>
      <c r="FC176" s="11"/>
      <c r="FD176" s="11"/>
      <c r="FE176" s="11"/>
      <c r="FF176" s="11"/>
      <c r="FG176" s="11"/>
      <c r="FH176" s="11"/>
      <c r="FI176" s="11"/>
      <c r="FJ176" s="11"/>
      <c r="FK176" s="11"/>
      <c r="FL176" s="11"/>
      <c r="FM176" s="11"/>
      <c r="FN176" s="11"/>
      <c r="FO176" s="11"/>
      <c r="FP176" s="11"/>
      <c r="FQ176" s="11"/>
      <c r="FR176" s="11"/>
      <c r="FS176" s="11"/>
      <c r="FT176" s="11"/>
      <c r="FU176" s="11"/>
      <c r="FV176" s="11"/>
      <c r="FW176" s="11"/>
      <c r="FX176" s="11"/>
      <c r="FY176" s="11"/>
      <c r="FZ176" s="11"/>
      <c r="GA176" s="11"/>
      <c r="GB176" s="11"/>
      <c r="GC176" s="11"/>
      <c r="GD176" s="11"/>
      <c r="GE176" s="11"/>
      <c r="GF176" s="11"/>
      <c r="GG176" s="11"/>
      <c r="GH176" s="11"/>
      <c r="GI176" s="11"/>
      <c r="GJ176" s="11"/>
      <c r="GK176" s="11"/>
      <c r="GL176" s="11"/>
      <c r="GM176" s="11"/>
      <c r="GN176" s="11"/>
      <c r="GO176" s="11"/>
    </row>
    <row r="177" spans="2:197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  <c r="DT177" s="11"/>
      <c r="DU177" s="11"/>
      <c r="DV177" s="11"/>
      <c r="DW177" s="11"/>
      <c r="DX177" s="11"/>
      <c r="DY177" s="11"/>
      <c r="DZ177" s="11"/>
      <c r="EA177" s="11"/>
      <c r="EB177" s="11"/>
      <c r="EC177" s="11"/>
      <c r="ED177" s="11"/>
      <c r="EE177" s="11"/>
      <c r="EF177" s="11"/>
      <c r="EG177" s="11"/>
      <c r="EH177" s="11"/>
      <c r="EI177" s="11"/>
      <c r="EJ177" s="11"/>
      <c r="EK177" s="11"/>
      <c r="EL177" s="11"/>
      <c r="EM177" s="11"/>
      <c r="EN177" s="11"/>
      <c r="EO177" s="11"/>
      <c r="EP177" s="11"/>
      <c r="EQ177" s="11"/>
      <c r="ER177" s="11"/>
      <c r="ES177" s="11"/>
      <c r="ET177" s="11"/>
      <c r="EU177" s="11"/>
      <c r="EV177" s="11"/>
      <c r="EW177" s="11"/>
      <c r="EX177" s="11"/>
      <c r="EY177" s="11"/>
      <c r="EZ177" s="11"/>
      <c r="FA177" s="11"/>
      <c r="FB177" s="11"/>
      <c r="FC177" s="11"/>
      <c r="FD177" s="11"/>
      <c r="FE177" s="11"/>
      <c r="FF177" s="11"/>
      <c r="FG177" s="11"/>
      <c r="FH177" s="11"/>
      <c r="FI177" s="11"/>
      <c r="FJ177" s="11"/>
      <c r="FK177" s="11"/>
      <c r="FL177" s="11"/>
      <c r="FM177" s="11"/>
      <c r="FN177" s="11"/>
      <c r="FO177" s="11"/>
      <c r="FP177" s="11"/>
      <c r="FQ177" s="11"/>
      <c r="FR177" s="11"/>
      <c r="FS177" s="11"/>
      <c r="FT177" s="11"/>
      <c r="FU177" s="11"/>
      <c r="FV177" s="11"/>
      <c r="FW177" s="11"/>
      <c r="FX177" s="11"/>
      <c r="FY177" s="11"/>
      <c r="FZ177" s="11"/>
      <c r="GA177" s="11"/>
      <c r="GB177" s="11"/>
      <c r="GC177" s="11"/>
      <c r="GD177" s="11"/>
      <c r="GE177" s="11"/>
      <c r="GF177" s="11"/>
      <c r="GG177" s="11"/>
      <c r="GH177" s="11"/>
      <c r="GI177" s="11"/>
      <c r="GJ177" s="11"/>
      <c r="GK177" s="11"/>
      <c r="GL177" s="11"/>
      <c r="GM177" s="11"/>
      <c r="GN177" s="11"/>
      <c r="GO177" s="11"/>
    </row>
    <row r="178" spans="2:197" x14ac:dyDescent="0.3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  <c r="DT178" s="11"/>
      <c r="DU178" s="11"/>
      <c r="DV178" s="11"/>
      <c r="DW178" s="11"/>
      <c r="DX178" s="11"/>
      <c r="DY178" s="11"/>
      <c r="DZ178" s="11"/>
      <c r="EA178" s="11"/>
      <c r="EB178" s="11"/>
      <c r="EC178" s="11"/>
      <c r="ED178" s="11"/>
      <c r="EE178" s="11"/>
      <c r="EF178" s="11"/>
      <c r="EG178" s="11"/>
      <c r="EH178" s="11"/>
      <c r="EI178" s="11"/>
      <c r="EJ178" s="11"/>
      <c r="EK178" s="11"/>
      <c r="EL178" s="11"/>
      <c r="EM178" s="11"/>
      <c r="EN178" s="11"/>
      <c r="EO178" s="11"/>
      <c r="EP178" s="11"/>
      <c r="EQ178" s="11"/>
      <c r="ER178" s="11"/>
      <c r="ES178" s="11"/>
      <c r="ET178" s="11"/>
      <c r="EU178" s="11"/>
      <c r="EV178" s="11"/>
      <c r="EW178" s="11"/>
      <c r="EX178" s="11"/>
      <c r="EY178" s="11"/>
      <c r="EZ178" s="11"/>
      <c r="FA178" s="11"/>
      <c r="FB178" s="11"/>
      <c r="FC178" s="11"/>
      <c r="FD178" s="11"/>
      <c r="FE178" s="11"/>
      <c r="FF178" s="11"/>
      <c r="FG178" s="11"/>
      <c r="FH178" s="11"/>
      <c r="FI178" s="11"/>
      <c r="FJ178" s="11"/>
      <c r="FK178" s="11"/>
      <c r="FL178" s="11"/>
      <c r="FM178" s="11"/>
      <c r="FN178" s="11"/>
      <c r="FO178" s="11"/>
      <c r="FP178" s="11"/>
      <c r="FQ178" s="11"/>
      <c r="FR178" s="11"/>
      <c r="FS178" s="11"/>
      <c r="FT178" s="11"/>
      <c r="FU178" s="11"/>
      <c r="FV178" s="11"/>
      <c r="FW178" s="11"/>
      <c r="FX178" s="11"/>
      <c r="FY178" s="11"/>
      <c r="FZ178" s="11"/>
      <c r="GA178" s="11"/>
      <c r="GB178" s="11"/>
      <c r="GC178" s="11"/>
      <c r="GD178" s="11"/>
      <c r="GE178" s="11"/>
      <c r="GF178" s="11"/>
      <c r="GG178" s="11"/>
      <c r="GH178" s="11"/>
      <c r="GI178" s="11"/>
      <c r="GJ178" s="11"/>
      <c r="GK178" s="11"/>
      <c r="GL178" s="11"/>
      <c r="GM178" s="11"/>
      <c r="GN178" s="11"/>
      <c r="GO178" s="11"/>
    </row>
    <row r="179" spans="2:197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  <c r="DW179" s="11"/>
      <c r="DX179" s="11"/>
      <c r="DY179" s="11"/>
      <c r="DZ179" s="11"/>
      <c r="EA179" s="11"/>
      <c r="EB179" s="11"/>
      <c r="EC179" s="11"/>
      <c r="ED179" s="11"/>
      <c r="EE179" s="11"/>
      <c r="EF179" s="11"/>
      <c r="EG179" s="11"/>
      <c r="EH179" s="11"/>
      <c r="EI179" s="11"/>
      <c r="EJ179" s="11"/>
      <c r="EK179" s="11"/>
      <c r="EL179" s="11"/>
      <c r="EM179" s="11"/>
      <c r="EN179" s="11"/>
      <c r="EO179" s="11"/>
      <c r="EP179" s="11"/>
      <c r="EQ179" s="11"/>
      <c r="ER179" s="11"/>
      <c r="ES179" s="11"/>
      <c r="ET179" s="11"/>
      <c r="EU179" s="11"/>
      <c r="EV179" s="11"/>
      <c r="EW179" s="11"/>
      <c r="EX179" s="11"/>
      <c r="EY179" s="11"/>
      <c r="EZ179" s="11"/>
      <c r="FA179" s="11"/>
      <c r="FB179" s="11"/>
      <c r="FC179" s="11"/>
      <c r="FD179" s="11"/>
      <c r="FE179" s="11"/>
      <c r="FF179" s="11"/>
      <c r="FG179" s="11"/>
      <c r="FH179" s="11"/>
      <c r="FI179" s="11"/>
      <c r="FJ179" s="11"/>
      <c r="FK179" s="11"/>
      <c r="FL179" s="11"/>
      <c r="FM179" s="11"/>
      <c r="FN179" s="11"/>
      <c r="FO179" s="11"/>
      <c r="FP179" s="11"/>
      <c r="FQ179" s="11"/>
      <c r="FR179" s="11"/>
      <c r="FS179" s="11"/>
      <c r="FT179" s="11"/>
      <c r="FU179" s="11"/>
      <c r="FV179" s="11"/>
      <c r="FW179" s="11"/>
      <c r="FX179" s="11"/>
      <c r="FY179" s="11"/>
      <c r="FZ179" s="11"/>
      <c r="GA179" s="11"/>
      <c r="GB179" s="11"/>
      <c r="GC179" s="11"/>
      <c r="GD179" s="11"/>
      <c r="GE179" s="11"/>
      <c r="GF179" s="11"/>
      <c r="GG179" s="11"/>
      <c r="GH179" s="11"/>
      <c r="GI179" s="11"/>
      <c r="GJ179" s="11"/>
      <c r="GK179" s="11"/>
      <c r="GL179" s="11"/>
      <c r="GM179" s="11"/>
      <c r="GN179" s="11"/>
      <c r="GO179" s="11"/>
    </row>
    <row r="180" spans="2:197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  <c r="DT180" s="11"/>
      <c r="DU180" s="11"/>
      <c r="DV180" s="11"/>
      <c r="DW180" s="11"/>
      <c r="DX180" s="11"/>
      <c r="DY180" s="11"/>
      <c r="DZ180" s="11"/>
      <c r="EA180" s="11"/>
      <c r="EB180" s="11"/>
      <c r="EC180" s="11"/>
      <c r="ED180" s="11"/>
      <c r="EE180" s="11"/>
      <c r="EF180" s="11"/>
      <c r="EG180" s="11"/>
      <c r="EH180" s="11"/>
      <c r="EI180" s="11"/>
      <c r="EJ180" s="11"/>
      <c r="EK180" s="11"/>
      <c r="EL180" s="11"/>
      <c r="EM180" s="11"/>
      <c r="EN180" s="11"/>
      <c r="EO180" s="11"/>
      <c r="EP180" s="11"/>
      <c r="EQ180" s="11"/>
      <c r="ER180" s="11"/>
      <c r="ES180" s="11"/>
      <c r="ET180" s="11"/>
      <c r="EU180" s="11"/>
      <c r="EV180" s="11"/>
      <c r="EW180" s="11"/>
      <c r="EX180" s="11"/>
      <c r="EY180" s="11"/>
      <c r="EZ180" s="11"/>
      <c r="FA180" s="11"/>
      <c r="FB180" s="11"/>
      <c r="FC180" s="11"/>
      <c r="FD180" s="11"/>
      <c r="FE180" s="11"/>
      <c r="FF180" s="11"/>
      <c r="FG180" s="11"/>
      <c r="FH180" s="11"/>
      <c r="FI180" s="11"/>
      <c r="FJ180" s="11"/>
      <c r="FK180" s="11"/>
      <c r="FL180" s="11"/>
      <c r="FM180" s="11"/>
      <c r="FN180" s="11"/>
      <c r="FO180" s="11"/>
      <c r="FP180" s="11"/>
      <c r="FQ180" s="11"/>
      <c r="FR180" s="11"/>
      <c r="FS180" s="11"/>
      <c r="FT180" s="11"/>
      <c r="FU180" s="11"/>
      <c r="FV180" s="11"/>
      <c r="FW180" s="11"/>
      <c r="FX180" s="11"/>
      <c r="FY180" s="11"/>
      <c r="FZ180" s="11"/>
      <c r="GA180" s="11"/>
      <c r="GB180" s="11"/>
      <c r="GC180" s="11"/>
      <c r="GD180" s="11"/>
      <c r="GE180" s="11"/>
      <c r="GF180" s="11"/>
      <c r="GG180" s="11"/>
      <c r="GH180" s="11"/>
      <c r="GI180" s="11"/>
      <c r="GJ180" s="11"/>
      <c r="GK180" s="11"/>
      <c r="GL180" s="11"/>
      <c r="GM180" s="11"/>
      <c r="GN180" s="11"/>
      <c r="GO180" s="11"/>
    </row>
    <row r="181" spans="2:197" x14ac:dyDescent="0.3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  <c r="DT181" s="11"/>
      <c r="DU181" s="11"/>
      <c r="DV181" s="11"/>
      <c r="DW181" s="11"/>
      <c r="DX181" s="11"/>
      <c r="DY181" s="11"/>
      <c r="DZ181" s="11"/>
      <c r="EA181" s="11"/>
      <c r="EB181" s="11"/>
      <c r="EC181" s="11"/>
      <c r="ED181" s="11"/>
      <c r="EE181" s="11"/>
      <c r="EF181" s="11"/>
      <c r="EG181" s="11"/>
      <c r="EH181" s="11"/>
      <c r="EI181" s="11"/>
      <c r="EJ181" s="11"/>
      <c r="EK181" s="11"/>
      <c r="EL181" s="11"/>
      <c r="EM181" s="11"/>
      <c r="EN181" s="11"/>
      <c r="EO181" s="11"/>
      <c r="EP181" s="11"/>
      <c r="EQ181" s="11"/>
      <c r="ER181" s="11"/>
      <c r="ES181" s="11"/>
      <c r="ET181" s="11"/>
      <c r="EU181" s="11"/>
      <c r="EV181" s="11"/>
      <c r="EW181" s="11"/>
      <c r="EX181" s="11"/>
      <c r="EY181" s="11"/>
      <c r="EZ181" s="11"/>
      <c r="FA181" s="11"/>
      <c r="FB181" s="11"/>
      <c r="FC181" s="11"/>
      <c r="FD181" s="11"/>
      <c r="FE181" s="11"/>
      <c r="FF181" s="11"/>
      <c r="FG181" s="11"/>
      <c r="FH181" s="11"/>
      <c r="FI181" s="11"/>
      <c r="FJ181" s="11"/>
      <c r="FK181" s="11"/>
      <c r="FL181" s="11"/>
      <c r="FM181" s="11"/>
      <c r="FN181" s="11"/>
      <c r="FO181" s="11"/>
      <c r="FP181" s="11"/>
      <c r="FQ181" s="11"/>
      <c r="FR181" s="11"/>
      <c r="FS181" s="11"/>
      <c r="FT181" s="11"/>
      <c r="FU181" s="11"/>
      <c r="FV181" s="11"/>
      <c r="FW181" s="11"/>
      <c r="FX181" s="11"/>
      <c r="FY181" s="11"/>
      <c r="FZ181" s="11"/>
      <c r="GA181" s="11"/>
      <c r="GB181" s="11"/>
      <c r="GC181" s="11"/>
      <c r="GD181" s="11"/>
      <c r="GE181" s="11"/>
      <c r="GF181" s="11"/>
      <c r="GG181" s="11"/>
      <c r="GH181" s="11"/>
      <c r="GI181" s="11"/>
      <c r="GJ181" s="11"/>
      <c r="GK181" s="11"/>
      <c r="GL181" s="11"/>
      <c r="GM181" s="11"/>
      <c r="GN181" s="11"/>
      <c r="GO181" s="11"/>
    </row>
    <row r="182" spans="2:197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  <c r="DT182" s="11"/>
      <c r="DU182" s="11"/>
      <c r="DV182" s="11"/>
      <c r="DW182" s="11"/>
      <c r="DX182" s="11"/>
      <c r="DY182" s="11"/>
      <c r="DZ182" s="11"/>
      <c r="EA182" s="11"/>
      <c r="EB182" s="11"/>
      <c r="EC182" s="11"/>
      <c r="ED182" s="11"/>
      <c r="EE182" s="11"/>
      <c r="EF182" s="11"/>
      <c r="EG182" s="11"/>
      <c r="EH182" s="11"/>
      <c r="EI182" s="11"/>
      <c r="EJ182" s="11"/>
      <c r="EK182" s="11"/>
      <c r="EL182" s="11"/>
      <c r="EM182" s="11"/>
      <c r="EN182" s="11"/>
      <c r="EO182" s="11"/>
      <c r="EP182" s="11"/>
      <c r="EQ182" s="11"/>
      <c r="ER182" s="11"/>
      <c r="ES182" s="11"/>
      <c r="ET182" s="11"/>
      <c r="EU182" s="11"/>
      <c r="EV182" s="11"/>
      <c r="EW182" s="11"/>
      <c r="EX182" s="11"/>
      <c r="EY182" s="11"/>
      <c r="EZ182" s="11"/>
      <c r="FA182" s="11"/>
      <c r="FB182" s="11"/>
      <c r="FC182" s="11"/>
      <c r="FD182" s="11"/>
      <c r="FE182" s="11"/>
      <c r="FF182" s="11"/>
      <c r="FG182" s="11"/>
      <c r="FH182" s="11"/>
      <c r="FI182" s="11"/>
      <c r="FJ182" s="11"/>
      <c r="FK182" s="11"/>
      <c r="FL182" s="11"/>
      <c r="FM182" s="11"/>
      <c r="FN182" s="11"/>
      <c r="FO182" s="11"/>
      <c r="FP182" s="11"/>
      <c r="FQ182" s="11"/>
      <c r="FR182" s="11"/>
      <c r="FS182" s="11"/>
      <c r="FT182" s="11"/>
      <c r="FU182" s="11"/>
      <c r="FV182" s="11"/>
      <c r="FW182" s="11"/>
      <c r="FX182" s="11"/>
      <c r="FY182" s="11"/>
      <c r="FZ182" s="11"/>
      <c r="GA182" s="11"/>
      <c r="GB182" s="11"/>
      <c r="GC182" s="11"/>
      <c r="GD182" s="11"/>
      <c r="GE182" s="11"/>
      <c r="GF182" s="11"/>
      <c r="GG182" s="11"/>
      <c r="GH182" s="11"/>
      <c r="GI182" s="11"/>
      <c r="GJ182" s="11"/>
      <c r="GK182" s="11"/>
      <c r="GL182" s="11"/>
      <c r="GM182" s="11"/>
      <c r="GN182" s="11"/>
      <c r="GO182" s="11"/>
    </row>
    <row r="183" spans="2:197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  <c r="DT183" s="11"/>
      <c r="DU183" s="11"/>
      <c r="DV183" s="11"/>
      <c r="DW183" s="11"/>
      <c r="DX183" s="11"/>
      <c r="DY183" s="11"/>
      <c r="DZ183" s="11"/>
      <c r="EA183" s="11"/>
      <c r="EB183" s="11"/>
      <c r="EC183" s="11"/>
      <c r="ED183" s="11"/>
      <c r="EE183" s="11"/>
      <c r="EF183" s="11"/>
      <c r="EG183" s="11"/>
      <c r="EH183" s="11"/>
      <c r="EI183" s="11"/>
      <c r="EJ183" s="11"/>
      <c r="EK183" s="11"/>
      <c r="EL183" s="11"/>
      <c r="EM183" s="11"/>
      <c r="EN183" s="11"/>
      <c r="EO183" s="11"/>
      <c r="EP183" s="11"/>
      <c r="EQ183" s="11"/>
      <c r="ER183" s="11"/>
      <c r="ES183" s="11"/>
      <c r="ET183" s="11"/>
      <c r="EU183" s="11"/>
      <c r="EV183" s="11"/>
      <c r="EW183" s="11"/>
      <c r="EX183" s="11"/>
      <c r="EY183" s="11"/>
      <c r="EZ183" s="11"/>
      <c r="FA183" s="11"/>
      <c r="FB183" s="11"/>
      <c r="FC183" s="11"/>
      <c r="FD183" s="11"/>
      <c r="FE183" s="11"/>
      <c r="FF183" s="11"/>
      <c r="FG183" s="11"/>
      <c r="FH183" s="11"/>
      <c r="FI183" s="11"/>
      <c r="FJ183" s="11"/>
      <c r="FK183" s="11"/>
      <c r="FL183" s="11"/>
      <c r="FM183" s="11"/>
      <c r="FN183" s="11"/>
      <c r="FO183" s="11"/>
      <c r="FP183" s="11"/>
      <c r="FQ183" s="11"/>
      <c r="FR183" s="11"/>
      <c r="FS183" s="11"/>
      <c r="FT183" s="11"/>
      <c r="FU183" s="11"/>
      <c r="FV183" s="11"/>
      <c r="FW183" s="11"/>
      <c r="FX183" s="11"/>
      <c r="FY183" s="11"/>
      <c r="FZ183" s="11"/>
      <c r="GA183" s="11"/>
      <c r="GB183" s="11"/>
      <c r="GC183" s="11"/>
      <c r="GD183" s="11"/>
      <c r="GE183" s="11"/>
      <c r="GF183" s="11"/>
      <c r="GG183" s="11"/>
      <c r="GH183" s="11"/>
      <c r="GI183" s="11"/>
      <c r="GJ183" s="11"/>
      <c r="GK183" s="11"/>
      <c r="GL183" s="11"/>
      <c r="GM183" s="11"/>
      <c r="GN183" s="11"/>
      <c r="GO183" s="11"/>
    </row>
    <row r="184" spans="2:197" x14ac:dyDescent="0.3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  <c r="DT184" s="11"/>
      <c r="DU184" s="11"/>
      <c r="DV184" s="11"/>
      <c r="DW184" s="11"/>
      <c r="DX184" s="11"/>
      <c r="DY184" s="11"/>
      <c r="DZ184" s="11"/>
      <c r="EA184" s="11"/>
      <c r="EB184" s="11"/>
      <c r="EC184" s="11"/>
      <c r="ED184" s="11"/>
      <c r="EE184" s="11"/>
      <c r="EF184" s="11"/>
      <c r="EG184" s="11"/>
      <c r="EH184" s="11"/>
      <c r="EI184" s="11"/>
      <c r="EJ184" s="11"/>
      <c r="EK184" s="11"/>
      <c r="EL184" s="11"/>
      <c r="EM184" s="11"/>
      <c r="EN184" s="11"/>
      <c r="EO184" s="11"/>
      <c r="EP184" s="11"/>
      <c r="EQ184" s="11"/>
      <c r="ER184" s="11"/>
      <c r="ES184" s="11"/>
      <c r="ET184" s="11"/>
      <c r="EU184" s="11"/>
      <c r="EV184" s="11"/>
      <c r="EW184" s="11"/>
      <c r="EX184" s="11"/>
      <c r="EY184" s="11"/>
      <c r="EZ184" s="11"/>
      <c r="FA184" s="11"/>
      <c r="FB184" s="11"/>
      <c r="FC184" s="11"/>
      <c r="FD184" s="11"/>
      <c r="FE184" s="11"/>
      <c r="FF184" s="11"/>
      <c r="FG184" s="11"/>
      <c r="FH184" s="11"/>
      <c r="FI184" s="11"/>
      <c r="FJ184" s="11"/>
      <c r="FK184" s="11"/>
      <c r="FL184" s="11"/>
      <c r="FM184" s="11"/>
      <c r="FN184" s="11"/>
      <c r="FO184" s="11"/>
      <c r="FP184" s="11"/>
      <c r="FQ184" s="11"/>
      <c r="FR184" s="11"/>
      <c r="FS184" s="11"/>
      <c r="FT184" s="11"/>
      <c r="FU184" s="11"/>
      <c r="FV184" s="11"/>
      <c r="FW184" s="11"/>
      <c r="FX184" s="11"/>
      <c r="FY184" s="11"/>
      <c r="FZ184" s="11"/>
      <c r="GA184" s="11"/>
      <c r="GB184" s="11"/>
      <c r="GC184" s="11"/>
      <c r="GD184" s="11"/>
      <c r="GE184" s="11"/>
      <c r="GF184" s="11"/>
      <c r="GG184" s="11"/>
      <c r="GH184" s="11"/>
      <c r="GI184" s="11"/>
      <c r="GJ184" s="11"/>
      <c r="GK184" s="11"/>
      <c r="GL184" s="11"/>
      <c r="GM184" s="11"/>
      <c r="GN184" s="11"/>
      <c r="GO184" s="11"/>
    </row>
    <row r="185" spans="2:197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  <c r="DT185" s="11"/>
      <c r="DU185" s="11"/>
      <c r="DV185" s="11"/>
      <c r="DW185" s="11"/>
      <c r="DX185" s="11"/>
      <c r="DY185" s="11"/>
      <c r="DZ185" s="11"/>
      <c r="EA185" s="11"/>
      <c r="EB185" s="11"/>
      <c r="EC185" s="11"/>
      <c r="ED185" s="11"/>
      <c r="EE185" s="11"/>
      <c r="EF185" s="11"/>
      <c r="EG185" s="11"/>
      <c r="EH185" s="11"/>
      <c r="EI185" s="11"/>
      <c r="EJ185" s="11"/>
      <c r="EK185" s="11"/>
      <c r="EL185" s="11"/>
      <c r="EM185" s="11"/>
      <c r="EN185" s="11"/>
      <c r="EO185" s="11"/>
      <c r="EP185" s="11"/>
      <c r="EQ185" s="11"/>
      <c r="ER185" s="11"/>
      <c r="ES185" s="11"/>
      <c r="ET185" s="11"/>
      <c r="EU185" s="11"/>
      <c r="EV185" s="11"/>
      <c r="EW185" s="11"/>
      <c r="EX185" s="11"/>
      <c r="EY185" s="11"/>
      <c r="EZ185" s="11"/>
      <c r="FA185" s="11"/>
      <c r="FB185" s="11"/>
      <c r="FC185" s="11"/>
      <c r="FD185" s="11"/>
      <c r="FE185" s="11"/>
      <c r="FF185" s="11"/>
      <c r="FG185" s="11"/>
      <c r="FH185" s="11"/>
      <c r="FI185" s="11"/>
      <c r="FJ185" s="11"/>
      <c r="FK185" s="11"/>
      <c r="FL185" s="11"/>
      <c r="FM185" s="11"/>
      <c r="FN185" s="11"/>
      <c r="FO185" s="11"/>
      <c r="FP185" s="11"/>
      <c r="FQ185" s="11"/>
      <c r="FR185" s="11"/>
      <c r="FS185" s="11"/>
      <c r="FT185" s="11"/>
      <c r="FU185" s="11"/>
      <c r="FV185" s="11"/>
      <c r="FW185" s="11"/>
      <c r="FX185" s="11"/>
      <c r="FY185" s="11"/>
      <c r="FZ185" s="11"/>
      <c r="GA185" s="11"/>
      <c r="GB185" s="11"/>
      <c r="GC185" s="11"/>
      <c r="GD185" s="11"/>
      <c r="GE185" s="11"/>
      <c r="GF185" s="11"/>
      <c r="GG185" s="11"/>
      <c r="GH185" s="11"/>
      <c r="GI185" s="11"/>
      <c r="GJ185" s="11"/>
      <c r="GK185" s="11"/>
      <c r="GL185" s="11"/>
      <c r="GM185" s="11"/>
      <c r="GN185" s="11"/>
      <c r="GO185" s="11"/>
    </row>
    <row r="186" spans="2:197" x14ac:dyDescent="0.3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  <c r="DT186" s="11"/>
      <c r="DU186" s="11"/>
      <c r="DV186" s="11"/>
      <c r="DW186" s="11"/>
      <c r="DX186" s="11"/>
      <c r="DY186" s="11"/>
      <c r="DZ186" s="11"/>
      <c r="EA186" s="11"/>
      <c r="EB186" s="11"/>
      <c r="EC186" s="11"/>
      <c r="ED186" s="11"/>
      <c r="EE186" s="11"/>
      <c r="EF186" s="11"/>
      <c r="EG186" s="11"/>
      <c r="EH186" s="11"/>
      <c r="EI186" s="11"/>
      <c r="EJ186" s="11"/>
      <c r="EK186" s="11"/>
      <c r="EL186" s="11"/>
      <c r="EM186" s="11"/>
      <c r="EN186" s="11"/>
      <c r="EO186" s="11"/>
      <c r="EP186" s="11"/>
      <c r="EQ186" s="11"/>
      <c r="ER186" s="11"/>
      <c r="ES186" s="11"/>
      <c r="ET186" s="11"/>
      <c r="EU186" s="11"/>
      <c r="EV186" s="11"/>
      <c r="EW186" s="11"/>
      <c r="EX186" s="11"/>
      <c r="EY186" s="11"/>
      <c r="EZ186" s="11"/>
      <c r="FA186" s="11"/>
      <c r="FB186" s="11"/>
      <c r="FC186" s="11"/>
      <c r="FD186" s="11"/>
      <c r="FE186" s="11"/>
      <c r="FF186" s="11"/>
      <c r="FG186" s="11"/>
      <c r="FH186" s="11"/>
      <c r="FI186" s="11"/>
      <c r="FJ186" s="11"/>
      <c r="FK186" s="11"/>
      <c r="FL186" s="11"/>
      <c r="FM186" s="11"/>
      <c r="FN186" s="11"/>
      <c r="FO186" s="11"/>
      <c r="FP186" s="11"/>
      <c r="FQ186" s="11"/>
      <c r="FR186" s="11"/>
      <c r="FS186" s="11"/>
      <c r="FT186" s="11"/>
      <c r="FU186" s="11"/>
      <c r="FV186" s="11"/>
      <c r="FW186" s="11"/>
      <c r="FX186" s="11"/>
      <c r="FY186" s="11"/>
      <c r="FZ186" s="11"/>
      <c r="GA186" s="11"/>
      <c r="GB186" s="11"/>
      <c r="GC186" s="11"/>
      <c r="GD186" s="11"/>
      <c r="GE186" s="11"/>
      <c r="GF186" s="11"/>
      <c r="GG186" s="11"/>
      <c r="GH186" s="11"/>
      <c r="GI186" s="11"/>
      <c r="GJ186" s="11"/>
      <c r="GK186" s="11"/>
      <c r="GL186" s="11"/>
      <c r="GM186" s="11"/>
      <c r="GN186" s="11"/>
      <c r="GO186" s="11"/>
    </row>
    <row r="187" spans="2:197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  <c r="DT187" s="11"/>
      <c r="DU187" s="11"/>
      <c r="DV187" s="11"/>
      <c r="DW187" s="11"/>
      <c r="DX187" s="11"/>
      <c r="DY187" s="11"/>
      <c r="DZ187" s="11"/>
      <c r="EA187" s="11"/>
      <c r="EB187" s="11"/>
      <c r="EC187" s="11"/>
      <c r="ED187" s="11"/>
      <c r="EE187" s="11"/>
      <c r="EF187" s="11"/>
      <c r="EG187" s="11"/>
      <c r="EH187" s="11"/>
      <c r="EI187" s="11"/>
      <c r="EJ187" s="11"/>
      <c r="EK187" s="11"/>
      <c r="EL187" s="11"/>
      <c r="EM187" s="11"/>
      <c r="EN187" s="11"/>
      <c r="EO187" s="11"/>
      <c r="EP187" s="11"/>
      <c r="EQ187" s="11"/>
      <c r="ER187" s="11"/>
      <c r="ES187" s="11"/>
      <c r="ET187" s="11"/>
      <c r="EU187" s="11"/>
      <c r="EV187" s="11"/>
      <c r="EW187" s="11"/>
      <c r="EX187" s="11"/>
      <c r="EY187" s="11"/>
      <c r="EZ187" s="11"/>
      <c r="FA187" s="11"/>
      <c r="FB187" s="11"/>
      <c r="FC187" s="11"/>
      <c r="FD187" s="11"/>
      <c r="FE187" s="11"/>
      <c r="FF187" s="11"/>
      <c r="FG187" s="11"/>
      <c r="FH187" s="11"/>
      <c r="FI187" s="11"/>
      <c r="FJ187" s="11"/>
      <c r="FK187" s="11"/>
      <c r="FL187" s="11"/>
      <c r="FM187" s="11"/>
      <c r="FN187" s="11"/>
      <c r="FO187" s="11"/>
      <c r="FP187" s="11"/>
      <c r="FQ187" s="11"/>
      <c r="FR187" s="11"/>
      <c r="FS187" s="11"/>
      <c r="FT187" s="11"/>
      <c r="FU187" s="11"/>
      <c r="FV187" s="11"/>
      <c r="FW187" s="11"/>
      <c r="FX187" s="11"/>
      <c r="FY187" s="11"/>
      <c r="FZ187" s="11"/>
      <c r="GA187" s="11"/>
      <c r="GB187" s="11"/>
      <c r="GC187" s="11"/>
      <c r="GD187" s="11"/>
      <c r="GE187" s="11"/>
      <c r="GF187" s="11"/>
      <c r="GG187" s="11"/>
      <c r="GH187" s="11"/>
      <c r="GI187" s="11"/>
      <c r="GJ187" s="11"/>
      <c r="GK187" s="11"/>
      <c r="GL187" s="11"/>
      <c r="GM187" s="11"/>
      <c r="GN187" s="11"/>
      <c r="GO187" s="11"/>
    </row>
    <row r="188" spans="2:197" x14ac:dyDescent="0.3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  <c r="DT188" s="11"/>
      <c r="DU188" s="11"/>
      <c r="DV188" s="11"/>
      <c r="DW188" s="11"/>
      <c r="DX188" s="11"/>
      <c r="DY188" s="11"/>
      <c r="DZ188" s="11"/>
      <c r="EA188" s="11"/>
      <c r="EB188" s="11"/>
      <c r="EC188" s="11"/>
      <c r="ED188" s="11"/>
      <c r="EE188" s="11"/>
      <c r="EF188" s="11"/>
      <c r="EG188" s="11"/>
      <c r="EH188" s="11"/>
      <c r="EI188" s="11"/>
      <c r="EJ188" s="11"/>
      <c r="EK188" s="11"/>
      <c r="EL188" s="11"/>
      <c r="EM188" s="11"/>
      <c r="EN188" s="11"/>
      <c r="EO188" s="11"/>
      <c r="EP188" s="11"/>
      <c r="EQ188" s="11"/>
      <c r="ER188" s="11"/>
      <c r="ES188" s="11"/>
      <c r="ET188" s="11"/>
      <c r="EU188" s="11"/>
      <c r="EV188" s="11"/>
      <c r="EW188" s="11"/>
      <c r="EX188" s="11"/>
      <c r="EY188" s="11"/>
      <c r="EZ188" s="11"/>
      <c r="FA188" s="11"/>
      <c r="FB188" s="11"/>
      <c r="FC188" s="11"/>
      <c r="FD188" s="11"/>
      <c r="FE188" s="11"/>
      <c r="FF188" s="11"/>
      <c r="FG188" s="11"/>
      <c r="FH188" s="11"/>
      <c r="FI188" s="11"/>
      <c r="FJ188" s="11"/>
      <c r="FK188" s="11"/>
      <c r="FL188" s="11"/>
      <c r="FM188" s="11"/>
      <c r="FN188" s="11"/>
      <c r="FO188" s="11"/>
      <c r="FP188" s="11"/>
      <c r="FQ188" s="11"/>
      <c r="FR188" s="11"/>
      <c r="FS188" s="11"/>
      <c r="FT188" s="11"/>
      <c r="FU188" s="11"/>
      <c r="FV188" s="11"/>
      <c r="FW188" s="11"/>
      <c r="FX188" s="11"/>
      <c r="FY188" s="11"/>
      <c r="FZ188" s="11"/>
      <c r="GA188" s="11"/>
      <c r="GB188" s="11"/>
      <c r="GC188" s="11"/>
      <c r="GD188" s="11"/>
      <c r="GE188" s="11"/>
      <c r="GF188" s="11"/>
      <c r="GG188" s="11"/>
      <c r="GH188" s="11"/>
      <c r="GI188" s="11"/>
      <c r="GJ188" s="11"/>
      <c r="GK188" s="11"/>
      <c r="GL188" s="11"/>
      <c r="GM188" s="11"/>
      <c r="GN188" s="11"/>
      <c r="GO188" s="11"/>
    </row>
    <row r="189" spans="2:197" x14ac:dyDescent="0.3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  <c r="DT189" s="11"/>
      <c r="DU189" s="11"/>
      <c r="DV189" s="11"/>
      <c r="DW189" s="11"/>
      <c r="DX189" s="11"/>
      <c r="DY189" s="11"/>
      <c r="DZ189" s="11"/>
      <c r="EA189" s="11"/>
      <c r="EB189" s="11"/>
      <c r="EC189" s="11"/>
      <c r="ED189" s="11"/>
      <c r="EE189" s="11"/>
      <c r="EF189" s="11"/>
      <c r="EG189" s="11"/>
      <c r="EH189" s="11"/>
      <c r="EI189" s="11"/>
      <c r="EJ189" s="11"/>
      <c r="EK189" s="11"/>
      <c r="EL189" s="11"/>
      <c r="EM189" s="11"/>
      <c r="EN189" s="11"/>
      <c r="EO189" s="11"/>
      <c r="EP189" s="11"/>
      <c r="EQ189" s="11"/>
      <c r="ER189" s="11"/>
      <c r="ES189" s="11"/>
      <c r="ET189" s="11"/>
      <c r="EU189" s="11"/>
      <c r="EV189" s="11"/>
      <c r="EW189" s="11"/>
      <c r="EX189" s="11"/>
      <c r="EY189" s="11"/>
      <c r="EZ189" s="11"/>
      <c r="FA189" s="11"/>
      <c r="FB189" s="11"/>
      <c r="FC189" s="11"/>
      <c r="FD189" s="11"/>
      <c r="FE189" s="11"/>
      <c r="FF189" s="11"/>
      <c r="FG189" s="11"/>
      <c r="FH189" s="11"/>
      <c r="FI189" s="11"/>
      <c r="FJ189" s="11"/>
      <c r="FK189" s="11"/>
      <c r="FL189" s="11"/>
      <c r="FM189" s="11"/>
      <c r="FN189" s="11"/>
      <c r="FO189" s="11"/>
      <c r="FP189" s="11"/>
      <c r="FQ189" s="11"/>
      <c r="FR189" s="11"/>
      <c r="FS189" s="11"/>
      <c r="FT189" s="11"/>
      <c r="FU189" s="11"/>
      <c r="FV189" s="11"/>
      <c r="FW189" s="11"/>
      <c r="FX189" s="11"/>
      <c r="FY189" s="11"/>
      <c r="FZ189" s="11"/>
      <c r="GA189" s="11"/>
      <c r="GB189" s="11"/>
      <c r="GC189" s="11"/>
      <c r="GD189" s="11"/>
      <c r="GE189" s="11"/>
      <c r="GF189" s="11"/>
      <c r="GG189" s="11"/>
      <c r="GH189" s="11"/>
      <c r="GI189" s="11"/>
      <c r="GJ189" s="11"/>
      <c r="GK189" s="11"/>
      <c r="GL189" s="11"/>
      <c r="GM189" s="11"/>
      <c r="GN189" s="11"/>
      <c r="GO189" s="11"/>
    </row>
    <row r="190" spans="2:197" x14ac:dyDescent="0.3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  <c r="DW190" s="11"/>
      <c r="DX190" s="11"/>
      <c r="DY190" s="11"/>
      <c r="DZ190" s="11"/>
      <c r="EA190" s="11"/>
      <c r="EB190" s="11"/>
      <c r="EC190" s="11"/>
      <c r="ED190" s="11"/>
      <c r="EE190" s="11"/>
      <c r="EF190" s="11"/>
      <c r="EG190" s="11"/>
      <c r="EH190" s="11"/>
      <c r="EI190" s="11"/>
      <c r="EJ190" s="11"/>
      <c r="EK190" s="11"/>
      <c r="EL190" s="11"/>
      <c r="EM190" s="11"/>
      <c r="EN190" s="11"/>
      <c r="EO190" s="11"/>
      <c r="EP190" s="11"/>
      <c r="EQ190" s="11"/>
      <c r="ER190" s="11"/>
      <c r="ES190" s="11"/>
      <c r="ET190" s="11"/>
      <c r="EU190" s="11"/>
      <c r="EV190" s="11"/>
      <c r="EW190" s="11"/>
      <c r="EX190" s="11"/>
      <c r="EY190" s="11"/>
      <c r="EZ190" s="11"/>
      <c r="FA190" s="11"/>
      <c r="FB190" s="11"/>
      <c r="FC190" s="11"/>
      <c r="FD190" s="11"/>
      <c r="FE190" s="11"/>
      <c r="FF190" s="11"/>
      <c r="FG190" s="11"/>
      <c r="FH190" s="11"/>
      <c r="FI190" s="11"/>
      <c r="FJ190" s="11"/>
      <c r="FK190" s="11"/>
      <c r="FL190" s="11"/>
      <c r="FM190" s="11"/>
      <c r="FN190" s="11"/>
      <c r="FO190" s="11"/>
      <c r="FP190" s="11"/>
      <c r="FQ190" s="11"/>
      <c r="FR190" s="11"/>
      <c r="FS190" s="11"/>
      <c r="FT190" s="11"/>
      <c r="FU190" s="11"/>
      <c r="FV190" s="11"/>
      <c r="FW190" s="11"/>
      <c r="FX190" s="11"/>
      <c r="FY190" s="11"/>
      <c r="FZ190" s="11"/>
      <c r="GA190" s="11"/>
      <c r="GB190" s="11"/>
      <c r="GC190" s="11"/>
      <c r="GD190" s="11"/>
      <c r="GE190" s="11"/>
      <c r="GF190" s="11"/>
      <c r="GG190" s="11"/>
      <c r="GH190" s="11"/>
      <c r="GI190" s="11"/>
      <c r="GJ190" s="11"/>
      <c r="GK190" s="11"/>
      <c r="GL190" s="11"/>
      <c r="GM190" s="11"/>
      <c r="GN190" s="11"/>
      <c r="GO190" s="11"/>
    </row>
    <row r="191" spans="2:197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  <c r="DT191" s="11"/>
      <c r="DU191" s="11"/>
      <c r="DV191" s="11"/>
      <c r="DW191" s="11"/>
      <c r="DX191" s="11"/>
      <c r="DY191" s="11"/>
      <c r="DZ191" s="11"/>
      <c r="EA191" s="11"/>
      <c r="EB191" s="11"/>
      <c r="EC191" s="11"/>
      <c r="ED191" s="11"/>
      <c r="EE191" s="11"/>
      <c r="EF191" s="11"/>
      <c r="EG191" s="11"/>
      <c r="EH191" s="11"/>
      <c r="EI191" s="11"/>
      <c r="EJ191" s="11"/>
      <c r="EK191" s="11"/>
      <c r="EL191" s="11"/>
      <c r="EM191" s="11"/>
      <c r="EN191" s="11"/>
      <c r="EO191" s="11"/>
      <c r="EP191" s="11"/>
      <c r="EQ191" s="11"/>
      <c r="ER191" s="11"/>
      <c r="ES191" s="11"/>
      <c r="ET191" s="11"/>
      <c r="EU191" s="11"/>
      <c r="EV191" s="11"/>
      <c r="EW191" s="11"/>
      <c r="EX191" s="11"/>
      <c r="EY191" s="11"/>
      <c r="EZ191" s="11"/>
      <c r="FA191" s="11"/>
      <c r="FB191" s="11"/>
      <c r="FC191" s="11"/>
      <c r="FD191" s="11"/>
      <c r="FE191" s="11"/>
      <c r="FF191" s="11"/>
      <c r="FG191" s="11"/>
      <c r="FH191" s="11"/>
      <c r="FI191" s="11"/>
      <c r="FJ191" s="11"/>
      <c r="FK191" s="11"/>
      <c r="FL191" s="11"/>
      <c r="FM191" s="11"/>
      <c r="FN191" s="11"/>
      <c r="FO191" s="11"/>
      <c r="FP191" s="11"/>
      <c r="FQ191" s="11"/>
      <c r="FR191" s="11"/>
      <c r="FS191" s="11"/>
      <c r="FT191" s="11"/>
      <c r="FU191" s="11"/>
      <c r="FV191" s="11"/>
      <c r="FW191" s="11"/>
      <c r="FX191" s="11"/>
      <c r="FY191" s="11"/>
      <c r="FZ191" s="11"/>
      <c r="GA191" s="11"/>
      <c r="GB191" s="11"/>
      <c r="GC191" s="11"/>
      <c r="GD191" s="11"/>
      <c r="GE191" s="11"/>
      <c r="GF191" s="11"/>
      <c r="GG191" s="11"/>
      <c r="GH191" s="11"/>
      <c r="GI191" s="11"/>
      <c r="GJ191" s="11"/>
      <c r="GK191" s="11"/>
      <c r="GL191" s="11"/>
      <c r="GM191" s="11"/>
      <c r="GN191" s="11"/>
      <c r="GO191" s="11"/>
    </row>
    <row r="192" spans="2:197" x14ac:dyDescent="0.3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  <c r="DT192" s="11"/>
      <c r="DU192" s="11"/>
      <c r="DV192" s="11"/>
      <c r="DW192" s="11"/>
      <c r="DX192" s="11"/>
      <c r="DY192" s="11"/>
      <c r="DZ192" s="11"/>
      <c r="EA192" s="11"/>
      <c r="EB192" s="11"/>
      <c r="EC192" s="11"/>
      <c r="ED192" s="11"/>
      <c r="EE192" s="11"/>
      <c r="EF192" s="11"/>
      <c r="EG192" s="11"/>
      <c r="EH192" s="11"/>
      <c r="EI192" s="11"/>
      <c r="EJ192" s="11"/>
      <c r="EK192" s="11"/>
      <c r="EL192" s="11"/>
      <c r="EM192" s="11"/>
      <c r="EN192" s="11"/>
      <c r="EO192" s="11"/>
      <c r="EP192" s="11"/>
      <c r="EQ192" s="11"/>
      <c r="ER192" s="11"/>
      <c r="ES192" s="11"/>
      <c r="ET192" s="11"/>
      <c r="EU192" s="11"/>
      <c r="EV192" s="11"/>
      <c r="EW192" s="11"/>
      <c r="EX192" s="11"/>
      <c r="EY192" s="11"/>
      <c r="EZ192" s="11"/>
      <c r="FA192" s="11"/>
      <c r="FB192" s="11"/>
      <c r="FC192" s="11"/>
      <c r="FD192" s="11"/>
      <c r="FE192" s="11"/>
      <c r="FF192" s="11"/>
      <c r="FG192" s="11"/>
      <c r="FH192" s="11"/>
      <c r="FI192" s="11"/>
      <c r="FJ192" s="11"/>
      <c r="FK192" s="11"/>
      <c r="FL192" s="11"/>
      <c r="FM192" s="11"/>
      <c r="FN192" s="11"/>
      <c r="FO192" s="11"/>
      <c r="FP192" s="11"/>
      <c r="FQ192" s="11"/>
      <c r="FR192" s="11"/>
      <c r="FS192" s="11"/>
      <c r="FT192" s="11"/>
      <c r="FU192" s="11"/>
      <c r="FV192" s="11"/>
      <c r="FW192" s="11"/>
      <c r="FX192" s="11"/>
      <c r="FY192" s="11"/>
      <c r="FZ192" s="11"/>
      <c r="GA192" s="11"/>
      <c r="GB192" s="11"/>
      <c r="GC192" s="11"/>
      <c r="GD192" s="11"/>
      <c r="GE192" s="11"/>
      <c r="GF192" s="11"/>
      <c r="GG192" s="11"/>
      <c r="GH192" s="11"/>
      <c r="GI192" s="11"/>
      <c r="GJ192" s="11"/>
      <c r="GK192" s="11"/>
      <c r="GL192" s="11"/>
      <c r="GM192" s="11"/>
      <c r="GN192" s="11"/>
      <c r="GO192" s="11"/>
    </row>
    <row r="193" spans="2:197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  <c r="DT193" s="11"/>
      <c r="DU193" s="11"/>
      <c r="DV193" s="11"/>
      <c r="DW193" s="11"/>
      <c r="DX193" s="11"/>
      <c r="DY193" s="11"/>
      <c r="DZ193" s="11"/>
      <c r="EA193" s="11"/>
      <c r="EB193" s="11"/>
      <c r="EC193" s="11"/>
      <c r="ED193" s="11"/>
      <c r="EE193" s="11"/>
      <c r="EF193" s="11"/>
      <c r="EG193" s="11"/>
      <c r="EH193" s="11"/>
      <c r="EI193" s="11"/>
      <c r="EJ193" s="11"/>
      <c r="EK193" s="11"/>
      <c r="EL193" s="11"/>
      <c r="EM193" s="11"/>
      <c r="EN193" s="11"/>
      <c r="EO193" s="11"/>
      <c r="EP193" s="11"/>
      <c r="EQ193" s="11"/>
      <c r="ER193" s="11"/>
      <c r="ES193" s="11"/>
      <c r="ET193" s="11"/>
      <c r="EU193" s="11"/>
      <c r="EV193" s="11"/>
      <c r="EW193" s="11"/>
      <c r="EX193" s="11"/>
      <c r="EY193" s="11"/>
      <c r="EZ193" s="11"/>
      <c r="FA193" s="11"/>
      <c r="FB193" s="11"/>
      <c r="FC193" s="11"/>
      <c r="FD193" s="11"/>
      <c r="FE193" s="11"/>
      <c r="FF193" s="11"/>
      <c r="FG193" s="11"/>
      <c r="FH193" s="11"/>
      <c r="FI193" s="11"/>
      <c r="FJ193" s="11"/>
      <c r="FK193" s="11"/>
      <c r="FL193" s="11"/>
      <c r="FM193" s="11"/>
      <c r="FN193" s="11"/>
      <c r="FO193" s="11"/>
      <c r="FP193" s="11"/>
      <c r="FQ193" s="11"/>
      <c r="FR193" s="11"/>
      <c r="FS193" s="11"/>
      <c r="FT193" s="11"/>
      <c r="FU193" s="11"/>
      <c r="FV193" s="11"/>
      <c r="FW193" s="11"/>
      <c r="FX193" s="11"/>
      <c r="FY193" s="11"/>
      <c r="FZ193" s="11"/>
      <c r="GA193" s="11"/>
      <c r="GB193" s="11"/>
      <c r="GC193" s="11"/>
      <c r="GD193" s="11"/>
      <c r="GE193" s="11"/>
      <c r="GF193" s="11"/>
      <c r="GG193" s="11"/>
      <c r="GH193" s="11"/>
      <c r="GI193" s="11"/>
      <c r="GJ193" s="11"/>
      <c r="GK193" s="11"/>
      <c r="GL193" s="11"/>
      <c r="GM193" s="11"/>
      <c r="GN193" s="11"/>
      <c r="GO193" s="11"/>
    </row>
    <row r="194" spans="2:197" x14ac:dyDescent="0.3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  <c r="DT194" s="11"/>
      <c r="DU194" s="11"/>
      <c r="DV194" s="11"/>
      <c r="DW194" s="11"/>
      <c r="DX194" s="11"/>
      <c r="DY194" s="11"/>
      <c r="DZ194" s="11"/>
      <c r="EA194" s="11"/>
      <c r="EB194" s="11"/>
      <c r="EC194" s="11"/>
      <c r="ED194" s="11"/>
      <c r="EE194" s="11"/>
      <c r="EF194" s="11"/>
      <c r="EG194" s="11"/>
      <c r="EH194" s="11"/>
      <c r="EI194" s="11"/>
      <c r="EJ194" s="11"/>
      <c r="EK194" s="11"/>
      <c r="EL194" s="11"/>
      <c r="EM194" s="11"/>
      <c r="EN194" s="11"/>
      <c r="EO194" s="11"/>
      <c r="EP194" s="11"/>
      <c r="EQ194" s="11"/>
      <c r="ER194" s="11"/>
      <c r="ES194" s="11"/>
      <c r="ET194" s="11"/>
      <c r="EU194" s="11"/>
      <c r="EV194" s="11"/>
      <c r="EW194" s="11"/>
      <c r="EX194" s="11"/>
      <c r="EY194" s="11"/>
      <c r="EZ194" s="11"/>
      <c r="FA194" s="11"/>
      <c r="FB194" s="11"/>
      <c r="FC194" s="11"/>
      <c r="FD194" s="11"/>
      <c r="FE194" s="11"/>
      <c r="FF194" s="11"/>
      <c r="FG194" s="11"/>
      <c r="FH194" s="11"/>
      <c r="FI194" s="11"/>
      <c r="FJ194" s="11"/>
      <c r="FK194" s="11"/>
      <c r="FL194" s="11"/>
      <c r="FM194" s="11"/>
      <c r="FN194" s="11"/>
      <c r="FO194" s="11"/>
      <c r="FP194" s="11"/>
      <c r="FQ194" s="11"/>
      <c r="FR194" s="11"/>
      <c r="FS194" s="11"/>
      <c r="FT194" s="11"/>
      <c r="FU194" s="11"/>
      <c r="FV194" s="11"/>
      <c r="FW194" s="11"/>
      <c r="FX194" s="11"/>
      <c r="FY194" s="11"/>
      <c r="FZ194" s="11"/>
      <c r="GA194" s="11"/>
      <c r="GB194" s="11"/>
      <c r="GC194" s="11"/>
      <c r="GD194" s="11"/>
      <c r="GE194" s="11"/>
      <c r="GF194" s="11"/>
      <c r="GG194" s="11"/>
      <c r="GH194" s="11"/>
      <c r="GI194" s="11"/>
      <c r="GJ194" s="11"/>
      <c r="GK194" s="11"/>
      <c r="GL194" s="11"/>
      <c r="GM194" s="11"/>
      <c r="GN194" s="11"/>
      <c r="GO194" s="11"/>
    </row>
    <row r="195" spans="2:197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  <c r="DT195" s="11"/>
      <c r="DU195" s="11"/>
      <c r="DV195" s="11"/>
      <c r="DW195" s="11"/>
      <c r="DX195" s="11"/>
      <c r="DY195" s="11"/>
      <c r="DZ195" s="11"/>
      <c r="EA195" s="11"/>
      <c r="EB195" s="11"/>
      <c r="EC195" s="11"/>
      <c r="ED195" s="11"/>
      <c r="EE195" s="11"/>
      <c r="EF195" s="11"/>
      <c r="EG195" s="11"/>
      <c r="EH195" s="11"/>
      <c r="EI195" s="11"/>
      <c r="EJ195" s="11"/>
      <c r="EK195" s="11"/>
      <c r="EL195" s="11"/>
      <c r="EM195" s="11"/>
      <c r="EN195" s="11"/>
      <c r="EO195" s="11"/>
      <c r="EP195" s="11"/>
      <c r="EQ195" s="11"/>
      <c r="ER195" s="11"/>
      <c r="ES195" s="11"/>
      <c r="ET195" s="11"/>
      <c r="EU195" s="11"/>
      <c r="EV195" s="11"/>
      <c r="EW195" s="11"/>
      <c r="EX195" s="11"/>
      <c r="EY195" s="11"/>
      <c r="EZ195" s="11"/>
      <c r="FA195" s="11"/>
      <c r="FB195" s="11"/>
      <c r="FC195" s="11"/>
      <c r="FD195" s="11"/>
      <c r="FE195" s="11"/>
      <c r="FF195" s="11"/>
      <c r="FG195" s="11"/>
      <c r="FH195" s="11"/>
      <c r="FI195" s="11"/>
      <c r="FJ195" s="11"/>
      <c r="FK195" s="11"/>
      <c r="FL195" s="11"/>
      <c r="FM195" s="11"/>
      <c r="FN195" s="11"/>
      <c r="FO195" s="11"/>
      <c r="FP195" s="11"/>
      <c r="FQ195" s="11"/>
      <c r="FR195" s="11"/>
      <c r="FS195" s="11"/>
      <c r="FT195" s="11"/>
      <c r="FU195" s="11"/>
      <c r="FV195" s="11"/>
      <c r="FW195" s="11"/>
      <c r="FX195" s="11"/>
      <c r="FY195" s="11"/>
      <c r="FZ195" s="11"/>
      <c r="GA195" s="11"/>
      <c r="GB195" s="11"/>
      <c r="GC195" s="11"/>
      <c r="GD195" s="11"/>
      <c r="GE195" s="11"/>
      <c r="GF195" s="11"/>
      <c r="GG195" s="11"/>
      <c r="GH195" s="11"/>
      <c r="GI195" s="11"/>
      <c r="GJ195" s="11"/>
      <c r="GK195" s="11"/>
      <c r="GL195" s="11"/>
      <c r="GM195" s="11"/>
      <c r="GN195" s="11"/>
      <c r="GO195" s="11"/>
    </row>
    <row r="196" spans="2:197" x14ac:dyDescent="0.3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  <c r="DT196" s="11"/>
      <c r="DU196" s="11"/>
      <c r="DV196" s="11"/>
      <c r="DW196" s="11"/>
      <c r="DX196" s="11"/>
      <c r="DY196" s="11"/>
      <c r="DZ196" s="11"/>
      <c r="EA196" s="11"/>
      <c r="EB196" s="11"/>
      <c r="EC196" s="11"/>
      <c r="ED196" s="11"/>
      <c r="EE196" s="11"/>
      <c r="EF196" s="11"/>
      <c r="EG196" s="11"/>
      <c r="EH196" s="11"/>
      <c r="EI196" s="11"/>
      <c r="EJ196" s="11"/>
      <c r="EK196" s="11"/>
      <c r="EL196" s="11"/>
      <c r="EM196" s="11"/>
      <c r="EN196" s="11"/>
      <c r="EO196" s="11"/>
      <c r="EP196" s="11"/>
      <c r="EQ196" s="11"/>
      <c r="ER196" s="11"/>
      <c r="ES196" s="11"/>
      <c r="ET196" s="11"/>
      <c r="EU196" s="11"/>
      <c r="EV196" s="11"/>
      <c r="EW196" s="11"/>
      <c r="EX196" s="11"/>
      <c r="EY196" s="11"/>
      <c r="EZ196" s="11"/>
      <c r="FA196" s="11"/>
      <c r="FB196" s="11"/>
      <c r="FC196" s="11"/>
      <c r="FD196" s="11"/>
      <c r="FE196" s="11"/>
      <c r="FF196" s="11"/>
      <c r="FG196" s="11"/>
      <c r="FH196" s="11"/>
      <c r="FI196" s="11"/>
      <c r="FJ196" s="11"/>
      <c r="FK196" s="11"/>
      <c r="FL196" s="11"/>
      <c r="FM196" s="11"/>
      <c r="FN196" s="11"/>
      <c r="FO196" s="11"/>
      <c r="FP196" s="11"/>
      <c r="FQ196" s="11"/>
      <c r="FR196" s="11"/>
      <c r="FS196" s="11"/>
      <c r="FT196" s="11"/>
      <c r="FU196" s="11"/>
      <c r="FV196" s="11"/>
      <c r="FW196" s="11"/>
      <c r="FX196" s="11"/>
      <c r="FY196" s="11"/>
      <c r="FZ196" s="11"/>
      <c r="GA196" s="11"/>
      <c r="GB196" s="11"/>
      <c r="GC196" s="11"/>
      <c r="GD196" s="11"/>
      <c r="GE196" s="11"/>
      <c r="GF196" s="11"/>
      <c r="GG196" s="11"/>
      <c r="GH196" s="11"/>
      <c r="GI196" s="11"/>
      <c r="GJ196" s="11"/>
      <c r="GK196" s="11"/>
      <c r="GL196" s="11"/>
      <c r="GM196" s="11"/>
      <c r="GN196" s="11"/>
      <c r="GO196" s="11"/>
    </row>
    <row r="197" spans="2:197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  <c r="DT197" s="11"/>
      <c r="DU197" s="11"/>
      <c r="DV197" s="11"/>
      <c r="DW197" s="11"/>
      <c r="DX197" s="11"/>
      <c r="DY197" s="11"/>
      <c r="DZ197" s="11"/>
      <c r="EA197" s="11"/>
      <c r="EB197" s="11"/>
      <c r="EC197" s="11"/>
      <c r="ED197" s="11"/>
      <c r="EE197" s="11"/>
      <c r="EF197" s="11"/>
      <c r="EG197" s="11"/>
      <c r="EH197" s="11"/>
      <c r="EI197" s="11"/>
      <c r="EJ197" s="11"/>
      <c r="EK197" s="11"/>
      <c r="EL197" s="11"/>
      <c r="EM197" s="11"/>
      <c r="EN197" s="11"/>
      <c r="EO197" s="11"/>
      <c r="EP197" s="11"/>
      <c r="EQ197" s="11"/>
      <c r="ER197" s="11"/>
      <c r="ES197" s="11"/>
      <c r="ET197" s="11"/>
      <c r="EU197" s="11"/>
      <c r="EV197" s="11"/>
      <c r="EW197" s="11"/>
      <c r="EX197" s="11"/>
      <c r="EY197" s="11"/>
      <c r="EZ197" s="11"/>
      <c r="FA197" s="11"/>
      <c r="FB197" s="11"/>
      <c r="FC197" s="11"/>
      <c r="FD197" s="11"/>
      <c r="FE197" s="11"/>
      <c r="FF197" s="11"/>
      <c r="FG197" s="11"/>
      <c r="FH197" s="11"/>
      <c r="FI197" s="11"/>
      <c r="FJ197" s="11"/>
      <c r="FK197" s="11"/>
      <c r="FL197" s="11"/>
      <c r="FM197" s="11"/>
      <c r="FN197" s="11"/>
      <c r="FO197" s="11"/>
      <c r="FP197" s="11"/>
      <c r="FQ197" s="11"/>
      <c r="FR197" s="11"/>
      <c r="FS197" s="11"/>
      <c r="FT197" s="11"/>
      <c r="FU197" s="11"/>
      <c r="FV197" s="11"/>
      <c r="FW197" s="11"/>
      <c r="FX197" s="11"/>
      <c r="FY197" s="11"/>
      <c r="FZ197" s="11"/>
      <c r="GA197" s="11"/>
      <c r="GB197" s="11"/>
      <c r="GC197" s="11"/>
      <c r="GD197" s="11"/>
      <c r="GE197" s="11"/>
      <c r="GF197" s="11"/>
      <c r="GG197" s="11"/>
      <c r="GH197" s="11"/>
      <c r="GI197" s="11"/>
      <c r="GJ197" s="11"/>
      <c r="GK197" s="11"/>
      <c r="GL197" s="11"/>
      <c r="GM197" s="11"/>
      <c r="GN197" s="11"/>
      <c r="GO197" s="11"/>
    </row>
    <row r="198" spans="2:197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  <c r="DT198" s="11"/>
      <c r="DU198" s="11"/>
      <c r="DV198" s="11"/>
      <c r="DW198" s="11"/>
      <c r="DX198" s="11"/>
      <c r="DY198" s="11"/>
      <c r="DZ198" s="11"/>
      <c r="EA198" s="11"/>
      <c r="EB198" s="11"/>
      <c r="EC198" s="11"/>
      <c r="ED198" s="11"/>
      <c r="EE198" s="11"/>
      <c r="EF198" s="11"/>
      <c r="EG198" s="11"/>
      <c r="EH198" s="11"/>
      <c r="EI198" s="11"/>
      <c r="EJ198" s="11"/>
      <c r="EK198" s="11"/>
      <c r="EL198" s="11"/>
      <c r="EM198" s="11"/>
      <c r="EN198" s="11"/>
      <c r="EO198" s="11"/>
      <c r="EP198" s="11"/>
      <c r="EQ198" s="11"/>
      <c r="ER198" s="11"/>
      <c r="ES198" s="11"/>
      <c r="ET198" s="11"/>
      <c r="EU198" s="11"/>
      <c r="EV198" s="11"/>
      <c r="EW198" s="11"/>
      <c r="EX198" s="11"/>
      <c r="EY198" s="11"/>
      <c r="EZ198" s="11"/>
      <c r="FA198" s="11"/>
      <c r="FB198" s="11"/>
      <c r="FC198" s="11"/>
      <c r="FD198" s="11"/>
      <c r="FE198" s="11"/>
      <c r="FF198" s="11"/>
      <c r="FG198" s="11"/>
      <c r="FH198" s="11"/>
      <c r="FI198" s="11"/>
      <c r="FJ198" s="11"/>
      <c r="FK198" s="11"/>
      <c r="FL198" s="11"/>
      <c r="FM198" s="11"/>
      <c r="FN198" s="11"/>
      <c r="FO198" s="11"/>
      <c r="FP198" s="11"/>
      <c r="FQ198" s="11"/>
      <c r="FR198" s="11"/>
      <c r="FS198" s="11"/>
      <c r="FT198" s="11"/>
      <c r="FU198" s="11"/>
      <c r="FV198" s="11"/>
      <c r="FW198" s="11"/>
      <c r="FX198" s="11"/>
      <c r="FY198" s="11"/>
      <c r="FZ198" s="11"/>
      <c r="GA198" s="11"/>
      <c r="GB198" s="11"/>
      <c r="GC198" s="11"/>
      <c r="GD198" s="11"/>
      <c r="GE198" s="11"/>
      <c r="GF198" s="11"/>
      <c r="GG198" s="11"/>
      <c r="GH198" s="11"/>
      <c r="GI198" s="11"/>
      <c r="GJ198" s="11"/>
      <c r="GK198" s="11"/>
      <c r="GL198" s="11"/>
      <c r="GM198" s="11"/>
      <c r="GN198" s="11"/>
      <c r="GO198" s="11"/>
    </row>
    <row r="199" spans="2:197" x14ac:dyDescent="0.3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  <c r="DT199" s="11"/>
      <c r="DU199" s="11"/>
      <c r="DV199" s="11"/>
      <c r="DW199" s="11"/>
      <c r="DX199" s="11"/>
      <c r="DY199" s="11"/>
      <c r="DZ199" s="11"/>
      <c r="EA199" s="11"/>
      <c r="EB199" s="11"/>
      <c r="EC199" s="11"/>
      <c r="ED199" s="11"/>
      <c r="EE199" s="11"/>
      <c r="EF199" s="11"/>
      <c r="EG199" s="11"/>
      <c r="EH199" s="11"/>
      <c r="EI199" s="11"/>
      <c r="EJ199" s="11"/>
      <c r="EK199" s="11"/>
      <c r="EL199" s="11"/>
      <c r="EM199" s="11"/>
      <c r="EN199" s="11"/>
      <c r="EO199" s="11"/>
      <c r="EP199" s="11"/>
      <c r="EQ199" s="11"/>
      <c r="ER199" s="11"/>
      <c r="ES199" s="11"/>
      <c r="ET199" s="11"/>
      <c r="EU199" s="11"/>
      <c r="EV199" s="11"/>
      <c r="EW199" s="11"/>
      <c r="EX199" s="11"/>
      <c r="EY199" s="11"/>
      <c r="EZ199" s="11"/>
      <c r="FA199" s="11"/>
      <c r="FB199" s="11"/>
      <c r="FC199" s="11"/>
      <c r="FD199" s="11"/>
      <c r="FE199" s="11"/>
      <c r="FF199" s="11"/>
      <c r="FG199" s="11"/>
      <c r="FH199" s="11"/>
      <c r="FI199" s="11"/>
      <c r="FJ199" s="11"/>
      <c r="FK199" s="11"/>
      <c r="FL199" s="11"/>
      <c r="FM199" s="11"/>
      <c r="FN199" s="11"/>
      <c r="FO199" s="11"/>
      <c r="FP199" s="11"/>
      <c r="FQ199" s="11"/>
      <c r="FR199" s="11"/>
      <c r="FS199" s="11"/>
      <c r="FT199" s="11"/>
      <c r="FU199" s="11"/>
      <c r="FV199" s="11"/>
      <c r="FW199" s="11"/>
      <c r="FX199" s="11"/>
      <c r="FY199" s="11"/>
      <c r="FZ199" s="11"/>
      <c r="GA199" s="11"/>
      <c r="GB199" s="11"/>
      <c r="GC199" s="11"/>
      <c r="GD199" s="11"/>
      <c r="GE199" s="11"/>
      <c r="GF199" s="11"/>
      <c r="GG199" s="11"/>
      <c r="GH199" s="11"/>
      <c r="GI199" s="11"/>
      <c r="GJ199" s="11"/>
      <c r="GK199" s="11"/>
      <c r="GL199" s="11"/>
      <c r="GM199" s="11"/>
      <c r="GN199" s="11"/>
      <c r="GO199" s="11"/>
    </row>
    <row r="200" spans="2:197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  <c r="DT200" s="11"/>
      <c r="DU200" s="11"/>
      <c r="DV200" s="11"/>
      <c r="DW200" s="11"/>
      <c r="DX200" s="11"/>
      <c r="DY200" s="11"/>
      <c r="DZ200" s="11"/>
      <c r="EA200" s="11"/>
      <c r="EB200" s="11"/>
      <c r="EC200" s="11"/>
      <c r="ED200" s="11"/>
      <c r="EE200" s="11"/>
      <c r="EF200" s="11"/>
      <c r="EG200" s="11"/>
      <c r="EH200" s="11"/>
      <c r="EI200" s="11"/>
      <c r="EJ200" s="11"/>
      <c r="EK200" s="11"/>
      <c r="EL200" s="11"/>
      <c r="EM200" s="11"/>
      <c r="EN200" s="11"/>
      <c r="EO200" s="11"/>
      <c r="EP200" s="11"/>
      <c r="EQ200" s="11"/>
      <c r="ER200" s="11"/>
      <c r="ES200" s="11"/>
      <c r="ET200" s="11"/>
      <c r="EU200" s="11"/>
      <c r="EV200" s="11"/>
      <c r="EW200" s="11"/>
      <c r="EX200" s="11"/>
      <c r="EY200" s="11"/>
      <c r="EZ200" s="11"/>
      <c r="FA200" s="11"/>
      <c r="FB200" s="11"/>
      <c r="FC200" s="11"/>
      <c r="FD200" s="11"/>
      <c r="FE200" s="11"/>
      <c r="FF200" s="11"/>
      <c r="FG200" s="11"/>
      <c r="FH200" s="11"/>
      <c r="FI200" s="11"/>
      <c r="FJ200" s="11"/>
      <c r="FK200" s="11"/>
      <c r="FL200" s="11"/>
      <c r="FM200" s="11"/>
      <c r="FN200" s="11"/>
      <c r="FO200" s="11"/>
      <c r="FP200" s="11"/>
      <c r="FQ200" s="11"/>
      <c r="FR200" s="11"/>
      <c r="FS200" s="11"/>
      <c r="FT200" s="11"/>
      <c r="FU200" s="11"/>
      <c r="FV200" s="11"/>
      <c r="FW200" s="11"/>
      <c r="FX200" s="11"/>
      <c r="FY200" s="11"/>
      <c r="FZ200" s="11"/>
      <c r="GA200" s="11"/>
      <c r="GB200" s="11"/>
      <c r="GC200" s="11"/>
      <c r="GD200" s="11"/>
      <c r="GE200" s="11"/>
      <c r="GF200" s="11"/>
      <c r="GG200" s="11"/>
      <c r="GH200" s="11"/>
      <c r="GI200" s="11"/>
      <c r="GJ200" s="11"/>
      <c r="GK200" s="11"/>
      <c r="GL200" s="11"/>
      <c r="GM200" s="11"/>
      <c r="GN200" s="11"/>
      <c r="GO200" s="11"/>
    </row>
    <row r="201" spans="2:197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  <c r="DT201" s="11"/>
      <c r="DU201" s="11"/>
      <c r="DV201" s="11"/>
      <c r="DW201" s="11"/>
      <c r="DX201" s="11"/>
      <c r="DY201" s="11"/>
      <c r="DZ201" s="11"/>
      <c r="EA201" s="11"/>
      <c r="EB201" s="11"/>
      <c r="EC201" s="11"/>
      <c r="ED201" s="11"/>
      <c r="EE201" s="11"/>
      <c r="EF201" s="11"/>
      <c r="EG201" s="11"/>
      <c r="EH201" s="11"/>
      <c r="EI201" s="11"/>
      <c r="EJ201" s="11"/>
      <c r="EK201" s="11"/>
      <c r="EL201" s="11"/>
      <c r="EM201" s="11"/>
      <c r="EN201" s="11"/>
      <c r="EO201" s="11"/>
      <c r="EP201" s="11"/>
      <c r="EQ201" s="11"/>
      <c r="ER201" s="11"/>
      <c r="ES201" s="11"/>
      <c r="ET201" s="11"/>
      <c r="EU201" s="11"/>
      <c r="EV201" s="11"/>
      <c r="EW201" s="11"/>
      <c r="EX201" s="11"/>
      <c r="EY201" s="11"/>
      <c r="EZ201" s="11"/>
      <c r="FA201" s="11"/>
      <c r="FB201" s="11"/>
      <c r="FC201" s="11"/>
      <c r="FD201" s="11"/>
      <c r="FE201" s="11"/>
      <c r="FF201" s="11"/>
      <c r="FG201" s="11"/>
      <c r="FH201" s="11"/>
      <c r="FI201" s="11"/>
      <c r="FJ201" s="11"/>
      <c r="FK201" s="11"/>
      <c r="FL201" s="11"/>
      <c r="FM201" s="11"/>
      <c r="FN201" s="11"/>
      <c r="FO201" s="11"/>
      <c r="FP201" s="11"/>
      <c r="FQ201" s="11"/>
      <c r="FR201" s="11"/>
      <c r="FS201" s="11"/>
      <c r="FT201" s="11"/>
      <c r="FU201" s="11"/>
      <c r="FV201" s="11"/>
      <c r="FW201" s="11"/>
      <c r="FX201" s="11"/>
      <c r="FY201" s="11"/>
      <c r="FZ201" s="11"/>
      <c r="GA201" s="11"/>
      <c r="GB201" s="11"/>
      <c r="GC201" s="11"/>
      <c r="GD201" s="11"/>
      <c r="GE201" s="11"/>
      <c r="GF201" s="11"/>
      <c r="GG201" s="11"/>
      <c r="GH201" s="11"/>
      <c r="GI201" s="11"/>
      <c r="GJ201" s="11"/>
      <c r="GK201" s="11"/>
      <c r="GL201" s="11"/>
      <c r="GM201" s="11"/>
      <c r="GN201" s="11"/>
      <c r="GO201" s="11"/>
    </row>
    <row r="202" spans="2:197" x14ac:dyDescent="0.3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  <c r="DT202" s="11"/>
      <c r="DU202" s="11"/>
      <c r="DV202" s="11"/>
      <c r="DW202" s="11"/>
      <c r="DX202" s="11"/>
      <c r="DY202" s="11"/>
      <c r="DZ202" s="11"/>
      <c r="EA202" s="11"/>
      <c r="EB202" s="11"/>
      <c r="EC202" s="11"/>
      <c r="ED202" s="11"/>
      <c r="EE202" s="11"/>
      <c r="EF202" s="11"/>
      <c r="EG202" s="11"/>
      <c r="EH202" s="11"/>
      <c r="EI202" s="11"/>
      <c r="EJ202" s="11"/>
      <c r="EK202" s="11"/>
      <c r="EL202" s="11"/>
      <c r="EM202" s="11"/>
      <c r="EN202" s="11"/>
      <c r="EO202" s="11"/>
      <c r="EP202" s="11"/>
      <c r="EQ202" s="11"/>
      <c r="ER202" s="11"/>
      <c r="ES202" s="11"/>
      <c r="ET202" s="11"/>
      <c r="EU202" s="11"/>
      <c r="EV202" s="11"/>
      <c r="EW202" s="11"/>
      <c r="EX202" s="11"/>
      <c r="EY202" s="11"/>
      <c r="EZ202" s="11"/>
      <c r="FA202" s="11"/>
      <c r="FB202" s="11"/>
      <c r="FC202" s="11"/>
      <c r="FD202" s="11"/>
      <c r="FE202" s="11"/>
      <c r="FF202" s="11"/>
      <c r="FG202" s="11"/>
      <c r="FH202" s="11"/>
      <c r="FI202" s="11"/>
      <c r="FJ202" s="11"/>
      <c r="FK202" s="11"/>
      <c r="FL202" s="11"/>
      <c r="FM202" s="11"/>
      <c r="FN202" s="11"/>
      <c r="FO202" s="11"/>
      <c r="FP202" s="11"/>
      <c r="FQ202" s="11"/>
      <c r="FR202" s="11"/>
      <c r="FS202" s="11"/>
      <c r="FT202" s="11"/>
      <c r="FU202" s="11"/>
      <c r="FV202" s="11"/>
      <c r="FW202" s="11"/>
      <c r="FX202" s="11"/>
      <c r="FY202" s="11"/>
      <c r="FZ202" s="11"/>
      <c r="GA202" s="11"/>
      <c r="GB202" s="11"/>
      <c r="GC202" s="11"/>
      <c r="GD202" s="11"/>
      <c r="GE202" s="11"/>
      <c r="GF202" s="11"/>
      <c r="GG202" s="11"/>
      <c r="GH202" s="11"/>
      <c r="GI202" s="11"/>
      <c r="GJ202" s="11"/>
      <c r="GK202" s="11"/>
      <c r="GL202" s="11"/>
      <c r="GM202" s="11"/>
      <c r="GN202" s="11"/>
      <c r="GO202" s="11"/>
    </row>
    <row r="203" spans="2:197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  <c r="DT203" s="11"/>
      <c r="DU203" s="11"/>
      <c r="DV203" s="11"/>
      <c r="DW203" s="11"/>
      <c r="DX203" s="11"/>
      <c r="DY203" s="11"/>
      <c r="DZ203" s="11"/>
      <c r="EA203" s="11"/>
      <c r="EB203" s="11"/>
      <c r="EC203" s="11"/>
      <c r="ED203" s="11"/>
      <c r="EE203" s="11"/>
      <c r="EF203" s="11"/>
      <c r="EG203" s="11"/>
      <c r="EH203" s="11"/>
      <c r="EI203" s="11"/>
      <c r="EJ203" s="11"/>
      <c r="EK203" s="11"/>
      <c r="EL203" s="11"/>
      <c r="EM203" s="11"/>
      <c r="EN203" s="11"/>
      <c r="EO203" s="11"/>
      <c r="EP203" s="11"/>
      <c r="EQ203" s="11"/>
      <c r="ER203" s="11"/>
      <c r="ES203" s="11"/>
      <c r="ET203" s="11"/>
      <c r="EU203" s="11"/>
      <c r="EV203" s="11"/>
      <c r="EW203" s="11"/>
      <c r="EX203" s="11"/>
      <c r="EY203" s="11"/>
      <c r="EZ203" s="11"/>
      <c r="FA203" s="11"/>
      <c r="FB203" s="11"/>
      <c r="FC203" s="11"/>
      <c r="FD203" s="11"/>
      <c r="FE203" s="11"/>
      <c r="FF203" s="11"/>
      <c r="FG203" s="11"/>
      <c r="FH203" s="11"/>
      <c r="FI203" s="11"/>
      <c r="FJ203" s="11"/>
      <c r="FK203" s="11"/>
      <c r="FL203" s="11"/>
      <c r="FM203" s="11"/>
      <c r="FN203" s="11"/>
      <c r="FO203" s="11"/>
      <c r="FP203" s="11"/>
      <c r="FQ203" s="11"/>
      <c r="FR203" s="11"/>
      <c r="FS203" s="11"/>
      <c r="FT203" s="11"/>
      <c r="FU203" s="11"/>
      <c r="FV203" s="11"/>
      <c r="FW203" s="11"/>
      <c r="FX203" s="11"/>
      <c r="FY203" s="11"/>
      <c r="FZ203" s="11"/>
      <c r="GA203" s="11"/>
      <c r="GB203" s="11"/>
      <c r="GC203" s="11"/>
      <c r="GD203" s="11"/>
      <c r="GE203" s="11"/>
      <c r="GF203" s="11"/>
      <c r="GG203" s="11"/>
      <c r="GH203" s="11"/>
      <c r="GI203" s="11"/>
      <c r="GJ203" s="11"/>
      <c r="GK203" s="11"/>
      <c r="GL203" s="11"/>
      <c r="GM203" s="11"/>
      <c r="GN203" s="11"/>
      <c r="GO203" s="11"/>
    </row>
    <row r="205" spans="2:197" x14ac:dyDescent="0.3"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  <c r="DT205" s="11"/>
      <c r="DU205" s="11"/>
      <c r="DV205" s="11"/>
      <c r="DW205" s="11"/>
      <c r="DX205" s="11"/>
      <c r="DY205" s="11"/>
      <c r="DZ205" s="11"/>
      <c r="EA205" s="11"/>
      <c r="EB205" s="11"/>
      <c r="EC205" s="11"/>
      <c r="ED205" s="11"/>
      <c r="EE205" s="11"/>
      <c r="EF205" s="11"/>
      <c r="EG205" s="11"/>
      <c r="EH205" s="11"/>
      <c r="EI205" s="11"/>
      <c r="EJ205" s="11"/>
      <c r="EK205" s="11"/>
      <c r="EL205" s="11"/>
      <c r="EM205" s="11"/>
      <c r="EN205" s="11"/>
      <c r="EO205" s="11"/>
      <c r="EP205" s="11"/>
      <c r="EQ205" s="11"/>
      <c r="ER205" s="11"/>
      <c r="ES205" s="11"/>
      <c r="ET205" s="11"/>
      <c r="EU205" s="11"/>
      <c r="EV205" s="11"/>
      <c r="EW205" s="11"/>
      <c r="EX205" s="11"/>
      <c r="EY205" s="11"/>
      <c r="EZ205" s="11"/>
      <c r="FA205" s="11"/>
      <c r="FB205" s="11"/>
      <c r="FC205" s="11"/>
      <c r="FD205" s="11"/>
      <c r="FE205" s="11"/>
      <c r="FF205" s="11"/>
      <c r="FG205" s="11"/>
      <c r="FH205" s="11"/>
      <c r="FI205" s="11"/>
      <c r="FJ205" s="11"/>
      <c r="FK205" s="11"/>
    </row>
  </sheetData>
  <conditionalFormatting sqref="GS70:GS173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C1CED-2A87-4429-B444-09F95EE4D17F}">
  <sheetPr>
    <tabColor theme="6"/>
  </sheetPr>
  <dimension ref="A1:FC159"/>
  <sheetViews>
    <sheetView workbookViewId="0">
      <pane xSplit="1" ySplit="7" topLeftCell="BJ8" activePane="bottomRight" state="frozen"/>
      <selection pane="topRight" activeCell="B1" sqref="B1"/>
      <selection pane="bottomLeft" activeCell="A8" sqref="A8"/>
      <selection pane="bottomRight" activeCell="CC28" sqref="CC28"/>
    </sheetView>
  </sheetViews>
  <sheetFormatPr defaultRowHeight="14.4" x14ac:dyDescent="0.3"/>
  <cols>
    <col min="154" max="154" width="11.21875" bestFit="1" customWidth="1"/>
    <col min="156" max="156" width="9.6640625" bestFit="1" customWidth="1"/>
    <col min="412" max="412" width="9.6640625" bestFit="1" customWidth="1"/>
    <col min="668" max="668" width="9.6640625" bestFit="1" customWidth="1"/>
    <col min="924" max="924" width="9.6640625" bestFit="1" customWidth="1"/>
    <col min="1180" max="1180" width="9.6640625" bestFit="1" customWidth="1"/>
    <col min="1436" max="1436" width="9.6640625" bestFit="1" customWidth="1"/>
    <col min="1692" max="1692" width="9.6640625" bestFit="1" customWidth="1"/>
    <col min="1948" max="1948" width="9.6640625" bestFit="1" customWidth="1"/>
    <col min="2204" max="2204" width="9.6640625" bestFit="1" customWidth="1"/>
    <col min="2460" max="2460" width="9.6640625" bestFit="1" customWidth="1"/>
    <col min="2716" max="2716" width="9.6640625" bestFit="1" customWidth="1"/>
    <col min="2972" max="2972" width="9.6640625" bestFit="1" customWidth="1"/>
    <col min="3228" max="3228" width="9.6640625" bestFit="1" customWidth="1"/>
    <col min="3484" max="3484" width="9.6640625" bestFit="1" customWidth="1"/>
    <col min="3740" max="3740" width="9.6640625" bestFit="1" customWidth="1"/>
    <col min="3996" max="3996" width="9.6640625" bestFit="1" customWidth="1"/>
    <col min="4252" max="4252" width="9.6640625" bestFit="1" customWidth="1"/>
    <col min="4508" max="4508" width="9.6640625" bestFit="1" customWidth="1"/>
    <col min="4764" max="4764" width="9.6640625" bestFit="1" customWidth="1"/>
    <col min="5020" max="5020" width="9.6640625" bestFit="1" customWidth="1"/>
    <col min="5276" max="5276" width="9.6640625" bestFit="1" customWidth="1"/>
    <col min="5532" max="5532" width="9.6640625" bestFit="1" customWidth="1"/>
    <col min="5788" max="5788" width="9.6640625" bestFit="1" customWidth="1"/>
    <col min="6044" max="6044" width="9.6640625" bestFit="1" customWidth="1"/>
    <col min="6300" max="6300" width="9.6640625" bestFit="1" customWidth="1"/>
    <col min="6556" max="6556" width="9.6640625" bestFit="1" customWidth="1"/>
    <col min="6812" max="6812" width="9.6640625" bestFit="1" customWidth="1"/>
    <col min="7068" max="7068" width="9.6640625" bestFit="1" customWidth="1"/>
    <col min="7324" max="7324" width="9.6640625" bestFit="1" customWidth="1"/>
    <col min="7580" max="7580" width="9.6640625" bestFit="1" customWidth="1"/>
    <col min="7836" max="7836" width="9.6640625" bestFit="1" customWidth="1"/>
    <col min="8092" max="8092" width="9.6640625" bestFit="1" customWidth="1"/>
    <col min="8348" max="8348" width="9.6640625" bestFit="1" customWidth="1"/>
    <col min="8604" max="8604" width="9.6640625" bestFit="1" customWidth="1"/>
    <col min="8860" max="8860" width="9.6640625" bestFit="1" customWidth="1"/>
    <col min="9116" max="9116" width="9.6640625" bestFit="1" customWidth="1"/>
    <col min="9372" max="9372" width="9.6640625" bestFit="1" customWidth="1"/>
    <col min="9628" max="9628" width="9.6640625" bestFit="1" customWidth="1"/>
    <col min="9884" max="9884" width="9.6640625" bestFit="1" customWidth="1"/>
    <col min="10140" max="10140" width="9.6640625" bestFit="1" customWidth="1"/>
    <col min="10396" max="10396" width="9.6640625" bestFit="1" customWidth="1"/>
    <col min="10652" max="10652" width="9.6640625" bestFit="1" customWidth="1"/>
    <col min="10908" max="10908" width="9.6640625" bestFit="1" customWidth="1"/>
    <col min="11164" max="11164" width="9.6640625" bestFit="1" customWidth="1"/>
    <col min="11420" max="11420" width="9.6640625" bestFit="1" customWidth="1"/>
    <col min="11676" max="11676" width="9.6640625" bestFit="1" customWidth="1"/>
    <col min="11932" max="11932" width="9.6640625" bestFit="1" customWidth="1"/>
    <col min="12188" max="12188" width="9.6640625" bestFit="1" customWidth="1"/>
    <col min="12444" max="12444" width="9.6640625" bestFit="1" customWidth="1"/>
    <col min="12700" max="12700" width="9.6640625" bestFit="1" customWidth="1"/>
    <col min="12956" max="12956" width="9.6640625" bestFit="1" customWidth="1"/>
    <col min="13212" max="13212" width="9.6640625" bestFit="1" customWidth="1"/>
    <col min="13468" max="13468" width="9.6640625" bestFit="1" customWidth="1"/>
    <col min="13724" max="13724" width="9.6640625" bestFit="1" customWidth="1"/>
    <col min="13980" max="13980" width="9.6640625" bestFit="1" customWidth="1"/>
    <col min="14236" max="14236" width="9.6640625" bestFit="1" customWidth="1"/>
    <col min="14492" max="14492" width="9.6640625" bestFit="1" customWidth="1"/>
    <col min="14748" max="14748" width="9.6640625" bestFit="1" customWidth="1"/>
    <col min="15004" max="15004" width="9.6640625" bestFit="1" customWidth="1"/>
    <col min="15260" max="15260" width="9.6640625" bestFit="1" customWidth="1"/>
    <col min="15516" max="15516" width="9.6640625" bestFit="1" customWidth="1"/>
    <col min="15772" max="15772" width="9.6640625" bestFit="1" customWidth="1"/>
    <col min="16028" max="16028" width="9.6640625" bestFit="1" customWidth="1"/>
    <col min="16284" max="16284" width="9.6640625" bestFit="1" customWidth="1"/>
  </cols>
  <sheetData>
    <row r="1" spans="1:156" ht="18" x14ac:dyDescent="0.35">
      <c r="A1" s="1" t="s">
        <v>478</v>
      </c>
    </row>
    <row r="2" spans="1:156" x14ac:dyDescent="0.3">
      <c r="A2" s="9" t="s">
        <v>362</v>
      </c>
    </row>
    <row r="3" spans="1:156" x14ac:dyDescent="0.3">
      <c r="A3" s="9" t="str">
        <f>[5]Notes!C22</f>
        <v>Millions of Ghanaian Cedis</v>
      </c>
      <c r="EV3" s="11"/>
    </row>
    <row r="5" spans="1:156" x14ac:dyDescent="0.3"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</row>
    <row r="7" spans="1:156" x14ac:dyDescent="0.3">
      <c r="A7" s="11"/>
      <c r="B7" s="66" t="s">
        <v>363</v>
      </c>
      <c r="C7" s="66" t="s">
        <v>364</v>
      </c>
      <c r="D7" s="66" t="s">
        <v>365</v>
      </c>
      <c r="E7" s="66" t="s">
        <v>366</v>
      </c>
      <c r="F7" s="66" t="s">
        <v>367</v>
      </c>
      <c r="G7" s="66" t="s">
        <v>368</v>
      </c>
      <c r="H7" s="66" t="s">
        <v>369</v>
      </c>
      <c r="I7" s="66" t="s">
        <v>370</v>
      </c>
      <c r="J7" s="66" t="s">
        <v>346</v>
      </c>
      <c r="K7" s="66" t="s">
        <v>371</v>
      </c>
      <c r="L7" s="66" t="s">
        <v>348</v>
      </c>
      <c r="M7" s="66" t="s">
        <v>372</v>
      </c>
      <c r="N7" s="66" t="s">
        <v>347</v>
      </c>
      <c r="O7" s="66" t="s">
        <v>373</v>
      </c>
      <c r="P7" s="66" t="s">
        <v>375</v>
      </c>
      <c r="Q7" s="66" t="s">
        <v>376</v>
      </c>
      <c r="R7" s="66" t="s">
        <v>377</v>
      </c>
      <c r="S7" s="66" t="s">
        <v>378</v>
      </c>
      <c r="T7" s="66" t="s">
        <v>6</v>
      </c>
      <c r="U7" s="66" t="s">
        <v>10</v>
      </c>
      <c r="V7" s="66" t="s">
        <v>379</v>
      </c>
      <c r="W7" s="66" t="s">
        <v>880</v>
      </c>
      <c r="X7" s="66" t="s">
        <v>21</v>
      </c>
      <c r="Y7" s="66" t="s">
        <v>208</v>
      </c>
      <c r="Z7" s="66" t="s">
        <v>380</v>
      </c>
      <c r="AA7" s="66" t="s">
        <v>381</v>
      </c>
      <c r="AB7" s="66" t="s">
        <v>382</v>
      </c>
      <c r="AC7" s="66" t="s">
        <v>383</v>
      </c>
      <c r="AD7" s="66" t="s">
        <v>25</v>
      </c>
      <c r="AE7" s="66" t="s">
        <v>384</v>
      </c>
      <c r="AF7" s="66" t="s">
        <v>385</v>
      </c>
      <c r="AG7" s="66" t="s">
        <v>386</v>
      </c>
      <c r="AH7" s="66" t="s">
        <v>387</v>
      </c>
      <c r="AI7" s="66" t="s">
        <v>32</v>
      </c>
      <c r="AJ7" s="66" t="s">
        <v>35</v>
      </c>
      <c r="AK7" s="66" t="s">
        <v>41</v>
      </c>
      <c r="AL7" s="66" t="s">
        <v>388</v>
      </c>
      <c r="AM7" s="66" t="s">
        <v>389</v>
      </c>
      <c r="AN7" s="66" t="s">
        <v>390</v>
      </c>
      <c r="AO7" s="66" t="s">
        <v>341</v>
      </c>
      <c r="AP7" s="66" t="s">
        <v>391</v>
      </c>
      <c r="AQ7" s="66" t="s">
        <v>392</v>
      </c>
      <c r="AR7" s="66" t="s">
        <v>43</v>
      </c>
      <c r="AS7" s="66" t="s">
        <v>393</v>
      </c>
      <c r="AT7" s="66" t="s">
        <v>46</v>
      </c>
      <c r="AU7" s="66" t="s">
        <v>394</v>
      </c>
      <c r="AV7" s="66" t="s">
        <v>395</v>
      </c>
      <c r="AW7" s="66" t="s">
        <v>396</v>
      </c>
      <c r="AX7" s="66" t="s">
        <v>397</v>
      </c>
      <c r="AY7" s="66" t="s">
        <v>199</v>
      </c>
      <c r="AZ7" s="66" t="s">
        <v>398</v>
      </c>
      <c r="BA7" s="66" t="s">
        <v>399</v>
      </c>
      <c r="BB7" s="66" t="s">
        <v>200</v>
      </c>
      <c r="BC7" s="66" t="s">
        <v>201</v>
      </c>
      <c r="BD7" s="66" t="s">
        <v>48</v>
      </c>
      <c r="BE7" s="66" t="s">
        <v>400</v>
      </c>
      <c r="BF7" s="66" t="s">
        <v>401</v>
      </c>
      <c r="BG7" s="66" t="s">
        <v>402</v>
      </c>
      <c r="BH7" s="66" t="s">
        <v>403</v>
      </c>
      <c r="BI7" s="66" t="s">
        <v>404</v>
      </c>
      <c r="BJ7" s="66" t="s">
        <v>405</v>
      </c>
      <c r="BK7" s="66" t="s">
        <v>406</v>
      </c>
      <c r="BL7" s="66" t="s">
        <v>407</v>
      </c>
      <c r="BM7" s="66" t="s">
        <v>408</v>
      </c>
      <c r="BN7" s="66" t="s">
        <v>342</v>
      </c>
      <c r="BO7" s="66" t="s">
        <v>409</v>
      </c>
      <c r="BP7" s="66" t="s">
        <v>344</v>
      </c>
      <c r="BQ7" s="66" t="s">
        <v>410</v>
      </c>
      <c r="BR7" s="66" t="s">
        <v>343</v>
      </c>
      <c r="BS7" s="66" t="s">
        <v>411</v>
      </c>
      <c r="BT7" s="66" t="s">
        <v>413</v>
      </c>
      <c r="BU7" s="66" t="s">
        <v>414</v>
      </c>
      <c r="BV7" s="66" t="s">
        <v>415</v>
      </c>
      <c r="BW7" s="66" t="s">
        <v>416</v>
      </c>
      <c r="BX7" s="66" t="s">
        <v>7</v>
      </c>
      <c r="BY7" s="66" t="s">
        <v>11</v>
      </c>
      <c r="BZ7" s="66" t="s">
        <v>417</v>
      </c>
      <c r="CA7" s="66" t="s">
        <v>660</v>
      </c>
      <c r="CB7" s="66" t="s">
        <v>22</v>
      </c>
      <c r="CC7" s="66" t="s">
        <v>202</v>
      </c>
      <c r="CD7" s="66" t="s">
        <v>418</v>
      </c>
      <c r="CE7" s="66" t="s">
        <v>419</v>
      </c>
      <c r="CF7" s="66" t="s">
        <v>420</v>
      </c>
      <c r="CG7" s="66" t="s">
        <v>421</v>
      </c>
      <c r="CH7" s="66" t="s">
        <v>422</v>
      </c>
      <c r="CI7" s="66" t="s">
        <v>423</v>
      </c>
      <c r="CJ7" s="66" t="s">
        <v>424</v>
      </c>
      <c r="CK7" s="66" t="s">
        <v>425</v>
      </c>
      <c r="CL7" s="66" t="s">
        <v>426</v>
      </c>
      <c r="CM7" s="66" t="s">
        <v>33</v>
      </c>
      <c r="CN7" s="66" t="s">
        <v>36</v>
      </c>
      <c r="CO7" s="66" t="s">
        <v>42</v>
      </c>
      <c r="CP7" s="66" t="s">
        <v>427</v>
      </c>
      <c r="CQ7" s="66" t="s">
        <v>428</v>
      </c>
      <c r="CR7" s="66" t="s">
        <v>429</v>
      </c>
      <c r="CS7" s="66" t="s">
        <v>430</v>
      </c>
      <c r="CT7" s="66" t="s">
        <v>431</v>
      </c>
      <c r="CU7" s="66" t="s">
        <v>432</v>
      </c>
      <c r="CV7" s="66" t="s">
        <v>44</v>
      </c>
      <c r="CW7" s="66" t="s">
        <v>433</v>
      </c>
      <c r="CX7" s="66" t="s">
        <v>47</v>
      </c>
      <c r="CY7" s="66" t="s">
        <v>434</v>
      </c>
      <c r="CZ7" s="66" t="s">
        <v>435</v>
      </c>
      <c r="DA7" s="66" t="s">
        <v>436</v>
      </c>
      <c r="DB7" s="66" t="s">
        <v>437</v>
      </c>
      <c r="DC7" s="66" t="s">
        <v>205</v>
      </c>
      <c r="DD7" s="66" t="s">
        <v>438</v>
      </c>
      <c r="DE7" s="66" t="s">
        <v>439</v>
      </c>
      <c r="DF7" s="66" t="s">
        <v>206</v>
      </c>
      <c r="DG7" s="66" t="s">
        <v>207</v>
      </c>
      <c r="DH7" s="66" t="s">
        <v>49</v>
      </c>
      <c r="DI7" s="66" t="s">
        <v>168</v>
      </c>
      <c r="DJ7" s="66" t="s">
        <v>440</v>
      </c>
      <c r="DK7" s="66" t="s">
        <v>441</v>
      </c>
      <c r="DL7" s="66" t="s">
        <v>442</v>
      </c>
      <c r="DM7" s="66" t="s">
        <v>443</v>
      </c>
      <c r="DN7" s="66" t="s">
        <v>444</v>
      </c>
      <c r="DO7" s="66" t="s">
        <v>445</v>
      </c>
      <c r="DP7" s="66" t="s">
        <v>446</v>
      </c>
      <c r="DQ7" s="66" t="s">
        <v>447</v>
      </c>
      <c r="DR7" s="66" t="s">
        <v>448</v>
      </c>
      <c r="DS7" s="66" t="s">
        <v>16</v>
      </c>
      <c r="DT7" s="66" t="s">
        <v>749</v>
      </c>
      <c r="DU7" s="66" t="s">
        <v>13</v>
      </c>
      <c r="DV7" s="66" t="s">
        <v>453</v>
      </c>
      <c r="DW7" s="66" t="s">
        <v>454</v>
      </c>
      <c r="DX7" s="66" t="s">
        <v>455</v>
      </c>
      <c r="DY7" s="66" t="s">
        <v>456</v>
      </c>
      <c r="DZ7" s="66" t="s">
        <v>457</v>
      </c>
      <c r="EA7" s="66" t="s">
        <v>458</v>
      </c>
      <c r="EB7" s="66" t="s">
        <v>459</v>
      </c>
      <c r="EC7" s="66" t="s">
        <v>460</v>
      </c>
      <c r="ED7" s="66" t="s">
        <v>461</v>
      </c>
      <c r="EE7" s="66" t="s">
        <v>462</v>
      </c>
      <c r="EF7" s="66" t="s">
        <v>463</v>
      </c>
      <c r="EG7" s="66" t="s">
        <v>464</v>
      </c>
      <c r="EH7" s="66" t="s">
        <v>465</v>
      </c>
      <c r="EI7" s="66" t="s">
        <v>466</v>
      </c>
      <c r="EJ7" s="66" t="s">
        <v>467</v>
      </c>
      <c r="EK7" s="66" t="s">
        <v>26</v>
      </c>
      <c r="EL7" s="66" t="s">
        <v>19</v>
      </c>
      <c r="EM7" s="66" t="s">
        <v>468</v>
      </c>
      <c r="EN7" s="66" t="s">
        <v>20</v>
      </c>
      <c r="EO7" s="66" t="s">
        <v>24</v>
      </c>
      <c r="EP7" s="66" t="s">
        <v>748</v>
      </c>
      <c r="EQ7" s="66" t="s">
        <v>28</v>
      </c>
      <c r="ER7" s="66" t="s">
        <v>29</v>
      </c>
      <c r="ES7" s="66" t="s">
        <v>30</v>
      </c>
      <c r="ET7" s="66" t="s">
        <v>196</v>
      </c>
      <c r="EU7" s="66"/>
      <c r="EV7" s="53"/>
      <c r="EW7" s="53"/>
    </row>
    <row r="8" spans="1:156" x14ac:dyDescent="0.3">
      <c r="A8" s="66" t="s">
        <v>363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>
        <v>2725.9676108440513</v>
      </c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>
        <v>8.1504972071668753</v>
      </c>
      <c r="DW8" s="11">
        <v>7.4484980031438504</v>
      </c>
      <c r="DX8" s="11">
        <v>10.115295759349625</v>
      </c>
      <c r="DY8" s="11">
        <v>10.603425488397464</v>
      </c>
      <c r="DZ8" s="11">
        <v>23.013246614759193</v>
      </c>
      <c r="EA8" s="11">
        <v>3.4973245448304988</v>
      </c>
      <c r="EB8" s="11">
        <v>1.9733219470363808</v>
      </c>
      <c r="EC8" s="11">
        <v>2.0822677022359013</v>
      </c>
      <c r="ED8" s="11">
        <v>1.3030306987205214</v>
      </c>
      <c r="EE8" s="11">
        <v>1.7522042593122737</v>
      </c>
      <c r="EF8" s="11">
        <v>1.3030704245314153</v>
      </c>
      <c r="EG8" s="11">
        <v>2.3549166855618466</v>
      </c>
      <c r="EH8" s="11">
        <v>3.5407419382396581</v>
      </c>
      <c r="EI8" s="11">
        <v>4.535533537584147</v>
      </c>
      <c r="EJ8" s="11">
        <v>18.154316265887566</v>
      </c>
      <c r="EK8" s="11"/>
      <c r="EL8" s="11"/>
      <c r="EM8" s="11"/>
      <c r="EN8" s="11"/>
      <c r="EO8" s="11"/>
      <c r="EP8" s="11"/>
      <c r="EQ8" s="11"/>
      <c r="ER8" s="11"/>
      <c r="ES8" s="11"/>
      <c r="ET8" s="11">
        <v>2825.7953019208094</v>
      </c>
      <c r="EU8" s="11"/>
      <c r="EX8" s="11"/>
      <c r="EZ8" s="37"/>
    </row>
    <row r="9" spans="1:156" x14ac:dyDescent="0.3">
      <c r="A9" s="66" t="s">
        <v>364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>
        <v>786.2315348472639</v>
      </c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>
        <v>17.121209457173407</v>
      </c>
      <c r="DW9" s="11">
        <v>7.5951161741470798</v>
      </c>
      <c r="DX9" s="11">
        <v>8.086333940847144</v>
      </c>
      <c r="DY9" s="11">
        <v>7.3204549145380726</v>
      </c>
      <c r="DZ9" s="11">
        <v>4.9786966387348519</v>
      </c>
      <c r="EA9" s="11">
        <v>2.7891519494516923</v>
      </c>
      <c r="EB9" s="11">
        <v>3.1657485022610734</v>
      </c>
      <c r="EC9" s="11">
        <v>2.9165749528951594</v>
      </c>
      <c r="ED9" s="11">
        <v>3.0266590425438027</v>
      </c>
      <c r="EE9" s="11">
        <v>3.9735007721311488</v>
      </c>
      <c r="EF9" s="11">
        <v>0.79814988472152504</v>
      </c>
      <c r="EG9" s="11">
        <v>1.2776036355134761</v>
      </c>
      <c r="EH9" s="11">
        <v>2.7391613047724039</v>
      </c>
      <c r="EI9" s="11">
        <v>1.3661879090465532</v>
      </c>
      <c r="EJ9" s="11">
        <v>3.5122382723172665</v>
      </c>
      <c r="EK9" s="11"/>
      <c r="EL9" s="11"/>
      <c r="EM9" s="11"/>
      <c r="EN9" s="11"/>
      <c r="EO9" s="11"/>
      <c r="EP9" s="11"/>
      <c r="EQ9" s="11"/>
      <c r="ER9" s="11"/>
      <c r="ES9" s="11"/>
      <c r="ET9" s="11">
        <v>856.89832219835864</v>
      </c>
      <c r="EU9" s="11"/>
      <c r="EX9" s="11"/>
      <c r="EZ9" s="37"/>
    </row>
    <row r="10" spans="1:156" x14ac:dyDescent="0.3">
      <c r="A10" s="66" t="s">
        <v>365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>
        <v>1081.8235886371817</v>
      </c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>
        <v>24.299718740834685</v>
      </c>
      <c r="DW10" s="11">
        <v>21.870952059143075</v>
      </c>
      <c r="DX10" s="11">
        <v>13.069417021982732</v>
      </c>
      <c r="DY10" s="11">
        <v>16.260577739801665</v>
      </c>
      <c r="DZ10" s="11">
        <v>34.30571373747388</v>
      </c>
      <c r="EA10" s="11">
        <v>2.121510682057175</v>
      </c>
      <c r="EB10" s="11">
        <v>2.4823591465003481</v>
      </c>
      <c r="EC10" s="11">
        <v>3.0179131178393712</v>
      </c>
      <c r="ED10" s="11">
        <v>2.2825066948130077</v>
      </c>
      <c r="EE10" s="11">
        <v>2.5750927511483424</v>
      </c>
      <c r="EF10" s="11">
        <v>0.36969933558059681</v>
      </c>
      <c r="EG10" s="11">
        <v>3.6454291060055279</v>
      </c>
      <c r="EH10" s="11">
        <v>3.4427528118186417</v>
      </c>
      <c r="EI10" s="11">
        <v>2.9861676386298397</v>
      </c>
      <c r="EJ10" s="11">
        <v>17.771276568511837</v>
      </c>
      <c r="EK10" s="11"/>
      <c r="EL10" s="11"/>
      <c r="EM10" s="11"/>
      <c r="EN10" s="11"/>
      <c r="EO10" s="11"/>
      <c r="EP10" s="11"/>
      <c r="EQ10" s="11"/>
      <c r="ER10" s="11"/>
      <c r="ES10" s="11"/>
      <c r="ET10" s="11">
        <v>1232.3246757893223</v>
      </c>
      <c r="EU10" s="11"/>
      <c r="EX10" s="11"/>
      <c r="EZ10" s="37"/>
    </row>
    <row r="11" spans="1:156" x14ac:dyDescent="0.3">
      <c r="A11" s="66" t="s">
        <v>366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>
        <v>264.93596802252785</v>
      </c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>
        <v>10.990864319680172</v>
      </c>
      <c r="DW11" s="11">
        <v>11.195223635454292</v>
      </c>
      <c r="DX11" s="11">
        <v>7.5577678902480256</v>
      </c>
      <c r="DY11" s="11">
        <v>7.4385088760064377</v>
      </c>
      <c r="DZ11" s="11">
        <v>14.108945040760691</v>
      </c>
      <c r="EA11" s="11">
        <v>1.3580106746924252</v>
      </c>
      <c r="EB11" s="11">
        <v>2.0638840970948436</v>
      </c>
      <c r="EC11" s="11">
        <v>1.8059034885028502</v>
      </c>
      <c r="ED11" s="11">
        <v>1.6134570199668525</v>
      </c>
      <c r="EE11" s="11">
        <v>8.1974597415258224</v>
      </c>
      <c r="EF11" s="11">
        <v>0.46597279586199852</v>
      </c>
      <c r="EG11" s="11">
        <v>0.65010204838126895</v>
      </c>
      <c r="EH11" s="11">
        <v>2.0637143619055225</v>
      </c>
      <c r="EI11" s="11">
        <v>1.5194290628979583</v>
      </c>
      <c r="EJ11" s="11">
        <v>1.3560066793701255</v>
      </c>
      <c r="EK11" s="11"/>
      <c r="EL11" s="11"/>
      <c r="EM11" s="11"/>
      <c r="EN11" s="11"/>
      <c r="EO11" s="11"/>
      <c r="EP11" s="11"/>
      <c r="EQ11" s="11"/>
      <c r="ER11" s="11"/>
      <c r="ES11" s="11"/>
      <c r="ET11" s="11">
        <v>337.32121775487718</v>
      </c>
      <c r="EU11" s="11"/>
      <c r="EX11" s="11"/>
      <c r="EZ11" s="37"/>
    </row>
    <row r="12" spans="1:156" x14ac:dyDescent="0.3">
      <c r="A12" s="66" t="s">
        <v>367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>
        <v>306.81064692393443</v>
      </c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>
        <v>27.702040121624922</v>
      </c>
      <c r="DW12" s="11">
        <v>29.049851078192358</v>
      </c>
      <c r="DX12" s="11">
        <v>32.012085583315006</v>
      </c>
      <c r="DY12" s="11">
        <v>42.194750231639034</v>
      </c>
      <c r="DZ12" s="11">
        <v>34.134274255911734</v>
      </c>
      <c r="EA12" s="11">
        <v>1.9018701690072504</v>
      </c>
      <c r="EB12" s="11">
        <v>1.7852760497264279</v>
      </c>
      <c r="EC12" s="11">
        <v>1.783719302780604</v>
      </c>
      <c r="ED12" s="11">
        <v>3.1257230259754074</v>
      </c>
      <c r="EE12" s="11">
        <v>1.004100314282228</v>
      </c>
      <c r="EF12" s="11">
        <v>1.2342888391442408</v>
      </c>
      <c r="EG12" s="11">
        <v>3.0744652208589258</v>
      </c>
      <c r="EH12" s="11">
        <v>7.685991038221772</v>
      </c>
      <c r="EI12" s="11">
        <v>12.632966334831361</v>
      </c>
      <c r="EJ12" s="11">
        <v>8.0602499309344182</v>
      </c>
      <c r="EK12" s="11"/>
      <c r="EL12" s="11"/>
      <c r="EM12" s="11"/>
      <c r="EN12" s="11"/>
      <c r="EO12" s="11"/>
      <c r="EP12" s="11"/>
      <c r="EQ12" s="11"/>
      <c r="ER12" s="11"/>
      <c r="ES12" s="11"/>
      <c r="ET12" s="11">
        <v>514.1922984203801</v>
      </c>
      <c r="EU12" s="11"/>
      <c r="EX12" s="11"/>
      <c r="EZ12" s="37"/>
    </row>
    <row r="13" spans="1:156" x14ac:dyDescent="0.3">
      <c r="A13" s="66" t="s">
        <v>368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>
        <v>1285.4054888806315</v>
      </c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>
        <v>1285.4054888806315</v>
      </c>
      <c r="EU13" s="11"/>
      <c r="EX13" s="11"/>
      <c r="EZ13" s="37"/>
    </row>
    <row r="14" spans="1:156" x14ac:dyDescent="0.3">
      <c r="A14" s="66" t="s">
        <v>369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>
        <v>406.81046466739053</v>
      </c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>
        <v>110.13099053146691</v>
      </c>
      <c r="DW14" s="11">
        <v>177.26443736602764</v>
      </c>
      <c r="DX14" s="11">
        <v>203.30799860089741</v>
      </c>
      <c r="DY14" s="11">
        <v>195.20117219887089</v>
      </c>
      <c r="DZ14" s="11">
        <v>291.71608015025481</v>
      </c>
      <c r="EA14" s="11">
        <v>16.331880490391633</v>
      </c>
      <c r="EB14" s="11">
        <v>17.917604944146866</v>
      </c>
      <c r="EC14" s="11">
        <v>14.084754759797082</v>
      </c>
      <c r="ED14" s="11">
        <v>21.44730881772573</v>
      </c>
      <c r="EE14" s="11">
        <v>127.05915545873621</v>
      </c>
      <c r="EF14" s="11">
        <v>16.953301854233814</v>
      </c>
      <c r="EG14" s="11">
        <v>34.624629208073522</v>
      </c>
      <c r="EH14" s="11">
        <v>43.932903665410578</v>
      </c>
      <c r="EI14" s="11">
        <v>61.451199890722492</v>
      </c>
      <c r="EJ14" s="11">
        <v>91.846118221121515</v>
      </c>
      <c r="EK14" s="11"/>
      <c r="EL14" s="11"/>
      <c r="EM14" s="11"/>
      <c r="EN14" s="11"/>
      <c r="EO14" s="11"/>
      <c r="EP14" s="11"/>
      <c r="EQ14" s="11"/>
      <c r="ER14" s="11"/>
      <c r="ES14" s="11"/>
      <c r="ET14" s="11">
        <v>1830.0800008252677</v>
      </c>
      <c r="EU14" s="11"/>
      <c r="EX14" s="11"/>
      <c r="EZ14" s="37"/>
    </row>
    <row r="15" spans="1:156" x14ac:dyDescent="0.3">
      <c r="A15" s="66" t="s">
        <v>370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>
        <v>993.37750502337667</v>
      </c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>
        <v>119.00438436767288</v>
      </c>
      <c r="DW15" s="11">
        <v>178.4089312479737</v>
      </c>
      <c r="DX15" s="11">
        <v>160.72142730308198</v>
      </c>
      <c r="DY15" s="11">
        <v>201.99487310477778</v>
      </c>
      <c r="DZ15" s="11">
        <v>256.22696526347841</v>
      </c>
      <c r="EA15" s="11">
        <v>13.555236617669376</v>
      </c>
      <c r="EB15" s="11">
        <v>11.603956732521782</v>
      </c>
      <c r="EC15" s="11">
        <v>6.0826844210620061</v>
      </c>
      <c r="ED15" s="11">
        <v>13.486254046571464</v>
      </c>
      <c r="EE15" s="11">
        <v>31.477870753957035</v>
      </c>
      <c r="EF15" s="11">
        <v>23.308769457462979</v>
      </c>
      <c r="EG15" s="11">
        <v>25.697491546825042</v>
      </c>
      <c r="EH15" s="11">
        <v>42.993095031898804</v>
      </c>
      <c r="EI15" s="11">
        <v>63.734384717803664</v>
      </c>
      <c r="EJ15" s="11">
        <v>61.328474287104811</v>
      </c>
      <c r="EK15" s="11"/>
      <c r="EL15" s="11"/>
      <c r="EM15" s="11"/>
      <c r="EN15" s="11"/>
      <c r="EO15" s="11"/>
      <c r="EP15" s="11"/>
      <c r="EQ15" s="11"/>
      <c r="ER15" s="11"/>
      <c r="ES15" s="11"/>
      <c r="ET15" s="11">
        <v>2203.0023039232378</v>
      </c>
      <c r="EU15" s="11"/>
      <c r="EX15" s="11"/>
      <c r="EZ15" s="37"/>
    </row>
    <row r="16" spans="1:156" x14ac:dyDescent="0.3">
      <c r="A16" s="66" t="s">
        <v>346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>
        <v>2831.2339598576632</v>
      </c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>
        <v>53.894164165633917</v>
      </c>
      <c r="DW16" s="11">
        <v>84.134540893338183</v>
      </c>
      <c r="DX16" s="11">
        <v>97.826433697348676</v>
      </c>
      <c r="DY16" s="11">
        <v>110.48879205944273</v>
      </c>
      <c r="DZ16" s="11">
        <v>133.54619783308925</v>
      </c>
      <c r="EA16" s="11">
        <v>4.4132405348854444</v>
      </c>
      <c r="EB16" s="11">
        <v>4.8487402367586441</v>
      </c>
      <c r="EC16" s="11">
        <v>4.9936140884929703</v>
      </c>
      <c r="ED16" s="11">
        <v>11.127587576675191</v>
      </c>
      <c r="EE16" s="11">
        <v>18.34776436650829</v>
      </c>
      <c r="EF16" s="11">
        <v>2.9647440349092271</v>
      </c>
      <c r="EG16" s="11">
        <v>6.1450767625346172</v>
      </c>
      <c r="EH16" s="11">
        <v>11.666843543154835</v>
      </c>
      <c r="EI16" s="11">
        <v>10.933724009287269</v>
      </c>
      <c r="EJ16" s="11">
        <v>17.283239804414631</v>
      </c>
      <c r="EK16" s="11"/>
      <c r="EL16" s="11"/>
      <c r="EM16" s="11"/>
      <c r="EN16" s="11"/>
      <c r="EO16" s="11"/>
      <c r="EP16" s="11"/>
      <c r="EQ16" s="11"/>
      <c r="ER16" s="11"/>
      <c r="ES16" s="11"/>
      <c r="ET16" s="11">
        <v>3403.8486634641367</v>
      </c>
      <c r="EU16" s="11"/>
      <c r="EX16" s="11"/>
      <c r="EZ16" s="37"/>
    </row>
    <row r="17" spans="1:156" x14ac:dyDescent="0.3">
      <c r="A17" s="66" t="s">
        <v>371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>
        <v>52.398938606633799</v>
      </c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>
        <v>52.398938606633799</v>
      </c>
      <c r="EU17" s="11"/>
      <c r="EX17" s="11"/>
      <c r="EZ17" s="37"/>
    </row>
    <row r="18" spans="1:156" x14ac:dyDescent="0.3">
      <c r="A18" s="66" t="s">
        <v>348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>
        <v>4.6633378582398359</v>
      </c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>
        <v>4.6633378582398359</v>
      </c>
      <c r="EU18" s="11"/>
      <c r="EX18" s="11"/>
      <c r="EZ18" s="37"/>
    </row>
    <row r="19" spans="1:156" x14ac:dyDescent="0.3">
      <c r="A19" s="66" t="s">
        <v>372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>
        <v>154.5443032011741</v>
      </c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>
        <v>154.5443032011741</v>
      </c>
      <c r="EU19" s="11"/>
      <c r="EX19" s="11"/>
      <c r="EZ19" s="37"/>
    </row>
    <row r="20" spans="1:156" x14ac:dyDescent="0.3">
      <c r="A20" s="66" t="s">
        <v>347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>
        <v>2202.2685852666045</v>
      </c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>
        <v>45.307993296616623</v>
      </c>
      <c r="DW20" s="11">
        <v>106.24951589502726</v>
      </c>
      <c r="DX20" s="11">
        <v>146.15633944716069</v>
      </c>
      <c r="DY20" s="11">
        <v>153.14068943069168</v>
      </c>
      <c r="DZ20" s="11">
        <v>268.18012702976313</v>
      </c>
      <c r="EA20" s="11">
        <v>6.3539039554387653</v>
      </c>
      <c r="EB20" s="11">
        <v>8.3769873944427662</v>
      </c>
      <c r="EC20" s="11">
        <v>10.961827248576048</v>
      </c>
      <c r="ED20" s="11">
        <v>17.851707188380921</v>
      </c>
      <c r="EE20" s="11">
        <v>36.389128349572189</v>
      </c>
      <c r="EF20" s="11">
        <v>8.0284927937454142</v>
      </c>
      <c r="EG20" s="11">
        <v>35.075451175298731</v>
      </c>
      <c r="EH20" s="11">
        <v>32.807735399048006</v>
      </c>
      <c r="EI20" s="11">
        <v>69.170987070771773</v>
      </c>
      <c r="EJ20" s="11">
        <v>65.122191999034129</v>
      </c>
      <c r="EK20" s="11"/>
      <c r="EL20" s="11"/>
      <c r="EM20" s="11"/>
      <c r="EN20" s="11"/>
      <c r="EO20" s="11"/>
      <c r="EP20" s="11"/>
      <c r="EQ20" s="11"/>
      <c r="ER20" s="11"/>
      <c r="ES20" s="11"/>
      <c r="ET20" s="11">
        <v>3211.441662940173</v>
      </c>
      <c r="EU20" s="11"/>
      <c r="EX20" s="11"/>
      <c r="EZ20" s="37"/>
    </row>
    <row r="21" spans="1:156" x14ac:dyDescent="0.3">
      <c r="A21" s="66" t="s">
        <v>373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>
        <v>2925.9963287112264</v>
      </c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>
        <v>2925.9963287112264</v>
      </c>
      <c r="EU21" s="11"/>
      <c r="EX21" s="11"/>
      <c r="EZ21" s="37"/>
    </row>
    <row r="22" spans="1:156" x14ac:dyDescent="0.3">
      <c r="A22" s="66" t="s">
        <v>375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>
        <v>228.93406196462902</v>
      </c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>
        <v>228.93406196462902</v>
      </c>
      <c r="EU22" s="11"/>
      <c r="EX22" s="11"/>
      <c r="EZ22" s="37"/>
    </row>
    <row r="23" spans="1:156" x14ac:dyDescent="0.3">
      <c r="A23" s="66" t="s">
        <v>376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>
        <v>1224.8544400815879</v>
      </c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>
        <v>0.42685580261259803</v>
      </c>
      <c r="DW23" s="11">
        <v>0.46964908442107856</v>
      </c>
      <c r="DX23" s="11">
        <v>0.27012567304879498</v>
      </c>
      <c r="DY23" s="11">
        <v>0.19149668426708194</v>
      </c>
      <c r="DZ23" s="11">
        <v>0.6146295027629366</v>
      </c>
      <c r="EA23" s="11">
        <v>0.14837065272542468</v>
      </c>
      <c r="EB23" s="11"/>
      <c r="EC23" s="11"/>
      <c r="ED23" s="11">
        <v>6.7259689114963342E-2</v>
      </c>
      <c r="EE23" s="11"/>
      <c r="EF23" s="11"/>
      <c r="EG23" s="11"/>
      <c r="EH23" s="11">
        <v>1.7522691468368112E-2</v>
      </c>
      <c r="EI23" s="11">
        <v>2.3571441902190466</v>
      </c>
      <c r="EJ23" s="11">
        <v>4.013149144172707</v>
      </c>
      <c r="EK23" s="11"/>
      <c r="EL23" s="11"/>
      <c r="EM23" s="11"/>
      <c r="EN23" s="11"/>
      <c r="EO23" s="11"/>
      <c r="EP23" s="11"/>
      <c r="EQ23" s="11"/>
      <c r="ER23" s="11"/>
      <c r="ES23" s="11"/>
      <c r="ET23" s="11">
        <v>1233.430643196401</v>
      </c>
      <c r="EU23" s="11"/>
      <c r="EX23" s="11"/>
      <c r="EZ23" s="37"/>
    </row>
    <row r="24" spans="1:156" x14ac:dyDescent="0.3">
      <c r="A24" s="66" t="s">
        <v>377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>
        <v>1113.34273381762</v>
      </c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>
        <v>11.576608978827364</v>
      </c>
      <c r="DW24" s="11">
        <v>27.426033434255618</v>
      </c>
      <c r="DX24" s="11">
        <v>30.56826627424724</v>
      </c>
      <c r="DY24" s="11">
        <v>28.297505726318473</v>
      </c>
      <c r="DZ24" s="11">
        <v>20.977510176360131</v>
      </c>
      <c r="EA24" s="11">
        <v>0.74632488307656852</v>
      </c>
      <c r="EB24" s="11">
        <v>2.1487844127706706</v>
      </c>
      <c r="EC24" s="11">
        <v>1.6362461666116976</v>
      </c>
      <c r="ED24" s="11">
        <v>2.6967147422154136</v>
      </c>
      <c r="EE24" s="11">
        <v>4.8932984682679397</v>
      </c>
      <c r="EF24" s="11">
        <v>1.021678902152201</v>
      </c>
      <c r="EG24" s="11">
        <v>2.0009151880778258</v>
      </c>
      <c r="EH24" s="11">
        <v>5.4481272496681132</v>
      </c>
      <c r="EI24" s="11">
        <v>10.645678907962736</v>
      </c>
      <c r="EJ24" s="11">
        <v>14.24779037454279</v>
      </c>
      <c r="EK24" s="11"/>
      <c r="EL24" s="11"/>
      <c r="EM24" s="11"/>
      <c r="EN24" s="11"/>
      <c r="EO24" s="11"/>
      <c r="EP24" s="11"/>
      <c r="EQ24" s="11"/>
      <c r="ER24" s="11"/>
      <c r="ES24" s="11"/>
      <c r="ET24" s="11">
        <v>1277.6742177029746</v>
      </c>
      <c r="EU24" s="11"/>
      <c r="EX24" s="11"/>
      <c r="EZ24" s="37"/>
    </row>
    <row r="25" spans="1:156" x14ac:dyDescent="0.3">
      <c r="A25" s="66" t="s">
        <v>378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>
        <v>840.92097074785011</v>
      </c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>
        <v>4.0445953554965772</v>
      </c>
      <c r="DW25" s="11">
        <v>9.2513553684976024</v>
      </c>
      <c r="DX25" s="11">
        <v>8.4023696486558119</v>
      </c>
      <c r="DY25" s="11">
        <v>7.6227966385715273</v>
      </c>
      <c r="DZ25" s="11">
        <v>23.014634869783229</v>
      </c>
      <c r="EA25" s="11">
        <v>4.3184227522500514E-2</v>
      </c>
      <c r="EB25" s="11">
        <v>3.6271892991280544E-2</v>
      </c>
      <c r="EC25" s="11">
        <v>6.6528404805463653E-2</v>
      </c>
      <c r="ED25" s="11">
        <v>9.9008758585857504E-2</v>
      </c>
      <c r="EE25" s="11">
        <v>4.6475152640938884</v>
      </c>
      <c r="EF25" s="11">
        <v>5.7919770271323653E-2</v>
      </c>
      <c r="EG25" s="11">
        <v>0.47370567824085336</v>
      </c>
      <c r="EH25" s="11">
        <v>3.0637724182476558</v>
      </c>
      <c r="EI25" s="11">
        <v>3.0904102520358965</v>
      </c>
      <c r="EJ25" s="11">
        <v>4.7945365959708086</v>
      </c>
      <c r="EK25" s="11"/>
      <c r="EL25" s="11"/>
      <c r="EM25" s="11"/>
      <c r="EN25" s="11"/>
      <c r="EO25" s="11"/>
      <c r="EP25" s="11"/>
      <c r="EQ25" s="11"/>
      <c r="ER25" s="11"/>
      <c r="ES25" s="11"/>
      <c r="ET25" s="11">
        <v>909.62957589162045</v>
      </c>
      <c r="EU25" s="11"/>
      <c r="EX25" s="11"/>
      <c r="EZ25" s="37"/>
    </row>
    <row r="26" spans="1:156" x14ac:dyDescent="0.3">
      <c r="A26" s="66" t="s">
        <v>6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>
        <v>3746.5355032810953</v>
      </c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>
        <v>3746.5355032810953</v>
      </c>
      <c r="EU26" s="11"/>
      <c r="EX26" s="11"/>
      <c r="EZ26" s="37"/>
    </row>
    <row r="27" spans="1:156" x14ac:dyDescent="0.3">
      <c r="A27" s="66" t="s">
        <v>10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>
        <v>1610.7483821674525</v>
      </c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>
        <v>6.3154184840066074</v>
      </c>
      <c r="DW27" s="11">
        <v>8.4254227259273939</v>
      </c>
      <c r="DX27" s="11">
        <v>17.008261754624851</v>
      </c>
      <c r="DY27" s="11">
        <v>20.944223390687771</v>
      </c>
      <c r="DZ27" s="11">
        <v>30.679278949535629</v>
      </c>
      <c r="EA27" s="11">
        <v>0.52540160981398532</v>
      </c>
      <c r="EB27" s="11">
        <v>4.8679521608777989</v>
      </c>
      <c r="EC27" s="11">
        <v>1.2113320368582323</v>
      </c>
      <c r="ED27" s="11">
        <v>3.9467314749982316</v>
      </c>
      <c r="EE27" s="11">
        <v>3.4060534683881154</v>
      </c>
      <c r="EF27" s="11">
        <v>2.501916997369845</v>
      </c>
      <c r="EG27" s="11">
        <v>1.7645862478112835</v>
      </c>
      <c r="EH27" s="11">
        <v>2.5518072021553198</v>
      </c>
      <c r="EI27" s="11">
        <v>2.3289123960633336</v>
      </c>
      <c r="EJ27" s="11">
        <v>4.3449465565459278</v>
      </c>
      <c r="EK27" s="11"/>
      <c r="EL27" s="11"/>
      <c r="EM27" s="11"/>
      <c r="EN27" s="11"/>
      <c r="EO27" s="11"/>
      <c r="EP27" s="11"/>
      <c r="EQ27" s="11"/>
      <c r="ER27" s="11"/>
      <c r="ES27" s="11"/>
      <c r="ET27" s="11">
        <v>1721.5706276231167</v>
      </c>
      <c r="EU27" s="11"/>
      <c r="EX27" s="11"/>
      <c r="EZ27" s="37"/>
    </row>
    <row r="28" spans="1:156" x14ac:dyDescent="0.3">
      <c r="A28" s="66" t="s">
        <v>379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>
        <v>9204.7418918339354</v>
      </c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>
        <v>9204.7418918339354</v>
      </c>
      <c r="EU28" s="11"/>
      <c r="EX28" s="11"/>
      <c r="EZ28" s="37"/>
    </row>
    <row r="29" spans="1:156" x14ac:dyDescent="0.3">
      <c r="A29" s="66" t="s">
        <v>880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>
        <v>807.17066666666665</v>
      </c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>
        <v>807.17066666666665</v>
      </c>
      <c r="EU29" s="11"/>
      <c r="EX29" s="11"/>
      <c r="EZ29" s="37"/>
    </row>
    <row r="30" spans="1:156" x14ac:dyDescent="0.3">
      <c r="A30" s="66" t="s">
        <v>21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>
        <v>20791.016073592989</v>
      </c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>
        <v>20791.016073592989</v>
      </c>
      <c r="EU30" s="11"/>
      <c r="EX30" s="11"/>
      <c r="EZ30" s="37"/>
    </row>
    <row r="31" spans="1:156" x14ac:dyDescent="0.3">
      <c r="A31" s="66" t="s">
        <v>208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>
        <v>302.01084221755696</v>
      </c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>
        <v>302.01084221755696</v>
      </c>
      <c r="EU31" s="11"/>
      <c r="EX31" s="11"/>
      <c r="EZ31" s="37"/>
    </row>
    <row r="32" spans="1:156" x14ac:dyDescent="0.3">
      <c r="A32" s="66" t="s">
        <v>380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>
        <v>130.53123816323605</v>
      </c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>
        <v>130.53123816323605</v>
      </c>
      <c r="EU32" s="11"/>
      <c r="EX32" s="11"/>
      <c r="EZ32" s="37"/>
    </row>
    <row r="33" spans="1:156" x14ac:dyDescent="0.3">
      <c r="A33" s="66" t="s">
        <v>381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>
        <v>1409.8620984126837</v>
      </c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>
        <v>4.9364476090817453</v>
      </c>
      <c r="DW33" s="11">
        <v>7.5705400649230965</v>
      </c>
      <c r="DX33" s="11">
        <v>19.877227681422685</v>
      </c>
      <c r="DY33" s="11">
        <v>7.8979655828426907</v>
      </c>
      <c r="DZ33" s="11">
        <v>6.3615045241882866</v>
      </c>
      <c r="EA33" s="11">
        <v>0.51848475249498605</v>
      </c>
      <c r="EB33" s="11">
        <v>0.82225345755743406</v>
      </c>
      <c r="EC33" s="11">
        <v>1.2200298447602496</v>
      </c>
      <c r="ED33" s="11">
        <v>1.4198998057968022</v>
      </c>
      <c r="EE33" s="11">
        <v>5.4256731255584612</v>
      </c>
      <c r="EF33" s="11">
        <v>0.3590761862546632</v>
      </c>
      <c r="EG33" s="11">
        <v>0.44614932328024892</v>
      </c>
      <c r="EH33" s="11">
        <v>1.6989183663146772</v>
      </c>
      <c r="EI33" s="11">
        <v>38.301423957498571</v>
      </c>
      <c r="EJ33" s="11">
        <v>13.628887647824191</v>
      </c>
      <c r="EK33" s="11"/>
      <c r="EL33" s="11"/>
      <c r="EM33" s="11"/>
      <c r="EN33" s="11"/>
      <c r="EO33" s="11"/>
      <c r="EP33" s="11"/>
      <c r="EQ33" s="11"/>
      <c r="ER33" s="11"/>
      <c r="ES33" s="11"/>
      <c r="ET33" s="11">
        <v>1520.3465803424831</v>
      </c>
      <c r="EU33" s="11"/>
      <c r="EX33" s="11"/>
      <c r="EZ33" s="37"/>
    </row>
    <row r="34" spans="1:156" x14ac:dyDescent="0.3">
      <c r="A34" s="66" t="s">
        <v>382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>
        <v>3867.9594635675103</v>
      </c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>
        <v>305.06008770434852</v>
      </c>
      <c r="DW34" s="11">
        <v>236.59799254511549</v>
      </c>
      <c r="DX34" s="11">
        <v>201.34647396986352</v>
      </c>
      <c r="DY34" s="11">
        <v>205.21811869335653</v>
      </c>
      <c r="DZ34" s="11">
        <v>115.8748145831925</v>
      </c>
      <c r="EA34" s="11">
        <v>35.240744032411165</v>
      </c>
      <c r="EB34" s="11">
        <v>33.187911029572952</v>
      </c>
      <c r="EC34" s="11">
        <v>23.047636252217632</v>
      </c>
      <c r="ED34" s="11">
        <v>33.254176467343427</v>
      </c>
      <c r="EE34" s="11">
        <v>47.258118561849059</v>
      </c>
      <c r="EF34" s="11">
        <v>25.922419565964212</v>
      </c>
      <c r="EG34" s="11">
        <v>46.747705045215</v>
      </c>
      <c r="EH34" s="11">
        <v>65.045453940988523</v>
      </c>
      <c r="EI34" s="11">
        <v>65.214086910209716</v>
      </c>
      <c r="EJ34" s="11">
        <v>243.03079724168941</v>
      </c>
      <c r="EK34" s="11"/>
      <c r="EL34" s="11"/>
      <c r="EM34" s="11"/>
      <c r="EN34" s="11"/>
      <c r="EO34" s="11"/>
      <c r="EP34" s="11"/>
      <c r="EQ34" s="11"/>
      <c r="ER34" s="11"/>
      <c r="ES34" s="11"/>
      <c r="ET34" s="11">
        <v>5550.0060001108495</v>
      </c>
      <c r="EU34" s="11"/>
      <c r="EX34" s="11"/>
      <c r="EZ34" s="37"/>
    </row>
    <row r="35" spans="1:156" x14ac:dyDescent="0.3">
      <c r="A35" s="66" t="s">
        <v>383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>
        <v>89.125123153743573</v>
      </c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>
        <v>89.125123153743573</v>
      </c>
      <c r="EU35" s="11"/>
      <c r="EX35" s="11"/>
      <c r="EZ35" s="37"/>
    </row>
    <row r="36" spans="1:156" x14ac:dyDescent="0.3">
      <c r="A36" s="66" t="s">
        <v>25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>
        <v>892.26909707531297</v>
      </c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>
        <v>892.26909707531297</v>
      </c>
      <c r="EU36" s="11"/>
      <c r="EX36" s="11"/>
      <c r="EZ36" s="37"/>
    </row>
    <row r="37" spans="1:156" x14ac:dyDescent="0.3">
      <c r="A37" s="66" t="s">
        <v>384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>
        <v>1071.5814891651987</v>
      </c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>
        <v>1.5169499828834163</v>
      </c>
      <c r="DW37" s="11">
        <v>1.7255111064120405</v>
      </c>
      <c r="DX37" s="11">
        <v>2.0546587116702208</v>
      </c>
      <c r="DY37" s="11">
        <v>2.4689885057433254</v>
      </c>
      <c r="DZ37" s="11">
        <v>1.4880517881316107</v>
      </c>
      <c r="EA37" s="11">
        <v>0.43815030429594853</v>
      </c>
      <c r="EB37" s="11">
        <v>0.79991107921547944</v>
      </c>
      <c r="EC37" s="11">
        <v>0.19135793592279743</v>
      </c>
      <c r="ED37" s="11">
        <v>0.18196178471032115</v>
      </c>
      <c r="EE37" s="11">
        <v>1.1712124411031142</v>
      </c>
      <c r="EF37" s="11"/>
      <c r="EG37" s="11">
        <v>7.5227371261606529E-2</v>
      </c>
      <c r="EH37" s="11">
        <v>0.32482127777505071</v>
      </c>
      <c r="EI37" s="11">
        <v>0.68649316508493097</v>
      </c>
      <c r="EJ37" s="11">
        <v>0.76422941840936165</v>
      </c>
      <c r="EK37" s="11"/>
      <c r="EL37" s="11"/>
      <c r="EM37" s="11"/>
      <c r="EN37" s="11"/>
      <c r="EO37" s="11"/>
      <c r="EP37" s="11"/>
      <c r="EQ37" s="11"/>
      <c r="ER37" s="11"/>
      <c r="ES37" s="11"/>
      <c r="ET37" s="11">
        <v>1085.4690140378179</v>
      </c>
      <c r="EU37" s="11"/>
      <c r="EX37" s="11"/>
      <c r="EZ37" s="37"/>
    </row>
    <row r="38" spans="1:156" x14ac:dyDescent="0.3">
      <c r="A38" s="66" t="s">
        <v>385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>
        <v>27.838938199051324</v>
      </c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>
        <v>27.838938199051324</v>
      </c>
      <c r="EU38" s="11"/>
      <c r="EX38" s="11"/>
      <c r="EZ38" s="37"/>
    </row>
    <row r="39" spans="1:156" x14ac:dyDescent="0.3">
      <c r="A39" s="66" t="s">
        <v>386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>
        <v>747.51130135302981</v>
      </c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>
        <v>747.51130135302981</v>
      </c>
      <c r="EU39" s="11"/>
      <c r="EX39" s="11"/>
      <c r="EZ39" s="37"/>
    </row>
    <row r="40" spans="1:156" x14ac:dyDescent="0.3">
      <c r="A40" s="66" t="s">
        <v>387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>
        <v>382.98927761363319</v>
      </c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>
        <v>382.98927761363319</v>
      </c>
      <c r="EU40" s="11"/>
      <c r="EX40" s="11"/>
      <c r="EZ40" s="37"/>
    </row>
    <row r="41" spans="1:156" x14ac:dyDescent="0.3">
      <c r="A41" s="66" t="s">
        <v>32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>
        <v>24.893500610996959</v>
      </c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>
        <v>24.893500610996959</v>
      </c>
      <c r="EU41" s="11"/>
      <c r="EX41" s="11"/>
      <c r="EZ41" s="37"/>
    </row>
    <row r="42" spans="1:156" x14ac:dyDescent="0.3">
      <c r="A42" s="66" t="s">
        <v>35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>
        <v>3516.1021622995986</v>
      </c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>
        <v>3516.1021622995986</v>
      </c>
      <c r="EU42" s="11"/>
      <c r="EX42" s="11"/>
      <c r="EZ42" s="37"/>
    </row>
    <row r="43" spans="1:156" x14ac:dyDescent="0.3">
      <c r="A43" s="66" t="s"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>
        <v>7627.3360181492571</v>
      </c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>
        <v>7627.3360181492571</v>
      </c>
      <c r="EU43" s="11"/>
      <c r="EX43" s="11"/>
      <c r="EZ43" s="37"/>
    </row>
    <row r="44" spans="1:156" x14ac:dyDescent="0.3">
      <c r="A44" s="66" t="s">
        <v>388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>
        <v>2723.7664503195433</v>
      </c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>
        <v>2723.7664503195433</v>
      </c>
      <c r="EU44" s="11"/>
      <c r="EX44" s="11"/>
      <c r="EZ44" s="37"/>
    </row>
    <row r="45" spans="1:156" x14ac:dyDescent="0.3">
      <c r="A45" s="66" t="s">
        <v>389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>
        <v>1204.9287069723823</v>
      </c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>
        <v>1204.9287069723823</v>
      </c>
      <c r="EU45" s="11"/>
      <c r="EX45" s="11"/>
      <c r="EZ45" s="37"/>
    </row>
    <row r="46" spans="1:156" x14ac:dyDescent="0.3">
      <c r="A46" s="66" t="s">
        <v>390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>
        <v>1264.5347696524391</v>
      </c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>
        <v>1264.5347696524391</v>
      </c>
      <c r="EU46" s="11"/>
      <c r="EX46" s="11"/>
      <c r="EZ46" s="37"/>
    </row>
    <row r="47" spans="1:156" x14ac:dyDescent="0.3">
      <c r="A47" s="66" t="s">
        <v>341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>
        <v>106.41797893293344</v>
      </c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>
        <v>106.41797893293344</v>
      </c>
      <c r="EU47" s="11"/>
      <c r="EX47" s="11"/>
      <c r="EZ47" s="37"/>
    </row>
    <row r="48" spans="1:156" x14ac:dyDescent="0.3">
      <c r="A48" s="66" t="s">
        <v>391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>
        <v>355.14416723406322</v>
      </c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>
        <v>355.14416723406322</v>
      </c>
      <c r="EU48" s="11"/>
      <c r="EX48" s="11"/>
      <c r="EZ48" s="37"/>
    </row>
    <row r="49" spans="1:156" x14ac:dyDescent="0.3">
      <c r="A49" s="66" t="s">
        <v>392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>
        <v>8248.0059626100629</v>
      </c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>
        <v>8248.0059626100629</v>
      </c>
      <c r="EU49" s="11"/>
      <c r="EX49" s="11"/>
      <c r="EZ49" s="37"/>
    </row>
    <row r="50" spans="1:156" x14ac:dyDescent="0.3">
      <c r="A50" s="66" t="s">
        <v>43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>
        <v>4536.9950897988592</v>
      </c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>
        <v>4536.9950897988592</v>
      </c>
      <c r="EU50" s="11"/>
      <c r="EX50" s="11"/>
      <c r="EZ50" s="37"/>
    </row>
    <row r="51" spans="1:156" x14ac:dyDescent="0.3">
      <c r="A51" s="66" t="s">
        <v>393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>
        <v>28369.65437286628</v>
      </c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>
        <v>28369.65437286628</v>
      </c>
      <c r="EU51" s="11"/>
      <c r="EX51" s="11"/>
      <c r="EZ51" s="37"/>
    </row>
    <row r="52" spans="1:156" x14ac:dyDescent="0.3">
      <c r="A52" s="66" t="s">
        <v>46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>
        <v>20067.295622470156</v>
      </c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>
        <v>20067.295622470156</v>
      </c>
      <c r="EU52" s="11"/>
      <c r="EX52" s="11"/>
      <c r="EZ52" s="37"/>
    </row>
    <row r="53" spans="1:156" x14ac:dyDescent="0.3">
      <c r="A53" s="66" t="s">
        <v>394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>
        <v>22118.895223126296</v>
      </c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>
        <v>22118.895223126296</v>
      </c>
      <c r="EU53" s="11"/>
      <c r="EX53" s="11"/>
      <c r="EZ53" s="37"/>
    </row>
    <row r="54" spans="1:156" x14ac:dyDescent="0.3">
      <c r="A54" s="66" t="s">
        <v>395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>
        <v>11215.460006900059</v>
      </c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>
        <v>11215.460006900059</v>
      </c>
      <c r="EU54" s="11"/>
      <c r="EX54" s="11"/>
      <c r="EZ54" s="37"/>
    </row>
    <row r="55" spans="1:156" x14ac:dyDescent="0.3">
      <c r="A55" s="66" t="s">
        <v>396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>
        <v>8178.7351545693809</v>
      </c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>
        <v>8178.7351545693809</v>
      </c>
      <c r="EU55" s="11"/>
      <c r="EX55" s="11"/>
      <c r="EZ55" s="37"/>
    </row>
    <row r="56" spans="1:156" x14ac:dyDescent="0.3">
      <c r="A56" s="66" t="s">
        <v>397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>
        <v>7889.64854700657</v>
      </c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>
        <v>7889.64854700657</v>
      </c>
      <c r="EU56" s="11"/>
      <c r="EX56" s="11"/>
      <c r="EZ56" s="37"/>
    </row>
    <row r="57" spans="1:156" x14ac:dyDescent="0.3">
      <c r="A57" s="66" t="s">
        <v>199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>
        <v>6068.4295650614476</v>
      </c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>
        <v>6068.4295650614476</v>
      </c>
      <c r="EU57" s="11"/>
      <c r="EX57" s="11"/>
      <c r="EZ57" s="37"/>
    </row>
    <row r="58" spans="1:156" x14ac:dyDescent="0.3">
      <c r="A58" s="66" t="s">
        <v>398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>
        <v>10744.541436273174</v>
      </c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>
        <v>10744.541436273174</v>
      </c>
      <c r="EU58" s="11"/>
      <c r="EX58" s="11"/>
      <c r="EZ58" s="37"/>
    </row>
    <row r="59" spans="1:156" x14ac:dyDescent="0.3">
      <c r="A59" s="66" t="s">
        <v>399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>
        <v>14831.34924499991</v>
      </c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>
        <v>14831.34924499991</v>
      </c>
      <c r="EU59" s="11"/>
      <c r="EX59" s="11"/>
      <c r="EZ59" s="37"/>
    </row>
    <row r="60" spans="1:156" x14ac:dyDescent="0.3">
      <c r="A60" s="66" t="s">
        <v>200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>
        <v>9038.9597506829505</v>
      </c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>
        <v>9038.9597506829505</v>
      </c>
      <c r="EU60" s="11"/>
      <c r="EX60" s="11"/>
      <c r="EZ60" s="37"/>
    </row>
    <row r="61" spans="1:156" x14ac:dyDescent="0.3">
      <c r="A61" s="66" t="s">
        <v>201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>
        <v>3576.11590985061</v>
      </c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>
        <v>3576.11590985061</v>
      </c>
      <c r="EU61" s="11"/>
      <c r="EX61" s="11"/>
      <c r="EZ61" s="37"/>
    </row>
    <row r="62" spans="1:156" x14ac:dyDescent="0.3">
      <c r="A62" s="66" t="s">
        <v>48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>
        <v>5931.5889664200149</v>
      </c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>
        <v>5931.5889664200149</v>
      </c>
      <c r="EU62" s="11"/>
      <c r="EX62" s="11"/>
      <c r="EZ62" s="37"/>
    </row>
    <row r="63" spans="1:156" x14ac:dyDescent="0.3">
      <c r="A63" s="66" t="s">
        <v>400</v>
      </c>
      <c r="B63" s="11">
        <v>5.7805106709105027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>
        <v>2187.4741578751491</v>
      </c>
      <c r="AC63" s="11"/>
      <c r="AD63" s="11">
        <v>15.441398292690305</v>
      </c>
      <c r="AE63" s="11">
        <v>21.885019244197629</v>
      </c>
      <c r="AF63" s="11"/>
      <c r="AG63" s="11"/>
      <c r="AH63" s="11"/>
      <c r="AI63" s="11"/>
      <c r="AJ63" s="11"/>
      <c r="AK63" s="11"/>
      <c r="AL63" s="11"/>
      <c r="AM63" s="11"/>
      <c r="AN63" s="11"/>
      <c r="AO63" s="11">
        <v>1.3458098035511026</v>
      </c>
      <c r="AP63" s="11"/>
      <c r="AQ63" s="11"/>
      <c r="AR63" s="11"/>
      <c r="AS63" s="11"/>
      <c r="AT63" s="11"/>
      <c r="AU63" s="11"/>
      <c r="AV63" s="11">
        <v>261.87672306979908</v>
      </c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>
        <v>31.66763193104773</v>
      </c>
      <c r="DW63" s="11">
        <v>25.222069124888954</v>
      </c>
      <c r="DX63" s="11">
        <v>26.354173481883141</v>
      </c>
      <c r="DY63" s="11">
        <v>26.860795617094499</v>
      </c>
      <c r="DZ63" s="11">
        <v>23.933664189588498</v>
      </c>
      <c r="EA63" s="11">
        <v>11.745977615139029</v>
      </c>
      <c r="EB63" s="11">
        <v>10.188040129255452</v>
      </c>
      <c r="EC63" s="11">
        <v>11.441943718849769</v>
      </c>
      <c r="ED63" s="11">
        <v>14.129745774968702</v>
      </c>
      <c r="EE63" s="11">
        <v>20.464754496334589</v>
      </c>
      <c r="EF63" s="11">
        <v>17.75066225984536</v>
      </c>
      <c r="EG63" s="11">
        <v>24.006773554525807</v>
      </c>
      <c r="EH63" s="11">
        <v>36.078780595722819</v>
      </c>
      <c r="EI63" s="11">
        <v>49.3887258320946</v>
      </c>
      <c r="EJ63" s="11">
        <v>65.856669593832123</v>
      </c>
      <c r="EK63" s="11"/>
      <c r="EL63" s="11"/>
      <c r="EM63" s="11"/>
      <c r="EN63" s="11"/>
      <c r="EO63" s="11"/>
      <c r="EP63" s="11"/>
      <c r="EQ63" s="11"/>
      <c r="ER63" s="11"/>
      <c r="ES63" s="11">
        <v>1.0637093786448113</v>
      </c>
      <c r="ET63" s="11">
        <v>2889.9577362500145</v>
      </c>
      <c r="EU63" s="11"/>
      <c r="EX63" s="29"/>
      <c r="EZ63" s="37"/>
    </row>
    <row r="64" spans="1:156" x14ac:dyDescent="0.3">
      <c r="A64" s="66" t="s">
        <v>401</v>
      </c>
      <c r="B64" s="11"/>
      <c r="C64" s="11">
        <v>1.4604280455096961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>
        <v>4.4884956286702886</v>
      </c>
      <c r="AB64" s="11">
        <v>654.20741172479939</v>
      </c>
      <c r="AC64" s="11"/>
      <c r="AD64" s="11">
        <v>5.388304229362757</v>
      </c>
      <c r="AE64" s="11">
        <v>52.794721335445011</v>
      </c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>
        <v>93.35619889657184</v>
      </c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>
        <v>6.7090609855033909</v>
      </c>
      <c r="DW64" s="11">
        <v>5.557245711697222</v>
      </c>
      <c r="DX64" s="11">
        <v>9.3563771913654641</v>
      </c>
      <c r="DY64" s="11">
        <v>6.575352285940804</v>
      </c>
      <c r="DZ64" s="11">
        <v>8.9865315595115209</v>
      </c>
      <c r="EA64" s="11">
        <v>2.0491557995415852</v>
      </c>
      <c r="EB64" s="11">
        <v>2.1653299947771445</v>
      </c>
      <c r="EC64" s="11">
        <v>1.9046941618025353</v>
      </c>
      <c r="ED64" s="11">
        <v>1.8493660395707241</v>
      </c>
      <c r="EE64" s="11">
        <v>1.6605329789321799</v>
      </c>
      <c r="EF64" s="11">
        <v>1.7611590271329975</v>
      </c>
      <c r="EG64" s="11">
        <v>1.8051649786868966</v>
      </c>
      <c r="EH64" s="11">
        <v>3.6489163853610247</v>
      </c>
      <c r="EI64" s="11">
        <v>4.0993852668166673</v>
      </c>
      <c r="EJ64" s="11">
        <v>10.318476114977079</v>
      </c>
      <c r="EK64" s="11"/>
      <c r="EL64" s="11"/>
      <c r="EM64" s="11"/>
      <c r="EN64" s="11"/>
      <c r="EO64" s="11"/>
      <c r="EP64" s="11"/>
      <c r="EQ64" s="11"/>
      <c r="ER64" s="11"/>
      <c r="ES64" s="11">
        <v>4.1782027174786761E-3</v>
      </c>
      <c r="ET64" s="11">
        <v>880.14648654469386</v>
      </c>
      <c r="EU64" s="11"/>
      <c r="EX64" s="29"/>
      <c r="EZ64" s="37"/>
    </row>
    <row r="65" spans="1:159" x14ac:dyDescent="0.3">
      <c r="A65" s="66" t="s">
        <v>402</v>
      </c>
      <c r="B65" s="11"/>
      <c r="C65" s="11"/>
      <c r="D65" s="11">
        <v>26.7597928089268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>
        <v>1549.817423019226</v>
      </c>
      <c r="AC65" s="11"/>
      <c r="AD65" s="11">
        <v>1.798745332482079</v>
      </c>
      <c r="AE65" s="11">
        <v>1.0881793919999627</v>
      </c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>
        <v>41.922882286389807</v>
      </c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>
        <v>43.026940204780658</v>
      </c>
      <c r="DW65" s="11">
        <v>53.470722363010715</v>
      </c>
      <c r="DX65" s="11">
        <v>49.199342325435182</v>
      </c>
      <c r="DY65" s="11">
        <v>46.866893493121054</v>
      </c>
      <c r="DZ65" s="11">
        <v>33.843927645713919</v>
      </c>
      <c r="EA65" s="11">
        <v>12.240522462491965</v>
      </c>
      <c r="EB65" s="11">
        <v>19.786784560661776</v>
      </c>
      <c r="EC65" s="11">
        <v>17.419223809186732</v>
      </c>
      <c r="ED65" s="11">
        <v>18.063109436506192</v>
      </c>
      <c r="EE65" s="11">
        <v>17.987765160684475</v>
      </c>
      <c r="EF65" s="11">
        <v>18.038541282390103</v>
      </c>
      <c r="EG65" s="11">
        <v>30.095081694253707</v>
      </c>
      <c r="EH65" s="11">
        <v>53.698784613296766</v>
      </c>
      <c r="EI65" s="11">
        <v>59.600578829772125</v>
      </c>
      <c r="EJ65" s="11">
        <v>52.90996206966706</v>
      </c>
      <c r="EK65" s="11"/>
      <c r="EL65" s="11"/>
      <c r="EM65" s="11"/>
      <c r="EN65" s="11"/>
      <c r="EO65" s="11"/>
      <c r="EP65" s="11"/>
      <c r="EQ65" s="11"/>
      <c r="ER65" s="11"/>
      <c r="ES65" s="11">
        <v>9.5783772781326887E-4</v>
      </c>
      <c r="ET65" s="11">
        <v>2147.6361606277246</v>
      </c>
      <c r="EU65" s="11"/>
      <c r="EX65" s="29"/>
      <c r="EZ65" s="37"/>
    </row>
    <row r="66" spans="1:159" x14ac:dyDescent="0.3">
      <c r="A66" s="66" t="s">
        <v>403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>
        <v>305.45928202062112</v>
      </c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>
        <v>0.49834874844619903</v>
      </c>
      <c r="DW66" s="11">
        <v>0.77407814691435395</v>
      </c>
      <c r="DX66" s="11">
        <v>0.75878621359128096</v>
      </c>
      <c r="DY66" s="11">
        <v>0.86828667862795872</v>
      </c>
      <c r="DZ66" s="11">
        <v>0.65019285088703338</v>
      </c>
      <c r="EA66" s="11">
        <v>9.6179832863523593E-2</v>
      </c>
      <c r="EB66" s="11">
        <v>0.34273565762781405</v>
      </c>
      <c r="EC66" s="11">
        <v>0.58070600861881883</v>
      </c>
      <c r="ED66" s="11">
        <v>1.1261467868900956</v>
      </c>
      <c r="EE66" s="11">
        <v>1.2075825098514523</v>
      </c>
      <c r="EF66" s="11">
        <v>0.57676621149502227</v>
      </c>
      <c r="EG66" s="11">
        <v>1.3980104166286664</v>
      </c>
      <c r="EH66" s="11">
        <v>3.132969793767912</v>
      </c>
      <c r="EI66" s="11">
        <v>4.4316235079249697</v>
      </c>
      <c r="EJ66" s="11">
        <v>8.6459955764915968</v>
      </c>
      <c r="EK66" s="11"/>
      <c r="EL66" s="11"/>
      <c r="EM66" s="11"/>
      <c r="EN66" s="11"/>
      <c r="EO66" s="11"/>
      <c r="EP66" s="11"/>
      <c r="EQ66" s="11"/>
      <c r="ER66" s="11"/>
      <c r="ES66" s="11">
        <v>0.35125654344748247</v>
      </c>
      <c r="ET66" s="11">
        <v>330.8989475046954</v>
      </c>
      <c r="EU66" s="11"/>
      <c r="EX66" s="29"/>
      <c r="EZ66" s="37"/>
    </row>
    <row r="67" spans="1:159" x14ac:dyDescent="0.3">
      <c r="A67" s="66" t="s">
        <v>404</v>
      </c>
      <c r="B67" s="11"/>
      <c r="C67" s="11"/>
      <c r="D67" s="11"/>
      <c r="E67" s="11">
        <v>1.4916114640958276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>
        <v>43.662028219889159</v>
      </c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>
        <v>12.337149497206029</v>
      </c>
      <c r="DW67" s="11">
        <v>14.9252303797973</v>
      </c>
      <c r="DX67" s="11">
        <v>16.416603237574609</v>
      </c>
      <c r="DY67" s="11">
        <v>14.933218139473977</v>
      </c>
      <c r="DZ67" s="11">
        <v>13.488372163680612</v>
      </c>
      <c r="EA67" s="11">
        <v>3.4704268631625776</v>
      </c>
      <c r="EB67" s="11">
        <v>6.3212410525014775</v>
      </c>
      <c r="EC67" s="11">
        <v>7.7034257103332102</v>
      </c>
      <c r="ED67" s="11">
        <v>6.2942405729567712</v>
      </c>
      <c r="EE67" s="11">
        <v>10.843056459026499</v>
      </c>
      <c r="EF67" s="11">
        <v>6.7821478832183777</v>
      </c>
      <c r="EG67" s="11">
        <v>10.747891981308074</v>
      </c>
      <c r="EH67" s="11">
        <v>22.798187951817884</v>
      </c>
      <c r="EI67" s="11">
        <v>34.591054048834934</v>
      </c>
      <c r="EJ67" s="11">
        <v>56.333766001813792</v>
      </c>
      <c r="EK67" s="11"/>
      <c r="EL67" s="11"/>
      <c r="EM67" s="11"/>
      <c r="EN67" s="11"/>
      <c r="EO67" s="11"/>
      <c r="EP67" s="11"/>
      <c r="EQ67" s="11"/>
      <c r="ER67" s="11"/>
      <c r="ES67" s="11">
        <v>2.5603981704038969</v>
      </c>
      <c r="ET67" s="11">
        <v>285.70004979709506</v>
      </c>
      <c r="EU67" s="11"/>
      <c r="EX67" s="29"/>
      <c r="EZ67" s="37"/>
    </row>
    <row r="68" spans="1:159" x14ac:dyDescent="0.3">
      <c r="A68" s="66" t="s">
        <v>405</v>
      </c>
      <c r="B68" s="11"/>
      <c r="C68" s="11"/>
      <c r="D68" s="11"/>
      <c r="E68" s="11"/>
      <c r="F68" s="11">
        <v>2.3751537454797282</v>
      </c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>
        <v>5.775775341343051</v>
      </c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>
        <v>25.889205367616164</v>
      </c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>
        <v>11.73907539913129</v>
      </c>
      <c r="DW68" s="11">
        <v>19.196820685003946</v>
      </c>
      <c r="DX68" s="11">
        <v>20.804966521017235</v>
      </c>
      <c r="DY68" s="11">
        <v>21.811529139143659</v>
      </c>
      <c r="DZ68" s="11">
        <v>19.035877343471707</v>
      </c>
      <c r="EA68" s="11">
        <v>3.6722477196604992</v>
      </c>
      <c r="EB68" s="11">
        <v>8.0229980757795616</v>
      </c>
      <c r="EC68" s="11">
        <v>6.899961136768578</v>
      </c>
      <c r="ED68" s="11">
        <v>8.7801649657399476</v>
      </c>
      <c r="EE68" s="11">
        <v>15.945021457835301</v>
      </c>
      <c r="EF68" s="11">
        <v>5.2928947226736902</v>
      </c>
      <c r="EG68" s="11">
        <v>12.092911984272027</v>
      </c>
      <c r="EH68" s="11">
        <v>29.525464823847607</v>
      </c>
      <c r="EI68" s="11">
        <v>42.854177471739121</v>
      </c>
      <c r="EJ68" s="11">
        <v>73.320978825029471</v>
      </c>
      <c r="EK68" s="11"/>
      <c r="EL68" s="11"/>
      <c r="EM68" s="11"/>
      <c r="EN68" s="11"/>
      <c r="EO68" s="11"/>
      <c r="EP68" s="11"/>
      <c r="EQ68" s="11"/>
      <c r="ER68" s="11"/>
      <c r="ES68" s="11">
        <v>7.7740283731417309E-2</v>
      </c>
      <c r="ET68" s="11">
        <v>333.11296500928398</v>
      </c>
      <c r="EU68" s="11"/>
      <c r="EX68" s="29"/>
      <c r="EZ68" s="37"/>
    </row>
    <row r="69" spans="1:159" x14ac:dyDescent="0.3">
      <c r="A69" s="66" t="s">
        <v>406</v>
      </c>
      <c r="B69" s="11"/>
      <c r="C69" s="11"/>
      <c r="D69" s="11"/>
      <c r="E69" s="11"/>
      <c r="F69" s="11"/>
      <c r="G69" s="11">
        <v>7.5013452986798441</v>
      </c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7.2015905679245273</v>
      </c>
      <c r="AA69" s="11">
        <v>1075.1878036117087</v>
      </c>
      <c r="AB69" s="11"/>
      <c r="AC69" s="11"/>
      <c r="AD69" s="11">
        <v>4.4927083419822083</v>
      </c>
      <c r="AE69" s="11">
        <v>12.574660096368968</v>
      </c>
      <c r="AF69" s="11"/>
      <c r="AG69" s="11"/>
      <c r="AH69" s="11"/>
      <c r="AI69" s="11">
        <v>0.19090614188348659</v>
      </c>
      <c r="AJ69" s="11"/>
      <c r="AK69" s="11"/>
      <c r="AL69" s="11">
        <v>20.575907162455913</v>
      </c>
      <c r="AM69" s="11"/>
      <c r="AN69" s="11"/>
      <c r="AO69" s="11"/>
      <c r="AP69" s="11"/>
      <c r="AQ69" s="11"/>
      <c r="AR69" s="11"/>
      <c r="AS69" s="11"/>
      <c r="AT69" s="11"/>
      <c r="AU69" s="11"/>
      <c r="AV69" s="11">
        <v>98.812324686004331</v>
      </c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>
        <v>1.026966795100632</v>
      </c>
      <c r="DW69" s="11">
        <v>1.6797176127622466</v>
      </c>
      <c r="DX69" s="11">
        <v>1.8201777390717848</v>
      </c>
      <c r="DY69" s="11">
        <v>1.9083955540131732</v>
      </c>
      <c r="DZ69" s="11">
        <v>1.6659195138457588</v>
      </c>
      <c r="EA69" s="11">
        <v>0.32103596873298545</v>
      </c>
      <c r="EB69" s="11">
        <v>0.70136325084207451</v>
      </c>
      <c r="EC69" s="11">
        <v>0.60316851227611223</v>
      </c>
      <c r="ED69" s="11">
        <v>0.7674950791695837</v>
      </c>
      <c r="EE69" s="11">
        <v>1.3937504211571823</v>
      </c>
      <c r="EF69" s="11">
        <v>0.46267157323123342</v>
      </c>
      <c r="EG69" s="11">
        <v>1.0570280095645406</v>
      </c>
      <c r="EH69" s="11">
        <v>2.5803009452922203</v>
      </c>
      <c r="EI69" s="11">
        <v>3.7445943887439825</v>
      </c>
      <c r="EJ69" s="11">
        <v>6.404802836475425</v>
      </c>
      <c r="EK69" s="11"/>
      <c r="EL69" s="11"/>
      <c r="EM69" s="11"/>
      <c r="EN69" s="11"/>
      <c r="EO69" s="11"/>
      <c r="EP69" s="11"/>
      <c r="EQ69" s="11"/>
      <c r="ER69" s="11"/>
      <c r="ES69" s="11">
        <v>170.98799174077644</v>
      </c>
      <c r="ET69" s="11">
        <v>1423.6626258480635</v>
      </c>
      <c r="EU69" s="11"/>
      <c r="EX69" s="29"/>
      <c r="EZ69" s="37"/>
    </row>
    <row r="70" spans="1:159" x14ac:dyDescent="0.3">
      <c r="A70" s="66" t="s">
        <v>407</v>
      </c>
      <c r="B70" s="11"/>
      <c r="C70" s="11"/>
      <c r="D70" s="11"/>
      <c r="E70" s="11"/>
      <c r="F70" s="11"/>
      <c r="G70" s="11"/>
      <c r="H70" s="11">
        <v>11.150949751591723</v>
      </c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>
        <v>5.5051224899393461</v>
      </c>
      <c r="AE70" s="11">
        <v>2.4902087137228297</v>
      </c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>
        <v>18.938765930648618</v>
      </c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>
        <v>8.9619199431586374</v>
      </c>
      <c r="DW70" s="11">
        <v>13.375598726862828</v>
      </c>
      <c r="DX70" s="11">
        <v>15.550971649868762</v>
      </c>
      <c r="DY70" s="11">
        <v>18.772553672563532</v>
      </c>
      <c r="DZ70" s="11">
        <v>19.937872885095601</v>
      </c>
      <c r="EA70" s="11">
        <v>7.0100172176088318</v>
      </c>
      <c r="EB70" s="11">
        <v>12.510587947608197</v>
      </c>
      <c r="EC70" s="11">
        <v>14.236339033219803</v>
      </c>
      <c r="ED70" s="11">
        <v>17.827625995880489</v>
      </c>
      <c r="EE70" s="11">
        <v>23.165136478531871</v>
      </c>
      <c r="EF70" s="11">
        <v>19.629036129536523</v>
      </c>
      <c r="EG70" s="11">
        <v>35.646938406524853</v>
      </c>
      <c r="EH70" s="11">
        <v>77.401295546496911</v>
      </c>
      <c r="EI70" s="11">
        <v>111.86565972107573</v>
      </c>
      <c r="EJ70" s="11">
        <v>164.92667210939757</v>
      </c>
      <c r="EK70" s="11"/>
      <c r="EL70" s="11"/>
      <c r="EM70" s="11"/>
      <c r="EN70" s="11"/>
      <c r="EO70" s="11"/>
      <c r="EP70" s="11"/>
      <c r="EQ70" s="11"/>
      <c r="ER70" s="11"/>
      <c r="ES70" s="11">
        <v>1.6512700262234555E-2</v>
      </c>
      <c r="ET70" s="11">
        <v>598.91978504959479</v>
      </c>
      <c r="EU70" s="11"/>
      <c r="EX70" s="29"/>
      <c r="EZ70" s="37"/>
    </row>
    <row r="71" spans="1:159" x14ac:dyDescent="0.3">
      <c r="A71" s="66" t="s">
        <v>408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>
        <v>3.2590516419952937</v>
      </c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>
        <v>54.482157351565391</v>
      </c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>
        <v>24.4215871864637</v>
      </c>
      <c r="DW71" s="11">
        <v>36.247542657356888</v>
      </c>
      <c r="DX71" s="11">
        <v>36.183989098762574</v>
      </c>
      <c r="DY71" s="11">
        <v>43.494043890232739</v>
      </c>
      <c r="DZ71" s="11">
        <v>36.620901066619268</v>
      </c>
      <c r="EA71" s="11">
        <v>9.081758756353338</v>
      </c>
      <c r="EB71" s="11">
        <v>22.852424133537021</v>
      </c>
      <c r="EC71" s="11">
        <v>20.487600778240928</v>
      </c>
      <c r="ED71" s="11">
        <v>35.59652087003694</v>
      </c>
      <c r="EE71" s="11">
        <v>46.276434677685188</v>
      </c>
      <c r="EF71" s="11">
        <v>33.151414219965162</v>
      </c>
      <c r="EG71" s="11">
        <v>65.978651944250345</v>
      </c>
      <c r="EH71" s="11">
        <v>141.07084348606233</v>
      </c>
      <c r="EI71" s="11">
        <v>215.50140016420792</v>
      </c>
      <c r="EJ71" s="11">
        <v>391.73886250509116</v>
      </c>
      <c r="EK71" s="11"/>
      <c r="EL71" s="11"/>
      <c r="EM71" s="11"/>
      <c r="EN71" s="11"/>
      <c r="EO71" s="11"/>
      <c r="EP71" s="11"/>
      <c r="EQ71" s="11"/>
      <c r="ER71" s="11"/>
      <c r="ES71" s="11">
        <v>1.2662673700633906E-2</v>
      </c>
      <c r="ET71" s="11">
        <v>1216.4578471021268</v>
      </c>
      <c r="EU71" s="11"/>
      <c r="EX71" s="29"/>
      <c r="EZ71" s="37"/>
    </row>
    <row r="72" spans="1:159" x14ac:dyDescent="0.3">
      <c r="A72" s="66" t="s">
        <v>342</v>
      </c>
      <c r="B72" s="11"/>
      <c r="C72" s="11"/>
      <c r="D72" s="11"/>
      <c r="E72" s="11"/>
      <c r="F72" s="11"/>
      <c r="G72" s="11"/>
      <c r="H72" s="11"/>
      <c r="I72" s="11"/>
      <c r="J72" s="11">
        <v>6.9362195541963061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>
        <v>0.13810262502312928</v>
      </c>
      <c r="AA72" s="11"/>
      <c r="AB72" s="11"/>
      <c r="AC72" s="11"/>
      <c r="AD72" s="11">
        <v>1.6743052430036505</v>
      </c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>
        <v>145.05905475917206</v>
      </c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>
        <v>146.24118341138308</v>
      </c>
      <c r="DW72" s="11">
        <v>167.0746458011667</v>
      </c>
      <c r="DX72" s="11">
        <v>163.97138158253205</v>
      </c>
      <c r="DY72" s="11">
        <v>147.23567742981652</v>
      </c>
      <c r="DZ72" s="11">
        <v>128.18202583147848</v>
      </c>
      <c r="EA72" s="11">
        <v>51.419828065699861</v>
      </c>
      <c r="EB72" s="11">
        <v>70.853855204320638</v>
      </c>
      <c r="EC72" s="11">
        <v>68.811741428675759</v>
      </c>
      <c r="ED72" s="11">
        <v>94.188770011593832</v>
      </c>
      <c r="EE72" s="11">
        <v>120.15274336349928</v>
      </c>
      <c r="EF72" s="11">
        <v>95.493340314573757</v>
      </c>
      <c r="EG72" s="11">
        <v>189.01748696868862</v>
      </c>
      <c r="EH72" s="11">
        <v>394.58086894160323</v>
      </c>
      <c r="EI72" s="11">
        <v>565.31487829720641</v>
      </c>
      <c r="EJ72" s="11">
        <v>1062.0207013357565</v>
      </c>
      <c r="EK72" s="11"/>
      <c r="EL72" s="11"/>
      <c r="EM72" s="11"/>
      <c r="EN72" s="11"/>
      <c r="EO72" s="11"/>
      <c r="EP72" s="11"/>
      <c r="EQ72" s="11"/>
      <c r="ER72" s="11"/>
      <c r="ES72" s="11">
        <v>57.010768173368085</v>
      </c>
      <c r="ET72" s="11">
        <v>3675.3775783427582</v>
      </c>
      <c r="EU72" s="11"/>
      <c r="EX72" s="29"/>
      <c r="EZ72" s="37"/>
    </row>
    <row r="73" spans="1:159" x14ac:dyDescent="0.3">
      <c r="A73" s="66" t="s">
        <v>409</v>
      </c>
      <c r="B73" s="11"/>
      <c r="C73" s="11"/>
      <c r="D73" s="11"/>
      <c r="E73" s="11"/>
      <c r="F73" s="11"/>
      <c r="G73" s="11"/>
      <c r="H73" s="11"/>
      <c r="I73" s="11"/>
      <c r="J73" s="11"/>
      <c r="K73" s="11">
        <v>3.3977675329962391</v>
      </c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>
        <v>50.940325908007608</v>
      </c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>
        <v>1.776904927154602E-2</v>
      </c>
      <c r="ET73" s="11">
        <v>54.355862490275392</v>
      </c>
      <c r="EU73" s="11"/>
      <c r="EX73" s="29"/>
      <c r="EZ73" s="37"/>
    </row>
    <row r="74" spans="1:159" x14ac:dyDescent="0.3">
      <c r="A74" s="66" t="s">
        <v>344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>
        <v>0.17634284569683847</v>
      </c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>
        <v>4.8063259512324885</v>
      </c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>
        <v>4.9826687969293273</v>
      </c>
      <c r="EU74" s="11"/>
      <c r="EX74" s="29"/>
      <c r="EZ74" s="37"/>
    </row>
    <row r="75" spans="1:159" x14ac:dyDescent="0.3">
      <c r="A75" s="66" t="s">
        <v>410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>
        <v>0.57208439844998327</v>
      </c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>
        <v>146.31236808064534</v>
      </c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>
        <v>16.014537798354798</v>
      </c>
      <c r="ET75" s="11">
        <v>162.89899027745014</v>
      </c>
      <c r="EU75" s="11"/>
      <c r="EX75" s="29"/>
      <c r="EZ75" s="37"/>
    </row>
    <row r="76" spans="1:159" x14ac:dyDescent="0.3">
      <c r="A76" s="66" t="s">
        <v>343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>
        <v>23.744008639279425</v>
      </c>
      <c r="AA76" s="11">
        <v>1.310333903708891</v>
      </c>
      <c r="AB76" s="11"/>
      <c r="AC76" s="11"/>
      <c r="AD76" s="11">
        <v>2.9573973992663856</v>
      </c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>
        <v>132.35805845342853</v>
      </c>
      <c r="AU76" s="11"/>
      <c r="AV76" s="11">
        <v>285.26609424496672</v>
      </c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>
        <v>24.142107257089126</v>
      </c>
      <c r="DW76" s="11">
        <v>40.429245209377065</v>
      </c>
      <c r="DX76" s="11">
        <v>49.881020270440622</v>
      </c>
      <c r="DY76" s="11">
        <v>46.798826154776592</v>
      </c>
      <c r="DZ76" s="11">
        <v>53.547588394566745</v>
      </c>
      <c r="EA76" s="11">
        <v>13.964551463360205</v>
      </c>
      <c r="EB76" s="11">
        <v>30.075017409573267</v>
      </c>
      <c r="EC76" s="11">
        <v>32.481404763208893</v>
      </c>
      <c r="ED76" s="11">
        <v>52.042973734416371</v>
      </c>
      <c r="EE76" s="11">
        <v>94.808229356323906</v>
      </c>
      <c r="EF76" s="11">
        <v>37.986184633897153</v>
      </c>
      <c r="EG76" s="11">
        <v>86.346912460113359</v>
      </c>
      <c r="EH76" s="11">
        <v>222.04022777620605</v>
      </c>
      <c r="EI76" s="11">
        <v>371.77510786468252</v>
      </c>
      <c r="EJ76" s="11">
        <v>950.88671199619364</v>
      </c>
      <c r="EK76" s="11"/>
      <c r="EL76" s="11"/>
      <c r="EM76" s="11"/>
      <c r="EN76" s="11"/>
      <c r="EO76" s="11"/>
      <c r="EP76" s="11"/>
      <c r="EQ76" s="11"/>
      <c r="ER76" s="11"/>
      <c r="ES76" s="11">
        <v>727.46120937412343</v>
      </c>
      <c r="ET76" s="11">
        <v>3280.3032107589988</v>
      </c>
      <c r="EU76" s="11"/>
      <c r="EX76" s="29"/>
      <c r="EZ76" s="37"/>
    </row>
    <row r="77" spans="1:159" x14ac:dyDescent="0.3">
      <c r="A77" s="66" t="s">
        <v>411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>
        <v>9.9062446099480422E-2</v>
      </c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>
        <v>123.35443539843197</v>
      </c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>
        <v>4357.1073667082801</v>
      </c>
      <c r="ET77" s="11">
        <v>4480.5608645528118</v>
      </c>
      <c r="EU77" s="11"/>
      <c r="EV77" s="11"/>
      <c r="EW77" s="11"/>
      <c r="EX77" s="29"/>
      <c r="EZ77" s="37"/>
      <c r="FA77" s="30"/>
      <c r="FB77" s="30"/>
      <c r="FC77" s="30"/>
    </row>
    <row r="78" spans="1:159" x14ac:dyDescent="0.3">
      <c r="A78" s="66" t="s">
        <v>413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>
        <v>16.249928447206383</v>
      </c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>
        <v>3.1440613730926219</v>
      </c>
      <c r="DW78" s="11">
        <v>4.0753638112674171</v>
      </c>
      <c r="DX78" s="11">
        <v>5.1301332272395115</v>
      </c>
      <c r="DY78" s="11">
        <v>5.1697460815005574</v>
      </c>
      <c r="DZ78" s="11">
        <v>4.7962488504959824</v>
      </c>
      <c r="EA78" s="11">
        <v>0.87075236846442194</v>
      </c>
      <c r="EB78" s="11">
        <v>1.4047502368410356</v>
      </c>
      <c r="EC78" s="11">
        <v>1.7656447006920779</v>
      </c>
      <c r="ED78" s="11">
        <v>2.0352865359331567</v>
      </c>
      <c r="EE78" s="11">
        <v>3.7891742652292768</v>
      </c>
      <c r="EF78" s="11">
        <v>1.6457642033134909</v>
      </c>
      <c r="EG78" s="11">
        <v>3.3821132324486376</v>
      </c>
      <c r="EH78" s="11">
        <v>8.495228369845897</v>
      </c>
      <c r="EI78" s="11">
        <v>13.42694000977251</v>
      </c>
      <c r="EJ78" s="11">
        <v>27.764555422949066</v>
      </c>
      <c r="EK78" s="11"/>
      <c r="EL78" s="11"/>
      <c r="EM78" s="11"/>
      <c r="EN78" s="11"/>
      <c r="EO78" s="11"/>
      <c r="EP78" s="11"/>
      <c r="EQ78" s="11"/>
      <c r="ER78" s="11"/>
      <c r="ES78" s="11">
        <v>185.38824669500002</v>
      </c>
      <c r="ET78" s="11">
        <v>288.53393783129206</v>
      </c>
      <c r="EU78" s="11"/>
      <c r="EX78" s="29"/>
      <c r="EZ78" s="37"/>
    </row>
    <row r="79" spans="1:159" x14ac:dyDescent="0.3">
      <c r="A79" s="66" t="s">
        <v>414</v>
      </c>
      <c r="B79" s="11">
        <v>23.138042475136693</v>
      </c>
      <c r="C79" s="11">
        <v>5.5350000483191417</v>
      </c>
      <c r="D79" s="11">
        <v>19.941856971543064</v>
      </c>
      <c r="E79" s="11">
        <v>16.430298952596917</v>
      </c>
      <c r="F79" s="11">
        <v>11.35134555826299</v>
      </c>
      <c r="G79" s="11">
        <v>28.423140921152267</v>
      </c>
      <c r="H79" s="11">
        <v>18.365596783950895</v>
      </c>
      <c r="I79" s="11">
        <v>10.870946144485096</v>
      </c>
      <c r="J79" s="11">
        <v>26.184924858320731</v>
      </c>
      <c r="K79" s="11"/>
      <c r="L79" s="11"/>
      <c r="M79" s="11"/>
      <c r="N79" s="11">
        <v>130.29673495501871</v>
      </c>
      <c r="O79" s="11"/>
      <c r="P79" s="11"/>
      <c r="Q79" s="11"/>
      <c r="R79" s="11">
        <v>134.70657923117261</v>
      </c>
      <c r="S79" s="11"/>
      <c r="T79" s="11"/>
      <c r="U79" s="11"/>
      <c r="V79" s="11"/>
      <c r="W79" s="11"/>
      <c r="X79" s="11"/>
      <c r="Y79" s="11">
        <v>22.08529182332521</v>
      </c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>
        <v>12.210883840557372</v>
      </c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>
        <v>14.057950224622138</v>
      </c>
      <c r="DW79" s="11">
        <v>24.256163211504013</v>
      </c>
      <c r="DX79" s="11">
        <v>31.372471863975704</v>
      </c>
      <c r="DY79" s="11">
        <v>32.655998257383935</v>
      </c>
      <c r="DZ79" s="11">
        <v>31.849899796276397</v>
      </c>
      <c r="EA79" s="11">
        <v>5.1651051005461142</v>
      </c>
      <c r="EB79" s="11">
        <v>11.480478877553747</v>
      </c>
      <c r="EC79" s="11">
        <v>10.26753486063202</v>
      </c>
      <c r="ED79" s="11">
        <v>14.517598879887981</v>
      </c>
      <c r="EE79" s="11">
        <v>34.529511941598884</v>
      </c>
      <c r="EF79" s="11">
        <v>18.706582810464869</v>
      </c>
      <c r="EG79" s="11">
        <v>33.728534351448339</v>
      </c>
      <c r="EH79" s="11">
        <v>79.084525922614404</v>
      </c>
      <c r="EI79" s="11">
        <v>128.08824852309561</v>
      </c>
      <c r="EJ79" s="11">
        <v>259.84579968067152</v>
      </c>
      <c r="EK79" s="11"/>
      <c r="EL79" s="11"/>
      <c r="EM79" s="11"/>
      <c r="EN79" s="11"/>
      <c r="EO79" s="11"/>
      <c r="EP79" s="11"/>
      <c r="EQ79" s="11"/>
      <c r="ER79" s="11">
        <v>144.86361258554456</v>
      </c>
      <c r="ES79" s="11">
        <v>4.7747524666563644E-2</v>
      </c>
      <c r="ET79" s="11">
        <v>1334.0584069763286</v>
      </c>
      <c r="EU79" s="11"/>
      <c r="EX79" s="29"/>
      <c r="EZ79" s="37"/>
    </row>
    <row r="80" spans="1:159" x14ac:dyDescent="0.3">
      <c r="A80" s="66" t="s">
        <v>415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>
        <v>88.553509567967751</v>
      </c>
      <c r="S80" s="11"/>
      <c r="T80" s="11"/>
      <c r="U80" s="11"/>
      <c r="V80" s="11"/>
      <c r="W80" s="11"/>
      <c r="X80" s="11"/>
      <c r="Y80" s="11">
        <v>0.521189812299929</v>
      </c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>
        <v>159.25411945911503</v>
      </c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>
        <v>18.710816526547852</v>
      </c>
      <c r="DW80" s="11">
        <v>38.718523132903243</v>
      </c>
      <c r="DX80" s="11">
        <v>49.53040895074848</v>
      </c>
      <c r="DY80" s="11">
        <v>57.783886081848394</v>
      </c>
      <c r="DZ80" s="11">
        <v>55.065822805270713</v>
      </c>
      <c r="EA80" s="11">
        <v>7.1892377616275338</v>
      </c>
      <c r="EB80" s="11">
        <v>16.911413642215123</v>
      </c>
      <c r="EC80" s="11">
        <v>20.992001563248159</v>
      </c>
      <c r="ED80" s="11">
        <v>33.765879092539009</v>
      </c>
      <c r="EE80" s="11">
        <v>57.578950268990091</v>
      </c>
      <c r="EF80" s="11">
        <v>18.115371610554195</v>
      </c>
      <c r="EG80" s="11">
        <v>40.21274685027187</v>
      </c>
      <c r="EH80" s="11">
        <v>105.50285042230986</v>
      </c>
      <c r="EI80" s="11">
        <v>184.18124147768685</v>
      </c>
      <c r="EJ80" s="11">
        <v>442.73627316075027</v>
      </c>
      <c r="EK80" s="11"/>
      <c r="EL80" s="11"/>
      <c r="EM80" s="11"/>
      <c r="EN80" s="11"/>
      <c r="EO80" s="11"/>
      <c r="EP80" s="11"/>
      <c r="EQ80" s="11"/>
      <c r="ER80" s="11">
        <v>158.72366056914746</v>
      </c>
      <c r="ES80" s="11">
        <v>8.1677296244101916E-2</v>
      </c>
      <c r="ET80" s="11">
        <v>1554.129580052286</v>
      </c>
      <c r="EU80" s="11"/>
      <c r="EX80" s="29"/>
      <c r="EZ80" s="37"/>
    </row>
    <row r="81" spans="1:156" x14ac:dyDescent="0.3">
      <c r="A81" s="66" t="s">
        <v>416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>
        <v>11.254812040427181</v>
      </c>
      <c r="Q81" s="11"/>
      <c r="R81" s="11"/>
      <c r="S81" s="11">
        <v>6.3513406472679907</v>
      </c>
      <c r="T81" s="11"/>
      <c r="U81" s="11"/>
      <c r="V81" s="11"/>
      <c r="W81" s="11"/>
      <c r="X81" s="11"/>
      <c r="Y81" s="11">
        <v>76.142327443376146</v>
      </c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>
        <v>66.541892467953588</v>
      </c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>
        <v>14.972651751476237</v>
      </c>
      <c r="DW81" s="11">
        <v>23.528166798618773</v>
      </c>
      <c r="DX81" s="11">
        <v>22.882915477162197</v>
      </c>
      <c r="DY81" s="11">
        <v>24.872910130314136</v>
      </c>
      <c r="DZ81" s="11">
        <v>35.409393395433469</v>
      </c>
      <c r="EA81" s="11">
        <v>2.8779076430306554</v>
      </c>
      <c r="EB81" s="11">
        <v>6.0013390490378988</v>
      </c>
      <c r="EC81" s="11">
        <v>6.7588337259475759</v>
      </c>
      <c r="ED81" s="11">
        <v>14.692719875091584</v>
      </c>
      <c r="EE81" s="11">
        <v>25.136394783036454</v>
      </c>
      <c r="EF81" s="11">
        <v>9.1529044260323236</v>
      </c>
      <c r="EG81" s="11">
        <v>18.211183379009064</v>
      </c>
      <c r="EH81" s="11">
        <v>77.646837419674895</v>
      </c>
      <c r="EI81" s="11">
        <v>114.55641535337939</v>
      </c>
      <c r="EJ81" s="11">
        <v>251.11065568654237</v>
      </c>
      <c r="EK81" s="11"/>
      <c r="EL81" s="11"/>
      <c r="EM81" s="11"/>
      <c r="EN81" s="11"/>
      <c r="EO81" s="11"/>
      <c r="EP81" s="11"/>
      <c r="EQ81" s="11"/>
      <c r="ER81" s="11">
        <v>109.86905193283228</v>
      </c>
      <c r="ES81" s="11">
        <v>0.93451300420291872</v>
      </c>
      <c r="ET81" s="11">
        <v>918.9051664298471</v>
      </c>
      <c r="EU81" s="11"/>
      <c r="EX81" s="29"/>
      <c r="EZ81" s="37"/>
    </row>
    <row r="82" spans="1:156" x14ac:dyDescent="0.3">
      <c r="A82" s="66" t="s">
        <v>7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>
        <v>166.84008125657809</v>
      </c>
      <c r="U82" s="11"/>
      <c r="V82" s="11"/>
      <c r="W82" s="11"/>
      <c r="X82" s="11"/>
      <c r="Y82" s="11">
        <v>0.59635137393432858</v>
      </c>
      <c r="Z82" s="11"/>
      <c r="AA82" s="11"/>
      <c r="AB82" s="11"/>
      <c r="AC82" s="11"/>
      <c r="AD82" s="11">
        <v>4.948738818433025</v>
      </c>
      <c r="AE82" s="11">
        <v>2.1400073604523651</v>
      </c>
      <c r="AF82" s="11"/>
      <c r="AG82" s="11"/>
      <c r="AH82" s="11"/>
      <c r="AI82" s="11"/>
      <c r="AJ82" s="11">
        <v>2116.3497861400874</v>
      </c>
      <c r="AK82" s="11"/>
      <c r="AL82" s="11">
        <v>4.2586579879754822</v>
      </c>
      <c r="AM82" s="11"/>
      <c r="AN82" s="11">
        <v>24.751451441785186</v>
      </c>
      <c r="AO82" s="11"/>
      <c r="AP82" s="11">
        <v>53.686337077575402</v>
      </c>
      <c r="AQ82" s="11"/>
      <c r="AR82" s="11"/>
      <c r="AS82" s="11"/>
      <c r="AT82" s="11"/>
      <c r="AU82" s="11"/>
      <c r="AV82" s="11">
        <v>36.760050674447726</v>
      </c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>
        <v>6.5909932306754797</v>
      </c>
      <c r="DW82" s="11">
        <v>11.607536518980181</v>
      </c>
      <c r="DX82" s="11">
        <v>14.640614193905124</v>
      </c>
      <c r="DY82" s="11">
        <v>15.866103183911992</v>
      </c>
      <c r="DZ82" s="11">
        <v>22.930904520787376</v>
      </c>
      <c r="EA82" s="11">
        <v>4.877613753465158</v>
      </c>
      <c r="EB82" s="11">
        <v>14.354462861992264</v>
      </c>
      <c r="EC82" s="11">
        <v>13.859017035461255</v>
      </c>
      <c r="ED82" s="11">
        <v>24.259541068808389</v>
      </c>
      <c r="EE82" s="11">
        <v>25.682440763428286</v>
      </c>
      <c r="EF82" s="11">
        <v>28.458828950935921</v>
      </c>
      <c r="EG82" s="11">
        <v>55.227736352608034</v>
      </c>
      <c r="EH82" s="11">
        <v>106.4833870902801</v>
      </c>
      <c r="EI82" s="11">
        <v>148.56119880151979</v>
      </c>
      <c r="EJ82" s="11">
        <v>196.67594576216527</v>
      </c>
      <c r="EK82" s="11"/>
      <c r="EL82" s="11"/>
      <c r="EM82" s="11"/>
      <c r="EN82" s="11"/>
      <c r="EO82" s="11"/>
      <c r="EP82" s="11"/>
      <c r="EQ82" s="11"/>
      <c r="ER82" s="11">
        <v>886.97753151713187</v>
      </c>
      <c r="ES82" s="11">
        <v>37.623284005899137</v>
      </c>
      <c r="ET82" s="11">
        <v>4025.0086017432254</v>
      </c>
      <c r="EU82" s="11"/>
      <c r="EX82" s="29"/>
      <c r="EZ82" s="37"/>
    </row>
    <row r="83" spans="1:156" x14ac:dyDescent="0.3">
      <c r="A83" s="66" t="s">
        <v>11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>
        <v>62.058248962234607</v>
      </c>
      <c r="Z83" s="11"/>
      <c r="AA83" s="11"/>
      <c r="AB83" s="11"/>
      <c r="AC83" s="11"/>
      <c r="AD83" s="11">
        <v>37.755855471530296</v>
      </c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>
        <v>89.216576543620008</v>
      </c>
      <c r="AU83" s="11"/>
      <c r="AV83" s="11">
        <v>303.22241400460445</v>
      </c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>
        <v>56.987964203781502</v>
      </c>
      <c r="DW83" s="11">
        <v>76.04446186256277</v>
      </c>
      <c r="DX83" s="11">
        <v>80.933040889182891</v>
      </c>
      <c r="DY83" s="11">
        <v>68.063189530558574</v>
      </c>
      <c r="DZ83" s="11">
        <v>70.40968902962598</v>
      </c>
      <c r="EA83" s="11">
        <v>15.868070326574259</v>
      </c>
      <c r="EB83" s="11">
        <v>24.711861214809009</v>
      </c>
      <c r="EC83" s="11">
        <v>24.626293137786735</v>
      </c>
      <c r="ED83" s="11">
        <v>38.536112122769701</v>
      </c>
      <c r="EE83" s="11">
        <v>47.196193552776506</v>
      </c>
      <c r="EF83" s="11">
        <v>33.209091934540631</v>
      </c>
      <c r="EG83" s="11">
        <v>69.707805965155359</v>
      </c>
      <c r="EH83" s="11">
        <v>153.74601644339506</v>
      </c>
      <c r="EI83" s="11">
        <v>255.33814938189917</v>
      </c>
      <c r="EJ83" s="11">
        <v>516.52382449914091</v>
      </c>
      <c r="EK83" s="11"/>
      <c r="EL83" s="11"/>
      <c r="EM83" s="11"/>
      <c r="EN83" s="11"/>
      <c r="EO83" s="11"/>
      <c r="EP83" s="11"/>
      <c r="EQ83" s="11"/>
      <c r="ER83" s="11"/>
      <c r="ES83" s="11">
        <v>0.5608985781197221</v>
      </c>
      <c r="ET83" s="11">
        <v>2024.7157576546686</v>
      </c>
      <c r="EU83" s="11"/>
      <c r="EX83" s="29"/>
      <c r="EZ83" s="37"/>
    </row>
    <row r="84" spans="1:156" x14ac:dyDescent="0.3">
      <c r="A84" s="66" t="s">
        <v>417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>
        <v>4481.490116390738</v>
      </c>
      <c r="AL84" s="11"/>
      <c r="AM84" s="11"/>
      <c r="AN84" s="11"/>
      <c r="AO84" s="11"/>
      <c r="AP84" s="11"/>
      <c r="AQ84" s="11">
        <v>1508.8177395063301</v>
      </c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>
        <v>1239.1482028165747</v>
      </c>
      <c r="ES84" s="11">
        <v>3719.524419961374</v>
      </c>
      <c r="ET84" s="11">
        <v>10948.980478675017</v>
      </c>
      <c r="EU84" s="11"/>
      <c r="EX84" s="29"/>
      <c r="EZ84" s="37"/>
    </row>
    <row r="85" spans="1:156" x14ac:dyDescent="0.3">
      <c r="A85" s="66" t="s">
        <v>660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>
        <v>1437.9941894761903</v>
      </c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>
        <v>9.9999999999999995E-7</v>
      </c>
      <c r="ET85" s="11">
        <v>1437.9941904761904</v>
      </c>
      <c r="EU85" s="11"/>
      <c r="EX85" s="29"/>
      <c r="EZ85" s="37"/>
    </row>
    <row r="86" spans="1:156" x14ac:dyDescent="0.3">
      <c r="A86" s="66" t="s">
        <v>22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>
        <v>8.2472176851485628</v>
      </c>
      <c r="V86" s="11">
        <v>11.719369681154967</v>
      </c>
      <c r="W86" s="11">
        <v>1.0276802488990018</v>
      </c>
      <c r="X86" s="11">
        <v>74.040684029587766</v>
      </c>
      <c r="Y86" s="11">
        <v>0.53046911630545723</v>
      </c>
      <c r="Z86" s="11"/>
      <c r="AA86" s="11"/>
      <c r="AB86" s="11"/>
      <c r="AC86" s="11"/>
      <c r="AD86" s="11">
        <v>2.835463233356367</v>
      </c>
      <c r="AE86" s="11"/>
      <c r="AF86" s="11"/>
      <c r="AG86" s="11"/>
      <c r="AH86" s="11"/>
      <c r="AI86" s="11"/>
      <c r="AJ86" s="11">
        <v>6.1028125560125961</v>
      </c>
      <c r="AK86" s="11"/>
      <c r="AL86" s="11">
        <v>33.780876497709627</v>
      </c>
      <c r="AM86" s="11">
        <v>52.540632364403244</v>
      </c>
      <c r="AN86" s="11">
        <v>114.43875853755864</v>
      </c>
      <c r="AO86" s="11"/>
      <c r="AP86" s="11"/>
      <c r="AQ86" s="11">
        <v>15.380060587690641</v>
      </c>
      <c r="AR86" s="11">
        <v>133.38576933204612</v>
      </c>
      <c r="AS86" s="11">
        <v>331.56607390800195</v>
      </c>
      <c r="AT86" s="11"/>
      <c r="AU86" s="11"/>
      <c r="AV86" s="11">
        <v>17.100895284993666</v>
      </c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>
        <v>21121.700953464231</v>
      </c>
      <c r="ET86" s="11">
        <v>21924.397716527099</v>
      </c>
      <c r="EU86" s="11"/>
      <c r="EX86" s="29"/>
      <c r="EZ86" s="37"/>
    </row>
    <row r="87" spans="1:156" x14ac:dyDescent="0.3">
      <c r="A87" s="66" t="s">
        <v>202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>
        <v>6.6314613378730503</v>
      </c>
      <c r="U87" s="11">
        <v>6.235323825374218</v>
      </c>
      <c r="V87" s="11"/>
      <c r="W87" s="11"/>
      <c r="X87" s="11"/>
      <c r="Y87" s="11">
        <v>34.724250134228441</v>
      </c>
      <c r="Z87" s="11">
        <v>0.34170300448321894</v>
      </c>
      <c r="AA87" s="11">
        <v>2.6290611069277019</v>
      </c>
      <c r="AB87" s="11">
        <v>10.503928785653773</v>
      </c>
      <c r="AC87" s="11">
        <v>0.39650222486647863</v>
      </c>
      <c r="AD87" s="11">
        <v>23.975518112013916</v>
      </c>
      <c r="AE87" s="11">
        <v>2.652823827927842</v>
      </c>
      <c r="AF87" s="11"/>
      <c r="AG87" s="11"/>
      <c r="AH87" s="11">
        <v>1.7672942333702477</v>
      </c>
      <c r="AI87" s="11">
        <v>0.24626297469210906</v>
      </c>
      <c r="AJ87" s="11"/>
      <c r="AK87" s="11"/>
      <c r="AL87" s="11">
        <v>2.828905394765536</v>
      </c>
      <c r="AM87" s="11"/>
      <c r="AN87" s="11"/>
      <c r="AO87" s="11"/>
      <c r="AP87" s="11"/>
      <c r="AQ87" s="11"/>
      <c r="AR87" s="11"/>
      <c r="AS87" s="11"/>
      <c r="AT87" s="11">
        <v>76.260277881059039</v>
      </c>
      <c r="AU87" s="11">
        <v>39.701688280081562</v>
      </c>
      <c r="AV87" s="11">
        <v>477.57260657876685</v>
      </c>
      <c r="AW87" s="11">
        <v>39.117356777451725</v>
      </c>
      <c r="AX87" s="11"/>
      <c r="AY87" s="11"/>
      <c r="AZ87" s="11"/>
      <c r="BA87" s="11"/>
      <c r="BB87" s="11"/>
      <c r="BC87" s="11">
        <v>8.5431883153409807</v>
      </c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>
        <v>162.10946295038289</v>
      </c>
      <c r="DW87" s="11">
        <v>213.14229384243845</v>
      </c>
      <c r="DX87" s="11">
        <v>235.18365401972966</v>
      </c>
      <c r="DY87" s="11">
        <v>226.51274429927969</v>
      </c>
      <c r="DZ87" s="11">
        <v>212.35008967940917</v>
      </c>
      <c r="EA87" s="11">
        <v>52.282879009411609</v>
      </c>
      <c r="EB87" s="11">
        <v>76.244948968715917</v>
      </c>
      <c r="EC87" s="11">
        <v>83.005016700609062</v>
      </c>
      <c r="ED87" s="11">
        <v>110.98678360027876</v>
      </c>
      <c r="EE87" s="11">
        <v>169.97956235942087</v>
      </c>
      <c r="EF87" s="11">
        <v>83.681576235774685</v>
      </c>
      <c r="EG87" s="11">
        <v>187.31138271649965</v>
      </c>
      <c r="EH87" s="11">
        <v>419.87876268414874</v>
      </c>
      <c r="EI87" s="11">
        <v>655.00004716709805</v>
      </c>
      <c r="EJ87" s="11">
        <v>1394.321683975327</v>
      </c>
      <c r="EK87" s="11"/>
      <c r="EL87" s="11"/>
      <c r="EM87" s="11"/>
      <c r="EN87" s="11"/>
      <c r="EO87" s="11"/>
      <c r="EP87" s="11"/>
      <c r="EQ87" s="11"/>
      <c r="ER87" s="11"/>
      <c r="ES87" s="11">
        <v>177.40135048310478</v>
      </c>
      <c r="ET87" s="11">
        <v>5193.5203914865051</v>
      </c>
      <c r="EU87" s="11"/>
      <c r="EX87" s="29"/>
      <c r="EZ87" s="37"/>
    </row>
    <row r="88" spans="1:156" x14ac:dyDescent="0.3">
      <c r="A88" s="66" t="s">
        <v>418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>
        <v>0.15389043807033748</v>
      </c>
      <c r="AA88" s="11">
        <v>4.9177108629035038</v>
      </c>
      <c r="AB88" s="11"/>
      <c r="AC88" s="11">
        <v>1.2488179394000094</v>
      </c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>
        <v>52.921939364473616</v>
      </c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>
        <v>689.5027028102221</v>
      </c>
      <c r="ET88" s="11">
        <v>748.74506141506959</v>
      </c>
      <c r="EU88" s="11"/>
      <c r="EX88" s="29"/>
      <c r="EZ88" s="37"/>
    </row>
    <row r="89" spans="1:156" x14ac:dyDescent="0.3">
      <c r="A89" s="66" t="s">
        <v>419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>
        <v>0.76961159252125899</v>
      </c>
      <c r="Z89" s="11">
        <v>0.85887225323710648</v>
      </c>
      <c r="AA89" s="11">
        <v>2.7639638880447865</v>
      </c>
      <c r="AB89" s="11"/>
      <c r="AC89" s="11"/>
      <c r="AD89" s="11">
        <v>36.11147774585703</v>
      </c>
      <c r="AE89" s="11">
        <v>1.9994493127802189</v>
      </c>
      <c r="AF89" s="11"/>
      <c r="AG89" s="11"/>
      <c r="AH89" s="11"/>
      <c r="AI89" s="11"/>
      <c r="AJ89" s="11"/>
      <c r="AK89" s="11"/>
      <c r="AL89" s="11">
        <v>54.148910337920249</v>
      </c>
      <c r="AM89" s="11"/>
      <c r="AN89" s="11"/>
      <c r="AO89" s="11"/>
      <c r="AP89" s="11"/>
      <c r="AQ89" s="11"/>
      <c r="AR89" s="11"/>
      <c r="AS89" s="11"/>
      <c r="AT89" s="11"/>
      <c r="AU89" s="11"/>
      <c r="AV89" s="11">
        <v>393.32513471663998</v>
      </c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>
        <v>44.693894128225963</v>
      </c>
      <c r="DW89" s="11">
        <v>60.068097267325065</v>
      </c>
      <c r="DX89" s="11">
        <v>61.856959005718096</v>
      </c>
      <c r="DY89" s="11">
        <v>57.743713826125244</v>
      </c>
      <c r="DZ89" s="11">
        <v>49.966532289156156</v>
      </c>
      <c r="EA89" s="11">
        <v>14.802791306696079</v>
      </c>
      <c r="EB89" s="11">
        <v>25.097272749462498</v>
      </c>
      <c r="EC89" s="11">
        <v>23.203740062180788</v>
      </c>
      <c r="ED89" s="11">
        <v>31.415524360528465</v>
      </c>
      <c r="EE89" s="11">
        <v>44.551205582876911</v>
      </c>
      <c r="EF89" s="11">
        <v>24.00271464449731</v>
      </c>
      <c r="EG89" s="11">
        <v>51.511589159827807</v>
      </c>
      <c r="EH89" s="11">
        <v>117.5529660915913</v>
      </c>
      <c r="EI89" s="11">
        <v>168.86386120014819</v>
      </c>
      <c r="EJ89" s="11">
        <v>306.96403130373494</v>
      </c>
      <c r="EK89" s="11"/>
      <c r="EL89" s="11"/>
      <c r="EM89" s="11"/>
      <c r="EN89" s="11"/>
      <c r="EO89" s="11"/>
      <c r="EP89" s="11"/>
      <c r="EQ89" s="11"/>
      <c r="ER89" s="11"/>
      <c r="ES89" s="11">
        <v>486.2750583628453</v>
      </c>
      <c r="ET89" s="11">
        <v>2058.5473711879408</v>
      </c>
      <c r="EU89" s="11"/>
      <c r="EX89" s="29"/>
      <c r="EZ89" s="37"/>
    </row>
    <row r="90" spans="1:156" x14ac:dyDescent="0.3">
      <c r="A90" s="66" t="s">
        <v>420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>
        <v>143.40604471957394</v>
      </c>
      <c r="R90" s="11">
        <v>196.98524856397125</v>
      </c>
      <c r="S90" s="11">
        <v>182.48500128930604</v>
      </c>
      <c r="T90" s="11"/>
      <c r="U90" s="11"/>
      <c r="V90" s="11"/>
      <c r="W90" s="11"/>
      <c r="X90" s="11"/>
      <c r="Y90" s="11">
        <v>1.1331531769873009</v>
      </c>
      <c r="Z90" s="11">
        <v>0.84699392574891774</v>
      </c>
      <c r="AA90" s="11">
        <v>5.2793206967602497</v>
      </c>
      <c r="AB90" s="11">
        <v>69.755874307454022</v>
      </c>
      <c r="AC90" s="11">
        <v>0.79239997690260988</v>
      </c>
      <c r="AD90" s="11">
        <v>170.08855596912014</v>
      </c>
      <c r="AE90" s="11">
        <v>23.3543152396234</v>
      </c>
      <c r="AF90" s="11"/>
      <c r="AG90" s="11"/>
      <c r="AH90" s="11"/>
      <c r="AI90" s="11"/>
      <c r="AJ90" s="11">
        <v>4.725326617680607</v>
      </c>
      <c r="AK90" s="11"/>
      <c r="AL90" s="11">
        <v>3.8810443739926361</v>
      </c>
      <c r="AM90" s="11"/>
      <c r="AN90" s="11"/>
      <c r="AO90" s="11"/>
      <c r="AP90" s="11"/>
      <c r="AQ90" s="11"/>
      <c r="AR90" s="11"/>
      <c r="AS90" s="11"/>
      <c r="AT90" s="11">
        <v>167.26120631392908</v>
      </c>
      <c r="AU90" s="11"/>
      <c r="AV90" s="11">
        <v>748.5041659930622</v>
      </c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>
        <v>157.95148737040455</v>
      </c>
      <c r="DW90" s="11">
        <v>219.35271805370297</v>
      </c>
      <c r="DX90" s="11">
        <v>229.04123823672072</v>
      </c>
      <c r="DY90" s="11">
        <v>215.37679667898277</v>
      </c>
      <c r="DZ90" s="11">
        <v>174.41455798072468</v>
      </c>
      <c r="EA90" s="11">
        <v>59.132144731221558</v>
      </c>
      <c r="EB90" s="11">
        <v>86.257045517776731</v>
      </c>
      <c r="EC90" s="11">
        <v>88.057836648871586</v>
      </c>
      <c r="ED90" s="11">
        <v>123.21757519633947</v>
      </c>
      <c r="EE90" s="11">
        <v>190.34247948442459</v>
      </c>
      <c r="EF90" s="11">
        <v>110.01737404468173</v>
      </c>
      <c r="EG90" s="11">
        <v>262.99718615460176</v>
      </c>
      <c r="EH90" s="11">
        <v>595.13305553780185</v>
      </c>
      <c r="EI90" s="11">
        <v>895.43696923705738</v>
      </c>
      <c r="EJ90" s="11">
        <v>1568.2227584920374</v>
      </c>
      <c r="EK90" s="11"/>
      <c r="EL90" s="11"/>
      <c r="EM90" s="11"/>
      <c r="EN90" s="11"/>
      <c r="EO90" s="11"/>
      <c r="EP90" s="11"/>
      <c r="EQ90" s="11"/>
      <c r="ER90" s="11"/>
      <c r="ES90" s="11">
        <v>33.044589676756772</v>
      </c>
      <c r="ET90" s="11">
        <v>6726.4944642062192</v>
      </c>
      <c r="EU90" s="11"/>
      <c r="EX90" s="29"/>
      <c r="EZ90" s="37"/>
    </row>
    <row r="91" spans="1:156" x14ac:dyDescent="0.3">
      <c r="A91" s="66" t="s">
        <v>421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>
        <v>1.275057260948975</v>
      </c>
      <c r="Z91" s="11"/>
      <c r="AA91" s="11"/>
      <c r="AB91" s="11"/>
      <c r="AC91" s="11">
        <v>0.797511663864508</v>
      </c>
      <c r="AD91" s="11">
        <v>5.1021808663292738</v>
      </c>
      <c r="AE91" s="11">
        <v>91.801973484463034</v>
      </c>
      <c r="AF91" s="11"/>
      <c r="AG91" s="11"/>
      <c r="AH91" s="11"/>
      <c r="AI91" s="11"/>
      <c r="AJ91" s="11"/>
      <c r="AK91" s="11"/>
      <c r="AL91" s="11"/>
      <c r="AM91" s="11"/>
      <c r="AN91" s="11"/>
      <c r="AO91" s="11">
        <v>0.36733114712526133</v>
      </c>
      <c r="AP91" s="11"/>
      <c r="AQ91" s="11"/>
      <c r="AR91" s="11"/>
      <c r="AS91" s="11"/>
      <c r="AT91" s="11"/>
      <c r="AU91" s="11"/>
      <c r="AV91" s="11">
        <v>81.899029578046338</v>
      </c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>
        <v>43.994083542957675</v>
      </c>
      <c r="DW91" s="11">
        <v>49.519636368509566</v>
      </c>
      <c r="DX91" s="11">
        <v>45.762119374523778</v>
      </c>
      <c r="DY91" s="11">
        <v>44.66930361911735</v>
      </c>
      <c r="DZ91" s="11">
        <v>33.858965574509888</v>
      </c>
      <c r="EA91" s="11">
        <v>10.802899195253879</v>
      </c>
      <c r="EB91" s="11">
        <v>14.332999747884367</v>
      </c>
      <c r="EC91" s="11">
        <v>12.994468446489691</v>
      </c>
      <c r="ED91" s="11">
        <v>17.889388014996346</v>
      </c>
      <c r="EE91" s="11">
        <v>25.392623938073882</v>
      </c>
      <c r="EF91" s="11">
        <v>18.098960054668346</v>
      </c>
      <c r="EG91" s="11">
        <v>36.227100840210127</v>
      </c>
      <c r="EH91" s="11">
        <v>66.154977177308552</v>
      </c>
      <c r="EI91" s="11">
        <v>86.418753805436765</v>
      </c>
      <c r="EJ91" s="11">
        <v>156.80206073742787</v>
      </c>
      <c r="EK91" s="11"/>
      <c r="EL91" s="11"/>
      <c r="EM91" s="11"/>
      <c r="EN91" s="11"/>
      <c r="EO91" s="11"/>
      <c r="EP91" s="11"/>
      <c r="EQ91" s="11"/>
      <c r="ER91" s="11"/>
      <c r="ES91" s="11">
        <v>0.77923807374249532</v>
      </c>
      <c r="ET91" s="11">
        <v>844.94066251188781</v>
      </c>
      <c r="EU91" s="11"/>
      <c r="EX91" s="29"/>
      <c r="EZ91" s="37"/>
    </row>
    <row r="92" spans="1:156" x14ac:dyDescent="0.3">
      <c r="A92" s="66" t="s">
        <v>422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>
        <v>3.8055760177200209</v>
      </c>
      <c r="Q92" s="11"/>
      <c r="R92" s="11"/>
      <c r="S92" s="11"/>
      <c r="T92" s="11"/>
      <c r="U92" s="11"/>
      <c r="V92" s="11"/>
      <c r="W92" s="11"/>
      <c r="X92" s="11"/>
      <c r="Y92" s="11">
        <v>10.683246944685795</v>
      </c>
      <c r="Z92" s="11"/>
      <c r="AA92" s="11"/>
      <c r="AB92" s="11">
        <v>9.8830712601962674</v>
      </c>
      <c r="AC92" s="11">
        <v>1.040877422248319</v>
      </c>
      <c r="AD92" s="11">
        <v>17.830937107338482</v>
      </c>
      <c r="AE92" s="11">
        <v>72.347077654050054</v>
      </c>
      <c r="AF92" s="11"/>
      <c r="AG92" s="11"/>
      <c r="AH92" s="11">
        <v>2.5465104099142826</v>
      </c>
      <c r="AI92" s="11"/>
      <c r="AJ92" s="11"/>
      <c r="AK92" s="11"/>
      <c r="AL92" s="11">
        <v>11.188443878699502</v>
      </c>
      <c r="AM92" s="11"/>
      <c r="AN92" s="11"/>
      <c r="AO92" s="11"/>
      <c r="AP92" s="11"/>
      <c r="AQ92" s="11"/>
      <c r="AR92" s="11"/>
      <c r="AS92" s="11"/>
      <c r="AT92" s="11">
        <v>120.65617023822939</v>
      </c>
      <c r="AU92" s="11">
        <v>27.780923102422165</v>
      </c>
      <c r="AV92" s="11">
        <v>289.78104195994291</v>
      </c>
      <c r="AW92" s="11">
        <v>27.273439914856979</v>
      </c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>
        <v>73.18046239197939</v>
      </c>
      <c r="DW92" s="11">
        <v>109.19995374630379</v>
      </c>
      <c r="DX92" s="11">
        <v>117.71372308664088</v>
      </c>
      <c r="DY92" s="11">
        <v>107.22348301244</v>
      </c>
      <c r="DZ92" s="11">
        <v>108.06619389317319</v>
      </c>
      <c r="EA92" s="11">
        <v>23.961886443973839</v>
      </c>
      <c r="EB92" s="11">
        <v>42.502988549382188</v>
      </c>
      <c r="EC92" s="11">
        <v>46.461311940948725</v>
      </c>
      <c r="ED92" s="11">
        <v>63.642174523711176</v>
      </c>
      <c r="EE92" s="11">
        <v>105.38315822914136</v>
      </c>
      <c r="EF92" s="11">
        <v>50.372986911147727</v>
      </c>
      <c r="EG92" s="11">
        <v>111.19237898554938</v>
      </c>
      <c r="EH92" s="11">
        <v>242.03802268820718</v>
      </c>
      <c r="EI92" s="11">
        <v>380.5214607488362</v>
      </c>
      <c r="EJ92" s="11">
        <v>833.14499289780406</v>
      </c>
      <c r="EK92" s="11"/>
      <c r="EL92" s="11"/>
      <c r="EM92" s="11"/>
      <c r="EN92" s="11"/>
      <c r="EO92" s="11"/>
      <c r="EP92" s="11"/>
      <c r="EQ92" s="11"/>
      <c r="ER92" s="11"/>
      <c r="ES92" s="11">
        <v>281.17850295003154</v>
      </c>
      <c r="ET92" s="11">
        <v>3290.6009969095749</v>
      </c>
      <c r="EU92" s="11"/>
      <c r="EX92" s="29"/>
      <c r="EZ92" s="37"/>
    </row>
    <row r="93" spans="1:156" x14ac:dyDescent="0.3">
      <c r="A93" s="66" t="s">
        <v>423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>
        <v>3.0558250875460766</v>
      </c>
      <c r="Z93" s="11">
        <v>0.20179371720991951</v>
      </c>
      <c r="AA93" s="11"/>
      <c r="AB93" s="11"/>
      <c r="AC93" s="11">
        <v>0.26648974855406665</v>
      </c>
      <c r="AD93" s="11">
        <v>1.2520006090277302</v>
      </c>
      <c r="AE93" s="11">
        <v>77.547787069682698</v>
      </c>
      <c r="AF93" s="11"/>
      <c r="AG93" s="11"/>
      <c r="AH93" s="11"/>
      <c r="AI93" s="11"/>
      <c r="AJ93" s="11"/>
      <c r="AK93" s="11"/>
      <c r="AL93" s="11">
        <v>10.344583952534864</v>
      </c>
      <c r="AM93" s="11"/>
      <c r="AN93" s="11"/>
      <c r="AO93" s="11"/>
      <c r="AP93" s="11"/>
      <c r="AQ93" s="11"/>
      <c r="AR93" s="11"/>
      <c r="AS93" s="11"/>
      <c r="AT93" s="11">
        <v>89.883730423170434</v>
      </c>
      <c r="AU93" s="11"/>
      <c r="AV93" s="11">
        <v>64.778631997212401</v>
      </c>
      <c r="AW93" s="11"/>
      <c r="AX93" s="11"/>
      <c r="AY93" s="11"/>
      <c r="AZ93" s="11">
        <v>167.79499209381382</v>
      </c>
      <c r="BA93" s="11">
        <v>92.271196029678038</v>
      </c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>
        <v>42.550688212118857</v>
      </c>
      <c r="DW93" s="11">
        <v>59.534528142093976</v>
      </c>
      <c r="DX93" s="11">
        <v>69.278990097818266</v>
      </c>
      <c r="DY93" s="11">
        <v>82.967054186734885</v>
      </c>
      <c r="DZ93" s="11">
        <v>103.45420710671921</v>
      </c>
      <c r="EA93" s="11">
        <v>12.771652594305936</v>
      </c>
      <c r="EB93" s="11">
        <v>22.789655037744506</v>
      </c>
      <c r="EC93" s="11">
        <v>27.336925953653729</v>
      </c>
      <c r="ED93" s="11">
        <v>48.320438359745189</v>
      </c>
      <c r="EE93" s="11">
        <v>111.39953747814458</v>
      </c>
      <c r="EF93" s="11">
        <v>23.116030051622378</v>
      </c>
      <c r="EG93" s="11">
        <v>62.700315064489686</v>
      </c>
      <c r="EH93" s="11">
        <v>157.30149579462991</v>
      </c>
      <c r="EI93" s="11">
        <v>304.47395918376293</v>
      </c>
      <c r="EJ93" s="11">
        <v>963.42501904567018</v>
      </c>
      <c r="EK93" s="11"/>
      <c r="EL93" s="11"/>
      <c r="EM93" s="11"/>
      <c r="EN93" s="11"/>
      <c r="EO93" s="11"/>
      <c r="EP93" s="11"/>
      <c r="EQ93" s="11"/>
      <c r="ER93" s="11"/>
      <c r="ES93" s="11">
        <v>100.55201086309356</v>
      </c>
      <c r="ET93" s="11">
        <v>2699.3695379007777</v>
      </c>
      <c r="EU93" s="11"/>
      <c r="EX93" s="29"/>
      <c r="EZ93" s="37"/>
    </row>
    <row r="94" spans="1:156" x14ac:dyDescent="0.3">
      <c r="A94" s="66" t="s">
        <v>424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>
        <v>9.4809693151361105E-2</v>
      </c>
      <c r="AD94" s="11"/>
      <c r="AE94" s="11"/>
      <c r="AF94" s="11">
        <v>2.2371491422191734</v>
      </c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>
        <v>9.5342769350416674</v>
      </c>
      <c r="DW94" s="11">
        <v>8.4433675274841118</v>
      </c>
      <c r="DX94" s="11">
        <v>5.3902066002516111</v>
      </c>
      <c r="DY94" s="11">
        <v>5.0610830550249455</v>
      </c>
      <c r="DZ94" s="11">
        <v>5.8268416019688365</v>
      </c>
      <c r="EA94" s="11">
        <v>1.2938051949136513</v>
      </c>
      <c r="EB94" s="11">
        <v>1.0279715013862383</v>
      </c>
      <c r="EC94" s="11">
        <v>0.41223035540881969</v>
      </c>
      <c r="ED94" s="11">
        <v>1.2718718570181962</v>
      </c>
      <c r="EE94" s="11">
        <v>2.1451876609950116</v>
      </c>
      <c r="EF94" s="11">
        <v>0.82293245659022562</v>
      </c>
      <c r="EG94" s="11">
        <v>3.0932900798584759</v>
      </c>
      <c r="EH94" s="11">
        <v>2.9236315025247492</v>
      </c>
      <c r="EI94" s="11">
        <v>3.4571735552151717</v>
      </c>
      <c r="EJ94" s="11">
        <v>7.8708551214406262</v>
      </c>
      <c r="EK94" s="11"/>
      <c r="EL94" s="11"/>
      <c r="EM94" s="11"/>
      <c r="EN94" s="11"/>
      <c r="EO94" s="11"/>
      <c r="EP94" s="11"/>
      <c r="EQ94" s="11"/>
      <c r="ER94" s="11"/>
      <c r="ES94" s="11"/>
      <c r="ET94" s="11">
        <v>60.906683840492875</v>
      </c>
      <c r="EU94" s="11"/>
      <c r="EX94" s="29"/>
      <c r="EZ94" s="37"/>
    </row>
    <row r="95" spans="1:156" x14ac:dyDescent="0.3">
      <c r="A95" s="66" t="s">
        <v>425</v>
      </c>
      <c r="B95" s="11">
        <v>76.773389631802701</v>
      </c>
      <c r="C95" s="11">
        <v>14.989022459575342</v>
      </c>
      <c r="D95" s="11">
        <v>34.519123311327988</v>
      </c>
      <c r="E95" s="11">
        <v>6.3692676360065459</v>
      </c>
      <c r="F95" s="11">
        <v>7.7456414065948636</v>
      </c>
      <c r="G95" s="11">
        <v>24.988230541780727</v>
      </c>
      <c r="H95" s="11">
        <v>38.284367418034165</v>
      </c>
      <c r="I95" s="11">
        <v>13.34668028702229</v>
      </c>
      <c r="J95" s="11">
        <v>65.546935839202789</v>
      </c>
      <c r="K95" s="11">
        <v>1.3706163703489234</v>
      </c>
      <c r="L95" s="11">
        <v>1.3054107636765256E-2</v>
      </c>
      <c r="M95" s="11">
        <v>13.328546805954536</v>
      </c>
      <c r="N95" s="11"/>
      <c r="O95" s="11">
        <v>82.965784833783843</v>
      </c>
      <c r="P95" s="11">
        <v>13.358037386205595</v>
      </c>
      <c r="Q95" s="11"/>
      <c r="R95" s="11"/>
      <c r="S95" s="11"/>
      <c r="T95" s="11"/>
      <c r="U95" s="11"/>
      <c r="V95" s="11">
        <v>6.3298191608365473</v>
      </c>
      <c r="W95" s="11">
        <v>0.55506655286712403</v>
      </c>
      <c r="X95" s="11">
        <v>40.059776135770413</v>
      </c>
      <c r="Y95" s="11"/>
      <c r="Z95" s="11"/>
      <c r="AA95" s="11"/>
      <c r="AB95" s="11">
        <v>24.218203068943481</v>
      </c>
      <c r="AC95" s="11">
        <v>1.5473358682842842</v>
      </c>
      <c r="AD95" s="11"/>
      <c r="AE95" s="11">
        <v>3.8191680114424358</v>
      </c>
      <c r="AF95" s="11">
        <v>4.3279857557070187E-2</v>
      </c>
      <c r="AG95" s="11">
        <v>58.246226954232988</v>
      </c>
      <c r="AH95" s="11">
        <v>39.854677592150232</v>
      </c>
      <c r="AI95" s="11">
        <v>2.0724139575679907</v>
      </c>
      <c r="AJ95" s="11">
        <v>4.3241378495787179</v>
      </c>
      <c r="AK95" s="11"/>
      <c r="AL95" s="11">
        <v>5.8054982485629401</v>
      </c>
      <c r="AM95" s="11"/>
      <c r="AN95" s="11"/>
      <c r="AO95" s="11"/>
      <c r="AP95" s="11">
        <v>4.6764173236402486</v>
      </c>
      <c r="AQ95" s="11"/>
      <c r="AR95" s="11"/>
      <c r="AS95" s="11"/>
      <c r="AT95" s="11"/>
      <c r="AU95" s="11"/>
      <c r="AV95" s="11">
        <v>18.943966225875997</v>
      </c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>
        <v>73.199050048706226</v>
      </c>
      <c r="DW95" s="11">
        <v>97.454494706427269</v>
      </c>
      <c r="DX95" s="11">
        <v>109.89374190596722</v>
      </c>
      <c r="DY95" s="11">
        <v>99.730603619533937</v>
      </c>
      <c r="DZ95" s="11">
        <v>101.67195568253346</v>
      </c>
      <c r="EA95" s="11">
        <v>18.640975060747234</v>
      </c>
      <c r="EB95" s="11">
        <v>27.370129350498573</v>
      </c>
      <c r="EC95" s="11">
        <v>28.529087528807338</v>
      </c>
      <c r="ED95" s="11">
        <v>45.472402634400645</v>
      </c>
      <c r="EE95" s="11">
        <v>88.799488528336781</v>
      </c>
      <c r="EF95" s="11">
        <v>35.584395032441662</v>
      </c>
      <c r="EG95" s="11">
        <v>81.192006794201646</v>
      </c>
      <c r="EH95" s="11">
        <v>176.95578724237103</v>
      </c>
      <c r="EI95" s="11">
        <v>284.8375160305236</v>
      </c>
      <c r="EJ95" s="11">
        <v>711.45331052578979</v>
      </c>
      <c r="EK95" s="11"/>
      <c r="EL95" s="11"/>
      <c r="EM95" s="11"/>
      <c r="EN95" s="11"/>
      <c r="EO95" s="11"/>
      <c r="EP95" s="11"/>
      <c r="EQ95" s="11"/>
      <c r="ER95" s="11"/>
      <c r="ES95" s="11">
        <v>38.250458240555233</v>
      </c>
      <c r="ET95" s="11">
        <v>2623.1300877744293</v>
      </c>
      <c r="EU95" s="11"/>
      <c r="EX95" s="29"/>
      <c r="EZ95" s="37"/>
    </row>
    <row r="96" spans="1:156" x14ac:dyDescent="0.3">
      <c r="A96" s="66" t="s">
        <v>426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>
        <v>2.8023334390790118</v>
      </c>
      <c r="AF96" s="11"/>
      <c r="AG96" s="11">
        <v>1.8683496361561471</v>
      </c>
      <c r="AH96" s="11">
        <v>55.234217917522109</v>
      </c>
      <c r="AI96" s="11"/>
      <c r="AJ96" s="11">
        <v>4.042914117687026</v>
      </c>
      <c r="AK96" s="11"/>
      <c r="AL96" s="11"/>
      <c r="AM96" s="11"/>
      <c r="AN96" s="11"/>
      <c r="AO96" s="11"/>
      <c r="AP96" s="11"/>
      <c r="AQ96" s="11">
        <v>41.121578692342929</v>
      </c>
      <c r="AR96" s="11"/>
      <c r="AS96" s="11"/>
      <c r="AT96" s="11"/>
      <c r="AU96" s="11"/>
      <c r="AV96" s="11"/>
      <c r="AW96" s="11"/>
      <c r="AX96" s="11"/>
      <c r="AY96" s="11">
        <v>75.887414536541428</v>
      </c>
      <c r="AZ96" s="11">
        <v>305.54173623387157</v>
      </c>
      <c r="BA96" s="11"/>
      <c r="BB96" s="11">
        <v>556.19424588348352</v>
      </c>
      <c r="BC96" s="11"/>
      <c r="BD96" s="11">
        <v>7.5205302400259475</v>
      </c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>
        <v>55.472189735676011</v>
      </c>
      <c r="DW96" s="11">
        <v>73.470894863301837</v>
      </c>
      <c r="DX96" s="11">
        <v>72.593380849585813</v>
      </c>
      <c r="DY96" s="11">
        <v>62.263629403981369</v>
      </c>
      <c r="DZ96" s="11">
        <v>56.96976813174598</v>
      </c>
      <c r="EA96" s="11">
        <v>16.478175792540078</v>
      </c>
      <c r="EB96" s="11">
        <v>22.909841700955692</v>
      </c>
      <c r="EC96" s="11">
        <v>23.282239964938647</v>
      </c>
      <c r="ED96" s="11">
        <v>34.310209483069869</v>
      </c>
      <c r="EE96" s="11">
        <v>65.432502536574233</v>
      </c>
      <c r="EF96" s="11">
        <v>33.965803324671683</v>
      </c>
      <c r="EG96" s="11">
        <v>68.939681370931282</v>
      </c>
      <c r="EH96" s="11">
        <v>143.97162255495937</v>
      </c>
      <c r="EI96" s="11">
        <v>220.82369804461297</v>
      </c>
      <c r="EJ96" s="11">
        <v>529.88662471534462</v>
      </c>
      <c r="EK96" s="11"/>
      <c r="EL96" s="11"/>
      <c r="EM96" s="11"/>
      <c r="EN96" s="11"/>
      <c r="EO96" s="11"/>
      <c r="EP96" s="11"/>
      <c r="EQ96" s="11"/>
      <c r="ER96" s="11"/>
      <c r="ES96" s="11">
        <v>22.643075685749235</v>
      </c>
      <c r="ET96" s="11">
        <v>2553.6266588553485</v>
      </c>
      <c r="EU96" s="11"/>
      <c r="EX96" s="29"/>
      <c r="EZ96" s="37"/>
    </row>
    <row r="97" spans="1:156" x14ac:dyDescent="0.3">
      <c r="A97" s="66" t="s">
        <v>33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>
        <v>8.1871228798220059</v>
      </c>
      <c r="AJ97" s="11"/>
      <c r="AK97" s="11"/>
      <c r="AL97" s="11">
        <v>6.8047480945197343</v>
      </c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>
        <v>8.1098873328639947</v>
      </c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>
        <v>17.938761357454929</v>
      </c>
      <c r="DW97" s="11">
        <v>24.451228551753406</v>
      </c>
      <c r="DX97" s="11">
        <v>23.995266192862289</v>
      </c>
      <c r="DY97" s="11">
        <v>21.484845348749737</v>
      </c>
      <c r="DZ97" s="11">
        <v>18.782624077075447</v>
      </c>
      <c r="EA97" s="11">
        <v>5.5394361268836754</v>
      </c>
      <c r="EB97" s="11">
        <v>7.1708904968209799</v>
      </c>
      <c r="EC97" s="11">
        <v>7.1594642253299927</v>
      </c>
      <c r="ED97" s="11">
        <v>11.446057119606778</v>
      </c>
      <c r="EE97" s="11">
        <v>21.088244572900777</v>
      </c>
      <c r="EF97" s="11">
        <v>10.364001837698137</v>
      </c>
      <c r="EG97" s="11">
        <v>22.008774272407955</v>
      </c>
      <c r="EH97" s="11">
        <v>44.786079538845179</v>
      </c>
      <c r="EI97" s="11">
        <v>74.550143820813801</v>
      </c>
      <c r="EJ97" s="11">
        <v>163.38535348513318</v>
      </c>
      <c r="EK97" s="11"/>
      <c r="EL97" s="11"/>
      <c r="EM97" s="11"/>
      <c r="EN97" s="11"/>
      <c r="EO97" s="11"/>
      <c r="EP97" s="11"/>
      <c r="EQ97" s="11"/>
      <c r="ER97" s="11"/>
      <c r="ES97" s="11">
        <v>11.840861151665992</v>
      </c>
      <c r="ET97" s="11">
        <v>509.09379048320801</v>
      </c>
      <c r="EU97" s="11"/>
      <c r="EX97" s="29"/>
      <c r="EZ97" s="37"/>
    </row>
    <row r="98" spans="1:156" x14ac:dyDescent="0.3">
      <c r="A98" s="66" t="s">
        <v>36</v>
      </c>
      <c r="B98" s="11">
        <v>26.577629042848486</v>
      </c>
      <c r="C98" s="11">
        <v>4.4726001992420068</v>
      </c>
      <c r="D98" s="11"/>
      <c r="E98" s="11"/>
      <c r="F98" s="11">
        <v>3.4781069383487995</v>
      </c>
      <c r="G98" s="11">
        <v>5.7211451429514062</v>
      </c>
      <c r="H98" s="11">
        <v>7.9650932124704816</v>
      </c>
      <c r="I98" s="11"/>
      <c r="J98" s="11">
        <v>12.567671250952268</v>
      </c>
      <c r="K98" s="11">
        <v>8.4174101551511546E-2</v>
      </c>
      <c r="L98" s="11">
        <v>5.7351045242506676E-3</v>
      </c>
      <c r="M98" s="11"/>
      <c r="N98" s="11">
        <v>12.226042438971255</v>
      </c>
      <c r="O98" s="11">
        <v>7.9390815887519402E-3</v>
      </c>
      <c r="P98" s="11">
        <v>0.804282190133079</v>
      </c>
      <c r="Q98" s="11">
        <v>6.355053765985307</v>
      </c>
      <c r="R98" s="11">
        <v>12.31301815984237</v>
      </c>
      <c r="S98" s="11">
        <v>19.551853379698382</v>
      </c>
      <c r="T98" s="11"/>
      <c r="U98" s="11"/>
      <c r="V98" s="11"/>
      <c r="W98" s="11"/>
      <c r="X98" s="11"/>
      <c r="Y98" s="11">
        <v>0.56546636926454141</v>
      </c>
      <c r="Z98" s="11">
        <v>0.22219352289244693</v>
      </c>
      <c r="AA98" s="11"/>
      <c r="AB98" s="11"/>
      <c r="AC98" s="11">
        <v>0.2474969969001366</v>
      </c>
      <c r="AD98" s="11">
        <v>5.1300788015676355</v>
      </c>
      <c r="AE98" s="11">
        <v>14.999598282821301</v>
      </c>
      <c r="AF98" s="11">
        <v>0.98915945858912602</v>
      </c>
      <c r="AG98" s="11">
        <v>3.0832002424056029</v>
      </c>
      <c r="AH98" s="11"/>
      <c r="AI98" s="11">
        <v>0.49822628832610782</v>
      </c>
      <c r="AJ98" s="11">
        <v>218.70953729516583</v>
      </c>
      <c r="AK98" s="11"/>
      <c r="AL98" s="11">
        <v>41.290581149232281</v>
      </c>
      <c r="AM98" s="11">
        <v>17.067212164294567</v>
      </c>
      <c r="AN98" s="11">
        <v>6.7353875722089791</v>
      </c>
      <c r="AO98" s="11">
        <v>10.305223543064807</v>
      </c>
      <c r="AP98" s="11">
        <v>84.008324629884271</v>
      </c>
      <c r="AQ98" s="11">
        <v>21.919914764292511</v>
      </c>
      <c r="AR98" s="11"/>
      <c r="AS98" s="11">
        <v>1529.2118397038257</v>
      </c>
      <c r="AT98" s="11">
        <v>224.36610574375277</v>
      </c>
      <c r="AU98" s="11"/>
      <c r="AV98" s="11"/>
      <c r="AW98" s="11">
        <v>54.751300486337868</v>
      </c>
      <c r="AX98" s="11">
        <v>184.42218099358288</v>
      </c>
      <c r="AY98" s="11"/>
      <c r="AZ98" s="11">
        <v>160.06658256475305</v>
      </c>
      <c r="BA98" s="11">
        <v>160.90879028121694</v>
      </c>
      <c r="BB98" s="11">
        <v>273.26612912366841</v>
      </c>
      <c r="BC98" s="11">
        <v>60.115926501534886</v>
      </c>
      <c r="BD98" s="11">
        <v>6.1396777270067684</v>
      </c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>
        <v>10.37392560864126</v>
      </c>
      <c r="DW98" s="11">
        <v>15.528532104443949</v>
      </c>
      <c r="DX98" s="11">
        <v>22.083320415159282</v>
      </c>
      <c r="DY98" s="11">
        <v>19.716997263344542</v>
      </c>
      <c r="DZ98" s="11">
        <v>29.450427300292713</v>
      </c>
      <c r="EA98" s="11">
        <v>2.2804778233874674</v>
      </c>
      <c r="EB98" s="11">
        <v>3.8702316808156727</v>
      </c>
      <c r="EC98" s="11">
        <v>6.176318077392918</v>
      </c>
      <c r="ED98" s="11">
        <v>11.267931878660216</v>
      </c>
      <c r="EE98" s="11">
        <v>24.9870211872909</v>
      </c>
      <c r="EF98" s="11">
        <v>8.2765511057732049</v>
      </c>
      <c r="EG98" s="11">
        <v>15.743602669559218</v>
      </c>
      <c r="EH98" s="11">
        <v>47.518772941467034</v>
      </c>
      <c r="EI98" s="11">
        <v>83.415184923837003</v>
      </c>
      <c r="EJ98" s="11">
        <v>242.28023618015433</v>
      </c>
      <c r="EK98" s="11"/>
      <c r="EL98" s="11"/>
      <c r="EM98" s="11"/>
      <c r="EN98" s="11"/>
      <c r="EO98" s="11"/>
      <c r="EP98" s="11"/>
      <c r="EQ98" s="11"/>
      <c r="ER98" s="11"/>
      <c r="ES98" s="11">
        <v>1305.0093608379116</v>
      </c>
      <c r="ET98" s="11">
        <v>5039.1293702138291</v>
      </c>
      <c r="EU98" s="11"/>
      <c r="EX98" s="29"/>
      <c r="EZ98" s="37"/>
    </row>
    <row r="99" spans="1:156" x14ac:dyDescent="0.3">
      <c r="A99" s="66" t="s">
        <v>42</v>
      </c>
      <c r="B99" s="11"/>
      <c r="C99" s="11"/>
      <c r="D99" s="11"/>
      <c r="E99" s="11"/>
      <c r="F99" s="11"/>
      <c r="G99" s="11">
        <v>10.446575550562105</v>
      </c>
      <c r="H99" s="11"/>
      <c r="I99" s="11"/>
      <c r="J99" s="11"/>
      <c r="K99" s="11">
        <v>2.7864148751693318</v>
      </c>
      <c r="L99" s="11"/>
      <c r="M99" s="11"/>
      <c r="N99" s="11"/>
      <c r="O99" s="11">
        <v>53.889701798060763</v>
      </c>
      <c r="P99" s="11">
        <v>1.9077366407823466</v>
      </c>
      <c r="Q99" s="11">
        <v>21.985774740572442</v>
      </c>
      <c r="R99" s="11">
        <v>11.779376910557231</v>
      </c>
      <c r="S99" s="11">
        <v>57.082053293217271</v>
      </c>
      <c r="T99" s="11">
        <v>388.77239865106196</v>
      </c>
      <c r="U99" s="11">
        <v>122.69295609829149</v>
      </c>
      <c r="V99" s="11">
        <v>212.21260339873584</v>
      </c>
      <c r="W99" s="11">
        <v>18.609081120719893</v>
      </c>
      <c r="X99" s="11">
        <v>1311.6497175783877</v>
      </c>
      <c r="Y99" s="11">
        <v>3.4719645174774478</v>
      </c>
      <c r="Z99" s="11">
        <v>3.6359269489920272</v>
      </c>
      <c r="AA99" s="11">
        <v>9.8973745774162047</v>
      </c>
      <c r="AB99" s="11">
        <v>63.055104322364578</v>
      </c>
      <c r="AC99" s="11">
        <v>0.77312094184784208</v>
      </c>
      <c r="AD99" s="11">
        <v>29.486176228683458</v>
      </c>
      <c r="AE99" s="11">
        <v>27.641079542270042</v>
      </c>
      <c r="AF99" s="11">
        <v>1.0920388507530059</v>
      </c>
      <c r="AG99" s="11">
        <v>56.015929056147264</v>
      </c>
      <c r="AH99" s="11">
        <v>9.1976695390785181</v>
      </c>
      <c r="AI99" s="11">
        <v>0.14210737681887145</v>
      </c>
      <c r="AJ99" s="11">
        <v>90.297193461094139</v>
      </c>
      <c r="AK99" s="11">
        <v>848.21030907999329</v>
      </c>
      <c r="AL99" s="11">
        <v>42.353805495920383</v>
      </c>
      <c r="AM99" s="11">
        <v>13.833646892677754</v>
      </c>
      <c r="AN99" s="11">
        <v>34.976426759116777</v>
      </c>
      <c r="AO99" s="11">
        <v>1.3554592848532503</v>
      </c>
      <c r="AP99" s="11">
        <v>2.9516749112256493</v>
      </c>
      <c r="AQ99" s="11">
        <v>550.35599776313813</v>
      </c>
      <c r="AR99" s="11">
        <v>320.7120682977893</v>
      </c>
      <c r="AS99" s="11">
        <v>157.90768574500962</v>
      </c>
      <c r="AT99" s="11">
        <v>315.75911345373669</v>
      </c>
      <c r="AU99" s="11">
        <v>4613.125800982315</v>
      </c>
      <c r="AV99" s="11">
        <v>43.452683341176822</v>
      </c>
      <c r="AW99" s="11">
        <v>82.224932136195349</v>
      </c>
      <c r="AX99" s="11">
        <v>23.221038941574022</v>
      </c>
      <c r="AY99" s="11"/>
      <c r="AZ99" s="11">
        <v>436.90854852024313</v>
      </c>
      <c r="BA99" s="11"/>
      <c r="BB99" s="11"/>
      <c r="BC99" s="11">
        <v>143.92531063038334</v>
      </c>
      <c r="BD99" s="11">
        <v>166.55105617951813</v>
      </c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>
        <v>20.401583770664022</v>
      </c>
      <c r="DW99" s="11">
        <v>28.338520553761764</v>
      </c>
      <c r="DX99" s="11">
        <v>23.948230421178433</v>
      </c>
      <c r="DY99" s="11">
        <v>46.468426121425473</v>
      </c>
      <c r="DZ99" s="11">
        <v>64.250140377308185</v>
      </c>
      <c r="EA99" s="11">
        <v>1.8812517243393385</v>
      </c>
      <c r="EB99" s="11">
        <v>5.9030788781160926</v>
      </c>
      <c r="EC99" s="11">
        <v>9.2697106010793817</v>
      </c>
      <c r="ED99" s="11">
        <v>11.831728107782979</v>
      </c>
      <c r="EE99" s="11">
        <v>78.471098547345946</v>
      </c>
      <c r="EF99" s="11">
        <v>3.4699214015102902</v>
      </c>
      <c r="EG99" s="11">
        <v>15.044622383807855</v>
      </c>
      <c r="EH99" s="11">
        <v>47.663043133669113</v>
      </c>
      <c r="EI99" s="11">
        <v>122.58400324220506</v>
      </c>
      <c r="EJ99" s="11">
        <v>864.86558171733566</v>
      </c>
      <c r="EK99" s="11"/>
      <c r="EL99" s="11"/>
      <c r="EM99" s="11"/>
      <c r="EN99" s="11"/>
      <c r="EO99" s="11"/>
      <c r="EP99" s="11"/>
      <c r="EQ99" s="11"/>
      <c r="ER99" s="11"/>
      <c r="ES99" s="11">
        <v>302.16136721991472</v>
      </c>
      <c r="ET99" s="11">
        <v>11952.897942635374</v>
      </c>
      <c r="EU99" s="11"/>
      <c r="EX99" s="29"/>
      <c r="EZ99" s="37"/>
    </row>
    <row r="100" spans="1:156" x14ac:dyDescent="0.3">
      <c r="A100" s="66" t="s">
        <v>427</v>
      </c>
      <c r="B100" s="11">
        <v>179.59988456801597</v>
      </c>
      <c r="C100" s="11">
        <v>2.248446372226375</v>
      </c>
      <c r="D100" s="11">
        <v>29.46125528595552</v>
      </c>
      <c r="E100" s="11">
        <v>10.675625460794237</v>
      </c>
      <c r="F100" s="11">
        <v>0.87864756940136846</v>
      </c>
      <c r="G100" s="11">
        <v>135.79299544339716</v>
      </c>
      <c r="H100" s="11"/>
      <c r="I100" s="11"/>
      <c r="J100" s="11">
        <v>81.840570647507008</v>
      </c>
      <c r="K100" s="11">
        <v>4.5611537878640469</v>
      </c>
      <c r="L100" s="11">
        <v>0.38844228498545669</v>
      </c>
      <c r="M100" s="11">
        <v>23.83514978374507</v>
      </c>
      <c r="N100" s="11"/>
      <c r="O100" s="11">
        <v>248.55324160413818</v>
      </c>
      <c r="P100" s="11">
        <v>21.937501696750374</v>
      </c>
      <c r="Q100" s="11">
        <v>34.348579912037451</v>
      </c>
      <c r="R100" s="11">
        <v>32.835640490446607</v>
      </c>
      <c r="S100" s="11">
        <v>18.19849026807432</v>
      </c>
      <c r="T100" s="11">
        <v>114.52098350668977</v>
      </c>
      <c r="U100" s="11">
        <v>20.572625289887778</v>
      </c>
      <c r="V100" s="11">
        <v>513.42328742029076</v>
      </c>
      <c r="W100" s="11">
        <v>45.022470163653779</v>
      </c>
      <c r="X100" s="11">
        <v>2722.9903789312239</v>
      </c>
      <c r="Y100" s="11">
        <v>2.6230544981688473</v>
      </c>
      <c r="Z100" s="11">
        <v>2.7659603993494066</v>
      </c>
      <c r="AA100" s="11">
        <v>12.036410831456269</v>
      </c>
      <c r="AB100" s="11">
        <v>29.876318955023496</v>
      </c>
      <c r="AC100" s="11">
        <v>2.7016251794680426</v>
      </c>
      <c r="AD100" s="11">
        <v>8.5742936471188571</v>
      </c>
      <c r="AE100" s="11">
        <v>120.97817614534837</v>
      </c>
      <c r="AF100" s="11">
        <v>0.92972094815758755</v>
      </c>
      <c r="AG100" s="11">
        <v>150.48031686598685</v>
      </c>
      <c r="AH100" s="11">
        <v>3.3495217740430974</v>
      </c>
      <c r="AI100" s="11">
        <v>1.3824916015510469</v>
      </c>
      <c r="AJ100" s="11">
        <v>153.15578671350318</v>
      </c>
      <c r="AK100" s="11"/>
      <c r="AL100" s="11">
        <v>1290.1620610530404</v>
      </c>
      <c r="AM100" s="11">
        <v>5.297725801393641</v>
      </c>
      <c r="AN100" s="11">
        <v>18.332193777692392</v>
      </c>
      <c r="AO100" s="11">
        <v>12.804502584567265</v>
      </c>
      <c r="AP100" s="11">
        <v>23.366655948715163</v>
      </c>
      <c r="AQ100" s="11">
        <v>566.1309634390766</v>
      </c>
      <c r="AR100" s="11">
        <v>1049.6016126468066</v>
      </c>
      <c r="AS100" s="11">
        <v>306.91251407135547</v>
      </c>
      <c r="AT100" s="11">
        <v>348.5800551143198</v>
      </c>
      <c r="AU100" s="11">
        <v>815.70807170193939</v>
      </c>
      <c r="AV100" s="11">
        <v>67.362622355238557</v>
      </c>
      <c r="AW100" s="11">
        <v>169.02642637249409</v>
      </c>
      <c r="AX100" s="11">
        <v>17.829917801575899</v>
      </c>
      <c r="AY100" s="11">
        <v>280.24115945627199</v>
      </c>
      <c r="AZ100" s="11">
        <v>401.43590393178016</v>
      </c>
      <c r="BA100" s="11">
        <v>231.02133646095891</v>
      </c>
      <c r="BB100" s="11">
        <v>98.169271200263523</v>
      </c>
      <c r="BC100" s="11">
        <v>951.79559970473463</v>
      </c>
      <c r="BD100" s="11">
        <v>7.8215595680628418</v>
      </c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>
        <v>92.320578855262212</v>
      </c>
      <c r="DW100" s="11">
        <v>116.37107600839673</v>
      </c>
      <c r="DX100" s="11">
        <v>130.66651038901858</v>
      </c>
      <c r="DY100" s="11">
        <v>124.80857837645141</v>
      </c>
      <c r="DZ100" s="11">
        <v>122.33119971556249</v>
      </c>
      <c r="EA100" s="11">
        <v>26.410890899242698</v>
      </c>
      <c r="EB100" s="11">
        <v>41.31138528231228</v>
      </c>
      <c r="EC100" s="11">
        <v>42.772820676599665</v>
      </c>
      <c r="ED100" s="11">
        <v>58.787759101139009</v>
      </c>
      <c r="EE100" s="11">
        <v>96.188032753024217</v>
      </c>
      <c r="EF100" s="11">
        <v>49.533408858920971</v>
      </c>
      <c r="EG100" s="11">
        <v>102.34280990442998</v>
      </c>
      <c r="EH100" s="11">
        <v>216.42114176699883</v>
      </c>
      <c r="EI100" s="11">
        <v>319.53633616572859</v>
      </c>
      <c r="EJ100" s="11">
        <v>745.73168414540294</v>
      </c>
      <c r="EK100" s="11"/>
      <c r="EL100" s="11"/>
      <c r="EM100" s="11"/>
      <c r="EN100" s="11"/>
      <c r="EO100" s="11"/>
      <c r="EP100" s="11"/>
      <c r="EQ100" s="11"/>
      <c r="ER100" s="11"/>
      <c r="ES100" s="11">
        <v>1278.0763427577679</v>
      </c>
      <c r="ET100" s="11">
        <v>14955.749756692807</v>
      </c>
      <c r="EU100" s="11"/>
      <c r="EX100" s="29"/>
      <c r="EZ100" s="37"/>
    </row>
    <row r="101" spans="1:156" x14ac:dyDescent="0.3">
      <c r="A101" s="66" t="s">
        <v>428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>
        <v>95.038588301729732</v>
      </c>
      <c r="W101" s="11">
        <v>8.3340045359253363</v>
      </c>
      <c r="X101" s="11">
        <v>577.66189600667917</v>
      </c>
      <c r="Y101" s="11"/>
      <c r="Z101" s="11">
        <v>22.189713396661887</v>
      </c>
      <c r="AA101" s="11"/>
      <c r="AB101" s="11"/>
      <c r="AC101" s="11">
        <v>0.41209885608525126</v>
      </c>
      <c r="AD101" s="11"/>
      <c r="AE101" s="11">
        <v>25.444154489560514</v>
      </c>
      <c r="AF101" s="11"/>
      <c r="AG101" s="11"/>
      <c r="AH101" s="11"/>
      <c r="AI101" s="11"/>
      <c r="AJ101" s="11"/>
      <c r="AK101" s="11"/>
      <c r="AL101" s="11">
        <v>18.215044165576547</v>
      </c>
      <c r="AM101" s="11">
        <v>486.43963371995363</v>
      </c>
      <c r="AN101" s="11">
        <v>6.5931031666847764</v>
      </c>
      <c r="AO101" s="11">
        <v>0.34281063280693103</v>
      </c>
      <c r="AP101" s="11">
        <v>0.71736020378497645</v>
      </c>
      <c r="AQ101" s="11">
        <v>132.28152104322737</v>
      </c>
      <c r="AR101" s="11"/>
      <c r="AS101" s="11">
        <v>1849.0749225057589</v>
      </c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>
        <v>10.553145136267847</v>
      </c>
      <c r="DW101" s="11">
        <v>15.604860210813454</v>
      </c>
      <c r="DX101" s="11">
        <v>25.421100378153799</v>
      </c>
      <c r="DY101" s="11">
        <v>34.275211857343599</v>
      </c>
      <c r="DZ101" s="11">
        <v>75.308550309468316</v>
      </c>
      <c r="EA101" s="11">
        <v>1.4018061882626682</v>
      </c>
      <c r="EB101" s="11">
        <v>3.4744540308873746</v>
      </c>
      <c r="EC101" s="11">
        <v>4.2511634328285064</v>
      </c>
      <c r="ED101" s="11">
        <v>11.074490810498281</v>
      </c>
      <c r="EE101" s="11">
        <v>25.349919414521551</v>
      </c>
      <c r="EF101" s="11">
        <v>1.8592927552716525</v>
      </c>
      <c r="EG101" s="11">
        <v>6.8884133211570875</v>
      </c>
      <c r="EH101" s="11">
        <v>19.311014087070845</v>
      </c>
      <c r="EI101" s="11">
        <v>47.162406068895251</v>
      </c>
      <c r="EJ101" s="11">
        <v>275.48305728459638</v>
      </c>
      <c r="EK101" s="11"/>
      <c r="EL101" s="11"/>
      <c r="EM101" s="11"/>
      <c r="EN101" s="11"/>
      <c r="EO101" s="11"/>
      <c r="EP101" s="11"/>
      <c r="EQ101" s="11"/>
      <c r="ER101" s="11"/>
      <c r="ES101" s="11">
        <v>210.68122436259674</v>
      </c>
      <c r="ET101" s="11">
        <v>3990.8449606730683</v>
      </c>
      <c r="EU101" s="11"/>
      <c r="EX101" s="29"/>
      <c r="EZ101" s="37"/>
    </row>
    <row r="102" spans="1:156" x14ac:dyDescent="0.3">
      <c r="A102" s="66" t="s">
        <v>429</v>
      </c>
      <c r="B102" s="11">
        <v>44.545978772195625</v>
      </c>
      <c r="C102" s="11">
        <v>13.265281583370113</v>
      </c>
      <c r="D102" s="11">
        <v>6.4764168739683985</v>
      </c>
      <c r="E102" s="11">
        <v>7.0700927581231792</v>
      </c>
      <c r="F102" s="11">
        <v>9.3792880577171633</v>
      </c>
      <c r="G102" s="11">
        <v>8.4764951725680344</v>
      </c>
      <c r="H102" s="11">
        <v>12.735985891781192</v>
      </c>
      <c r="I102" s="11">
        <v>10.873460123316587</v>
      </c>
      <c r="J102" s="11">
        <v>18.742120911271893</v>
      </c>
      <c r="K102" s="11">
        <v>0.69446245247136862</v>
      </c>
      <c r="L102" s="11">
        <v>2.2617290042491151E-2</v>
      </c>
      <c r="M102" s="11"/>
      <c r="N102" s="11">
        <v>23.107071755668237</v>
      </c>
      <c r="O102" s="11">
        <v>77.218139311532752</v>
      </c>
      <c r="P102" s="11">
        <v>13.176017053294686</v>
      </c>
      <c r="Q102" s="11"/>
      <c r="R102" s="11"/>
      <c r="S102" s="11"/>
      <c r="T102" s="11"/>
      <c r="U102" s="11"/>
      <c r="V102" s="11">
        <v>137.04463439566993</v>
      </c>
      <c r="W102" s="11">
        <v>12.017545978815381</v>
      </c>
      <c r="X102" s="11">
        <v>2665.5711139215396</v>
      </c>
      <c r="Y102" s="11">
        <v>5.9084510856383892</v>
      </c>
      <c r="Z102" s="11"/>
      <c r="AA102" s="11">
        <v>5.6595542024315026</v>
      </c>
      <c r="AB102" s="11"/>
      <c r="AC102" s="11">
        <v>0.84017813214748827</v>
      </c>
      <c r="AD102" s="11"/>
      <c r="AE102" s="11">
        <v>7.7965401814933477</v>
      </c>
      <c r="AF102" s="11">
        <v>7.8336292578731787E-2</v>
      </c>
      <c r="AG102" s="11">
        <v>2.5030316482597592</v>
      </c>
      <c r="AH102" s="11"/>
      <c r="AI102" s="11"/>
      <c r="AJ102" s="11">
        <v>13.004132218906619</v>
      </c>
      <c r="AK102" s="11">
        <v>27.39069468622327</v>
      </c>
      <c r="AL102" s="11">
        <v>54.125363828421328</v>
      </c>
      <c r="AM102" s="11">
        <v>4.0011656977436312</v>
      </c>
      <c r="AN102" s="11">
        <v>356.87130945601342</v>
      </c>
      <c r="AO102" s="11">
        <v>16.536556551020183</v>
      </c>
      <c r="AP102" s="11">
        <v>1.9634154096425218</v>
      </c>
      <c r="AQ102" s="11">
        <v>299.30572010448867</v>
      </c>
      <c r="AR102" s="11"/>
      <c r="AS102" s="11">
        <v>3292.3962793207634</v>
      </c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>
        <v>16.654916469649699</v>
      </c>
      <c r="DW102" s="11">
        <v>25.159349574065455</v>
      </c>
      <c r="DX102" s="11">
        <v>35.600700679683172</v>
      </c>
      <c r="DY102" s="11">
        <v>35.296091655896568</v>
      </c>
      <c r="DZ102" s="11">
        <v>47.070439290318312</v>
      </c>
      <c r="EA102" s="11">
        <v>2.9805060720623953</v>
      </c>
      <c r="EB102" s="11">
        <v>6.5466610583067446</v>
      </c>
      <c r="EC102" s="11">
        <v>7.3742014433263847</v>
      </c>
      <c r="ED102" s="11">
        <v>15.575813848345902</v>
      </c>
      <c r="EE102" s="11">
        <v>25.502235749135469</v>
      </c>
      <c r="EF102" s="11">
        <v>3.8570112437422268</v>
      </c>
      <c r="EG102" s="11">
        <v>10.799966758815772</v>
      </c>
      <c r="EH102" s="11">
        <v>27.193856452309458</v>
      </c>
      <c r="EI102" s="11">
        <v>44.98872751746098</v>
      </c>
      <c r="EJ102" s="11">
        <v>208.27251878173209</v>
      </c>
      <c r="EK102" s="11"/>
      <c r="EL102" s="11"/>
      <c r="EM102" s="11"/>
      <c r="EN102" s="11"/>
      <c r="EO102" s="11"/>
      <c r="EP102" s="11"/>
      <c r="EQ102" s="11"/>
      <c r="ER102" s="11"/>
      <c r="ES102" s="11">
        <v>573.05812443865227</v>
      </c>
      <c r="ET102" s="11">
        <v>8234.7285721526223</v>
      </c>
      <c r="EU102" s="11"/>
      <c r="EX102" s="29"/>
      <c r="EZ102" s="37"/>
    </row>
    <row r="103" spans="1:156" x14ac:dyDescent="0.3">
      <c r="A103" s="66" t="s">
        <v>430</v>
      </c>
      <c r="B103" s="11"/>
      <c r="C103" s="11"/>
      <c r="D103" s="11"/>
      <c r="E103" s="11"/>
      <c r="F103" s="11"/>
      <c r="G103" s="11">
        <v>5.0911135559435357</v>
      </c>
      <c r="H103" s="11"/>
      <c r="I103" s="11"/>
      <c r="J103" s="11"/>
      <c r="K103" s="11">
        <v>0.44226393295536115</v>
      </c>
      <c r="L103" s="11">
        <v>1.2396622448724193E-2</v>
      </c>
      <c r="M103" s="11"/>
      <c r="N103" s="11"/>
      <c r="O103" s="11">
        <v>25.401406642511589</v>
      </c>
      <c r="P103" s="11">
        <v>2.8510207064353779</v>
      </c>
      <c r="Q103" s="11"/>
      <c r="R103" s="11"/>
      <c r="S103" s="11"/>
      <c r="T103" s="11">
        <v>6.2018487618726672</v>
      </c>
      <c r="U103" s="11">
        <v>76.421531795490523</v>
      </c>
      <c r="V103" s="11">
        <v>864.9745988214197</v>
      </c>
      <c r="W103" s="11">
        <v>75.850266285012893</v>
      </c>
      <c r="X103" s="11">
        <v>2876.8148711202948</v>
      </c>
      <c r="Y103" s="11">
        <v>2.1853029073895622</v>
      </c>
      <c r="Z103" s="11">
        <v>11.003652468546425</v>
      </c>
      <c r="AA103" s="11">
        <v>13.391379977707585</v>
      </c>
      <c r="AB103" s="11">
        <v>15.660683210828113</v>
      </c>
      <c r="AC103" s="11">
        <v>2.1828509943029912</v>
      </c>
      <c r="AD103" s="11">
        <v>6.8817354498167154</v>
      </c>
      <c r="AE103" s="11">
        <v>17.227948229173421</v>
      </c>
      <c r="AF103" s="11">
        <v>1.3535011565382187</v>
      </c>
      <c r="AG103" s="11">
        <v>20.143440621153729</v>
      </c>
      <c r="AH103" s="11">
        <v>3.0257645370672619</v>
      </c>
      <c r="AI103" s="11">
        <v>0.47195223514567863</v>
      </c>
      <c r="AJ103" s="11">
        <v>76.70484909933252</v>
      </c>
      <c r="AK103" s="11">
        <v>307.52173536006791</v>
      </c>
      <c r="AL103" s="11">
        <v>43.664367686174671</v>
      </c>
      <c r="AM103" s="11">
        <v>19.932822712263633</v>
      </c>
      <c r="AN103" s="11">
        <v>44.595857981492166</v>
      </c>
      <c r="AO103" s="11">
        <v>2.3291363366026299</v>
      </c>
      <c r="AP103" s="11">
        <v>4.5021940598396091</v>
      </c>
      <c r="AQ103" s="11">
        <v>1128.4440313925081</v>
      </c>
      <c r="AR103" s="11">
        <v>998.01489069324805</v>
      </c>
      <c r="AS103" s="11">
        <v>173.48551272602148</v>
      </c>
      <c r="AT103" s="11">
        <v>575.9412862446211</v>
      </c>
      <c r="AU103" s="11">
        <v>414.0716432729588</v>
      </c>
      <c r="AV103" s="11">
        <v>11.225025901648003</v>
      </c>
      <c r="AW103" s="11">
        <v>185.03664223470165</v>
      </c>
      <c r="AX103" s="11">
        <v>124.18787968217306</v>
      </c>
      <c r="AY103" s="11">
        <v>1093.1416886753525</v>
      </c>
      <c r="AZ103" s="11">
        <v>728.61891660573849</v>
      </c>
      <c r="BA103" s="11">
        <v>106.44530037456613</v>
      </c>
      <c r="BB103" s="11">
        <v>120.3861257099</v>
      </c>
      <c r="BC103" s="11">
        <v>26.074656737698273</v>
      </c>
      <c r="BD103" s="11">
        <v>99.779934559549801</v>
      </c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>
        <v>39.480286394521357</v>
      </c>
      <c r="DW103" s="11">
        <v>58.533012875347957</v>
      </c>
      <c r="DX103" s="11">
        <v>84.412260982978253</v>
      </c>
      <c r="DY103" s="11">
        <v>102.80920122453054</v>
      </c>
      <c r="DZ103" s="11">
        <v>230.50562168629526</v>
      </c>
      <c r="EA103" s="11">
        <v>9.4630930217741547</v>
      </c>
      <c r="EB103" s="11">
        <v>15.677180846901685</v>
      </c>
      <c r="EC103" s="11">
        <v>22.519402004165954</v>
      </c>
      <c r="ED103" s="11">
        <v>41.424422874394445</v>
      </c>
      <c r="EE103" s="11">
        <v>146.95074289945265</v>
      </c>
      <c r="EF103" s="11">
        <v>19.580621467214481</v>
      </c>
      <c r="EG103" s="11">
        <v>42.749991528751167</v>
      </c>
      <c r="EH103" s="11">
        <v>127.95821126292473</v>
      </c>
      <c r="EI103" s="11">
        <v>204.05498011798645</v>
      </c>
      <c r="EJ103" s="11">
        <v>1825.5013912308223</v>
      </c>
      <c r="EK103" s="11"/>
      <c r="EL103" s="11"/>
      <c r="EM103" s="11"/>
      <c r="EN103" s="11"/>
      <c r="EO103" s="11"/>
      <c r="EP103" s="11"/>
      <c r="EQ103" s="11">
        <v>8686.8736524188425</v>
      </c>
      <c r="ER103" s="11"/>
      <c r="ES103" s="11">
        <v>651.49315648206152</v>
      </c>
      <c r="ET103" s="11">
        <v>22621.681257397478</v>
      </c>
      <c r="EU103" s="11"/>
      <c r="EX103" s="29"/>
      <c r="EZ103" s="37"/>
    </row>
    <row r="104" spans="1:156" x14ac:dyDescent="0.3">
      <c r="A104" s="66" t="s">
        <v>431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>
        <v>0.29908735305818268</v>
      </c>
      <c r="N104" s="11"/>
      <c r="O104" s="11"/>
      <c r="P104" s="11">
        <v>0.50153625644768374</v>
      </c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>
        <v>0.47735486576336622</v>
      </c>
      <c r="AD104" s="11"/>
      <c r="AE104" s="11"/>
      <c r="AF104" s="11">
        <v>6.0037781518860873</v>
      </c>
      <c r="AG104" s="11"/>
      <c r="AH104" s="11">
        <v>1.8723806074644933</v>
      </c>
      <c r="AI104" s="11"/>
      <c r="AJ104" s="11">
        <v>13.577196458285702</v>
      </c>
      <c r="AK104" s="11"/>
      <c r="AL104" s="11">
        <v>26.302864750266838</v>
      </c>
      <c r="AM104" s="11"/>
      <c r="AN104" s="11">
        <v>38.050834697271938</v>
      </c>
      <c r="AO104" s="11">
        <v>0.60862208276980945</v>
      </c>
      <c r="AP104" s="11">
        <v>15.074984027794834</v>
      </c>
      <c r="AQ104" s="11"/>
      <c r="AR104" s="11"/>
      <c r="AS104" s="11"/>
      <c r="AT104" s="11"/>
      <c r="AU104" s="11"/>
      <c r="AV104" s="11"/>
      <c r="AW104" s="11"/>
      <c r="AX104" s="11">
        <v>16.653628927562615</v>
      </c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>
        <v>39.840941401062544</v>
      </c>
      <c r="DW104" s="11">
        <v>62.649297919830865</v>
      </c>
      <c r="DX104" s="11">
        <v>90.296582178315731</v>
      </c>
      <c r="DY104" s="11">
        <v>83.609346871886402</v>
      </c>
      <c r="DZ104" s="11">
        <v>98.238271260002378</v>
      </c>
      <c r="EA104" s="11">
        <v>10.799924342800603</v>
      </c>
      <c r="EB104" s="11">
        <v>25.65209412748829</v>
      </c>
      <c r="EC104" s="11">
        <v>26.963495103194365</v>
      </c>
      <c r="ED104" s="11">
        <v>44.078325777246796</v>
      </c>
      <c r="EE104" s="11">
        <v>93.667648222954341</v>
      </c>
      <c r="EF104" s="11">
        <v>22.705853325270272</v>
      </c>
      <c r="EG104" s="11">
        <v>48.645475155714024</v>
      </c>
      <c r="EH104" s="11">
        <v>132.29388677002285</v>
      </c>
      <c r="EI104" s="11">
        <v>245.86608520776704</v>
      </c>
      <c r="EJ104" s="11">
        <v>682.05036176911506</v>
      </c>
      <c r="EK104" s="11"/>
      <c r="EL104" s="11"/>
      <c r="EM104" s="11"/>
      <c r="EN104" s="11"/>
      <c r="EO104" s="11"/>
      <c r="EP104" s="11"/>
      <c r="EQ104" s="11">
        <v>883.77506974598202</v>
      </c>
      <c r="ER104" s="11"/>
      <c r="ES104" s="11">
        <v>101.779204542502</v>
      </c>
      <c r="ET104" s="11">
        <v>2812.3341318997273</v>
      </c>
      <c r="EU104" s="11"/>
      <c r="EX104" s="29"/>
      <c r="EZ104" s="37"/>
    </row>
    <row r="105" spans="1:156" x14ac:dyDescent="0.3">
      <c r="A105" s="66" t="s">
        <v>432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>
        <v>0.31300093682242597</v>
      </c>
      <c r="L105" s="11"/>
      <c r="M105" s="11"/>
      <c r="N105" s="11"/>
      <c r="O105" s="11"/>
      <c r="P105" s="11">
        <v>2.2920871212772931</v>
      </c>
      <c r="Q105" s="11">
        <v>21.275450659298514</v>
      </c>
      <c r="R105" s="11">
        <v>61.109032063535231</v>
      </c>
      <c r="S105" s="11"/>
      <c r="T105" s="11">
        <v>138.85735350651666</v>
      </c>
      <c r="U105" s="11">
        <v>4.8642709838032543</v>
      </c>
      <c r="V105" s="11">
        <v>325.47201371289594</v>
      </c>
      <c r="W105" s="11">
        <v>28.540883098856593</v>
      </c>
      <c r="X105" s="11">
        <v>2006.1942286989035</v>
      </c>
      <c r="Y105" s="11">
        <v>1.8173451895726649</v>
      </c>
      <c r="Z105" s="11">
        <v>2.5361528960037965</v>
      </c>
      <c r="AA105" s="11">
        <v>5.900267937399474</v>
      </c>
      <c r="AB105" s="11">
        <v>64.315554022218024</v>
      </c>
      <c r="AC105" s="11">
        <v>0.91138820967968392</v>
      </c>
      <c r="AD105" s="11">
        <v>17.347466469019825</v>
      </c>
      <c r="AE105" s="11">
        <v>13.006729718344241</v>
      </c>
      <c r="AF105" s="11">
        <v>5.3708745988362949E-2</v>
      </c>
      <c r="AG105" s="11">
        <v>37.221115544532822</v>
      </c>
      <c r="AH105" s="11">
        <v>85.130426659157209</v>
      </c>
      <c r="AI105" s="11">
        <v>0.67789162054884511</v>
      </c>
      <c r="AJ105" s="11">
        <v>124.78929142162787</v>
      </c>
      <c r="AK105" s="11">
        <v>27.897067282662103</v>
      </c>
      <c r="AL105" s="11">
        <v>77.215842390914474</v>
      </c>
      <c r="AM105" s="11">
        <v>83.709061194719382</v>
      </c>
      <c r="AN105" s="11">
        <v>112.35180242934004</v>
      </c>
      <c r="AO105" s="11">
        <v>2.8751258532346027</v>
      </c>
      <c r="AP105" s="11">
        <v>6.7375973338627642</v>
      </c>
      <c r="AQ105" s="11"/>
      <c r="AR105" s="11">
        <v>157.60583852212278</v>
      </c>
      <c r="AS105" s="11"/>
      <c r="AT105" s="11">
        <v>206.87141727285007</v>
      </c>
      <c r="AU105" s="11">
        <v>15.832774114004883</v>
      </c>
      <c r="AV105" s="11"/>
      <c r="AW105" s="11">
        <v>40.648222498479264</v>
      </c>
      <c r="AX105" s="11">
        <v>5.2369144192924972</v>
      </c>
      <c r="AY105" s="11">
        <v>163.75778592733789</v>
      </c>
      <c r="AZ105" s="11">
        <v>173.48689210498017</v>
      </c>
      <c r="BA105" s="11">
        <v>145.51943646711101</v>
      </c>
      <c r="BB105" s="11">
        <v>67.952468315941871</v>
      </c>
      <c r="BC105" s="11">
        <v>41.124656730476211</v>
      </c>
      <c r="BD105" s="11">
        <v>57.895172678040133</v>
      </c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>
        <v>45.279135941454093</v>
      </c>
      <c r="DW105" s="11">
        <v>61.820848175696561</v>
      </c>
      <c r="DX105" s="11">
        <v>60.334256454966635</v>
      </c>
      <c r="DY105" s="11">
        <v>66.580362186118975</v>
      </c>
      <c r="DZ105" s="11">
        <v>69.563597472692393</v>
      </c>
      <c r="EA105" s="11">
        <v>23.913119942016444</v>
      </c>
      <c r="EB105" s="11">
        <v>37.389217443706038</v>
      </c>
      <c r="EC105" s="11">
        <v>46.003635046466592</v>
      </c>
      <c r="ED105" s="11">
        <v>68.15339273614903</v>
      </c>
      <c r="EE105" s="11">
        <v>131.49659882842917</v>
      </c>
      <c r="EF105" s="11">
        <v>149.36640028653576</v>
      </c>
      <c r="EG105" s="11">
        <v>222.11685162610902</v>
      </c>
      <c r="EH105" s="11">
        <v>460.94685031809581</v>
      </c>
      <c r="EI105" s="11">
        <v>797.91720020969956</v>
      </c>
      <c r="EJ105" s="11">
        <v>1677.8072858914704</v>
      </c>
      <c r="EK105" s="11"/>
      <c r="EL105" s="11"/>
      <c r="EM105" s="11"/>
      <c r="EN105" s="11"/>
      <c r="EO105" s="11"/>
      <c r="EP105" s="11"/>
      <c r="EQ105" s="11"/>
      <c r="ER105" s="11"/>
      <c r="ES105" s="11"/>
      <c r="ET105" s="11">
        <v>8248.0324873109785</v>
      </c>
      <c r="EU105" s="11"/>
      <c r="EX105" s="29"/>
      <c r="EZ105" s="37"/>
    </row>
    <row r="106" spans="1:156" x14ac:dyDescent="0.3">
      <c r="A106" s="66" t="s">
        <v>44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>
        <v>0.10014980588459679</v>
      </c>
      <c r="L106" s="11"/>
      <c r="M106" s="11"/>
      <c r="N106" s="11"/>
      <c r="O106" s="11"/>
      <c r="P106" s="11">
        <v>0.73590973122529235</v>
      </c>
      <c r="Q106" s="11"/>
      <c r="R106" s="11"/>
      <c r="S106" s="11"/>
      <c r="T106" s="11">
        <v>35.822540100268057</v>
      </c>
      <c r="U106" s="11"/>
      <c r="V106" s="11"/>
      <c r="W106" s="11"/>
      <c r="X106" s="11"/>
      <c r="Y106" s="11"/>
      <c r="Z106" s="11"/>
      <c r="AA106" s="11">
        <v>1.6295104527832682</v>
      </c>
      <c r="AB106" s="11"/>
      <c r="AC106" s="11">
        <v>0.12465802345641204</v>
      </c>
      <c r="AD106" s="11">
        <v>3.6240830766372003</v>
      </c>
      <c r="AE106" s="11">
        <v>1.300606074334574</v>
      </c>
      <c r="AF106" s="11"/>
      <c r="AG106" s="11"/>
      <c r="AH106" s="11">
        <v>1.8653814817228762</v>
      </c>
      <c r="AI106" s="11"/>
      <c r="AJ106" s="11"/>
      <c r="AK106" s="11"/>
      <c r="AL106" s="11"/>
      <c r="AM106" s="11"/>
      <c r="AN106" s="11"/>
      <c r="AO106" s="11"/>
      <c r="AP106" s="11"/>
      <c r="AQ106" s="11">
        <v>496.31966298509286</v>
      </c>
      <c r="AR106" s="11"/>
      <c r="AS106" s="11"/>
      <c r="AT106" s="11">
        <v>161.27507312447969</v>
      </c>
      <c r="AU106" s="11"/>
      <c r="AV106" s="11">
        <v>73.798654918696457</v>
      </c>
      <c r="AW106" s="11">
        <v>20.26313513333459</v>
      </c>
      <c r="AX106" s="11"/>
      <c r="AY106" s="11">
        <v>88.278239384848163</v>
      </c>
      <c r="AZ106" s="11">
        <v>35.150853321879268</v>
      </c>
      <c r="BA106" s="11">
        <v>180.20364766257168</v>
      </c>
      <c r="BB106" s="11"/>
      <c r="BC106" s="11">
        <v>32.651676255886414</v>
      </c>
      <c r="BD106" s="11">
        <v>24.137814350082319</v>
      </c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>
        <v>26.955314793340559</v>
      </c>
      <c r="DW106" s="11">
        <v>88.019948804195579</v>
      </c>
      <c r="DX106" s="11">
        <v>54.398706433177779</v>
      </c>
      <c r="DY106" s="11">
        <v>46.581191324818917</v>
      </c>
      <c r="DZ106" s="11">
        <v>43.383466874306073</v>
      </c>
      <c r="EA106" s="11">
        <v>14.076400754498609</v>
      </c>
      <c r="EB106" s="11">
        <v>60.288462176920589</v>
      </c>
      <c r="EC106" s="11">
        <v>25.704852797006982</v>
      </c>
      <c r="ED106" s="11">
        <v>35.17614613580028</v>
      </c>
      <c r="EE106" s="11">
        <v>86.1880983384507</v>
      </c>
      <c r="EF106" s="11">
        <v>89.102182908734321</v>
      </c>
      <c r="EG106" s="11">
        <v>159.31400668841755</v>
      </c>
      <c r="EH106" s="11">
        <v>450.85315916949446</v>
      </c>
      <c r="EI106" s="11">
        <v>686.33537965626886</v>
      </c>
      <c r="EJ106" s="11">
        <v>1513.3361770602451</v>
      </c>
      <c r="EK106" s="11"/>
      <c r="EL106" s="11"/>
      <c r="EM106" s="11"/>
      <c r="EN106" s="11"/>
      <c r="EO106" s="11"/>
      <c r="EP106" s="11"/>
      <c r="EQ106" s="11"/>
      <c r="ER106" s="11"/>
      <c r="ES106" s="11"/>
      <c r="ET106" s="11">
        <v>4536.9950897988601</v>
      </c>
      <c r="EU106" s="11"/>
      <c r="EX106" s="29"/>
      <c r="EZ106" s="37"/>
    </row>
    <row r="107" spans="1:156" x14ac:dyDescent="0.3">
      <c r="A107" s="66" t="s">
        <v>433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>
        <v>0.50133923732716223</v>
      </c>
      <c r="L107" s="11"/>
      <c r="M107" s="11"/>
      <c r="N107" s="11"/>
      <c r="O107" s="11"/>
      <c r="P107" s="11">
        <v>2.2189479835316299</v>
      </c>
      <c r="Q107" s="11">
        <v>28.841719738358208</v>
      </c>
      <c r="R107" s="11">
        <v>28.086708677777988</v>
      </c>
      <c r="S107" s="11">
        <v>48.493853065484387</v>
      </c>
      <c r="T107" s="11"/>
      <c r="U107" s="11"/>
      <c r="V107" s="11"/>
      <c r="W107" s="11"/>
      <c r="X107" s="11"/>
      <c r="Y107" s="11"/>
      <c r="Z107" s="11"/>
      <c r="AA107" s="11"/>
      <c r="AB107" s="11"/>
      <c r="AC107" s="11">
        <v>0.40568489692187004</v>
      </c>
      <c r="AD107" s="11"/>
      <c r="AE107" s="11"/>
      <c r="AF107" s="11"/>
      <c r="AG107" s="11">
        <v>1.2753822243127155</v>
      </c>
      <c r="AH107" s="11">
        <v>3.8911885257639884</v>
      </c>
      <c r="AI107" s="11">
        <v>5.8845892298720434E-2</v>
      </c>
      <c r="AJ107" s="11"/>
      <c r="AK107" s="11"/>
      <c r="AL107" s="11"/>
      <c r="AM107" s="11"/>
      <c r="AN107" s="11"/>
      <c r="AO107" s="11">
        <v>0.13774062598171283</v>
      </c>
      <c r="AP107" s="11"/>
      <c r="AQ107" s="11"/>
      <c r="AR107" s="11"/>
      <c r="AS107" s="11">
        <v>25.09854288865743</v>
      </c>
      <c r="AT107" s="11">
        <v>89.143050955266887</v>
      </c>
      <c r="AU107" s="11"/>
      <c r="AV107" s="11"/>
      <c r="AW107" s="11">
        <v>305.10219373429908</v>
      </c>
      <c r="AX107" s="11">
        <v>37.543481232567139</v>
      </c>
      <c r="AY107" s="11">
        <v>102.61380322112046</v>
      </c>
      <c r="AZ107" s="11">
        <v>231.74111364178719</v>
      </c>
      <c r="BA107" s="11">
        <v>522.54598556916642</v>
      </c>
      <c r="BB107" s="11">
        <v>106.51077462637841</v>
      </c>
      <c r="BC107" s="11">
        <v>67.178902502928935</v>
      </c>
      <c r="BD107" s="11">
        <v>7.7781492330112298</v>
      </c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>
        <v>4.3502552850948897</v>
      </c>
      <c r="DW107" s="11">
        <v>6.9969858947965147</v>
      </c>
      <c r="DX107" s="11">
        <v>11.72232994697073</v>
      </c>
      <c r="DY107" s="11">
        <v>16.409842066387437</v>
      </c>
      <c r="DZ107" s="11">
        <v>37.67268921196829</v>
      </c>
      <c r="EA107" s="11">
        <v>1.0873647157633557</v>
      </c>
      <c r="EB107" s="11">
        <v>1.3332919554539107</v>
      </c>
      <c r="EC107" s="11">
        <v>2.1520730788066404</v>
      </c>
      <c r="ED107" s="11">
        <v>5.9039650769870136</v>
      </c>
      <c r="EE107" s="11">
        <v>17.923094970221385</v>
      </c>
      <c r="EF107" s="11">
        <v>0.79237287472975138</v>
      </c>
      <c r="EG107" s="11">
        <v>4.2225542921508072</v>
      </c>
      <c r="EH107" s="11">
        <v>12.077617892071329</v>
      </c>
      <c r="EI107" s="11">
        <v>29.976354906230654</v>
      </c>
      <c r="EJ107" s="11">
        <v>214.09879550816703</v>
      </c>
      <c r="EK107" s="11"/>
      <c r="EL107" s="11"/>
      <c r="EM107" s="11"/>
      <c r="EN107" s="11"/>
      <c r="EO107" s="11"/>
      <c r="EP107" s="11"/>
      <c r="EQ107" s="11">
        <v>26393.76737671754</v>
      </c>
      <c r="ER107" s="11"/>
      <c r="ES107" s="11"/>
      <c r="ET107" s="11">
        <v>28369.65437286628</v>
      </c>
      <c r="EU107" s="11"/>
      <c r="EX107" s="29"/>
      <c r="EZ107" s="37"/>
    </row>
    <row r="108" spans="1:156" x14ac:dyDescent="0.3">
      <c r="A108" s="66" t="s">
        <v>47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>
        <v>1.4126760542790935</v>
      </c>
      <c r="L108" s="11">
        <v>5.884428215908119E-2</v>
      </c>
      <c r="M108" s="11">
        <v>9.9354264982712177</v>
      </c>
      <c r="N108" s="11"/>
      <c r="O108" s="11">
        <v>4.9247560555581014E-2</v>
      </c>
      <c r="P108" s="11">
        <v>14.631766886453125</v>
      </c>
      <c r="Q108" s="11">
        <v>11.844492451865104</v>
      </c>
      <c r="R108" s="11">
        <v>16.172056065951882</v>
      </c>
      <c r="S108" s="11"/>
      <c r="T108" s="11">
        <v>141.74319336740237</v>
      </c>
      <c r="U108" s="11">
        <v>8.6142569274937202</v>
      </c>
      <c r="V108" s="11">
        <v>238.72640939219662</v>
      </c>
      <c r="W108" s="11">
        <v>20.934096499869046</v>
      </c>
      <c r="X108" s="11">
        <v>1545.5032051243131</v>
      </c>
      <c r="Y108" s="11"/>
      <c r="Z108" s="11"/>
      <c r="AA108" s="11"/>
      <c r="AB108" s="11"/>
      <c r="AC108" s="11">
        <v>0.61601986687264376</v>
      </c>
      <c r="AD108" s="11"/>
      <c r="AE108" s="11">
        <v>1.1251845243781364</v>
      </c>
      <c r="AF108" s="11">
        <v>1.054534318542816</v>
      </c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>
        <v>40.354753905591778</v>
      </c>
      <c r="AR108" s="11"/>
      <c r="AS108" s="11"/>
      <c r="AT108" s="11">
        <v>67.914720701765475</v>
      </c>
      <c r="AU108" s="11">
        <v>172.62778368605305</v>
      </c>
      <c r="AV108" s="11">
        <v>14.280203853136047</v>
      </c>
      <c r="AW108" s="11">
        <v>152.66431681574761</v>
      </c>
      <c r="AX108" s="11">
        <v>225.37876363968689</v>
      </c>
      <c r="AY108" s="11">
        <v>138.28248738177436</v>
      </c>
      <c r="AZ108" s="11">
        <v>867.95163288761455</v>
      </c>
      <c r="BA108" s="11">
        <v>1646.349743095878</v>
      </c>
      <c r="BB108" s="11">
        <v>213.33724115071132</v>
      </c>
      <c r="BC108" s="11">
        <v>106.66298980196406</v>
      </c>
      <c r="BD108" s="11">
        <v>30.144290465555077</v>
      </c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>
        <v>14925.006282954297</v>
      </c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>
        <v>0.41075260817405113</v>
      </c>
      <c r="DW108" s="11">
        <v>0.41728371869084252</v>
      </c>
      <c r="DX108" s="11">
        <v>0.35947107076475798</v>
      </c>
      <c r="DY108" s="11">
        <v>0.23936640740240761</v>
      </c>
      <c r="DZ108" s="11">
        <v>2.6917739478234455</v>
      </c>
      <c r="EA108" s="11">
        <v>1.038429970704516E-2</v>
      </c>
      <c r="EB108" s="11">
        <v>1.7007529903376957E-2</v>
      </c>
      <c r="EC108" s="11">
        <v>1.7370664011923245E-2</v>
      </c>
      <c r="ED108" s="11">
        <v>3.9884559578747515E-2</v>
      </c>
      <c r="EE108" s="11">
        <v>0.38519424449334283</v>
      </c>
      <c r="EF108" s="11">
        <v>4.3101065753643246E-2</v>
      </c>
      <c r="EG108" s="11">
        <v>3.5914715724199145E-2</v>
      </c>
      <c r="EH108" s="11">
        <v>0.48817388717425042</v>
      </c>
      <c r="EI108" s="11">
        <v>0.48797214211670498</v>
      </c>
      <c r="EJ108" s="11">
        <v>3.3918385985644903</v>
      </c>
      <c r="EK108" s="11"/>
      <c r="EL108" s="11"/>
      <c r="EM108" s="11"/>
      <c r="EN108" s="11"/>
      <c r="EO108" s="11"/>
      <c r="EP108" s="11"/>
      <c r="EQ108" s="11"/>
      <c r="ER108" s="11"/>
      <c r="ES108" s="11"/>
      <c r="ET108" s="11">
        <v>20622.412109620262</v>
      </c>
      <c r="EU108" s="11"/>
      <c r="EX108" s="29"/>
      <c r="EZ108" s="37"/>
    </row>
    <row r="109" spans="1:156" x14ac:dyDescent="0.3">
      <c r="A109" s="66" t="s">
        <v>434</v>
      </c>
      <c r="B109" s="11"/>
      <c r="C109" s="11"/>
      <c r="D109" s="11"/>
      <c r="E109" s="11"/>
      <c r="F109" s="11"/>
      <c r="G109" s="11">
        <v>3.3427141898911685</v>
      </c>
      <c r="H109" s="11"/>
      <c r="I109" s="11"/>
      <c r="J109" s="11"/>
      <c r="K109" s="11">
        <v>7.3042226705126492</v>
      </c>
      <c r="L109" s="11">
        <v>3.3665471970715115E-2</v>
      </c>
      <c r="M109" s="11">
        <v>11.419947946324474</v>
      </c>
      <c r="N109" s="11"/>
      <c r="O109" s="11">
        <v>3.7216904083217213E-2</v>
      </c>
      <c r="P109" s="11">
        <v>19.753339393613267</v>
      </c>
      <c r="Q109" s="11">
        <v>9.3349975965864225</v>
      </c>
      <c r="R109" s="11">
        <v>28.539511723313396</v>
      </c>
      <c r="S109" s="11">
        <v>9.3659031806021869</v>
      </c>
      <c r="T109" s="11">
        <v>425.0291752210714</v>
      </c>
      <c r="U109" s="11">
        <v>5.0202272703194408</v>
      </c>
      <c r="V109" s="11">
        <v>54.023863781460079</v>
      </c>
      <c r="W109" s="11">
        <v>4.7373928195722836</v>
      </c>
      <c r="X109" s="11">
        <v>1281.3755734903011</v>
      </c>
      <c r="Y109" s="11">
        <v>2.9056701197316541</v>
      </c>
      <c r="Z109" s="11">
        <v>0.48716672795482097</v>
      </c>
      <c r="AA109" s="11">
        <v>12.346666012313765</v>
      </c>
      <c r="AB109" s="11">
        <v>8.0854680738788858</v>
      </c>
      <c r="AC109" s="11">
        <v>0.15657961222948691</v>
      </c>
      <c r="AD109" s="11">
        <v>11.873164889525102</v>
      </c>
      <c r="AE109" s="11">
        <v>9.0468300563891404</v>
      </c>
      <c r="AF109" s="11">
        <v>0.30340705688061087</v>
      </c>
      <c r="AG109" s="11">
        <v>1.8206629396387295</v>
      </c>
      <c r="AH109" s="11">
        <v>22.862725634893149</v>
      </c>
      <c r="AI109" s="11">
        <v>0.95263715306414432</v>
      </c>
      <c r="AJ109" s="11">
        <v>8.5332779890983783</v>
      </c>
      <c r="AK109" s="11"/>
      <c r="AL109" s="11">
        <v>10.409328865220973</v>
      </c>
      <c r="AM109" s="11">
        <v>2.8755279227360195</v>
      </c>
      <c r="AN109" s="11"/>
      <c r="AO109" s="11">
        <v>1.5264924095329846</v>
      </c>
      <c r="AP109" s="11">
        <v>2.1820169702920951</v>
      </c>
      <c r="AQ109" s="11">
        <v>349.00242173449595</v>
      </c>
      <c r="AR109" s="11">
        <v>474.29390403366267</v>
      </c>
      <c r="AS109" s="11">
        <v>22.703572000684677</v>
      </c>
      <c r="AT109" s="11">
        <v>8047.7660836020423</v>
      </c>
      <c r="AU109" s="11">
        <v>611.31681614498041</v>
      </c>
      <c r="AV109" s="11">
        <v>52.381681728817107</v>
      </c>
      <c r="AW109" s="11">
        <v>26.871096246550032</v>
      </c>
      <c r="AX109" s="11">
        <v>151.56901343866031</v>
      </c>
      <c r="AY109" s="11"/>
      <c r="AZ109" s="11">
        <v>309.53758545155341</v>
      </c>
      <c r="BA109" s="11">
        <v>587.55733407180571</v>
      </c>
      <c r="BB109" s="11">
        <v>65.676256082425368</v>
      </c>
      <c r="BC109" s="11">
        <v>90.536527368847288</v>
      </c>
      <c r="BD109" s="11">
        <v>45.55645297977005</v>
      </c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>
        <v>7514.4638219669969</v>
      </c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>
        <v>64.017320500950447</v>
      </c>
      <c r="DW109" s="11">
        <v>110.76066893279491</v>
      </c>
      <c r="DX109" s="11">
        <v>130.72481061474238</v>
      </c>
      <c r="DY109" s="11">
        <v>126.87733562687565</v>
      </c>
      <c r="DZ109" s="11">
        <v>146.33286490904328</v>
      </c>
      <c r="EA109" s="11">
        <v>20.06839202945541</v>
      </c>
      <c r="EB109" s="11">
        <v>39.765292831669527</v>
      </c>
      <c r="EC109" s="11">
        <v>49.276676430614174</v>
      </c>
      <c r="ED109" s="11">
        <v>72.54845137110722</v>
      </c>
      <c r="EE109" s="11">
        <v>135.64440269904011</v>
      </c>
      <c r="EF109" s="11">
        <v>50.028977115355964</v>
      </c>
      <c r="EG109" s="11">
        <v>131.43536790479004</v>
      </c>
      <c r="EH109" s="11">
        <v>323.59781440616359</v>
      </c>
      <c r="EI109" s="11">
        <v>631.87494924582563</v>
      </c>
      <c r="EJ109" s="11">
        <v>1698.8111989550569</v>
      </c>
      <c r="EK109" s="11"/>
      <c r="EL109" s="11"/>
      <c r="EM109" s="11"/>
      <c r="EN109" s="11"/>
      <c r="EO109" s="11"/>
      <c r="EP109" s="11"/>
      <c r="EQ109" s="11"/>
      <c r="ER109" s="11"/>
      <c r="ES109" s="11">
        <v>1810.4365566563017</v>
      </c>
      <c r="ET109" s="11">
        <v>25847.11902117408</v>
      </c>
      <c r="EU109" s="11"/>
      <c r="EX109" s="29"/>
      <c r="EZ109" s="37"/>
    </row>
    <row r="110" spans="1:156" x14ac:dyDescent="0.3">
      <c r="A110" s="66" t="s">
        <v>435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>
        <v>0.41522689759665932</v>
      </c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>
        <v>5.7244435609423647E-2</v>
      </c>
      <c r="AG110" s="11"/>
      <c r="AH110" s="11"/>
      <c r="AI110" s="11">
        <v>4.5024030848863257E-2</v>
      </c>
      <c r="AJ110" s="11"/>
      <c r="AK110" s="11"/>
      <c r="AL110" s="11"/>
      <c r="AM110" s="11"/>
      <c r="AN110" s="11"/>
      <c r="AO110" s="11"/>
      <c r="AP110" s="11"/>
      <c r="AQ110" s="11">
        <v>63.826331425842973</v>
      </c>
      <c r="AR110" s="11"/>
      <c r="AS110" s="11"/>
      <c r="AT110" s="11"/>
      <c r="AU110" s="11"/>
      <c r="AV110" s="11"/>
      <c r="AW110" s="11">
        <v>199.38431037500422</v>
      </c>
      <c r="AX110" s="11">
        <v>34.743297658916667</v>
      </c>
      <c r="AY110" s="11"/>
      <c r="AZ110" s="11">
        <v>67.805699082883478</v>
      </c>
      <c r="BA110" s="11">
        <v>242.12107917743205</v>
      </c>
      <c r="BB110" s="11">
        <v>463.9352240115827</v>
      </c>
      <c r="BC110" s="11">
        <v>49.051909716320679</v>
      </c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>
        <v>175.65825791185225</v>
      </c>
      <c r="DW110" s="11">
        <v>277.23481633510335</v>
      </c>
      <c r="DX110" s="11">
        <v>284.207315009262</v>
      </c>
      <c r="DY110" s="11">
        <v>259.06276260635525</v>
      </c>
      <c r="DZ110" s="11">
        <v>224.64541483910227</v>
      </c>
      <c r="EA110" s="11">
        <v>58.41541177436244</v>
      </c>
      <c r="EB110" s="11">
        <v>115.12373955352868</v>
      </c>
      <c r="EC110" s="11">
        <v>111.71776302055503</v>
      </c>
      <c r="ED110" s="11">
        <v>139.93178564992508</v>
      </c>
      <c r="EE110" s="11">
        <v>299.53802946871679</v>
      </c>
      <c r="EF110" s="11">
        <v>228.99626518307537</v>
      </c>
      <c r="EG110" s="11">
        <v>442.26401012696687</v>
      </c>
      <c r="EH110" s="11">
        <v>957.917891941883</v>
      </c>
      <c r="EI110" s="11">
        <v>1551.4726007640973</v>
      </c>
      <c r="EJ110" s="11">
        <v>3740.6554970542716</v>
      </c>
      <c r="EK110" s="11"/>
      <c r="EL110" s="11"/>
      <c r="EM110" s="11"/>
      <c r="EN110" s="11"/>
      <c r="EO110" s="11"/>
      <c r="EP110" s="11"/>
      <c r="EQ110" s="11"/>
      <c r="ER110" s="11"/>
      <c r="ES110" s="11">
        <v>3602.7085535359192</v>
      </c>
      <c r="ET110" s="11">
        <v>13590.935461587014</v>
      </c>
      <c r="EU110" s="11"/>
      <c r="EX110" s="29"/>
      <c r="EZ110" s="37"/>
    </row>
    <row r="111" spans="1:156" x14ac:dyDescent="0.3">
      <c r="A111" s="66" t="s">
        <v>436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>
        <v>0.11609401437371691</v>
      </c>
      <c r="L111" s="11"/>
      <c r="M111" s="11"/>
      <c r="N111" s="11"/>
      <c r="O111" s="11"/>
      <c r="P111" s="11">
        <v>1.5318528639623359</v>
      </c>
      <c r="Q111" s="11"/>
      <c r="R111" s="11"/>
      <c r="S111" s="11"/>
      <c r="T111" s="11"/>
      <c r="U111" s="11"/>
      <c r="V111" s="11">
        <v>12.971583288076655</v>
      </c>
      <c r="W111" s="11">
        <v>1.1374877919877162</v>
      </c>
      <c r="X111" s="11">
        <v>82.19037562073072</v>
      </c>
      <c r="Y111" s="11"/>
      <c r="Z111" s="11">
        <v>0.54431014853848103</v>
      </c>
      <c r="AA111" s="11"/>
      <c r="AB111" s="11"/>
      <c r="AC111" s="11">
        <v>0.30803550847961708</v>
      </c>
      <c r="AD111" s="11">
        <v>2.6516090222213071</v>
      </c>
      <c r="AE111" s="11">
        <v>2.156734446812838</v>
      </c>
      <c r="AF111" s="11">
        <v>0.12920760823902275</v>
      </c>
      <c r="AG111" s="11">
        <v>2.0151500706231027</v>
      </c>
      <c r="AH111" s="11">
        <v>12.976820175319085</v>
      </c>
      <c r="AI111" s="11">
        <v>0.29059782677391027</v>
      </c>
      <c r="AJ111" s="11">
        <v>11.966421074713335</v>
      </c>
      <c r="AK111" s="11"/>
      <c r="AL111" s="11">
        <v>10.710345131415709</v>
      </c>
      <c r="AM111" s="11">
        <v>3.2134830030804036</v>
      </c>
      <c r="AN111" s="11">
        <v>3.2762008379111611</v>
      </c>
      <c r="AO111" s="11">
        <v>0.33795891324562605</v>
      </c>
      <c r="AP111" s="11">
        <v>1.1060836122245719</v>
      </c>
      <c r="AQ111" s="11">
        <v>49.403099139265478</v>
      </c>
      <c r="AR111" s="11">
        <v>117.65042892043925</v>
      </c>
      <c r="AS111" s="11"/>
      <c r="AT111" s="11">
        <v>388.00948861693183</v>
      </c>
      <c r="AU111" s="11">
        <v>58.332933579647388</v>
      </c>
      <c r="AV111" s="11"/>
      <c r="AW111" s="11">
        <v>132.55770884750004</v>
      </c>
      <c r="AX111" s="11">
        <v>334.573740496749</v>
      </c>
      <c r="AY111" s="11">
        <v>137.91086694431667</v>
      </c>
      <c r="AZ111" s="11">
        <v>713.58623777666537</v>
      </c>
      <c r="BA111" s="11">
        <v>1423.7189676957582</v>
      </c>
      <c r="BB111" s="11">
        <v>206.23344978763564</v>
      </c>
      <c r="BC111" s="11">
        <v>101.72771321260683</v>
      </c>
      <c r="BD111" s="11">
        <v>88.666003340928071</v>
      </c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>
        <v>86.589281457555998</v>
      </c>
      <c r="DW111" s="11">
        <v>142.12550257380633</v>
      </c>
      <c r="DX111" s="11">
        <v>160.69849617687981</v>
      </c>
      <c r="DY111" s="11">
        <v>151.85434582195742</v>
      </c>
      <c r="DZ111" s="11">
        <v>162.93087577323467</v>
      </c>
      <c r="EA111" s="11">
        <v>25.553349704796876</v>
      </c>
      <c r="EB111" s="11">
        <v>48.945813826443988</v>
      </c>
      <c r="EC111" s="11">
        <v>56.116280169091326</v>
      </c>
      <c r="ED111" s="11">
        <v>99.357633985384012</v>
      </c>
      <c r="EE111" s="11">
        <v>182.8055692769976</v>
      </c>
      <c r="EF111" s="11">
        <v>85.833812850627041</v>
      </c>
      <c r="EG111" s="11">
        <v>186.92511753974367</v>
      </c>
      <c r="EH111" s="11">
        <v>429.3686574325074</v>
      </c>
      <c r="EI111" s="11">
        <v>681.17063006979913</v>
      </c>
      <c r="EJ111" s="11">
        <v>1776.458798593382</v>
      </c>
      <c r="EK111" s="11"/>
      <c r="EL111" s="11"/>
      <c r="EM111" s="11"/>
      <c r="EN111" s="11"/>
      <c r="EO111" s="11"/>
      <c r="EP111" s="11"/>
      <c r="EQ111" s="11"/>
      <c r="ER111" s="11"/>
      <c r="ES111" s="11"/>
      <c r="ET111" s="11">
        <v>8178.7351545693791</v>
      </c>
      <c r="EU111" s="11"/>
      <c r="EX111" s="29"/>
      <c r="EZ111" s="37"/>
    </row>
    <row r="112" spans="1:156" x14ac:dyDescent="0.3">
      <c r="A112" s="66" t="s">
        <v>437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>
        <v>2.5423314208276864</v>
      </c>
      <c r="L112" s="11"/>
      <c r="M112" s="11"/>
      <c r="N112" s="11"/>
      <c r="O112" s="11"/>
      <c r="P112" s="11">
        <v>10.011543715785537</v>
      </c>
      <c r="Q112" s="11"/>
      <c r="R112" s="11"/>
      <c r="S112" s="11"/>
      <c r="T112" s="11"/>
      <c r="U112" s="11">
        <v>7.1382617162269284</v>
      </c>
      <c r="V112" s="11">
        <v>19.300573467398682</v>
      </c>
      <c r="W112" s="11">
        <v>1.6924816508489038</v>
      </c>
      <c r="X112" s="11">
        <v>121.69276092000933</v>
      </c>
      <c r="Y112" s="11"/>
      <c r="Z112" s="11">
        <v>0.37653175840454017</v>
      </c>
      <c r="AA112" s="11">
        <v>1.810568518697494</v>
      </c>
      <c r="AB112" s="11"/>
      <c r="AC112" s="11">
        <v>1.9388414577580084</v>
      </c>
      <c r="AD112" s="11">
        <v>1.3200013389236664</v>
      </c>
      <c r="AE112" s="11">
        <v>3.6542586027272623</v>
      </c>
      <c r="AF112" s="11">
        <v>0.33524975501059068</v>
      </c>
      <c r="AG112" s="11">
        <v>6.5867746745526015</v>
      </c>
      <c r="AH112" s="11"/>
      <c r="AI112" s="11">
        <v>0.30309817029061137</v>
      </c>
      <c r="AJ112" s="11">
        <v>18.161837444040916</v>
      </c>
      <c r="AK112" s="11">
        <v>432.07175108047124</v>
      </c>
      <c r="AL112" s="11">
        <v>21.577350324830544</v>
      </c>
      <c r="AM112" s="11">
        <v>6.3721322394625144</v>
      </c>
      <c r="AN112" s="11">
        <v>7.7518696279658759</v>
      </c>
      <c r="AO112" s="11">
        <v>0.1617971846231028</v>
      </c>
      <c r="AP112" s="11">
        <v>0.57861273846361105</v>
      </c>
      <c r="AQ112" s="11">
        <v>599.18787399915755</v>
      </c>
      <c r="AR112" s="11">
        <v>49.263003830802596</v>
      </c>
      <c r="AS112" s="11"/>
      <c r="AT112" s="11">
        <v>452.02446356617554</v>
      </c>
      <c r="AU112" s="11">
        <v>314.84023778192204</v>
      </c>
      <c r="AV112" s="11">
        <v>17.368503586179902</v>
      </c>
      <c r="AW112" s="11">
        <v>1613.456544678691</v>
      </c>
      <c r="AX112" s="11">
        <v>1456.5307830306265</v>
      </c>
      <c r="AY112" s="11">
        <v>481.34825947415675</v>
      </c>
      <c r="AZ112" s="11">
        <v>1265.2012581402341</v>
      </c>
      <c r="BA112" s="11">
        <v>509.34791087381723</v>
      </c>
      <c r="BB112" s="11"/>
      <c r="BC112" s="11"/>
      <c r="BD112" s="11">
        <v>65.359015025460977</v>
      </c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>
        <v>9.4916902129058336</v>
      </c>
      <c r="DW112" s="11">
        <v>13.269645215023637</v>
      </c>
      <c r="DX112" s="11">
        <v>15.841742565899956</v>
      </c>
      <c r="DY112" s="11">
        <v>23.061929334617133</v>
      </c>
      <c r="DZ112" s="11">
        <v>37.998295916697771</v>
      </c>
      <c r="EA112" s="11">
        <v>1.7869778995944126</v>
      </c>
      <c r="EB112" s="11">
        <v>4.0285345378280679</v>
      </c>
      <c r="EC112" s="11">
        <v>4.5640651648940338</v>
      </c>
      <c r="ED112" s="11">
        <v>7.3856699905565728</v>
      </c>
      <c r="EE112" s="11">
        <v>43.356190791698296</v>
      </c>
      <c r="EF112" s="11">
        <v>2.517092471661655</v>
      </c>
      <c r="EG112" s="11">
        <v>7.4458985874555701</v>
      </c>
      <c r="EH112" s="11">
        <v>27.373968451664798</v>
      </c>
      <c r="EI112" s="11">
        <v>66.429583850397577</v>
      </c>
      <c r="EJ112" s="11">
        <v>422.20964592504873</v>
      </c>
      <c r="EK112" s="11"/>
      <c r="EL112" s="11"/>
      <c r="EM112" s="11"/>
      <c r="EN112" s="11"/>
      <c r="EO112" s="11"/>
      <c r="EP112" s="11"/>
      <c r="EQ112" s="11"/>
      <c r="ER112" s="11"/>
      <c r="ES112" s="11">
        <v>101.27362374826588</v>
      </c>
      <c r="ET112" s="11">
        <v>8277.3410364587544</v>
      </c>
      <c r="EU112" s="11"/>
      <c r="EX112" s="29"/>
      <c r="EZ112" s="37"/>
    </row>
    <row r="113" spans="1:156" x14ac:dyDescent="0.3">
      <c r="A113" s="66" t="s">
        <v>205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>
        <v>0.1169553939526303</v>
      </c>
      <c r="L113" s="11"/>
      <c r="M113" s="11"/>
      <c r="N113" s="11"/>
      <c r="O113" s="11"/>
      <c r="P113" s="11">
        <v>1.3240366762654376</v>
      </c>
      <c r="Q113" s="11">
        <v>49.936509024189633</v>
      </c>
      <c r="R113" s="11"/>
      <c r="S113" s="11">
        <v>109.40307372492747</v>
      </c>
      <c r="T113" s="11">
        <v>30.845684803400388</v>
      </c>
      <c r="U113" s="11">
        <v>31.655663723559449</v>
      </c>
      <c r="V113" s="11">
        <v>25.533540302449712</v>
      </c>
      <c r="W113" s="11">
        <v>2.2390551511903647</v>
      </c>
      <c r="X113" s="11">
        <v>161.0284424360369</v>
      </c>
      <c r="Y113" s="11"/>
      <c r="Z113" s="11">
        <v>0.28902659931857994</v>
      </c>
      <c r="AA113" s="11">
        <v>1.9894238377946367</v>
      </c>
      <c r="AB113" s="11"/>
      <c r="AC113" s="11"/>
      <c r="AD113" s="11">
        <v>5.4812884916558788</v>
      </c>
      <c r="AE113" s="11">
        <v>2.6655273518249238</v>
      </c>
      <c r="AF113" s="11"/>
      <c r="AG113" s="11">
        <v>2.1615165354439076</v>
      </c>
      <c r="AH113" s="11">
        <v>27.421939435810071</v>
      </c>
      <c r="AI113" s="11">
        <v>1.3175042732632971</v>
      </c>
      <c r="AJ113" s="11">
        <v>20.615206479279539</v>
      </c>
      <c r="AK113" s="11"/>
      <c r="AL113" s="11">
        <v>14.136698446156696</v>
      </c>
      <c r="AM113" s="11">
        <v>3.5725275366918545</v>
      </c>
      <c r="AN113" s="11">
        <v>2.7474457544791884</v>
      </c>
      <c r="AO113" s="11">
        <v>0.50295810626376447</v>
      </c>
      <c r="AP113" s="11">
        <v>2.0421196157106238</v>
      </c>
      <c r="AQ113" s="11">
        <v>180.74789011039604</v>
      </c>
      <c r="AR113" s="11"/>
      <c r="AS113" s="11"/>
      <c r="AT113" s="11">
        <v>497.95098856969537</v>
      </c>
      <c r="AU113" s="11">
        <v>149.97449133023213</v>
      </c>
      <c r="AV113" s="11">
        <v>40.258822409759738</v>
      </c>
      <c r="AW113" s="11">
        <v>452.35364615398134</v>
      </c>
      <c r="AX113" s="11">
        <v>39.423576187842592</v>
      </c>
      <c r="AY113" s="11">
        <v>191.54943441251677</v>
      </c>
      <c r="AZ113" s="11">
        <v>754.45601926622066</v>
      </c>
      <c r="BA113" s="11">
        <v>822.116192229479</v>
      </c>
      <c r="BB113" s="11">
        <v>529.70533754246458</v>
      </c>
      <c r="BC113" s="11">
        <v>148.08375328166869</v>
      </c>
      <c r="BD113" s="11">
        <v>95.895552522424467</v>
      </c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>
        <v>35.728343418808869</v>
      </c>
      <c r="DW113" s="11">
        <v>39.790170535872491</v>
      </c>
      <c r="DX113" s="11">
        <v>46.696623026655494</v>
      </c>
      <c r="DY113" s="11">
        <v>39.538896097459222</v>
      </c>
      <c r="DZ113" s="11">
        <v>39.78401936190437</v>
      </c>
      <c r="EA113" s="11">
        <v>7.9129169422811128</v>
      </c>
      <c r="EB113" s="11">
        <v>15.296487058905941</v>
      </c>
      <c r="EC113" s="11">
        <v>14.989965383153203</v>
      </c>
      <c r="ED113" s="11">
        <v>25.928993116273229</v>
      </c>
      <c r="EE113" s="11">
        <v>57.628840553682068</v>
      </c>
      <c r="EF113" s="11">
        <v>24.957310906460059</v>
      </c>
      <c r="EG113" s="11">
        <v>61.938977070361098</v>
      </c>
      <c r="EH113" s="11">
        <v>156.00524395532798</v>
      </c>
      <c r="EI113" s="11">
        <v>244.06958683502725</v>
      </c>
      <c r="EJ113" s="11">
        <v>858.62134308292912</v>
      </c>
      <c r="EK113" s="11"/>
      <c r="EL113" s="11"/>
      <c r="EM113" s="11"/>
      <c r="EN113" s="11"/>
      <c r="EO113" s="11"/>
      <c r="EP113" s="11"/>
      <c r="EQ113" s="11"/>
      <c r="ER113" s="11"/>
      <c r="ES113" s="11"/>
      <c r="ET113" s="11">
        <v>6068.4295650614495</v>
      </c>
      <c r="EU113" s="11"/>
      <c r="EX113" s="29"/>
      <c r="EZ113" s="37"/>
    </row>
    <row r="114" spans="1:156" x14ac:dyDescent="0.3">
      <c r="A114" s="66" t="s">
        <v>438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>
        <v>0.58771878320843063</v>
      </c>
      <c r="L114" s="11"/>
      <c r="M114" s="11">
        <v>1.7739711759309351</v>
      </c>
      <c r="N114" s="11"/>
      <c r="O114" s="11"/>
      <c r="P114" s="11">
        <v>5.9731846047017969</v>
      </c>
      <c r="Q114" s="11"/>
      <c r="R114" s="11"/>
      <c r="S114" s="11"/>
      <c r="T114" s="11">
        <v>12.145208412541129</v>
      </c>
      <c r="U114" s="11"/>
      <c r="V114" s="11">
        <v>962.21446266183989</v>
      </c>
      <c r="W114" s="11">
        <v>84.377302311115926</v>
      </c>
      <c r="X114" s="11">
        <v>4345.9394942528761</v>
      </c>
      <c r="Y114" s="11">
        <v>0.61547458049051862</v>
      </c>
      <c r="Z114" s="11"/>
      <c r="AA114" s="11"/>
      <c r="AB114" s="11"/>
      <c r="AC114" s="11">
        <v>1.2302621082210556</v>
      </c>
      <c r="AD114" s="11">
        <v>2.184855607251694</v>
      </c>
      <c r="AE114" s="11">
        <v>20.677942091314989</v>
      </c>
      <c r="AF114" s="11">
        <v>0.53427011554026427</v>
      </c>
      <c r="AG114" s="11">
        <v>5.3766089991383277</v>
      </c>
      <c r="AH114" s="11">
        <v>1.4888423845613046</v>
      </c>
      <c r="AI114" s="11">
        <v>0.75101441925332513</v>
      </c>
      <c r="AJ114" s="11">
        <v>7.1873903511195714</v>
      </c>
      <c r="AK114" s="11"/>
      <c r="AL114" s="11">
        <v>41.910836591171893</v>
      </c>
      <c r="AM114" s="11">
        <v>5.6886883553391474</v>
      </c>
      <c r="AN114" s="11">
        <v>3.3794397383978025</v>
      </c>
      <c r="AO114" s="11">
        <v>0.48267978755954494</v>
      </c>
      <c r="AP114" s="11">
        <v>0.5585149108003914</v>
      </c>
      <c r="AQ114" s="11"/>
      <c r="AR114" s="11">
        <v>137.66553686977156</v>
      </c>
      <c r="AS114" s="11"/>
      <c r="AT114" s="11">
        <v>100.03981101979063</v>
      </c>
      <c r="AU114" s="11">
        <v>116.94405223381204</v>
      </c>
      <c r="AV114" s="11">
        <v>11.505330541049407</v>
      </c>
      <c r="AW114" s="11">
        <v>1709.1792949576688</v>
      </c>
      <c r="AX114" s="11">
        <v>329.06690357185573</v>
      </c>
      <c r="AY114" s="11">
        <v>408.2015505494939</v>
      </c>
      <c r="AZ114" s="11">
        <v>1181.7433720612933</v>
      </c>
      <c r="BA114" s="11">
        <v>387.90547172964904</v>
      </c>
      <c r="BB114" s="11">
        <v>264.7202798333783</v>
      </c>
      <c r="BC114" s="11">
        <v>24.457247214635572</v>
      </c>
      <c r="BD114" s="11">
        <v>49.846460222312288</v>
      </c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>
        <v>18.297663848662115</v>
      </c>
      <c r="DW114" s="11">
        <v>25.776914329307143</v>
      </c>
      <c r="DX114" s="11">
        <v>28.658533826135713</v>
      </c>
      <c r="DY114" s="11">
        <v>32.31045831102027</v>
      </c>
      <c r="DZ114" s="11">
        <v>37.79356438334716</v>
      </c>
      <c r="EA114" s="11">
        <v>6.9854091998775205</v>
      </c>
      <c r="EB114" s="11">
        <v>13.040050020119825</v>
      </c>
      <c r="EC114" s="11">
        <v>15.73649753036254</v>
      </c>
      <c r="ED114" s="11">
        <v>19.71731350648939</v>
      </c>
      <c r="EE114" s="11">
        <v>48.716116572292499</v>
      </c>
      <c r="EF114" s="11">
        <v>14.961599526095737</v>
      </c>
      <c r="EG114" s="11">
        <v>45.044414983903238</v>
      </c>
      <c r="EH114" s="11">
        <v>105.07720771792772</v>
      </c>
      <c r="EI114" s="11">
        <v>170.75587483612608</v>
      </c>
      <c r="EJ114" s="11">
        <v>537.04685782641172</v>
      </c>
      <c r="EK114" s="11"/>
      <c r="EL114" s="11"/>
      <c r="EM114" s="11"/>
      <c r="EN114" s="11"/>
      <c r="EO114" s="11"/>
      <c r="EP114" s="11"/>
      <c r="EQ114" s="11"/>
      <c r="ER114" s="11"/>
      <c r="ES114" s="11">
        <v>13255.192369884142</v>
      </c>
      <c r="ET114" s="11">
        <v>24601.464319349303</v>
      </c>
      <c r="EU114" s="11"/>
      <c r="EX114" s="29"/>
      <c r="EZ114" s="37"/>
    </row>
    <row r="115" spans="1:156" x14ac:dyDescent="0.3">
      <c r="A115" s="66" t="s">
        <v>439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>
        <v>404.53857085401728</v>
      </c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>
        <v>0.89396916296339979</v>
      </c>
      <c r="DW115" s="11">
        <v>2.0996344206629844</v>
      </c>
      <c r="DX115" s="11">
        <v>1.6552133133788345</v>
      </c>
      <c r="DY115" s="11">
        <v>1.1920117149588385</v>
      </c>
      <c r="DZ115" s="11">
        <v>1.7818222742635139</v>
      </c>
      <c r="EA115" s="11">
        <v>0.409970274070107</v>
      </c>
      <c r="EB115" s="11">
        <v>2.7933757016690302</v>
      </c>
      <c r="EC115" s="11">
        <v>2.1853352167723674</v>
      </c>
      <c r="ED115" s="11">
        <v>3.0020812243695092</v>
      </c>
      <c r="EE115" s="11">
        <v>3.9813348709852461</v>
      </c>
      <c r="EF115" s="11">
        <v>13.844790234535029</v>
      </c>
      <c r="EG115" s="11">
        <v>24.623840869254394</v>
      </c>
      <c r="EH115" s="11">
        <v>53.41049240088519</v>
      </c>
      <c r="EI115" s="11">
        <v>88.532253761239318</v>
      </c>
      <c r="EJ115" s="11">
        <v>150.75627483034961</v>
      </c>
      <c r="EK115" s="11">
        <v>16219.82500723162</v>
      </c>
      <c r="EL115" s="11"/>
      <c r="EM115" s="11"/>
      <c r="EN115" s="11"/>
      <c r="EO115" s="11"/>
      <c r="EP115" s="11"/>
      <c r="EQ115" s="11"/>
      <c r="ER115" s="11"/>
      <c r="ES115" s="11">
        <v>479.90353264085019</v>
      </c>
      <c r="ET115" s="11">
        <v>17455.429510996844</v>
      </c>
      <c r="EU115" s="11"/>
      <c r="EX115" s="29"/>
      <c r="EZ115" s="37"/>
    </row>
    <row r="116" spans="1:156" x14ac:dyDescent="0.3">
      <c r="A116" s="66" t="s">
        <v>206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>
        <v>742.08921151326001</v>
      </c>
      <c r="BB116" s="11">
        <v>878.90553572978513</v>
      </c>
      <c r="BC116" s="11">
        <v>151.67549273672046</v>
      </c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>
        <v>86.225799116449352</v>
      </c>
      <c r="DW116" s="11">
        <v>110.29762062154606</v>
      </c>
      <c r="DX116" s="11">
        <v>123.25650462169912</v>
      </c>
      <c r="DY116" s="11">
        <v>113.02944024961241</v>
      </c>
      <c r="DZ116" s="11">
        <v>91.160422302051359</v>
      </c>
      <c r="EA116" s="11">
        <v>20.881709810585228</v>
      </c>
      <c r="EB116" s="11">
        <v>34.115036695679677</v>
      </c>
      <c r="EC116" s="11">
        <v>33.674070998326208</v>
      </c>
      <c r="ED116" s="11">
        <v>56.219915884219908</v>
      </c>
      <c r="EE116" s="11">
        <v>137.62058875275576</v>
      </c>
      <c r="EF116" s="11">
        <v>119.31351176519149</v>
      </c>
      <c r="EG116" s="11">
        <v>244.16940915379391</v>
      </c>
      <c r="EH116" s="11">
        <v>454.12026457851022</v>
      </c>
      <c r="EI116" s="11">
        <v>796.40017999150791</v>
      </c>
      <c r="EJ116" s="11">
        <v>1492.7119914978769</v>
      </c>
      <c r="EK116" s="11">
        <v>3353.0930446633797</v>
      </c>
      <c r="EL116" s="11"/>
      <c r="EM116" s="11"/>
      <c r="EN116" s="11"/>
      <c r="EO116" s="11"/>
      <c r="EP116" s="11"/>
      <c r="EQ116" s="11"/>
      <c r="ER116" s="11"/>
      <c r="ES116" s="11"/>
      <c r="ET116" s="11">
        <v>9038.9597506829487</v>
      </c>
      <c r="EU116" s="11"/>
      <c r="EX116" s="29"/>
      <c r="EZ116" s="37"/>
    </row>
    <row r="117" spans="1:156" x14ac:dyDescent="0.3">
      <c r="A117" s="66" t="s">
        <v>207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>
        <v>0.2109215696712807</v>
      </c>
      <c r="L117" s="11"/>
      <c r="M117" s="11"/>
      <c r="N117" s="11"/>
      <c r="O117" s="11"/>
      <c r="P117" s="11">
        <v>1.9602528277336229</v>
      </c>
      <c r="Q117" s="11">
        <v>350.26224013461621</v>
      </c>
      <c r="R117" s="11">
        <v>83.880786532989148</v>
      </c>
      <c r="S117" s="11">
        <v>52.989175853356393</v>
      </c>
      <c r="T117" s="11"/>
      <c r="U117" s="11"/>
      <c r="V117" s="11"/>
      <c r="W117" s="11"/>
      <c r="X117" s="11"/>
      <c r="Y117" s="11"/>
      <c r="Z117" s="11"/>
      <c r="AA117" s="11"/>
      <c r="AB117" s="11"/>
      <c r="AC117" s="11">
        <v>0.38072657547295674</v>
      </c>
      <c r="AD117" s="11"/>
      <c r="AE117" s="11"/>
      <c r="AF117" s="11">
        <v>0.1741473864497492</v>
      </c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>
        <v>25.064168046199626</v>
      </c>
      <c r="AY117" s="11"/>
      <c r="AZ117" s="11"/>
      <c r="BA117" s="11">
        <v>90.134595063281978</v>
      </c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>
        <v>3.4894448647364475</v>
      </c>
      <c r="DW117" s="11">
        <v>7.2784302602243685</v>
      </c>
      <c r="DX117" s="11">
        <v>9.7936775996273582</v>
      </c>
      <c r="DY117" s="11">
        <v>12.165915090111664</v>
      </c>
      <c r="DZ117" s="11">
        <v>16.534617923268115</v>
      </c>
      <c r="EA117" s="11">
        <v>1.6154078374802106</v>
      </c>
      <c r="EB117" s="11">
        <v>2.2953858118913337</v>
      </c>
      <c r="EC117" s="11">
        <v>2.7549211400111586</v>
      </c>
      <c r="ED117" s="11">
        <v>3.1975356066328309</v>
      </c>
      <c r="EE117" s="11">
        <v>10.716455818784622</v>
      </c>
      <c r="EF117" s="11">
        <v>1.3645883015090505</v>
      </c>
      <c r="EG117" s="11">
        <v>8.2463781317782257</v>
      </c>
      <c r="EH117" s="11">
        <v>18.71387274370263</v>
      </c>
      <c r="EI117" s="11">
        <v>27.834153340823143</v>
      </c>
      <c r="EJ117" s="11">
        <v>91.126920812153998</v>
      </c>
      <c r="EK117" s="11">
        <v>2767.6205493738903</v>
      </c>
      <c r="EL117" s="11"/>
      <c r="EM117" s="11"/>
      <c r="EN117" s="11"/>
      <c r="EO117" s="11"/>
      <c r="EP117" s="11"/>
      <c r="EQ117" s="11"/>
      <c r="ER117" s="11"/>
      <c r="ES117" s="11"/>
      <c r="ET117" s="11">
        <v>3589.8052686463966</v>
      </c>
      <c r="EU117" s="11"/>
      <c r="EX117" s="29"/>
      <c r="EZ117" s="37"/>
    </row>
    <row r="118" spans="1:156" x14ac:dyDescent="0.3">
      <c r="A118" s="66" t="s">
        <v>49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>
        <v>3.8651189626104747E-2</v>
      </c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>
        <v>59.738641339803799</v>
      </c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>
        <v>132.03850739319435</v>
      </c>
      <c r="DW118" s="11">
        <v>280.04535298017151</v>
      </c>
      <c r="DX118" s="11">
        <v>361.62361341852397</v>
      </c>
      <c r="DY118" s="11">
        <v>342.52409640488651</v>
      </c>
      <c r="DZ118" s="11">
        <v>493.95891670745328</v>
      </c>
      <c r="EA118" s="11">
        <v>35.120313196914594</v>
      </c>
      <c r="EB118" s="11">
        <v>62.542180485709238</v>
      </c>
      <c r="EC118" s="11">
        <v>85.918990343054574</v>
      </c>
      <c r="ED118" s="11">
        <v>126.44500826537029</v>
      </c>
      <c r="EE118" s="11">
        <v>296.16016565799845</v>
      </c>
      <c r="EF118" s="11">
        <v>75.155976428796365</v>
      </c>
      <c r="EG118" s="11">
        <v>176.31684448235336</v>
      </c>
      <c r="EH118" s="11">
        <v>419.44667929282588</v>
      </c>
      <c r="EI118" s="11">
        <v>796.68777714402211</v>
      </c>
      <c r="EJ118" s="11">
        <v>2845.2092647732056</v>
      </c>
      <c r="EK118" s="11"/>
      <c r="EL118" s="11"/>
      <c r="EM118" s="11"/>
      <c r="EN118" s="11"/>
      <c r="EO118" s="11"/>
      <c r="EP118" s="11"/>
      <c r="EQ118" s="11"/>
      <c r="ER118" s="11"/>
      <c r="ES118" s="11"/>
      <c r="ET118" s="11">
        <v>6588.9709795039098</v>
      </c>
      <c r="EU118" s="11"/>
      <c r="EX118" s="29"/>
      <c r="EZ118" s="37"/>
    </row>
    <row r="119" spans="1:156" x14ac:dyDescent="0.3">
      <c r="A119" s="66" t="s">
        <v>168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>
        <v>152.86741269889529</v>
      </c>
      <c r="BF119" s="11">
        <v>93.636016990787795</v>
      </c>
      <c r="BG119" s="11">
        <v>108.80940904683816</v>
      </c>
      <c r="BH119" s="11">
        <v>16.591125053547021</v>
      </c>
      <c r="BI119" s="11">
        <v>14.875452040769986</v>
      </c>
      <c r="BJ119" s="11">
        <v>26.287910184706224</v>
      </c>
      <c r="BK119" s="11">
        <v>113.42490539671249</v>
      </c>
      <c r="BL119" s="11">
        <v>192.10932038220426</v>
      </c>
      <c r="BM119" s="11">
        <v>219.77088952939101</v>
      </c>
      <c r="BN119" s="11">
        <v>790.09745232132332</v>
      </c>
      <c r="BO119" s="11">
        <v>1.8741772532611625</v>
      </c>
      <c r="BP119" s="11">
        <v>0.31933093868948642</v>
      </c>
      <c r="BQ119" s="11">
        <v>7.7845386725595134</v>
      </c>
      <c r="BR119" s="11">
        <v>1025.1636981919228</v>
      </c>
      <c r="BS119" s="11">
        <v>1189.7954558527069</v>
      </c>
      <c r="BT119" s="11">
        <v>38.386565638086047</v>
      </c>
      <c r="BU119" s="11">
        <v>96.833032378644759</v>
      </c>
      <c r="BV119" s="11">
        <v>334.05499195558679</v>
      </c>
      <c r="BW119" s="11">
        <v>58.265854240035644</v>
      </c>
      <c r="BX119" s="11">
        <v>227.52650204162242</v>
      </c>
      <c r="BY119" s="11">
        <v>408.08903688567898</v>
      </c>
      <c r="BZ119" s="11">
        <v>1263.1398638395633</v>
      </c>
      <c r="CA119" s="11"/>
      <c r="CB119" s="11">
        <v>958.93346679740853</v>
      </c>
      <c r="CC119" s="11">
        <v>1319.1200806224945</v>
      </c>
      <c r="CD119" s="11">
        <v>133.70004928985028</v>
      </c>
      <c r="CE119" s="11">
        <v>301.32247278923705</v>
      </c>
      <c r="CF119" s="11">
        <v>1485.287719764701</v>
      </c>
      <c r="CG119" s="11">
        <v>104.81834740632043</v>
      </c>
      <c r="CH119" s="11">
        <v>1022.085650929639</v>
      </c>
      <c r="CI119" s="11">
        <v>634.5144048487582</v>
      </c>
      <c r="CJ119" s="11">
        <v>9.5138160968239944</v>
      </c>
      <c r="CK119" s="11">
        <v>763.24805298750596</v>
      </c>
      <c r="CL119" s="11">
        <v>1205.8552885835979</v>
      </c>
      <c r="CM119" s="11">
        <v>134.18094708423141</v>
      </c>
      <c r="CN119" s="11">
        <v>320.67315008359549</v>
      </c>
      <c r="CO119" s="11">
        <v>1565.1466819746008</v>
      </c>
      <c r="CP119" s="11">
        <v>2500.0542394378854</v>
      </c>
      <c r="CQ119" s="11">
        <v>276.7758517724647</v>
      </c>
      <c r="CR119" s="11">
        <v>993.8955913933296</v>
      </c>
      <c r="CS119" s="11">
        <v>1858.8366814517378</v>
      </c>
      <c r="CT119" s="11">
        <v>471.80467007358163</v>
      </c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  <c r="EM119" s="11"/>
      <c r="EN119" s="11"/>
      <c r="EO119" s="11"/>
      <c r="EP119" s="11"/>
      <c r="EQ119" s="11"/>
      <c r="ER119" s="11"/>
      <c r="ES119" s="11"/>
      <c r="ET119" s="11">
        <v>22439.470104921304</v>
      </c>
      <c r="EU119" s="11"/>
      <c r="EX119" s="11"/>
      <c r="EZ119" s="37"/>
    </row>
    <row r="120" spans="1:156" x14ac:dyDescent="0.3">
      <c r="A120" s="66" t="s">
        <v>440</v>
      </c>
      <c r="B120" s="11">
        <v>467.23540279833406</v>
      </c>
      <c r="C120" s="11">
        <v>374.1333239273165</v>
      </c>
      <c r="D120" s="11">
        <v>440.02327721405157</v>
      </c>
      <c r="E120" s="11">
        <v>174.06104891634482</v>
      </c>
      <c r="F120" s="11">
        <v>156.01963527745417</v>
      </c>
      <c r="G120" s="11">
        <v>274.91259405493389</v>
      </c>
      <c r="H120" s="11">
        <v>560.39958323658152</v>
      </c>
      <c r="I120" s="11">
        <v>526.14195880269745</v>
      </c>
      <c r="J120" s="11">
        <v>230.20731017474887</v>
      </c>
      <c r="K120" s="11">
        <v>2.4427304320976262</v>
      </c>
      <c r="L120" s="11">
        <v>0.81099619033501458</v>
      </c>
      <c r="M120" s="11">
        <v>20.032360947875283</v>
      </c>
      <c r="N120" s="11">
        <v>260.31403210457529</v>
      </c>
      <c r="O120" s="11">
        <v>332.27465464457413</v>
      </c>
      <c r="P120" s="11">
        <v>12.970134255934706</v>
      </c>
      <c r="Q120" s="11">
        <v>9.0888331577034265</v>
      </c>
      <c r="R120" s="11">
        <v>12.33845668713124</v>
      </c>
      <c r="S120" s="11">
        <v>6.6661464632146847</v>
      </c>
      <c r="T120" s="11">
        <v>75.910811073224494</v>
      </c>
      <c r="U120" s="11">
        <v>82.490189789591966</v>
      </c>
      <c r="V120" s="11">
        <v>129.34291459167594</v>
      </c>
      <c r="W120" s="11">
        <v>11.3421764375809</v>
      </c>
      <c r="X120" s="11">
        <v>38.726442510861368</v>
      </c>
      <c r="Y120" s="11">
        <v>4.6885889705311214</v>
      </c>
      <c r="Z120" s="11">
        <v>4.8600622609198991</v>
      </c>
      <c r="AA120" s="11">
        <v>22.090952233779454</v>
      </c>
      <c r="AB120" s="11">
        <v>47.337321751399799</v>
      </c>
      <c r="AC120" s="11"/>
      <c r="AD120" s="11">
        <v>5.1148870872295484</v>
      </c>
      <c r="AE120" s="11">
        <v>34.688342427603928</v>
      </c>
      <c r="AF120" s="11">
        <v>0.6317783067395405</v>
      </c>
      <c r="AG120" s="11">
        <v>5.8478620777512385</v>
      </c>
      <c r="AH120" s="11">
        <v>0.29911916005331685</v>
      </c>
      <c r="AI120" s="11">
        <v>6.0323379394291256E-2</v>
      </c>
      <c r="AJ120" s="11">
        <v>8.442296876189106</v>
      </c>
      <c r="AK120" s="11">
        <v>2.9852916430498171</v>
      </c>
      <c r="AL120" s="11">
        <v>6.330974424369578</v>
      </c>
      <c r="AM120" s="11">
        <v>39.583023276491964</v>
      </c>
      <c r="AN120" s="11">
        <v>1.4572048631013814</v>
      </c>
      <c r="AO120" s="11">
        <v>1.9896218592022976E-2</v>
      </c>
      <c r="AP120" s="11">
        <v>7.3511236962290267</v>
      </c>
      <c r="AQ120" s="11">
        <v>0.47957213489350714</v>
      </c>
      <c r="AR120" s="11">
        <v>1.5510980667495708</v>
      </c>
      <c r="AS120" s="11">
        <v>143.88804261651131</v>
      </c>
      <c r="AT120" s="11">
        <v>394.58860390088682</v>
      </c>
      <c r="AU120" s="11">
        <v>231.0108332190012</v>
      </c>
      <c r="AV120" s="11">
        <v>341.13885083918831</v>
      </c>
      <c r="AW120" s="11">
        <v>2.5937303510768572</v>
      </c>
      <c r="AX120" s="11">
        <v>0.60401721108277429</v>
      </c>
      <c r="AY120" s="11"/>
      <c r="AZ120" s="11">
        <v>9.8048244864751055</v>
      </c>
      <c r="BA120" s="11">
        <v>7.3407124212978703</v>
      </c>
      <c r="BB120" s="11">
        <v>5.6733178621293616</v>
      </c>
      <c r="BC120" s="11">
        <v>84.480768895664738</v>
      </c>
      <c r="BD120" s="11">
        <v>187.04598492167881</v>
      </c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  <c r="ES120" s="11"/>
      <c r="ET120" s="11">
        <v>5799.8744192689019</v>
      </c>
      <c r="EU120" s="11"/>
      <c r="EX120" s="11"/>
      <c r="EZ120" s="37"/>
    </row>
    <row r="121" spans="1:156" x14ac:dyDescent="0.3">
      <c r="A121" s="66" t="s">
        <v>441</v>
      </c>
      <c r="B121" s="11">
        <v>269.38959660125579</v>
      </c>
      <c r="C121" s="11">
        <v>53.28270834005756</v>
      </c>
      <c r="D121" s="11">
        <v>124.47777232704611</v>
      </c>
      <c r="E121" s="11">
        <v>30.44557535093525</v>
      </c>
      <c r="F121" s="11">
        <v>27.289893928814063</v>
      </c>
      <c r="G121" s="11">
        <v>48.085842003877573</v>
      </c>
      <c r="H121" s="11">
        <v>149.4055785671857</v>
      </c>
      <c r="I121" s="11">
        <v>140.27230946423376</v>
      </c>
      <c r="J121" s="11">
        <v>293.32662538924995</v>
      </c>
      <c r="K121" s="11">
        <v>4.386453994110985</v>
      </c>
      <c r="L121" s="11">
        <v>0.94873305955070597</v>
      </c>
      <c r="M121" s="11">
        <v>23.434589852081633</v>
      </c>
      <c r="N121" s="11">
        <v>197.2699398324965</v>
      </c>
      <c r="O121" s="11">
        <v>659.49414547401989</v>
      </c>
      <c r="P121" s="11">
        <v>13.479809049140503</v>
      </c>
      <c r="Q121" s="11">
        <v>5.5107536231694603</v>
      </c>
      <c r="R121" s="11">
        <v>13.129045960142559</v>
      </c>
      <c r="S121" s="11">
        <v>4.0418269471260659</v>
      </c>
      <c r="T121" s="11">
        <v>183.7485065015278</v>
      </c>
      <c r="U121" s="11">
        <v>62.799441141744943</v>
      </c>
      <c r="V121" s="11">
        <v>507.00187684300471</v>
      </c>
      <c r="W121" s="11">
        <v>44.459371891315833</v>
      </c>
      <c r="X121" s="11">
        <v>151.80096334185311</v>
      </c>
      <c r="Y121" s="11">
        <v>3.7655517591214061</v>
      </c>
      <c r="Z121" s="11">
        <v>3.9032672966368764</v>
      </c>
      <c r="AA121" s="11">
        <v>17.741931435536362</v>
      </c>
      <c r="AB121" s="11">
        <v>113.882676271611</v>
      </c>
      <c r="AC121" s="11"/>
      <c r="AD121" s="11">
        <v>8.1432917968836822</v>
      </c>
      <c r="AE121" s="11">
        <v>55.226496601159894</v>
      </c>
      <c r="AF121" s="11">
        <v>1.0058394281207472</v>
      </c>
      <c r="AG121" s="11">
        <v>84.618136717608778</v>
      </c>
      <c r="AH121" s="11">
        <v>4.3282323768451514</v>
      </c>
      <c r="AI121" s="11">
        <v>0.8728748894873406</v>
      </c>
      <c r="AJ121" s="11">
        <v>83.249782003180371</v>
      </c>
      <c r="AK121" s="11">
        <v>29.438064325925339</v>
      </c>
      <c r="AL121" s="11">
        <v>62.429958153093487</v>
      </c>
      <c r="AM121" s="11">
        <v>390.32956399447011</v>
      </c>
      <c r="AN121" s="11">
        <v>3.656477390363706</v>
      </c>
      <c r="AO121" s="11">
        <v>0.11703378202515707</v>
      </c>
      <c r="AP121" s="11">
        <v>17.645736493403671</v>
      </c>
      <c r="AQ121" s="11">
        <v>0.42441078889157724</v>
      </c>
      <c r="AR121" s="11">
        <v>1.3726876652321911</v>
      </c>
      <c r="AS121" s="11">
        <v>210.0952614811691</v>
      </c>
      <c r="AT121" s="11">
        <v>465.29259230680663</v>
      </c>
      <c r="AU121" s="11">
        <v>834.08201052490415</v>
      </c>
      <c r="AV121" s="11">
        <v>412.80719804697196</v>
      </c>
      <c r="AW121" s="11">
        <v>9.3648587637218537</v>
      </c>
      <c r="AX121" s="11">
        <v>24.491192229017564</v>
      </c>
      <c r="AY121" s="11"/>
      <c r="AZ121" s="11">
        <v>73.915792735844022</v>
      </c>
      <c r="BA121" s="11">
        <v>52.464476469508291</v>
      </c>
      <c r="BB121" s="11">
        <v>120.24125141672384</v>
      </c>
      <c r="BC121" s="11">
        <v>63.39010102900702</v>
      </c>
      <c r="BD121" s="11">
        <v>286.75779505027464</v>
      </c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/>
      <c r="ET121" s="11">
        <v>6442.5359027074883</v>
      </c>
      <c r="EU121" s="11"/>
      <c r="EX121" s="11"/>
      <c r="EZ121" s="37"/>
    </row>
    <row r="122" spans="1:156" x14ac:dyDescent="0.3">
      <c r="A122" s="66" t="s">
        <v>442</v>
      </c>
      <c r="B122" s="11">
        <v>21.744029068903824</v>
      </c>
      <c r="C122" s="11">
        <v>5.3840954930411318</v>
      </c>
      <c r="D122" s="11">
        <v>9.8509751741389522</v>
      </c>
      <c r="E122" s="11">
        <v>3.6485312749449834</v>
      </c>
      <c r="F122" s="11">
        <v>3.270361303457868</v>
      </c>
      <c r="G122" s="11">
        <v>5.7625023147352383</v>
      </c>
      <c r="H122" s="11">
        <v>6.0754546751172098</v>
      </c>
      <c r="I122" s="11">
        <v>5.7040578169625435</v>
      </c>
      <c r="J122" s="11">
        <v>12.210345618100359</v>
      </c>
      <c r="K122" s="11">
        <v>1.9496364224971732</v>
      </c>
      <c r="L122" s="11">
        <v>7.2417787825790586E-2</v>
      </c>
      <c r="M122" s="11">
        <v>1.788786781074293</v>
      </c>
      <c r="N122" s="11">
        <v>31.743746051517974</v>
      </c>
      <c r="O122" s="11">
        <v>63.551131044843828</v>
      </c>
      <c r="P122" s="11">
        <v>2.7859519039696901</v>
      </c>
      <c r="Q122" s="11">
        <v>1.01611989647921</v>
      </c>
      <c r="R122" s="11">
        <v>0.73555272133972227</v>
      </c>
      <c r="S122" s="11">
        <v>0.74526662956463785</v>
      </c>
      <c r="T122" s="11">
        <v>71.928123689621927</v>
      </c>
      <c r="U122" s="11">
        <v>4.7506076545821241</v>
      </c>
      <c r="V122" s="11">
        <v>49.132203552790614</v>
      </c>
      <c r="W122" s="11">
        <v>4.3084394937452108</v>
      </c>
      <c r="X122" s="11">
        <v>14.710627654601627</v>
      </c>
      <c r="Y122" s="11">
        <v>1.2356337620229063E-2</v>
      </c>
      <c r="Z122" s="11">
        <v>1.2808239435937875E-2</v>
      </c>
      <c r="AA122" s="11">
        <v>5.8218638031307557E-2</v>
      </c>
      <c r="AB122" s="11">
        <v>1.2414438587278447</v>
      </c>
      <c r="AC122" s="11"/>
      <c r="AD122" s="11">
        <v>1.1436916604179832</v>
      </c>
      <c r="AE122" s="11">
        <v>7.7563330864577216</v>
      </c>
      <c r="AF122" s="11">
        <v>0.14126598854059505</v>
      </c>
      <c r="AG122" s="11">
        <v>4.0686262716532164</v>
      </c>
      <c r="AH122" s="11">
        <v>0.20811093982157669</v>
      </c>
      <c r="AI122" s="11">
        <v>4.1969746026037889E-2</v>
      </c>
      <c r="AJ122" s="11">
        <v>6.1679821430198896</v>
      </c>
      <c r="AK122" s="11">
        <v>2.1810682348746777</v>
      </c>
      <c r="AL122" s="11">
        <v>4.625439944852336</v>
      </c>
      <c r="AM122" s="11">
        <v>28.919544564316769</v>
      </c>
      <c r="AN122" s="11">
        <v>0.15330768614086859</v>
      </c>
      <c r="AO122" s="11"/>
      <c r="AP122" s="11">
        <v>0.41314421311464899</v>
      </c>
      <c r="AQ122" s="11">
        <v>0.69077124645715704</v>
      </c>
      <c r="AR122" s="11">
        <v>2.2341872410577244</v>
      </c>
      <c r="AS122" s="11">
        <v>68.025630502693232</v>
      </c>
      <c r="AT122" s="11">
        <v>51.323201482676183</v>
      </c>
      <c r="AU122" s="11">
        <v>111.3122727971806</v>
      </c>
      <c r="AV122" s="11">
        <v>32.845676223739986</v>
      </c>
      <c r="AW122" s="11">
        <v>1.2497856329001231</v>
      </c>
      <c r="AX122" s="11">
        <v>25.842264293179785</v>
      </c>
      <c r="AY122" s="11"/>
      <c r="AZ122" s="11">
        <v>27.933919294548208</v>
      </c>
      <c r="BA122" s="11">
        <v>125.09676091775597</v>
      </c>
      <c r="BB122" s="11">
        <v>670.72552204139186</v>
      </c>
      <c r="BC122" s="11">
        <v>48.388098747628298</v>
      </c>
      <c r="BD122" s="11">
        <v>33.949005664858262</v>
      </c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  <c r="EM122" s="11"/>
      <c r="EN122" s="11"/>
      <c r="EO122" s="11"/>
      <c r="EP122" s="11"/>
      <c r="EQ122" s="11"/>
      <c r="ER122" s="11"/>
      <c r="ES122" s="11"/>
      <c r="ET122" s="11">
        <v>1579.6313716629752</v>
      </c>
      <c r="EU122" s="11"/>
      <c r="EX122" s="11"/>
      <c r="EZ122" s="37"/>
    </row>
    <row r="123" spans="1:156" x14ac:dyDescent="0.3">
      <c r="A123" s="66" t="s">
        <v>443</v>
      </c>
      <c r="B123" s="11">
        <v>3.2303686232816169</v>
      </c>
      <c r="C123" s="11">
        <v>1.8567703349500315</v>
      </c>
      <c r="D123" s="11">
        <v>1.1015030677511897</v>
      </c>
      <c r="E123" s="11">
        <v>1.0209660286225026</v>
      </c>
      <c r="F123" s="11">
        <v>0.91514298235046343</v>
      </c>
      <c r="G123" s="11">
        <v>1.6125171088993693</v>
      </c>
      <c r="H123" s="11">
        <v>1.6938093439623693E-2</v>
      </c>
      <c r="I123" s="11">
        <v>1.5902655760799266E-2</v>
      </c>
      <c r="J123" s="11">
        <v>0.82346688845958238</v>
      </c>
      <c r="K123" s="11"/>
      <c r="L123" s="11">
        <v>3.4290912915068734E-4</v>
      </c>
      <c r="M123" s="11">
        <v>8.4701747422888871E-3</v>
      </c>
      <c r="N123" s="11">
        <v>1.946147020888481</v>
      </c>
      <c r="O123" s="11">
        <v>13.981263258139958</v>
      </c>
      <c r="P123" s="11"/>
      <c r="Q123" s="11">
        <v>0.1798276117713114</v>
      </c>
      <c r="R123" s="11">
        <v>0.20331646267458331</v>
      </c>
      <c r="S123" s="11">
        <v>0.13189341001178351</v>
      </c>
      <c r="T123" s="11"/>
      <c r="U123" s="11">
        <v>5.0261090389737542E-2</v>
      </c>
      <c r="V123" s="11">
        <v>1.760788234751639</v>
      </c>
      <c r="W123" s="11">
        <v>0.15440483068451732</v>
      </c>
      <c r="X123" s="11">
        <v>0.52719597793336592</v>
      </c>
      <c r="Y123" s="11">
        <v>1.7525598561749862E-2</v>
      </c>
      <c r="Z123" s="11">
        <v>1.8166553030205996E-2</v>
      </c>
      <c r="AA123" s="11">
        <v>8.2574344462562899E-2</v>
      </c>
      <c r="AB123" s="11">
        <v>0.20429551087200923</v>
      </c>
      <c r="AC123" s="11"/>
      <c r="AD123" s="11"/>
      <c r="AE123" s="11"/>
      <c r="AF123" s="11"/>
      <c r="AG123" s="11">
        <v>2.2883730951549913E-2</v>
      </c>
      <c r="AH123" s="11">
        <v>1.1705068091732238E-3</v>
      </c>
      <c r="AI123" s="11">
        <v>2.3605618015499864E-4</v>
      </c>
      <c r="AJ123" s="11">
        <v>0.15829132975321897</v>
      </c>
      <c r="AK123" s="11">
        <v>5.5973604199149762E-2</v>
      </c>
      <c r="AL123" s="11">
        <v>0.11870446810435441</v>
      </c>
      <c r="AM123" s="11">
        <v>0.74217354376157352</v>
      </c>
      <c r="AN123" s="11"/>
      <c r="AO123" s="11"/>
      <c r="AP123" s="11">
        <v>1.1348710817078042E-2</v>
      </c>
      <c r="AQ123" s="11"/>
      <c r="AR123" s="11"/>
      <c r="AS123" s="11">
        <v>27.125791078787451</v>
      </c>
      <c r="AT123" s="11">
        <v>12.309691387394272</v>
      </c>
      <c r="AU123" s="11">
        <v>28.258585215941036</v>
      </c>
      <c r="AV123" s="11">
        <v>0.44531856093978378</v>
      </c>
      <c r="AW123" s="11">
        <v>0.31728014280435635</v>
      </c>
      <c r="AX123" s="11">
        <v>127.84061559683181</v>
      </c>
      <c r="AY123" s="11"/>
      <c r="AZ123" s="11">
        <v>12.430674979277335</v>
      </c>
      <c r="BA123" s="11">
        <v>127.63076101646163</v>
      </c>
      <c r="BB123" s="11">
        <v>231.14957030024246</v>
      </c>
      <c r="BC123" s="11">
        <v>57.237078255495526</v>
      </c>
      <c r="BD123" s="11">
        <v>23.510274611358565</v>
      </c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/>
      <c r="ET123" s="11">
        <v>679.22647186766892</v>
      </c>
      <c r="EU123" s="11"/>
      <c r="EX123" s="11"/>
      <c r="EZ123" s="37"/>
    </row>
    <row r="124" spans="1:156" x14ac:dyDescent="0.3">
      <c r="A124" s="66" t="s">
        <v>444</v>
      </c>
      <c r="B124" s="11">
        <v>126.66875902347891</v>
      </c>
      <c r="C124" s="11">
        <v>63.767310518502029</v>
      </c>
      <c r="D124" s="11">
        <v>47.470673343021105</v>
      </c>
      <c r="E124" s="11">
        <v>27.74168671123223</v>
      </c>
      <c r="F124" s="11">
        <v>25.052767602259582</v>
      </c>
      <c r="G124" s="11">
        <v>56.465683267956322</v>
      </c>
      <c r="H124" s="11">
        <v>54.325151991931953</v>
      </c>
      <c r="I124" s="11">
        <v>28.039718964622828</v>
      </c>
      <c r="J124" s="11">
        <v>81.55508670154498</v>
      </c>
      <c r="K124" s="11">
        <v>1.6414255381391896</v>
      </c>
      <c r="L124" s="11"/>
      <c r="M124" s="11">
        <v>0.15920287964710808</v>
      </c>
      <c r="N124" s="11">
        <v>241.74494657541112</v>
      </c>
      <c r="O124" s="11">
        <v>125.65033489746682</v>
      </c>
      <c r="P124" s="11">
        <v>0.42503089005273859</v>
      </c>
      <c r="Q124" s="11"/>
      <c r="R124" s="11">
        <v>2.5895537178520316</v>
      </c>
      <c r="S124" s="11">
        <v>1.1446685835729007</v>
      </c>
      <c r="T124" s="11">
        <v>58.526534546385449</v>
      </c>
      <c r="U124" s="11">
        <v>66.222712017473128</v>
      </c>
      <c r="V124" s="11">
        <v>62.441507751962746</v>
      </c>
      <c r="W124" s="11">
        <v>5.4755422837588954</v>
      </c>
      <c r="X124" s="11">
        <v>25.538032095386992</v>
      </c>
      <c r="Y124" s="11">
        <v>24.612639819079334</v>
      </c>
      <c r="Z124" s="11">
        <v>4.0256310444724965</v>
      </c>
      <c r="AA124" s="11">
        <v>12.008109186437542</v>
      </c>
      <c r="AB124" s="11">
        <v>15.710721523591403</v>
      </c>
      <c r="AC124" s="11">
        <v>1.0893312117122422</v>
      </c>
      <c r="AD124" s="11">
        <v>8.4981872549815769</v>
      </c>
      <c r="AE124" s="11">
        <v>6.380689159121764</v>
      </c>
      <c r="AF124" s="11"/>
      <c r="AG124" s="11">
        <v>1.8095283996122833</v>
      </c>
      <c r="AH124" s="11">
        <v>3.4356199564853465</v>
      </c>
      <c r="AI124" s="11">
        <v>0.17823362944245999</v>
      </c>
      <c r="AJ124" s="11">
        <v>12.543577396023696</v>
      </c>
      <c r="AK124" s="11"/>
      <c r="AL124" s="11">
        <v>7.377238175497884</v>
      </c>
      <c r="AM124" s="11">
        <v>5.2660074044019778</v>
      </c>
      <c r="AN124" s="11">
        <v>42.31992360853674</v>
      </c>
      <c r="AO124" s="11">
        <v>6.4510373554565927E-3</v>
      </c>
      <c r="AP124" s="11">
        <v>1.8608808990300316</v>
      </c>
      <c r="AQ124" s="11">
        <v>3.6566626727243969</v>
      </c>
      <c r="AR124" s="11">
        <v>2.4169436889659801</v>
      </c>
      <c r="AS124" s="11">
        <v>83.28906604689368</v>
      </c>
      <c r="AT124" s="11">
        <v>767.2336988712982</v>
      </c>
      <c r="AU124" s="11">
        <v>390.26282943722191</v>
      </c>
      <c r="AV124" s="11">
        <v>595.16153232647059</v>
      </c>
      <c r="AW124" s="11">
        <v>72.606374137148762</v>
      </c>
      <c r="AX124" s="11">
        <v>0.70661537905711092</v>
      </c>
      <c r="AY124" s="11">
        <v>1.5812123144339538E-2</v>
      </c>
      <c r="AZ124" s="11">
        <v>47.681078608161961</v>
      </c>
      <c r="BA124" s="11">
        <v>18.574627363983399</v>
      </c>
      <c r="BB124" s="11">
        <v>30.922706106061842</v>
      </c>
      <c r="BC124" s="11">
        <v>80.530108965085972</v>
      </c>
      <c r="BD124" s="11">
        <v>181.55737443008377</v>
      </c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>
        <v>3524.3845297637431</v>
      </c>
      <c r="EU124" s="11"/>
      <c r="EX124" s="11"/>
      <c r="EZ124" s="37"/>
    </row>
    <row r="125" spans="1:156" x14ac:dyDescent="0.3">
      <c r="A125" s="66" t="s">
        <v>445</v>
      </c>
      <c r="B125" s="11">
        <v>106.21339565475343</v>
      </c>
      <c r="C125" s="11">
        <v>10.931456793366314</v>
      </c>
      <c r="D125" s="11">
        <v>43.537396046320112</v>
      </c>
      <c r="E125" s="11">
        <v>6.4650160836597177</v>
      </c>
      <c r="F125" s="11">
        <v>5.8383813203116901</v>
      </c>
      <c r="G125" s="11">
        <v>13.158952961370174</v>
      </c>
      <c r="H125" s="11">
        <v>53.753381107517527</v>
      </c>
      <c r="I125" s="11">
        <v>27.744601614311222</v>
      </c>
      <c r="J125" s="11">
        <v>69.149291250506039</v>
      </c>
      <c r="K125" s="11">
        <v>0.2481915148691182</v>
      </c>
      <c r="L125" s="11"/>
      <c r="M125" s="11">
        <v>0.19880100253744751</v>
      </c>
      <c r="N125" s="11">
        <v>164.09245951892339</v>
      </c>
      <c r="O125" s="11">
        <v>160.75566096621742</v>
      </c>
      <c r="P125" s="11">
        <v>0.68091041552308351</v>
      </c>
      <c r="Q125" s="11"/>
      <c r="R125" s="11">
        <v>110.4981825301624</v>
      </c>
      <c r="S125" s="11">
        <v>1.6036197382830384</v>
      </c>
      <c r="T125" s="11">
        <v>20.895257667777599</v>
      </c>
      <c r="U125" s="11">
        <v>16.504489485620763</v>
      </c>
      <c r="V125" s="11">
        <v>313.19856022469662</v>
      </c>
      <c r="W125" s="11">
        <v>27.464614828568536</v>
      </c>
      <c r="X125" s="11">
        <v>128.09547961301237</v>
      </c>
      <c r="Y125" s="11">
        <v>9.2883571449170432</v>
      </c>
      <c r="Z125" s="11">
        <v>1.5191990436450731</v>
      </c>
      <c r="AA125" s="11">
        <v>4.5316393356689213</v>
      </c>
      <c r="AB125" s="11">
        <v>36.529213371464856</v>
      </c>
      <c r="AC125" s="11">
        <v>7.4880283229311431</v>
      </c>
      <c r="AD125" s="11">
        <v>58.416270620623919</v>
      </c>
      <c r="AE125" s="11">
        <v>43.860655629451223</v>
      </c>
      <c r="AF125" s="11"/>
      <c r="AG125" s="11">
        <v>12.252871157144883</v>
      </c>
      <c r="AH125" s="11">
        <v>23.26363525477155</v>
      </c>
      <c r="AI125" s="11">
        <v>1.206874508240209</v>
      </c>
      <c r="AJ125" s="11">
        <v>131.47032136784105</v>
      </c>
      <c r="AK125" s="11"/>
      <c r="AL125" s="11">
        <v>77.321472425184368</v>
      </c>
      <c r="AM125" s="11">
        <v>55.19347981235596</v>
      </c>
      <c r="AN125" s="11">
        <v>47.526992615300202</v>
      </c>
      <c r="AO125" s="11">
        <v>8.4585157675565199</v>
      </c>
      <c r="AP125" s="11">
        <v>80.611550811723546</v>
      </c>
      <c r="AQ125" s="11">
        <v>14.4095723243896</v>
      </c>
      <c r="AR125" s="11">
        <v>9.5242925058176997</v>
      </c>
      <c r="AS125" s="11">
        <v>1535.4116861124699</v>
      </c>
      <c r="AT125" s="11">
        <v>1876.0758601593313</v>
      </c>
      <c r="AU125" s="11">
        <v>2200.4477632310595</v>
      </c>
      <c r="AV125" s="11">
        <v>823.21790413866722</v>
      </c>
      <c r="AW125" s="11">
        <v>409.38188706518025</v>
      </c>
      <c r="AX125" s="11">
        <v>473.6273319087752</v>
      </c>
      <c r="AY125" s="11">
        <v>10.598486699595652</v>
      </c>
      <c r="AZ125" s="11">
        <v>399.80686584222843</v>
      </c>
      <c r="BA125" s="11">
        <v>896.39276081030653</v>
      </c>
      <c r="BB125" s="11">
        <v>224.30205075202349</v>
      </c>
      <c r="BC125" s="11">
        <v>394.15769465522902</v>
      </c>
      <c r="BD125" s="11">
        <v>1200.3541662164473</v>
      </c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>
        <v>12347.675499948649</v>
      </c>
      <c r="EU125" s="11"/>
      <c r="EX125" s="11"/>
      <c r="EZ125" s="37"/>
    </row>
    <row r="126" spans="1:156" x14ac:dyDescent="0.3">
      <c r="A126" s="66" t="s">
        <v>446</v>
      </c>
      <c r="B126" s="11">
        <v>31.508310642899016</v>
      </c>
      <c r="C126" s="11">
        <v>6.8732413035689408</v>
      </c>
      <c r="D126" s="11">
        <v>6.4792164518867619</v>
      </c>
      <c r="E126" s="11">
        <v>2.0533242272026171</v>
      </c>
      <c r="F126" s="11">
        <v>1.8543016223800293</v>
      </c>
      <c r="G126" s="11">
        <v>4.1793549421312113</v>
      </c>
      <c r="H126" s="11">
        <v>20.150107138797072</v>
      </c>
      <c r="I126" s="11">
        <v>10.400400561471434</v>
      </c>
      <c r="J126" s="11">
        <v>12.877787124374981</v>
      </c>
      <c r="K126" s="11"/>
      <c r="L126" s="11"/>
      <c r="M126" s="11">
        <v>5.672795676968323E-2</v>
      </c>
      <c r="N126" s="11">
        <v>59.925891834545105</v>
      </c>
      <c r="O126" s="11">
        <v>27.278359777054703</v>
      </c>
      <c r="P126" s="11">
        <v>0.46292478285283961</v>
      </c>
      <c r="Q126" s="11"/>
      <c r="R126" s="11">
        <v>10.7587251789181</v>
      </c>
      <c r="S126" s="11">
        <v>1.387991248382263</v>
      </c>
      <c r="T126" s="11">
        <v>8.1390302482001111</v>
      </c>
      <c r="U126" s="11">
        <v>3.4456116975998957E-2</v>
      </c>
      <c r="V126" s="11">
        <v>127.11374698457894</v>
      </c>
      <c r="W126" s="11">
        <v>11.146699071167346</v>
      </c>
      <c r="X126" s="11">
        <v>51.988413911338291</v>
      </c>
      <c r="Y126" s="11">
        <v>7.0903873289769798E-2</v>
      </c>
      <c r="Z126" s="11">
        <v>1.1597002011437168E-2</v>
      </c>
      <c r="AA126" s="11">
        <v>3.4592853853282306E-2</v>
      </c>
      <c r="AB126" s="11">
        <v>1.2874382619869904</v>
      </c>
      <c r="AC126" s="11">
        <v>0.55147027319931596</v>
      </c>
      <c r="AD126" s="11">
        <v>4.3021788018331568</v>
      </c>
      <c r="AE126" s="11">
        <v>3.2302024911687823</v>
      </c>
      <c r="AF126" s="11"/>
      <c r="AG126" s="11">
        <v>1.4172114776038669</v>
      </c>
      <c r="AH126" s="11">
        <v>2.690756351798171</v>
      </c>
      <c r="AI126" s="11">
        <v>0.13959147885989004</v>
      </c>
      <c r="AJ126" s="11">
        <v>8.0716060981572806</v>
      </c>
      <c r="AK126" s="11"/>
      <c r="AL126" s="11">
        <v>4.7471433997595849</v>
      </c>
      <c r="AM126" s="11">
        <v>3.3885976971598621</v>
      </c>
      <c r="AN126" s="11">
        <v>17.545537541038968</v>
      </c>
      <c r="AO126" s="11">
        <v>0.13222040717436717</v>
      </c>
      <c r="AP126" s="11">
        <v>2.1694258601330318</v>
      </c>
      <c r="AQ126" s="11">
        <v>3.2010397600858402</v>
      </c>
      <c r="AR126" s="11">
        <v>2.115790691872705</v>
      </c>
      <c r="AS126" s="11">
        <v>144.82586080985521</v>
      </c>
      <c r="AT126" s="11">
        <v>545.85298751979474</v>
      </c>
      <c r="AU126" s="11">
        <v>808.41718337556006</v>
      </c>
      <c r="AV126" s="11">
        <v>116.65247894565579</v>
      </c>
      <c r="AW126" s="11">
        <v>150.40182166389957</v>
      </c>
      <c r="AX126" s="11">
        <v>239.38953626245012</v>
      </c>
      <c r="AY126" s="11">
        <v>5.3568842952429723</v>
      </c>
      <c r="AZ126" s="11">
        <v>132.55458390014121</v>
      </c>
      <c r="BA126" s="11">
        <v>1951.3779408343582</v>
      </c>
      <c r="BB126" s="11">
        <v>1271.5100131779136</v>
      </c>
      <c r="BC126" s="11">
        <v>124.17569549292169</v>
      </c>
      <c r="BD126" s="11">
        <v>437.00373382767151</v>
      </c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>
        <v>6377.2950355519461</v>
      </c>
      <c r="EU126" s="11"/>
      <c r="EX126" s="11"/>
      <c r="EZ126" s="37"/>
    </row>
    <row r="127" spans="1:156" x14ac:dyDescent="0.3">
      <c r="A127" s="66" t="s">
        <v>447</v>
      </c>
      <c r="B127" s="11">
        <v>7.8672293625879348</v>
      </c>
      <c r="C127" s="11">
        <v>0.84415363193708115</v>
      </c>
      <c r="D127" s="11"/>
      <c r="E127" s="11">
        <v>0.39232438286914012</v>
      </c>
      <c r="F127" s="11">
        <v>0.35429754834412891</v>
      </c>
      <c r="G127" s="11">
        <v>0.79854064289522453</v>
      </c>
      <c r="H127" s="11">
        <v>0.22467244149808957</v>
      </c>
      <c r="I127" s="11">
        <v>0.11596381947790402</v>
      </c>
      <c r="J127" s="11">
        <v>1.3529565980156759</v>
      </c>
      <c r="K127" s="11"/>
      <c r="L127" s="11"/>
      <c r="M127" s="11">
        <v>1.1282706504944924E-2</v>
      </c>
      <c r="N127" s="11">
        <v>5.5775097762136792</v>
      </c>
      <c r="O127" s="11">
        <v>2.3097947335992481</v>
      </c>
      <c r="P127" s="11">
        <v>0.75207762796107558</v>
      </c>
      <c r="Q127" s="11"/>
      <c r="R127" s="11">
        <v>0.63997392993997237</v>
      </c>
      <c r="S127" s="11">
        <v>0.17337172833890138</v>
      </c>
      <c r="T127" s="11">
        <v>1.6135976218212797</v>
      </c>
      <c r="U127" s="11">
        <v>4.4701812647019419E-3</v>
      </c>
      <c r="V127" s="11">
        <v>109.66267581480498</v>
      </c>
      <c r="W127" s="11">
        <v>9.6164016531973342</v>
      </c>
      <c r="X127" s="11">
        <v>44.85107800005801</v>
      </c>
      <c r="Y127" s="11">
        <v>0.18458795907451409</v>
      </c>
      <c r="Z127" s="11">
        <v>3.0191114157131417E-2</v>
      </c>
      <c r="AA127" s="11">
        <v>9.0057481983309762E-2</v>
      </c>
      <c r="AB127" s="11">
        <v>9.9460490981751623E-2</v>
      </c>
      <c r="AC127" s="11">
        <v>4.1975261948473439E-2</v>
      </c>
      <c r="AD127" s="11">
        <v>0.32746113604358895</v>
      </c>
      <c r="AE127" s="11">
        <v>0.24586746068253762</v>
      </c>
      <c r="AF127" s="11"/>
      <c r="AG127" s="11">
        <v>0.29471733245763565</v>
      </c>
      <c r="AH127" s="11">
        <v>0.55955836290302474</v>
      </c>
      <c r="AI127" s="11">
        <v>2.9028856267069081E-2</v>
      </c>
      <c r="AJ127" s="11">
        <v>0.81119649390022974</v>
      </c>
      <c r="AK127" s="11"/>
      <c r="AL127" s="11">
        <v>0.47708795933509823</v>
      </c>
      <c r="AM127" s="11">
        <v>0.34055410258461671</v>
      </c>
      <c r="AN127" s="11">
        <v>0.24082808555835908</v>
      </c>
      <c r="AO127" s="11"/>
      <c r="AP127" s="11">
        <v>0.71921648657019288</v>
      </c>
      <c r="AQ127" s="11">
        <v>55.787219704012237</v>
      </c>
      <c r="AR127" s="11">
        <v>36.873668876903118</v>
      </c>
      <c r="AS127" s="11">
        <v>371.44537730604128</v>
      </c>
      <c r="AT127" s="11">
        <v>109.25678088590168</v>
      </c>
      <c r="AU127" s="11">
        <v>284.20334984006553</v>
      </c>
      <c r="AV127" s="11">
        <v>12.137512828695838</v>
      </c>
      <c r="AW127" s="11">
        <v>52.874558356673184</v>
      </c>
      <c r="AX127" s="11">
        <v>902.13914647398542</v>
      </c>
      <c r="AY127" s="11">
        <v>20.187411285062197</v>
      </c>
      <c r="AZ127" s="11">
        <v>439.98078735044123</v>
      </c>
      <c r="BA127" s="11">
        <v>1053.0022957314602</v>
      </c>
      <c r="BB127" s="11">
        <v>2203.4349784940396</v>
      </c>
      <c r="BC127" s="11">
        <v>513.77054468221365</v>
      </c>
      <c r="BD127" s="11">
        <v>198.45392512044668</v>
      </c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  <c r="ES127" s="11"/>
      <c r="ET127" s="11">
        <v>6445.2017177217194</v>
      </c>
      <c r="EU127" s="11"/>
      <c r="EX127" s="11"/>
      <c r="EZ127" s="37"/>
    </row>
    <row r="128" spans="1:156" x14ac:dyDescent="0.3">
      <c r="A128" s="66" t="s">
        <v>448</v>
      </c>
      <c r="B128" s="11">
        <v>1105.6174427754688</v>
      </c>
      <c r="C128" s="11">
        <v>233.84894059764085</v>
      </c>
      <c r="D128" s="11">
        <v>321.28251640640423</v>
      </c>
      <c r="E128" s="11">
        <v>38.983606706831758</v>
      </c>
      <c r="F128" s="11">
        <v>200.36318823024044</v>
      </c>
      <c r="G128" s="11">
        <v>444.25143420118553</v>
      </c>
      <c r="H128" s="11">
        <v>709.81011682504356</v>
      </c>
      <c r="I128" s="11">
        <v>1125.8053166091438</v>
      </c>
      <c r="J128" s="11">
        <v>1764.1119423636121</v>
      </c>
      <c r="K128" s="11">
        <v>9.7029834896793421</v>
      </c>
      <c r="L128" s="11">
        <v>1.3794114303039857</v>
      </c>
      <c r="M128" s="11">
        <v>31.374149839141342</v>
      </c>
      <c r="N128" s="11">
        <v>1665.9323086652473</v>
      </c>
      <c r="O128" s="11">
        <v>706.87219476170094</v>
      </c>
      <c r="P128" s="11">
        <v>27.858788694295239</v>
      </c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/>
      <c r="ES128" s="11"/>
      <c r="ET128" s="11">
        <v>8387.1943415959395</v>
      </c>
      <c r="EU128" s="11"/>
      <c r="EX128" s="11"/>
      <c r="EZ128" s="37"/>
    </row>
    <row r="129" spans="1:156" x14ac:dyDescent="0.3">
      <c r="A129" s="66" t="s">
        <v>16</v>
      </c>
      <c r="B129" s="11">
        <v>329.90533220893559</v>
      </c>
      <c r="C129" s="11">
        <v>64.005542549735395</v>
      </c>
      <c r="D129" s="11">
        <v>120.94290050698085</v>
      </c>
      <c r="E129" s="11">
        <v>10.472241800617397</v>
      </c>
      <c r="F129" s="11">
        <v>58.026145328962826</v>
      </c>
      <c r="G129" s="11">
        <v>206.39431156572135</v>
      </c>
      <c r="H129" s="11">
        <v>187.41702369032711</v>
      </c>
      <c r="I129" s="11">
        <v>303.67098705973251</v>
      </c>
      <c r="J129" s="11">
        <v>726.41540829407336</v>
      </c>
      <c r="K129" s="11">
        <v>5.4852562983365285</v>
      </c>
      <c r="L129" s="11">
        <v>0.74033847163086552</v>
      </c>
      <c r="M129" s="11">
        <v>16.315717099065647</v>
      </c>
      <c r="N129" s="11">
        <v>417.26483241069479</v>
      </c>
      <c r="O129" s="11">
        <v>345.60704897125709</v>
      </c>
      <c r="P129" s="11">
        <v>22.823852023947627</v>
      </c>
      <c r="Q129" s="11">
        <v>540.04438369377567</v>
      </c>
      <c r="R129" s="11">
        <v>431.82033755062912</v>
      </c>
      <c r="S129" s="11">
        <v>389.81404644119164</v>
      </c>
      <c r="T129" s="11">
        <v>1858.3646106142724</v>
      </c>
      <c r="U129" s="11">
        <v>1197.2516962736845</v>
      </c>
      <c r="V129" s="11">
        <v>4558.0527195367567</v>
      </c>
      <c r="W129" s="11">
        <v>399.6990350804146</v>
      </c>
      <c r="X129" s="11">
        <v>1335.4017047129214</v>
      </c>
      <c r="Y129" s="11">
        <v>26.439353365143365</v>
      </c>
      <c r="Z129" s="11">
        <v>39.640913865508821</v>
      </c>
      <c r="AA129" s="11">
        <v>295.82787466236903</v>
      </c>
      <c r="AB129" s="11">
        <v>367.47528325050212</v>
      </c>
      <c r="AC129" s="11">
        <v>9.4918136604665548</v>
      </c>
      <c r="AD129" s="11">
        <v>258.28811220916316</v>
      </c>
      <c r="AE129" s="11">
        <v>302.33448514419808</v>
      </c>
      <c r="AF129" s="11">
        <v>5.868118255645606</v>
      </c>
      <c r="AG129" s="11">
        <v>157.15929865732309</v>
      </c>
      <c r="AH129" s="11">
        <v>110.23065988519889</v>
      </c>
      <c r="AI129" s="11">
        <v>5.0510970172348939</v>
      </c>
      <c r="AJ129" s="11">
        <v>423.53116016052491</v>
      </c>
      <c r="AK129" s="11">
        <v>1479.4037685416981</v>
      </c>
      <c r="AL129" s="11">
        <v>745.95063960616039</v>
      </c>
      <c r="AM129" s="11">
        <v>10.558209617897012</v>
      </c>
      <c r="AN129" s="11">
        <v>422.33125041322717</v>
      </c>
      <c r="AO129" s="11">
        <v>46.829269069507987</v>
      </c>
      <c r="AP129" s="11">
        <v>42.940938021993027</v>
      </c>
      <c r="AQ129" s="11"/>
      <c r="AR129" s="11">
        <v>791.13848385954111</v>
      </c>
      <c r="AS129" s="11">
        <v>18097.190714041775</v>
      </c>
      <c r="AT129" s="11">
        <v>3363.8705379316871</v>
      </c>
      <c r="AU129" s="11">
        <v>9450.8318878836762</v>
      </c>
      <c r="AV129" s="11">
        <v>4757.3377993957074</v>
      </c>
      <c r="AW129" s="11">
        <v>2205.1504520291733</v>
      </c>
      <c r="AX129" s="11">
        <v>3021.4645877623921</v>
      </c>
      <c r="AY129" s="11">
        <v>2609.6634847007399</v>
      </c>
      <c r="AZ129" s="11">
        <v>1522.4808957477214</v>
      </c>
      <c r="BA129" s="11">
        <v>2476.930482889245</v>
      </c>
      <c r="BB129" s="11">
        <v>327.54035529653765</v>
      </c>
      <c r="BC129" s="11">
        <v>140.73593159518094</v>
      </c>
      <c r="BD129" s="11">
        <v>2529.3412428350739</v>
      </c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  <c r="EM129" s="11"/>
      <c r="EN129" s="11"/>
      <c r="EO129" s="11"/>
      <c r="EP129" s="11"/>
      <c r="EQ129" s="11"/>
      <c r="ER129" s="11"/>
      <c r="ES129" s="11">
        <v>780.55141829530544</v>
      </c>
      <c r="ET129" s="11">
        <v>70349.515991851193</v>
      </c>
      <c r="EU129" s="11"/>
      <c r="EX129" s="11"/>
      <c r="EZ129" s="37"/>
    </row>
    <row r="130" spans="1:156" x14ac:dyDescent="0.3">
      <c r="A130" s="66" t="s">
        <v>749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>
        <v>688.76296390948505</v>
      </c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  <c r="EM130" s="11"/>
      <c r="EN130" s="11"/>
      <c r="EO130" s="11"/>
      <c r="EP130" s="11"/>
      <c r="EQ130" s="11"/>
      <c r="ER130" s="11"/>
      <c r="ES130" s="11"/>
      <c r="ET130" s="11">
        <v>688.76296390948505</v>
      </c>
      <c r="EU130" s="11"/>
      <c r="EX130" s="11"/>
      <c r="EZ130" s="37"/>
    </row>
    <row r="131" spans="1:156" x14ac:dyDescent="0.3">
      <c r="A131" s="66" t="s">
        <v>13</v>
      </c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>
        <v>63277.066996315647</v>
      </c>
      <c r="DT131" s="11">
        <v>688.76296390948505</v>
      </c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>
        <v>9019.8621675442992</v>
      </c>
      <c r="EL131" s="11"/>
      <c r="EM131" s="11"/>
      <c r="EN131" s="11"/>
      <c r="EO131" s="11"/>
      <c r="EP131" s="11">
        <v>2.4897417461033911E-11</v>
      </c>
      <c r="EQ131" s="11"/>
      <c r="ER131" s="11"/>
      <c r="ES131" s="11"/>
      <c r="ET131" s="11">
        <v>72985.692127769464</v>
      </c>
      <c r="EU131" s="11"/>
      <c r="EX131" s="11"/>
      <c r="EZ131" s="37"/>
    </row>
    <row r="132" spans="1:156" x14ac:dyDescent="0.3">
      <c r="A132" s="66" t="s">
        <v>453</v>
      </c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>
        <v>765.06380825630322</v>
      </c>
      <c r="DK132" s="11">
        <v>312.35667827071774</v>
      </c>
      <c r="DL132" s="11">
        <v>10.582955737865209</v>
      </c>
      <c r="DM132" s="11">
        <v>0.73564120181060488</v>
      </c>
      <c r="DN132" s="11"/>
      <c r="DO132" s="11"/>
      <c r="DP132" s="11"/>
      <c r="DQ132" s="11"/>
      <c r="DR132" s="11">
        <v>1195.16137365585</v>
      </c>
      <c r="DS132" s="11">
        <v>585.56401209069338</v>
      </c>
      <c r="DT132" s="11"/>
      <c r="DU132" s="11">
        <v>62.154353760441232</v>
      </c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>
        <v>4.2765554295859705</v>
      </c>
      <c r="EL132" s="11"/>
      <c r="EM132" s="11"/>
      <c r="EN132" s="11"/>
      <c r="EO132" s="11"/>
      <c r="EP132" s="11"/>
      <c r="EQ132" s="11"/>
      <c r="ER132" s="11"/>
      <c r="ES132" s="11">
        <v>98.408017684899988</v>
      </c>
      <c r="ET132" s="11">
        <v>3034.3033960881676</v>
      </c>
      <c r="EU132" s="11"/>
      <c r="EX132" s="11"/>
      <c r="EZ132" s="37"/>
    </row>
    <row r="133" spans="1:156" x14ac:dyDescent="0.3">
      <c r="A133" s="66" t="s">
        <v>454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>
        <v>942.00675058363788</v>
      </c>
      <c r="DK133" s="11">
        <v>866.09577715711714</v>
      </c>
      <c r="DL133" s="11">
        <v>46.549176175858094</v>
      </c>
      <c r="DM133" s="11">
        <v>12.73001929924264</v>
      </c>
      <c r="DN133" s="11"/>
      <c r="DO133" s="11"/>
      <c r="DP133" s="11"/>
      <c r="DQ133" s="11"/>
      <c r="DR133" s="11">
        <v>1431.0181688097355</v>
      </c>
      <c r="DS133" s="11">
        <v>646.62285400798919</v>
      </c>
      <c r="DT133" s="11"/>
      <c r="DU133" s="11">
        <v>243.0375490856712</v>
      </c>
      <c r="DV133" s="11"/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>
        <v>8.299749035928178</v>
      </c>
      <c r="EL133" s="11"/>
      <c r="EM133" s="11"/>
      <c r="EN133" s="11"/>
      <c r="EO133" s="11"/>
      <c r="EP133" s="11"/>
      <c r="EQ133" s="11"/>
      <c r="ER133" s="11"/>
      <c r="ES133" s="11">
        <v>138.57723995355249</v>
      </c>
      <c r="ET133" s="11">
        <v>4334.9372841087325</v>
      </c>
      <c r="EU133" s="11"/>
      <c r="EX133" s="11"/>
      <c r="EZ133" s="37"/>
    </row>
    <row r="134" spans="1:156" x14ac:dyDescent="0.3">
      <c r="A134" s="66" t="s">
        <v>455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>
        <v>804.59339945831368</v>
      </c>
      <c r="DK134" s="11">
        <v>1140.1935619400049</v>
      </c>
      <c r="DL134" s="11">
        <v>97.04654476791093</v>
      </c>
      <c r="DM134" s="11">
        <v>23.610444546812236</v>
      </c>
      <c r="DN134" s="11"/>
      <c r="DO134" s="11"/>
      <c r="DP134" s="11"/>
      <c r="DQ134" s="11"/>
      <c r="DR134" s="11">
        <v>1444.06672554184</v>
      </c>
      <c r="DS134" s="11">
        <v>648.66492397344291</v>
      </c>
      <c r="DT134" s="11"/>
      <c r="DU134" s="11">
        <v>579.47888353404267</v>
      </c>
      <c r="DV134" s="11"/>
      <c r="DW134" s="11"/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>
        <v>12.423110152602014</v>
      </c>
      <c r="EL134" s="11"/>
      <c r="EM134" s="11"/>
      <c r="EN134" s="11"/>
      <c r="EO134" s="11"/>
      <c r="EP134" s="11"/>
      <c r="EQ134" s="11"/>
      <c r="ER134" s="11"/>
      <c r="ES134" s="11">
        <v>150.79918178923666</v>
      </c>
      <c r="ET134" s="11">
        <v>4900.8767757042069</v>
      </c>
      <c r="EU134" s="11"/>
      <c r="EX134" s="11"/>
      <c r="EZ134" s="37"/>
    </row>
    <row r="135" spans="1:156" x14ac:dyDescent="0.3">
      <c r="A135" s="66" t="s">
        <v>456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>
        <v>600.27965413548259</v>
      </c>
      <c r="DK135" s="11">
        <v>918.08168857638634</v>
      </c>
      <c r="DL135" s="11">
        <v>187.65840597433856</v>
      </c>
      <c r="DM135" s="11">
        <v>66.688351463802235</v>
      </c>
      <c r="DN135" s="11"/>
      <c r="DO135" s="11"/>
      <c r="DP135" s="11"/>
      <c r="DQ135" s="11"/>
      <c r="DR135" s="11">
        <v>1302.7955397766395</v>
      </c>
      <c r="DS135" s="11">
        <v>570.49505660576165</v>
      </c>
      <c r="DT135" s="11"/>
      <c r="DU135" s="11">
        <v>1165.3639580628869</v>
      </c>
      <c r="DV135" s="11"/>
      <c r="DW135" s="11"/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>
        <v>17.239071331596659</v>
      </c>
      <c r="EL135" s="11"/>
      <c r="EM135" s="11"/>
      <c r="EN135" s="11"/>
      <c r="EO135" s="11"/>
      <c r="EP135" s="11"/>
      <c r="EQ135" s="11"/>
      <c r="ER135" s="11"/>
      <c r="ES135" s="11">
        <v>144.73573666092321</v>
      </c>
      <c r="ET135" s="11">
        <v>4973.3374625878168</v>
      </c>
      <c r="EU135" s="11"/>
      <c r="EX135" s="11"/>
      <c r="EZ135" s="37"/>
    </row>
    <row r="136" spans="1:156" x14ac:dyDescent="0.3">
      <c r="A136" s="66" t="s">
        <v>457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>
        <v>486.01893304371418</v>
      </c>
      <c r="DK136" s="11">
        <v>776.45113040411684</v>
      </c>
      <c r="DL136" s="11">
        <v>229.39774445867673</v>
      </c>
      <c r="DM136" s="11">
        <v>98.672785376261956</v>
      </c>
      <c r="DN136" s="11"/>
      <c r="DO136" s="11"/>
      <c r="DP136" s="11"/>
      <c r="DQ136" s="11"/>
      <c r="DR136" s="11">
        <v>1213.7086248594162</v>
      </c>
      <c r="DS136" s="11">
        <v>508.87600722807292</v>
      </c>
      <c r="DT136" s="11"/>
      <c r="DU136" s="11">
        <v>2110.336753711641</v>
      </c>
      <c r="DV136" s="11"/>
      <c r="DW136" s="11"/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>
        <v>86.035675400138928</v>
      </c>
      <c r="EL136" s="11"/>
      <c r="EM136" s="11"/>
      <c r="EN136" s="11"/>
      <c r="EO136" s="11"/>
      <c r="EP136" s="11"/>
      <c r="EQ136" s="11"/>
      <c r="ER136" s="11"/>
      <c r="ES136" s="11">
        <v>170.04282641589387</v>
      </c>
      <c r="ET136" s="11">
        <v>5679.540480897932</v>
      </c>
      <c r="EU136" s="11"/>
      <c r="EX136" s="11"/>
      <c r="EZ136" s="37"/>
    </row>
    <row r="137" spans="1:156" x14ac:dyDescent="0.3">
      <c r="A137" s="66" t="s">
        <v>458</v>
      </c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>
        <v>475.82013667755626</v>
      </c>
      <c r="DK137" s="11">
        <v>162.48394822854385</v>
      </c>
      <c r="DL137" s="11">
        <v>28.050609397186243</v>
      </c>
      <c r="DM137" s="11">
        <v>2.0151027987673049</v>
      </c>
      <c r="DN137" s="11"/>
      <c r="DO137" s="11"/>
      <c r="DP137" s="11"/>
      <c r="DQ137" s="11"/>
      <c r="DR137" s="11"/>
      <c r="DS137" s="11"/>
      <c r="DT137" s="11"/>
      <c r="DU137" s="11">
        <v>96.393316122301883</v>
      </c>
      <c r="DV137" s="11"/>
      <c r="DW137" s="11"/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>
        <v>11.55099354512188</v>
      </c>
      <c r="EL137" s="11"/>
      <c r="EM137" s="11"/>
      <c r="EN137" s="11"/>
      <c r="EO137" s="11"/>
      <c r="EP137" s="11"/>
      <c r="EQ137" s="11"/>
      <c r="ER137" s="11"/>
      <c r="ES137" s="11">
        <v>26.134903208300948</v>
      </c>
      <c r="ET137" s="11">
        <v>802.44900997777825</v>
      </c>
      <c r="EU137" s="11"/>
      <c r="EX137" s="11"/>
      <c r="EZ137" s="37"/>
    </row>
    <row r="138" spans="1:156" x14ac:dyDescent="0.3">
      <c r="A138" s="66" t="s">
        <v>459</v>
      </c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>
        <v>559.73753576731656</v>
      </c>
      <c r="DK138" s="11">
        <v>341.76705052378418</v>
      </c>
      <c r="DL138" s="11">
        <v>90.599310731684227</v>
      </c>
      <c r="DM138" s="11">
        <v>6.8179981211914695</v>
      </c>
      <c r="DN138" s="11"/>
      <c r="DO138" s="11"/>
      <c r="DP138" s="11"/>
      <c r="DQ138" s="11"/>
      <c r="DR138" s="11"/>
      <c r="DS138" s="11"/>
      <c r="DT138" s="11"/>
      <c r="DU138" s="11">
        <v>259.61334982183746</v>
      </c>
      <c r="DV138" s="11"/>
      <c r="DW138" s="11"/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>
        <v>24.234947271934022</v>
      </c>
      <c r="EL138" s="11"/>
      <c r="EM138" s="11"/>
      <c r="EN138" s="11"/>
      <c r="EO138" s="11"/>
      <c r="EP138" s="11"/>
      <c r="EQ138" s="11"/>
      <c r="ER138" s="11"/>
      <c r="ES138" s="11">
        <v>70.754105102485511</v>
      </c>
      <c r="ET138" s="11">
        <v>1353.5242973402335</v>
      </c>
      <c r="EU138" s="11"/>
      <c r="EX138" s="11"/>
      <c r="EZ138" s="37"/>
    </row>
    <row r="139" spans="1:156" x14ac:dyDescent="0.3">
      <c r="A139" s="66" t="s">
        <v>460</v>
      </c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>
        <v>349.71353115525187</v>
      </c>
      <c r="DK139" s="11">
        <v>373.54189842910893</v>
      </c>
      <c r="DL139" s="11">
        <v>175.61205396805366</v>
      </c>
      <c r="DM139" s="11">
        <v>21.425295768095381</v>
      </c>
      <c r="DN139" s="11"/>
      <c r="DO139" s="11"/>
      <c r="DP139" s="11"/>
      <c r="DQ139" s="11"/>
      <c r="DR139" s="11"/>
      <c r="DS139" s="11"/>
      <c r="DT139" s="11"/>
      <c r="DU139" s="11">
        <v>415.32033417564435</v>
      </c>
      <c r="DV139" s="11"/>
      <c r="DW139" s="11"/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>
        <v>27.404202902389976</v>
      </c>
      <c r="EL139" s="11"/>
      <c r="EM139" s="11"/>
      <c r="EN139" s="11"/>
      <c r="EO139" s="11"/>
      <c r="EP139" s="11"/>
      <c r="EQ139" s="11"/>
      <c r="ER139" s="11"/>
      <c r="ES139" s="11">
        <v>85.718051959078991</v>
      </c>
      <c r="ET139" s="11">
        <v>1448.7353683576232</v>
      </c>
      <c r="EU139" s="11"/>
      <c r="EX139" s="11"/>
      <c r="EZ139" s="37"/>
    </row>
    <row r="140" spans="1:156" x14ac:dyDescent="0.3">
      <c r="A140" s="66" t="s">
        <v>461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>
        <v>344.071067200041</v>
      </c>
      <c r="DK140" s="11">
        <v>564.40699433203577</v>
      </c>
      <c r="DL140" s="11">
        <v>335.25619418666759</v>
      </c>
      <c r="DM140" s="11">
        <v>91.963932085146098</v>
      </c>
      <c r="DN140" s="11"/>
      <c r="DO140" s="11"/>
      <c r="DP140" s="11"/>
      <c r="DQ140" s="11"/>
      <c r="DR140" s="11"/>
      <c r="DS140" s="11"/>
      <c r="DT140" s="11"/>
      <c r="DU140" s="11">
        <v>963.3475897406712</v>
      </c>
      <c r="DV140" s="11"/>
      <c r="DW140" s="11"/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>
        <v>33.026516108727634</v>
      </c>
      <c r="EL140" s="11"/>
      <c r="EM140" s="11"/>
      <c r="EN140" s="11"/>
      <c r="EO140" s="11"/>
      <c r="EP140" s="11"/>
      <c r="EQ140" s="11"/>
      <c r="ER140" s="11"/>
      <c r="ES140" s="11">
        <v>122.50814789964147</v>
      </c>
      <c r="ET140" s="11">
        <v>2454.580441552931</v>
      </c>
      <c r="EU140" s="11"/>
      <c r="EX140" s="11"/>
      <c r="EZ140" s="37"/>
    </row>
    <row r="141" spans="1:156" x14ac:dyDescent="0.3">
      <c r="A141" s="66" t="s">
        <v>462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>
        <v>472.56960299128451</v>
      </c>
      <c r="DK141" s="11">
        <v>987.15717484567176</v>
      </c>
      <c r="DL141" s="11">
        <v>378.87837626473373</v>
      </c>
      <c r="DM141" s="11">
        <v>354.56690120653923</v>
      </c>
      <c r="DN141" s="11"/>
      <c r="DO141" s="11"/>
      <c r="DP141" s="11"/>
      <c r="DQ141" s="11"/>
      <c r="DR141" s="11"/>
      <c r="DS141" s="11"/>
      <c r="DT141" s="11"/>
      <c r="DU141" s="11">
        <v>2503.9234779491235</v>
      </c>
      <c r="DV141" s="11"/>
      <c r="DW141" s="11"/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>
        <v>98.932122374586811</v>
      </c>
      <c r="EL141" s="11"/>
      <c r="EM141" s="11"/>
      <c r="EN141" s="11"/>
      <c r="EO141" s="11"/>
      <c r="EP141" s="11"/>
      <c r="EQ141" s="11"/>
      <c r="ER141" s="11"/>
      <c r="ES141" s="11">
        <v>251.00979456225915</v>
      </c>
      <c r="ET141" s="11">
        <v>5047.0374501941978</v>
      </c>
      <c r="EU141" s="11"/>
      <c r="EX141" s="11"/>
      <c r="EZ141" s="37"/>
    </row>
    <row r="142" spans="1:156" x14ac:dyDescent="0.3">
      <c r="A142" s="66" t="s">
        <v>463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>
        <v>332.97402557319106</v>
      </c>
      <c r="DO142" s="11">
        <v>643.44137325377972</v>
      </c>
      <c r="DP142" s="11">
        <v>149.53382771795233</v>
      </c>
      <c r="DQ142" s="11">
        <v>6.2786684452151382</v>
      </c>
      <c r="DR142" s="11">
        <v>204.69511500462897</v>
      </c>
      <c r="DS142" s="11">
        <v>111.01952862831926</v>
      </c>
      <c r="DT142" s="11"/>
      <c r="DU142" s="11">
        <v>468.17062449761067</v>
      </c>
      <c r="DV142" s="11"/>
      <c r="DW142" s="11"/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>
        <v>3.2698087058996776</v>
      </c>
      <c r="EL142" s="11"/>
      <c r="EM142" s="11"/>
      <c r="EN142" s="11"/>
      <c r="EO142" s="11"/>
      <c r="EP142" s="11"/>
      <c r="EQ142" s="11"/>
      <c r="ER142" s="11"/>
      <c r="ES142" s="11">
        <v>103.17851953204345</v>
      </c>
      <c r="ET142" s="11">
        <v>2022.5614913586405</v>
      </c>
      <c r="EU142" s="11"/>
      <c r="EX142" s="11"/>
      <c r="EZ142" s="37"/>
    </row>
    <row r="143" spans="1:156" x14ac:dyDescent="0.3">
      <c r="A143" s="66" t="s">
        <v>464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>
        <v>598.47079686195912</v>
      </c>
      <c r="DO143" s="11">
        <v>1494.0207228138211</v>
      </c>
      <c r="DP143" s="11">
        <v>338.65590187458645</v>
      </c>
      <c r="DQ143" s="11">
        <v>20.419569920233528</v>
      </c>
      <c r="DR143" s="11">
        <v>289.44479201114848</v>
      </c>
      <c r="DS143" s="11">
        <v>180.10264002193372</v>
      </c>
      <c r="DT143" s="11"/>
      <c r="DU143" s="11">
        <v>1112.3154428145231</v>
      </c>
      <c r="DV143" s="11"/>
      <c r="DW143" s="11"/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>
        <v>43.641464955802114</v>
      </c>
      <c r="EL143" s="11"/>
      <c r="EM143" s="11"/>
      <c r="EN143" s="11"/>
      <c r="EO143" s="11"/>
      <c r="EP143" s="11"/>
      <c r="EQ143" s="11"/>
      <c r="ER143" s="11"/>
      <c r="ES143" s="11">
        <v>193.47175574386137</v>
      </c>
      <c r="ET143" s="11">
        <v>4270.5430870178689</v>
      </c>
      <c r="EU143" s="11"/>
      <c r="EX143" s="11"/>
      <c r="EZ143" s="37"/>
    </row>
    <row r="144" spans="1:156" x14ac:dyDescent="0.3">
      <c r="A144" s="66" t="s">
        <v>465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>
        <v>1106.8603842296679</v>
      </c>
      <c r="DO144" s="11">
        <v>2503.2945903031855</v>
      </c>
      <c r="DP144" s="11">
        <v>1037.9098753061453</v>
      </c>
      <c r="DQ144" s="11">
        <v>308.2414689109429</v>
      </c>
      <c r="DR144" s="11">
        <v>327.05766465779055</v>
      </c>
      <c r="DS144" s="11">
        <v>314.95423605500702</v>
      </c>
      <c r="DT144" s="11"/>
      <c r="DU144" s="11">
        <v>3963.8249192162784</v>
      </c>
      <c r="DV144" s="11"/>
      <c r="DW144" s="11"/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>
        <v>149.61349603478897</v>
      </c>
      <c r="EL144" s="11"/>
      <c r="EM144" s="11"/>
      <c r="EN144" s="11"/>
      <c r="EO144" s="11"/>
      <c r="EP144" s="11"/>
      <c r="EQ144" s="11"/>
      <c r="ER144" s="11"/>
      <c r="ES144" s="11">
        <v>469.5067970764095</v>
      </c>
      <c r="ET144" s="11">
        <v>10181.263431790216</v>
      </c>
      <c r="EU144" s="11"/>
      <c r="EX144" s="11"/>
      <c r="EZ144" s="37"/>
    </row>
    <row r="145" spans="1:156" x14ac:dyDescent="0.3">
      <c r="A145" s="66" t="s">
        <v>466</v>
      </c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>
        <v>816.9097057061382</v>
      </c>
      <c r="DO145" s="11">
        <v>2987.7672960806813</v>
      </c>
      <c r="DP145" s="11">
        <v>1513.0304444878623</v>
      </c>
      <c r="DQ145" s="11">
        <v>1225.8493158117597</v>
      </c>
      <c r="DR145" s="11">
        <v>620.5370980151381</v>
      </c>
      <c r="DS145" s="11">
        <v>371.78234018295132</v>
      </c>
      <c r="DT145" s="11"/>
      <c r="DU145" s="11">
        <v>9829.8666480374941</v>
      </c>
      <c r="DV145" s="11"/>
      <c r="DW145" s="11"/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11"/>
      <c r="EI145" s="11"/>
      <c r="EJ145" s="11"/>
      <c r="EK145" s="11">
        <v>290.5187411808796</v>
      </c>
      <c r="EL145" s="11"/>
      <c r="EM145" s="11"/>
      <c r="EN145" s="11"/>
      <c r="EO145" s="11"/>
      <c r="EP145" s="11"/>
      <c r="EQ145" s="11"/>
      <c r="ER145" s="11"/>
      <c r="ES145" s="11">
        <v>782.85058956974456</v>
      </c>
      <c r="ET145" s="11">
        <v>18439.11217907265</v>
      </c>
      <c r="EU145" s="11"/>
      <c r="EX145" s="11"/>
      <c r="EZ145" s="37"/>
    </row>
    <row r="146" spans="1:156" x14ac:dyDescent="0.3">
      <c r="A146" s="66" t="s">
        <v>467</v>
      </c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>
        <v>669.16961739278679</v>
      </c>
      <c r="DO146" s="11">
        <v>4719.1515174971801</v>
      </c>
      <c r="DP146" s="11">
        <v>3338.1649861654009</v>
      </c>
      <c r="DQ146" s="11">
        <v>4884.4126946335728</v>
      </c>
      <c r="DR146" s="11">
        <v>358.70923926375241</v>
      </c>
      <c r="DS146" s="11">
        <v>239.08410717144292</v>
      </c>
      <c r="DT146" s="11"/>
      <c r="DU146" s="11">
        <v>35482.36572589993</v>
      </c>
      <c r="DV146" s="11"/>
      <c r="DW146" s="11"/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>
        <v>760.64229030531612</v>
      </c>
      <c r="EL146" s="11"/>
      <c r="EM146" s="11"/>
      <c r="EN146" s="11"/>
      <c r="EO146" s="11"/>
      <c r="EP146" s="11"/>
      <c r="EQ146" s="11"/>
      <c r="ER146" s="11"/>
      <c r="ES146" s="11">
        <v>2217.5697729330627</v>
      </c>
      <c r="ET146" s="11">
        <v>52669.269951262446</v>
      </c>
      <c r="EU146" s="11"/>
      <c r="EX146" s="11"/>
      <c r="EZ146" s="37"/>
    </row>
    <row r="147" spans="1:156" x14ac:dyDescent="0.3">
      <c r="A147" s="66" t="s">
        <v>26</v>
      </c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>
        <v>6100.5570347628991</v>
      </c>
      <c r="DV147" s="11">
        <v>2.7023901726116631E-3</v>
      </c>
      <c r="DW147" s="11">
        <v>1.3776641656574502</v>
      </c>
      <c r="DX147" s="11">
        <v>2.7235604599264223</v>
      </c>
      <c r="DY147" s="11">
        <v>0.88495149902885928</v>
      </c>
      <c r="DZ147" s="11">
        <v>4.3156847575372099</v>
      </c>
      <c r="EA147" s="11">
        <v>0.13655819886969534</v>
      </c>
      <c r="EB147" s="11">
        <v>2.1655586264963129</v>
      </c>
      <c r="EC147" s="11">
        <v>0.73727500062909801</v>
      </c>
      <c r="ED147" s="11">
        <v>2.5277389527010454</v>
      </c>
      <c r="EE147" s="11">
        <v>10.502872497055883</v>
      </c>
      <c r="EF147" s="11">
        <v>5.7666498390317971</v>
      </c>
      <c r="EG147" s="11">
        <v>6.7248496431342781</v>
      </c>
      <c r="EH147" s="11">
        <v>23.862940792570242</v>
      </c>
      <c r="EI147" s="11">
        <v>56.434082526073411</v>
      </c>
      <c r="EJ147" s="11">
        <v>170.92712128680293</v>
      </c>
      <c r="EK147" s="11"/>
      <c r="EL147" s="11">
        <v>7391.7721019549963</v>
      </c>
      <c r="EM147" s="11">
        <v>360.59316112872659</v>
      </c>
      <c r="EN147" s="11">
        <v>5014.3426231600579</v>
      </c>
      <c r="EO147" s="11">
        <v>9688.1113618548261</v>
      </c>
      <c r="EP147" s="11"/>
      <c r="EQ147" s="11"/>
      <c r="ER147" s="11"/>
      <c r="ES147" s="11">
        <v>2762.3742097001941</v>
      </c>
      <c r="ET147" s="11">
        <v>31606.840703197384</v>
      </c>
      <c r="EU147" s="11"/>
      <c r="EX147" s="11"/>
      <c r="EZ147" s="37"/>
    </row>
    <row r="148" spans="1:156" x14ac:dyDescent="0.3">
      <c r="A148" s="66" t="s">
        <v>19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>
        <v>3826.0757287813749</v>
      </c>
      <c r="DV148" s="11">
        <v>2.3819827271418032E-2</v>
      </c>
      <c r="DW148" s="11">
        <v>7.6435120752900092</v>
      </c>
      <c r="DX148" s="11">
        <v>24.066870775301986</v>
      </c>
      <c r="DY148" s="11">
        <v>31.47186945896642</v>
      </c>
      <c r="DZ148" s="11">
        <v>38.49443193997508</v>
      </c>
      <c r="EA148" s="11">
        <v>1.222524424781815</v>
      </c>
      <c r="EB148" s="11">
        <v>3.8187069756160059</v>
      </c>
      <c r="EC148" s="11">
        <v>6.9373780838374399</v>
      </c>
      <c r="ED148" s="11">
        <v>28.306460744014249</v>
      </c>
      <c r="EE148" s="11">
        <v>143.54955641434375</v>
      </c>
      <c r="EF148" s="11">
        <v>25.431241410536725</v>
      </c>
      <c r="EG148" s="11">
        <v>75.726037691720904</v>
      </c>
      <c r="EH148" s="11">
        <v>225.29377182963168</v>
      </c>
      <c r="EI148" s="11">
        <v>528.30745608570999</v>
      </c>
      <c r="EJ148" s="11">
        <v>2425.4027354367213</v>
      </c>
      <c r="EK148" s="11"/>
      <c r="EL148" s="11"/>
      <c r="EM148" s="11"/>
      <c r="EN148" s="11"/>
      <c r="EO148" s="11"/>
      <c r="EP148" s="11"/>
      <c r="EQ148" s="11"/>
      <c r="ER148" s="11"/>
      <c r="ES148" s="11"/>
      <c r="ET148" s="11">
        <v>7391.7721019550936</v>
      </c>
      <c r="EU148" s="11"/>
      <c r="EX148" s="11"/>
      <c r="EZ148" s="37"/>
    </row>
    <row r="149" spans="1:156" x14ac:dyDescent="0.3">
      <c r="A149" s="66" t="s">
        <v>468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>
        <v>360.59316112872659</v>
      </c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/>
      <c r="DX149" s="11"/>
      <c r="DY149" s="11"/>
      <c r="DZ149" s="11"/>
      <c r="EA149" s="11"/>
      <c r="EB149" s="11"/>
      <c r="EC149" s="11"/>
      <c r="ED149" s="11"/>
      <c r="EE149" s="11"/>
      <c r="EF149" s="11"/>
      <c r="EG149" s="11"/>
      <c r="EH149" s="11"/>
      <c r="EI149" s="11"/>
      <c r="EJ149" s="11"/>
      <c r="EK149" s="11"/>
      <c r="EL149" s="11"/>
      <c r="EM149" s="11"/>
      <c r="EN149" s="11"/>
      <c r="EO149" s="11"/>
      <c r="EP149" s="11"/>
      <c r="EQ149" s="11"/>
      <c r="ER149" s="11"/>
      <c r="ES149" s="11"/>
      <c r="ET149" s="11">
        <v>360.59316112872659</v>
      </c>
      <c r="EU149" s="11"/>
      <c r="EX149" s="11"/>
      <c r="EZ149" s="37"/>
    </row>
    <row r="150" spans="1:156" x14ac:dyDescent="0.3">
      <c r="A150" s="66" t="s">
        <v>20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>
        <v>0.24550894390209535</v>
      </c>
      <c r="BF150" s="11">
        <v>6.716790671807046E-3</v>
      </c>
      <c r="BG150" s="11">
        <v>207.86437376203489</v>
      </c>
      <c r="BH150" s="11">
        <v>65.090663542983421</v>
      </c>
      <c r="BI150" s="11">
        <v>0.1188696198463299</v>
      </c>
      <c r="BJ150" s="11">
        <v>1.534745931373514E-3</v>
      </c>
      <c r="BK150" s="11">
        <v>4.5202340818376589E-2</v>
      </c>
      <c r="BL150" s="11"/>
      <c r="BM150" s="11">
        <v>0.6128612536644289</v>
      </c>
      <c r="BN150" s="11">
        <v>2.8173819683625476</v>
      </c>
      <c r="BO150" s="11">
        <v>1.594186364127604E-2</v>
      </c>
      <c r="BP150" s="11"/>
      <c r="BQ150" s="11">
        <v>2.5645368060672061E-3</v>
      </c>
      <c r="BR150" s="11">
        <v>9.8594526688660675</v>
      </c>
      <c r="BS150" s="11">
        <v>0.63809733268808921</v>
      </c>
      <c r="BT150" s="11">
        <v>2.036529254140734</v>
      </c>
      <c r="BU150" s="11">
        <v>1.873032472722072</v>
      </c>
      <c r="BV150" s="11">
        <v>0.24861911622980382</v>
      </c>
      <c r="BW150" s="11">
        <v>0.57362802044612637</v>
      </c>
      <c r="BX150" s="11">
        <v>0.31782736221319752</v>
      </c>
      <c r="BY150" s="11">
        <v>0.44456228716955054</v>
      </c>
      <c r="BZ150" s="11">
        <v>0.47693835388799011</v>
      </c>
      <c r="CA150" s="11"/>
      <c r="CB150" s="11">
        <v>14.57844749709616</v>
      </c>
      <c r="CC150" s="11">
        <v>431.0212421514783</v>
      </c>
      <c r="CD150" s="11">
        <v>115.12079546846992</v>
      </c>
      <c r="CE150" s="11">
        <v>38.511336044017703</v>
      </c>
      <c r="CF150" s="11">
        <v>159.82414589202168</v>
      </c>
      <c r="CG150" s="11">
        <v>84.905664386581037</v>
      </c>
      <c r="CH150" s="11">
        <v>119.76557030377833</v>
      </c>
      <c r="CI150" s="11">
        <v>93.984942358547499</v>
      </c>
      <c r="CJ150" s="11">
        <v>2.6969065745948635</v>
      </c>
      <c r="CK150" s="11">
        <v>117.63073705920232</v>
      </c>
      <c r="CL150" s="11">
        <v>101.28707173234091</v>
      </c>
      <c r="CM150" s="11">
        <v>53.655973727640912</v>
      </c>
      <c r="CN150" s="11">
        <v>152.80636270433422</v>
      </c>
      <c r="CO150" s="11">
        <v>35.709405100868572</v>
      </c>
      <c r="CP150" s="11">
        <v>874.95646363826631</v>
      </c>
      <c r="CQ150" s="11">
        <v>264.73832478457825</v>
      </c>
      <c r="CR150" s="11">
        <v>647.96818866475633</v>
      </c>
      <c r="CS150" s="11">
        <v>1185.4318946211788</v>
      </c>
      <c r="CT150" s="11">
        <v>226.45873334114481</v>
      </c>
      <c r="CU150" s="11">
        <v>1.1087213559990692E-4</v>
      </c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/>
      <c r="DX150" s="11"/>
      <c r="DY150" s="11"/>
      <c r="DZ150" s="11"/>
      <c r="EA150" s="11"/>
      <c r="EB150" s="11"/>
      <c r="EC150" s="11"/>
      <c r="ED150" s="11"/>
      <c r="EE150" s="11"/>
      <c r="EF150" s="11"/>
      <c r="EG150" s="11"/>
      <c r="EH150" s="11"/>
      <c r="EI150" s="11"/>
      <c r="EJ150" s="11"/>
      <c r="EK150" s="11"/>
      <c r="EL150" s="11"/>
      <c r="EM150" s="11"/>
      <c r="EN150" s="11"/>
      <c r="EO150" s="11"/>
      <c r="EP150" s="11"/>
      <c r="EQ150" s="11"/>
      <c r="ER150" s="11"/>
      <c r="ES150" s="11"/>
      <c r="ET150" s="11">
        <v>5014.3426231600579</v>
      </c>
      <c r="EU150" s="11"/>
      <c r="EX150" s="11"/>
      <c r="EZ150" s="37"/>
    </row>
    <row r="151" spans="1:156" x14ac:dyDescent="0.3">
      <c r="A151" s="66" t="s">
        <v>24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>
        <v>24.36981437461645</v>
      </c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>
        <v>72.181267747596948</v>
      </c>
      <c r="BW151" s="11">
        <v>4.5421332288146212E-3</v>
      </c>
      <c r="BX151" s="11"/>
      <c r="BY151" s="11">
        <v>0.25683741168601987</v>
      </c>
      <c r="BZ151" s="11"/>
      <c r="CA151" s="11"/>
      <c r="CB151" s="11">
        <v>23.709169257822239</v>
      </c>
      <c r="CC151" s="11">
        <v>501.0298175328586</v>
      </c>
      <c r="CD151" s="11">
        <v>5.3907491963669383</v>
      </c>
      <c r="CE151" s="11">
        <v>132.5168742176063</v>
      </c>
      <c r="CF151" s="11">
        <v>548.83683097646917</v>
      </c>
      <c r="CG151" s="11">
        <v>48.664577480870982</v>
      </c>
      <c r="CH151" s="11">
        <v>510.74939640459047</v>
      </c>
      <c r="CI151" s="11">
        <v>467.34586708113318</v>
      </c>
      <c r="CJ151" s="11">
        <v>9.63065316608294</v>
      </c>
      <c r="CK151" s="11">
        <v>356.12234590227865</v>
      </c>
      <c r="CL151" s="11">
        <v>427.60366058724969</v>
      </c>
      <c r="CM151" s="11">
        <v>52.033988522288716</v>
      </c>
      <c r="CN151" s="11">
        <v>87.74361852534976</v>
      </c>
      <c r="CO151" s="11">
        <v>2199.370695857087</v>
      </c>
      <c r="CP151" s="11">
        <v>564.17837394550509</v>
      </c>
      <c r="CQ151" s="11">
        <v>35.329583112541137</v>
      </c>
      <c r="CR151" s="11">
        <v>471.47874895169929</v>
      </c>
      <c r="CS151" s="11">
        <v>1104.8353933910068</v>
      </c>
      <c r="CT151" s="11">
        <v>512.95202501608298</v>
      </c>
      <c r="CU151" s="11"/>
      <c r="CV151" s="11"/>
      <c r="CW151" s="11"/>
      <c r="CX151" s="11">
        <v>555.11648715010676</v>
      </c>
      <c r="CY151" s="11">
        <v>4.341544525356503</v>
      </c>
      <c r="CZ151" s="11">
        <v>301.24712750767083</v>
      </c>
      <c r="DA151" s="11"/>
      <c r="DB151" s="11"/>
      <c r="DC151" s="11"/>
      <c r="DD151" s="11"/>
      <c r="DE151" s="11"/>
      <c r="DF151" s="11"/>
      <c r="DG151" s="11">
        <v>13.689358795786108</v>
      </c>
      <c r="DH151" s="11">
        <v>657.38201308389466</v>
      </c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  <c r="EM151" s="11"/>
      <c r="EN151" s="11"/>
      <c r="EO151" s="11"/>
      <c r="EP151" s="11"/>
      <c r="EQ151" s="11"/>
      <c r="ER151" s="11"/>
      <c r="ES151" s="11"/>
      <c r="ET151" s="11">
        <v>9688.1113618548316</v>
      </c>
      <c r="EU151" s="11"/>
      <c r="EX151" s="11"/>
      <c r="EZ151" s="37"/>
    </row>
    <row r="152" spans="1:156" x14ac:dyDescent="0.3">
      <c r="A152" s="66" t="s">
        <v>748</v>
      </c>
      <c r="B152" s="11"/>
      <c r="C152" s="11"/>
      <c r="D152" s="11"/>
      <c r="E152" s="11"/>
      <c r="F152" s="11"/>
      <c r="G152" s="11"/>
      <c r="H152" s="11"/>
      <c r="I152" s="11"/>
      <c r="J152" s="11"/>
      <c r="K152" s="11">
        <v>-2.0233126170610127E-6</v>
      </c>
      <c r="L152" s="11"/>
      <c r="M152" s="11"/>
      <c r="N152" s="11"/>
      <c r="O152" s="11"/>
      <c r="P152" s="11">
        <v>-1.4816597161182443E-5</v>
      </c>
      <c r="Q152" s="11">
        <v>-1.37529581191842E-4</v>
      </c>
      <c r="R152" s="11">
        <v>-3.9502334033159059E-4</v>
      </c>
      <c r="S152" s="11"/>
      <c r="T152" s="11">
        <v>-8.9760701095542572E-4</v>
      </c>
      <c r="U152" s="11">
        <v>-3.1443806380870853E-5</v>
      </c>
      <c r="V152" s="11">
        <v>-131.95044948723518</v>
      </c>
      <c r="W152" s="11">
        <v>-11.570833113100758</v>
      </c>
      <c r="X152" s="11">
        <v>-813.33638249164369</v>
      </c>
      <c r="Y152" s="11">
        <v>-0.7367746059085396</v>
      </c>
      <c r="Z152" s="11">
        <v>-1.0281882942207472</v>
      </c>
      <c r="AA152" s="11">
        <v>-2.3920428597026708</v>
      </c>
      <c r="AB152" s="11">
        <v>-26.074334826644325</v>
      </c>
      <c r="AC152" s="11">
        <v>-0.36948824740022779</v>
      </c>
      <c r="AD152" s="11">
        <v>-7.0328811744504556</v>
      </c>
      <c r="AE152" s="11">
        <v>-5.2730918800546345</v>
      </c>
      <c r="AF152" s="11">
        <v>-2.1774201393584922E-2</v>
      </c>
      <c r="AG152" s="11">
        <v>-15.089908562306668</v>
      </c>
      <c r="AH152" s="11">
        <v>-34.512946088890786</v>
      </c>
      <c r="AI152" s="11">
        <v>-0.27482579228441423</v>
      </c>
      <c r="AJ152" s="11">
        <v>-50.591148856203347</v>
      </c>
      <c r="AK152" s="11">
        <v>-11.309822080647471</v>
      </c>
      <c r="AL152" s="11">
        <v>-31.304274044293884</v>
      </c>
      <c r="AM152" s="11">
        <v>-33.936706645816443</v>
      </c>
      <c r="AN152" s="11">
        <v>-45.548834328747276</v>
      </c>
      <c r="AO152" s="11">
        <v>-1.1656121960806385</v>
      </c>
      <c r="AP152" s="11">
        <v>-2.731506732408076</v>
      </c>
      <c r="AQ152" s="11"/>
      <c r="AR152" s="11">
        <v>251.57488405603038</v>
      </c>
      <c r="AS152" s="11"/>
      <c r="AT152" s="11">
        <v>330.21399018551381</v>
      </c>
      <c r="AU152" s="11">
        <v>25.272720537297822</v>
      </c>
      <c r="AV152" s="11"/>
      <c r="AW152" s="11">
        <v>64.883839063507992</v>
      </c>
      <c r="AX152" s="11">
        <v>8.3593104811274657</v>
      </c>
      <c r="AY152" s="11">
        <v>261.39479599392826</v>
      </c>
      <c r="AZ152" s="11">
        <v>276.92466964302901</v>
      </c>
      <c r="BA152" s="11">
        <v>232.28222824989825</v>
      </c>
      <c r="BB152" s="11">
        <v>108.46764623827403</v>
      </c>
      <c r="BC152" s="11">
        <v>65.644336820436791</v>
      </c>
      <c r="BD152" s="11">
        <v>92.41390731750937</v>
      </c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>
        <v>-5.6754090939635589</v>
      </c>
      <c r="DW152" s="11">
        <v>-7.7487919466164001</v>
      </c>
      <c r="DX152" s="11">
        <v>-7.5624585284665784</v>
      </c>
      <c r="DY152" s="11">
        <v>-8.3453622772102634</v>
      </c>
      <c r="DZ152" s="11">
        <v>-8.719289038903419</v>
      </c>
      <c r="EA152" s="11">
        <v>-2.9973349880051394</v>
      </c>
      <c r="EB152" s="11">
        <v>-4.6864654168878914</v>
      </c>
      <c r="EC152" s="11">
        <v>-5.7662197669956754</v>
      </c>
      <c r="ED152" s="11">
        <v>-8.542530171497539</v>
      </c>
      <c r="EE152" s="11">
        <v>-16.482138567774484</v>
      </c>
      <c r="EF152" s="11">
        <v>-18.721987707868408</v>
      </c>
      <c r="EG152" s="11">
        <v>-27.84072561082732</v>
      </c>
      <c r="EH152" s="11">
        <v>-57.7763221787568</v>
      </c>
      <c r="EI152" s="11">
        <v>-100.0130952179702</v>
      </c>
      <c r="EJ152" s="11">
        <v>-210.3008931217023</v>
      </c>
      <c r="EK152" s="11"/>
      <c r="EL152" s="11"/>
      <c r="EM152" s="11"/>
      <c r="EN152" s="11"/>
      <c r="EO152" s="11"/>
      <c r="EP152" s="11"/>
      <c r="EQ152" s="11"/>
      <c r="ER152" s="11"/>
      <c r="ES152" s="11"/>
      <c r="ET152" s="11">
        <v>2.4897417461033911E-11</v>
      </c>
      <c r="EU152" s="11"/>
      <c r="EX152" s="11"/>
      <c r="EZ152" s="37"/>
    </row>
    <row r="153" spans="1:156" x14ac:dyDescent="0.3">
      <c r="A153" s="66" t="s">
        <v>28</v>
      </c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>
        <v>3803.5464377724552</v>
      </c>
      <c r="DV153" s="11">
        <v>264.56157734489375</v>
      </c>
      <c r="DW153" s="11">
        <v>460.04251226383502</v>
      </c>
      <c r="DX153" s="11">
        <v>655.37166723293285</v>
      </c>
      <c r="DY153" s="11">
        <v>750.05919565732859</v>
      </c>
      <c r="DZ153" s="11">
        <v>887.12542258537474</v>
      </c>
      <c r="EA153" s="11">
        <v>73.422359633824371</v>
      </c>
      <c r="EB153" s="11">
        <v>132.34814561771546</v>
      </c>
      <c r="EC153" s="11">
        <v>200.3030810828937</v>
      </c>
      <c r="ED153" s="11">
        <v>591.86481369420972</v>
      </c>
      <c r="EE153" s="11">
        <v>1296.2799688300572</v>
      </c>
      <c r="EF153" s="11">
        <v>222.99530811037741</v>
      </c>
      <c r="EG153" s="11">
        <v>529.72832518752887</v>
      </c>
      <c r="EH153" s="11">
        <v>1788.8899711630036</v>
      </c>
      <c r="EI153" s="11">
        <v>4584.173823997171</v>
      </c>
      <c r="EJ153" s="11">
        <v>16674.058473657838</v>
      </c>
      <c r="EK153" s="11">
        <v>-3053.3328631607915</v>
      </c>
      <c r="EL153" s="11"/>
      <c r="EM153" s="11"/>
      <c r="EN153" s="11"/>
      <c r="EO153" s="11"/>
      <c r="EP153" s="11"/>
      <c r="EQ153" s="11"/>
      <c r="ER153" s="11"/>
      <c r="ES153" s="11">
        <v>8642.5599376101</v>
      </c>
      <c r="ET153" s="11">
        <v>38503.998158280745</v>
      </c>
      <c r="EU153" s="11"/>
      <c r="EX153" s="11"/>
      <c r="EZ153" s="37"/>
    </row>
    <row r="154" spans="1:156" x14ac:dyDescent="0.3">
      <c r="A154" s="66" t="s">
        <v>29</v>
      </c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  <c r="DW154" s="11"/>
      <c r="DX154" s="11"/>
      <c r="DY154" s="11"/>
      <c r="DZ154" s="11"/>
      <c r="EA154" s="11"/>
      <c r="EB154" s="11"/>
      <c r="EC154" s="11"/>
      <c r="ED154" s="11"/>
      <c r="EE154" s="11"/>
      <c r="EF154" s="11"/>
      <c r="EG154" s="11"/>
      <c r="EH154" s="11"/>
      <c r="EI154" s="11"/>
      <c r="EJ154" s="11"/>
      <c r="EK154" s="11"/>
      <c r="EL154" s="11"/>
      <c r="EM154" s="11"/>
      <c r="EN154" s="11"/>
      <c r="EO154" s="11"/>
      <c r="EP154" s="11"/>
      <c r="EQ154" s="11">
        <v>2539.5820594212287</v>
      </c>
      <c r="ER154" s="11"/>
      <c r="ES154" s="11"/>
      <c r="ET154" s="11">
        <v>2539.5820594212287</v>
      </c>
      <c r="EU154" s="11"/>
      <c r="EX154" s="11"/>
      <c r="EZ154" s="37"/>
    </row>
    <row r="155" spans="1:156" x14ac:dyDescent="0.3">
      <c r="A155" s="66" t="s">
        <v>30</v>
      </c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>
        <v>10.877203763165516</v>
      </c>
      <c r="BF155" s="11">
        <v>0.27221791597040035</v>
      </c>
      <c r="BG155" s="11">
        <v>749.13878918167018</v>
      </c>
      <c r="BH155" s="11">
        <v>249.21715890816492</v>
      </c>
      <c r="BI155" s="11">
        <v>5.7697601139508308</v>
      </c>
      <c r="BJ155" s="11">
        <v>1.2873154711904511E-2</v>
      </c>
      <c r="BK155" s="11">
        <v>0.41721485528415797</v>
      </c>
      <c r="BL155" s="11"/>
      <c r="BM155" s="11">
        <v>2.6965912956948328</v>
      </c>
      <c r="BN155" s="11">
        <v>51.228784195408345</v>
      </c>
      <c r="BO155" s="11">
        <v>6.6804766739151658E-2</v>
      </c>
      <c r="BP155" s="11"/>
      <c r="BQ155" s="11">
        <v>0.56758386691035279</v>
      </c>
      <c r="BR155" s="11">
        <v>43.011474631604734</v>
      </c>
      <c r="BS155" s="11">
        <v>3.5378215274618698</v>
      </c>
      <c r="BT155" s="11">
        <v>19.176780974436202</v>
      </c>
      <c r="BU155" s="11">
        <v>10.497902043373713</v>
      </c>
      <c r="BV155" s="11">
        <v>34.301967415252761</v>
      </c>
      <c r="BW155" s="11">
        <v>19.140171288286574</v>
      </c>
      <c r="BX155" s="11">
        <v>50.628769058294203</v>
      </c>
      <c r="BY155" s="11">
        <v>5.1769389026808543</v>
      </c>
      <c r="BZ155" s="11">
        <v>480.62178464762508</v>
      </c>
      <c r="CA155" s="11">
        <v>630.82352380952386</v>
      </c>
      <c r="CB155" s="11">
        <v>136.16055938179227</v>
      </c>
      <c r="CC155" s="11">
        <v>2640.3384089621177</v>
      </c>
      <c r="CD155" s="11">
        <v>364.00222929714664</v>
      </c>
      <c r="CE155" s="11">
        <v>176.33458972439621</v>
      </c>
      <c r="CF155" s="11">
        <v>664.58630400551681</v>
      </c>
      <c r="CG155" s="11">
        <v>517.42695008437215</v>
      </c>
      <c r="CH155" s="11">
        <v>745.73128219625403</v>
      </c>
      <c r="CI155" s="11">
        <v>431.94283444714046</v>
      </c>
      <c r="CJ155" s="11">
        <v>11.226369803939743</v>
      </c>
      <c r="CK155" s="11">
        <v>638.61765047241283</v>
      </c>
      <c r="CL155" s="11">
        <v>435.8913603385264</v>
      </c>
      <c r="CM155" s="11">
        <v>244.32938053804995</v>
      </c>
      <c r="CN155" s="11">
        <v>961.80407660095193</v>
      </c>
      <c r="CO155" s="11">
        <v>525.33514155356158</v>
      </c>
      <c r="CP155" s="11">
        <v>8292.794229351608</v>
      </c>
      <c r="CQ155" s="11">
        <v>2209.072494031102</v>
      </c>
      <c r="CR155" s="11">
        <v>4856.8512734903952</v>
      </c>
      <c r="CS155" s="11">
        <v>18366.159309000624</v>
      </c>
      <c r="CT155" s="11">
        <v>1245.9745362348547</v>
      </c>
      <c r="CU155" s="11">
        <v>2.6413828805261851E-2</v>
      </c>
      <c r="CV155" s="11"/>
      <c r="CW155" s="11"/>
      <c r="CX155" s="11"/>
      <c r="CY155" s="11">
        <v>3723.8822535224294</v>
      </c>
      <c r="CZ155" s="11">
        <v>2074.2283271792821</v>
      </c>
      <c r="DA155" s="11"/>
      <c r="DB155" s="11">
        <v>387.6924894521843</v>
      </c>
      <c r="DC155" s="11"/>
      <c r="DD155" s="11">
        <v>13856.922883076133</v>
      </c>
      <c r="DE155" s="11">
        <v>2624.0802659969318</v>
      </c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>
        <v>2895.2832895699084</v>
      </c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>
        <v>1728.6640528096948</v>
      </c>
      <c r="EL155" s="11"/>
      <c r="EM155" s="11"/>
      <c r="EN155" s="11"/>
      <c r="EO155" s="11"/>
      <c r="EP155" s="11"/>
      <c r="EQ155" s="11"/>
      <c r="ER155" s="11"/>
      <c r="ES155" s="11"/>
      <c r="ET155" s="11">
        <v>73122.541071266343</v>
      </c>
      <c r="EU155" s="11"/>
      <c r="EX155" s="11"/>
      <c r="EZ155" s="37"/>
    </row>
    <row r="156" spans="1:156" x14ac:dyDescent="0.3">
      <c r="A156" s="66" t="s">
        <v>196</v>
      </c>
      <c r="B156" s="11">
        <v>2825.7953019208089</v>
      </c>
      <c r="C156" s="11">
        <v>856.89832219835864</v>
      </c>
      <c r="D156" s="11">
        <v>1232.3246757893226</v>
      </c>
      <c r="E156" s="11">
        <v>337.32121775487713</v>
      </c>
      <c r="F156" s="11">
        <v>514.19229842038021</v>
      </c>
      <c r="G156" s="11">
        <v>1285.4054888806322</v>
      </c>
      <c r="H156" s="11">
        <v>1830.0800008252679</v>
      </c>
      <c r="I156" s="11">
        <v>2203.0023039232383</v>
      </c>
      <c r="J156" s="11">
        <v>3403.8486634641367</v>
      </c>
      <c r="K156" s="11">
        <v>52.398938606633799</v>
      </c>
      <c r="L156" s="11">
        <v>4.6633378582398359</v>
      </c>
      <c r="M156" s="11">
        <v>154.54430320117407</v>
      </c>
      <c r="N156" s="11">
        <v>3211.4416629401721</v>
      </c>
      <c r="O156" s="11">
        <v>2925.9963287112282</v>
      </c>
      <c r="P156" s="11">
        <v>228.93406196462908</v>
      </c>
      <c r="Q156" s="11">
        <v>1233.4306431964012</v>
      </c>
      <c r="R156" s="11">
        <v>1277.6742177029748</v>
      </c>
      <c r="S156" s="11">
        <v>909.62957589162022</v>
      </c>
      <c r="T156" s="11">
        <v>3746.5355032810953</v>
      </c>
      <c r="U156" s="11">
        <v>1721.5706276231167</v>
      </c>
      <c r="V156" s="11">
        <v>9204.7418918339445</v>
      </c>
      <c r="W156" s="11">
        <v>807.17066666666665</v>
      </c>
      <c r="X156" s="11">
        <v>20791.016073592975</v>
      </c>
      <c r="Y156" s="11">
        <v>302.01084221755713</v>
      </c>
      <c r="Z156" s="11">
        <v>130.53123816323614</v>
      </c>
      <c r="AA156" s="11">
        <v>1520.3465803424822</v>
      </c>
      <c r="AB156" s="11">
        <v>5550.0060001108486</v>
      </c>
      <c r="AC156" s="11">
        <v>89.12512315374363</v>
      </c>
      <c r="AD156" s="11">
        <v>892.26909707531252</v>
      </c>
      <c r="AE156" s="11">
        <v>1085.4690140378182</v>
      </c>
      <c r="AF156" s="11">
        <v>27.838938199051338</v>
      </c>
      <c r="AG156" s="11">
        <v>747.51130135302981</v>
      </c>
      <c r="AH156" s="11">
        <v>382.98927761363325</v>
      </c>
      <c r="AI156" s="11">
        <v>24.893500610996952</v>
      </c>
      <c r="AJ156" s="11">
        <v>3516.1021622996</v>
      </c>
      <c r="AK156" s="11">
        <v>7627.3360181492562</v>
      </c>
      <c r="AL156" s="11">
        <v>2723.7664503195424</v>
      </c>
      <c r="AM156" s="11">
        <v>1204.928706972383</v>
      </c>
      <c r="AN156" s="11">
        <v>1264.5347696524386</v>
      </c>
      <c r="AO156" s="11">
        <v>106.41797893293345</v>
      </c>
      <c r="AP156" s="11">
        <v>355.14416723406293</v>
      </c>
      <c r="AQ156" s="11">
        <v>8248.0059626100683</v>
      </c>
      <c r="AR156" s="11">
        <v>4536.9950897988592</v>
      </c>
      <c r="AS156" s="11">
        <v>28369.654372866273</v>
      </c>
      <c r="AT156" s="11">
        <v>20067.295622470156</v>
      </c>
      <c r="AU156" s="11">
        <v>22118.895223126292</v>
      </c>
      <c r="AV156" s="11">
        <v>11215.460006900055</v>
      </c>
      <c r="AW156" s="11">
        <v>8178.73515456938</v>
      </c>
      <c r="AX156" s="11">
        <v>7889.6485470065682</v>
      </c>
      <c r="AY156" s="11">
        <v>6068.429565061444</v>
      </c>
      <c r="AZ156" s="11">
        <v>10744.541436273179</v>
      </c>
      <c r="BA156" s="11">
        <v>14831.349244999905</v>
      </c>
      <c r="BB156" s="11">
        <v>9038.9597506829577</v>
      </c>
      <c r="BC156" s="11">
        <v>3576.1159098506109</v>
      </c>
      <c r="BD156" s="11">
        <v>5931.5889664200149</v>
      </c>
      <c r="BE156" s="11">
        <v>2889.9577362500145</v>
      </c>
      <c r="BF156" s="11">
        <v>880.14648654469386</v>
      </c>
      <c r="BG156" s="11">
        <v>2147.6361606277251</v>
      </c>
      <c r="BH156" s="11">
        <v>330.89894750469534</v>
      </c>
      <c r="BI156" s="11">
        <v>285.70004979709501</v>
      </c>
      <c r="BJ156" s="11">
        <v>333.11296500928393</v>
      </c>
      <c r="BK156" s="11">
        <v>1423.662625848063</v>
      </c>
      <c r="BL156" s="11">
        <v>598.91978504959479</v>
      </c>
      <c r="BM156" s="11">
        <v>1216.4578471021271</v>
      </c>
      <c r="BN156" s="11">
        <v>3675.3775783427573</v>
      </c>
      <c r="BO156" s="11">
        <v>54.355862490275385</v>
      </c>
      <c r="BP156" s="11">
        <v>4.982668796929322</v>
      </c>
      <c r="BQ156" s="11">
        <v>162.89899027745003</v>
      </c>
      <c r="BR156" s="11">
        <v>3280.3032107589984</v>
      </c>
      <c r="BS156" s="11">
        <v>4480.56086455281</v>
      </c>
      <c r="BT156" s="11">
        <v>288.53393783129206</v>
      </c>
      <c r="BU156" s="11">
        <v>1334.0584069763283</v>
      </c>
      <c r="BV156" s="11">
        <v>1554.1295800522862</v>
      </c>
      <c r="BW156" s="11">
        <v>918.90516642984721</v>
      </c>
      <c r="BX156" s="11">
        <v>4025.008601743225</v>
      </c>
      <c r="BY156" s="11">
        <v>2024.7157576546679</v>
      </c>
      <c r="BZ156" s="11">
        <v>10948.980478675012</v>
      </c>
      <c r="CA156" s="11">
        <v>1437.9941904761904</v>
      </c>
      <c r="CB156" s="11">
        <v>21924.397716527106</v>
      </c>
      <c r="CC156" s="11">
        <v>5193.520391486506</v>
      </c>
      <c r="CD156" s="11">
        <v>748.74506141506981</v>
      </c>
      <c r="CE156" s="11">
        <v>2058.5473711879413</v>
      </c>
      <c r="CF156" s="11">
        <v>6726.4944642062192</v>
      </c>
      <c r="CG156" s="11">
        <v>844.94066251188815</v>
      </c>
      <c r="CH156" s="11">
        <v>3290.6009969095749</v>
      </c>
      <c r="CI156" s="11">
        <v>2699.3695379007777</v>
      </c>
      <c r="CJ156" s="11">
        <v>60.90668384049286</v>
      </c>
      <c r="CK156" s="11">
        <v>2623.1300877744297</v>
      </c>
      <c r="CL156" s="11">
        <v>2553.6266588553481</v>
      </c>
      <c r="CM156" s="11">
        <v>509.09379048320795</v>
      </c>
      <c r="CN156" s="11">
        <v>5039.12937021383</v>
      </c>
      <c r="CO156" s="11">
        <v>11952.897942635374</v>
      </c>
      <c r="CP156" s="11">
        <v>14955.749756692809</v>
      </c>
      <c r="CQ156" s="11">
        <v>3990.8449606730683</v>
      </c>
      <c r="CR156" s="11">
        <v>8234.7285721526205</v>
      </c>
      <c r="CS156" s="11">
        <v>22621.681257397482</v>
      </c>
      <c r="CT156" s="11">
        <v>2812.3341318997273</v>
      </c>
      <c r="CU156" s="11">
        <v>8248.0324873110039</v>
      </c>
      <c r="CV156" s="11">
        <v>4536.9950897988592</v>
      </c>
      <c r="CW156" s="11">
        <v>28369.65437286628</v>
      </c>
      <c r="CX156" s="11">
        <v>20622.412109620262</v>
      </c>
      <c r="CY156" s="11">
        <v>25847.11902117408</v>
      </c>
      <c r="CZ156" s="11">
        <v>13590.935461587012</v>
      </c>
      <c r="DA156" s="11">
        <v>8178.7351545693809</v>
      </c>
      <c r="DB156" s="11">
        <v>8277.3410364587544</v>
      </c>
      <c r="DC156" s="11">
        <v>6068.4295650614476</v>
      </c>
      <c r="DD156" s="11">
        <v>24601.464319349307</v>
      </c>
      <c r="DE156" s="11">
        <v>17455.429510996841</v>
      </c>
      <c r="DF156" s="11">
        <v>9038.9597506829505</v>
      </c>
      <c r="DG156" s="11">
        <v>3589.8052686463961</v>
      </c>
      <c r="DH156" s="11">
        <v>6588.9709795039098</v>
      </c>
      <c r="DI156" s="11">
        <v>22439.470104921293</v>
      </c>
      <c r="DJ156" s="11">
        <v>5799.8744192689019</v>
      </c>
      <c r="DK156" s="11">
        <v>6442.5359027074874</v>
      </c>
      <c r="DL156" s="11">
        <v>1579.631371662975</v>
      </c>
      <c r="DM156" s="11">
        <v>679.22647186766915</v>
      </c>
      <c r="DN156" s="11">
        <v>3524.3845297637431</v>
      </c>
      <c r="DO156" s="11">
        <v>12347.675499948647</v>
      </c>
      <c r="DP156" s="11">
        <v>6377.2950355519479</v>
      </c>
      <c r="DQ156" s="11">
        <v>6445.201717721724</v>
      </c>
      <c r="DR156" s="11">
        <v>8387.1943415959413</v>
      </c>
      <c r="DS156" s="11">
        <v>70349.515991851149</v>
      </c>
      <c r="DT156" s="11">
        <v>688.76296390948505</v>
      </c>
      <c r="DU156" s="11">
        <v>72985.692127746821</v>
      </c>
      <c r="DV156" s="11">
        <v>3034.3033960881667</v>
      </c>
      <c r="DW156" s="11">
        <v>4334.9372841087343</v>
      </c>
      <c r="DX156" s="11">
        <v>4900.8767757042051</v>
      </c>
      <c r="DY156" s="11">
        <v>4973.3374625878196</v>
      </c>
      <c r="DZ156" s="11">
        <v>5679.540480897932</v>
      </c>
      <c r="EA156" s="11">
        <v>802.44900997777825</v>
      </c>
      <c r="EB156" s="11">
        <v>1353.5242973402333</v>
      </c>
      <c r="EC156" s="11">
        <v>1448.7353683576241</v>
      </c>
      <c r="ED156" s="11">
        <v>2454.5804415529301</v>
      </c>
      <c r="EE156" s="11">
        <v>5047.0374501941978</v>
      </c>
      <c r="EF156" s="11">
        <v>2022.5614913586401</v>
      </c>
      <c r="EG156" s="11">
        <v>4270.5430870178698</v>
      </c>
      <c r="EH156" s="11">
        <v>10181.263431790219</v>
      </c>
      <c r="EI156" s="11">
        <v>18439.112179072647</v>
      </c>
      <c r="EJ156" s="11">
        <v>52669.26995126246</v>
      </c>
      <c r="EK156" s="11">
        <v>31606.840703197391</v>
      </c>
      <c r="EL156" s="11">
        <v>7391.7721019549963</v>
      </c>
      <c r="EM156" s="11">
        <v>360.59316112872659</v>
      </c>
      <c r="EN156" s="11">
        <v>5014.3426231600579</v>
      </c>
      <c r="EO156" s="11">
        <v>9688.1113618548261</v>
      </c>
      <c r="EP156" s="11">
        <v>2.4897417461033911E-11</v>
      </c>
      <c r="EQ156" s="11">
        <v>38503.998158303591</v>
      </c>
      <c r="ER156" s="11">
        <v>2539.582059421231</v>
      </c>
      <c r="ES156" s="11">
        <v>73122.541071266198</v>
      </c>
      <c r="ET156" s="11">
        <v>1105164.1473926194</v>
      </c>
      <c r="EU156" s="11"/>
      <c r="EX156" s="11"/>
      <c r="EZ156" s="37"/>
    </row>
    <row r="157" spans="1:156" x14ac:dyDescent="0.3">
      <c r="A157" s="66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  <c r="DT157" s="11"/>
      <c r="DU157" s="11"/>
      <c r="DV157" s="11"/>
      <c r="DW157" s="11"/>
      <c r="DX157" s="11"/>
      <c r="DY157" s="11"/>
      <c r="DZ157" s="11"/>
      <c r="EA157" s="11"/>
      <c r="EB157" s="11"/>
      <c r="EC157" s="11"/>
      <c r="ED157" s="11"/>
      <c r="EE157" s="11"/>
      <c r="EF157" s="11"/>
      <c r="EG157" s="11"/>
      <c r="EH157" s="11"/>
      <c r="EI157" s="11"/>
      <c r="EJ157" s="11"/>
      <c r="EK157" s="11"/>
      <c r="EL157" s="11"/>
      <c r="EM157" s="11"/>
      <c r="EN157" s="11"/>
      <c r="EO157" s="11"/>
      <c r="EP157" s="11"/>
      <c r="EQ157" s="11"/>
      <c r="ER157" s="11"/>
      <c r="ES157" s="11"/>
      <c r="ET157" s="11"/>
      <c r="EU157" s="11"/>
    </row>
    <row r="158" spans="1:156" x14ac:dyDescent="0.3">
      <c r="A158" s="5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  <c r="EM158" s="11"/>
      <c r="EN158" s="11"/>
      <c r="EO158" s="11"/>
      <c r="EP158" s="11"/>
      <c r="EQ158" s="11"/>
      <c r="ER158" s="11"/>
      <c r="ES158" s="11"/>
      <c r="ET158" s="11"/>
    </row>
    <row r="159" spans="1:156" x14ac:dyDescent="0.3">
      <c r="A159" s="53"/>
    </row>
  </sheetData>
  <conditionalFormatting sqref="GT70:GT173">
    <cfRule type="cellIs" dxfId="1" priority="2" operator="lessThan">
      <formula>0</formula>
    </cfRule>
  </conditionalFormatting>
  <conditionalFormatting sqref="BE157:DH157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11"/>
  <sheetViews>
    <sheetView topLeftCell="A16" workbookViewId="0">
      <selection activeCell="C31" sqref="C31"/>
    </sheetView>
  </sheetViews>
  <sheetFormatPr defaultRowHeight="14.4" x14ac:dyDescent="0.3"/>
  <cols>
    <col min="27" max="42" width="8.88671875" style="12"/>
  </cols>
  <sheetData>
    <row r="1" spans="1:42" ht="18" x14ac:dyDescent="0.35">
      <c r="A1" s="5" t="s">
        <v>280</v>
      </c>
    </row>
    <row r="3" spans="1:42" x14ac:dyDescent="0.3">
      <c r="B3" s="14" t="s">
        <v>281</v>
      </c>
    </row>
    <row r="6" spans="1:42" x14ac:dyDescent="0.3">
      <c r="B6" s="2" t="s">
        <v>282</v>
      </c>
      <c r="C6" s="2"/>
    </row>
    <row r="7" spans="1:42" x14ac:dyDescent="0.3">
      <c r="A7" s="12"/>
      <c r="C7" t="s">
        <v>453</v>
      </c>
      <c r="D7" t="s">
        <v>454</v>
      </c>
      <c r="E7" t="s">
        <v>455</v>
      </c>
      <c r="F7" t="s">
        <v>456</v>
      </c>
      <c r="G7" t="s">
        <v>457</v>
      </c>
      <c r="H7" t="s">
        <v>458</v>
      </c>
      <c r="I7" t="s">
        <v>459</v>
      </c>
      <c r="J7" t="s">
        <v>460</v>
      </c>
      <c r="K7" t="s">
        <v>461</v>
      </c>
      <c r="L7" t="s">
        <v>462</v>
      </c>
      <c r="M7" t="s">
        <v>463</v>
      </c>
      <c r="N7" t="s">
        <v>464</v>
      </c>
      <c r="O7" t="s">
        <v>465</v>
      </c>
      <c r="P7" t="s">
        <v>466</v>
      </c>
      <c r="Q7" s="4" t="s">
        <v>467</v>
      </c>
      <c r="R7" s="4"/>
      <c r="S7" s="4"/>
      <c r="AA7" s="12" t="s">
        <v>654</v>
      </c>
      <c r="AB7" s="12" t="s">
        <v>453</v>
      </c>
      <c r="AC7" s="12" t="s">
        <v>454</v>
      </c>
      <c r="AD7" s="12" t="s">
        <v>455</v>
      </c>
      <c r="AE7" s="12" t="s">
        <v>456</v>
      </c>
      <c r="AF7" s="12" t="s">
        <v>457</v>
      </c>
      <c r="AG7" s="12" t="s">
        <v>458</v>
      </c>
      <c r="AH7" s="12" t="s">
        <v>459</v>
      </c>
      <c r="AI7" s="12" t="s">
        <v>460</v>
      </c>
      <c r="AJ7" s="12" t="s">
        <v>461</v>
      </c>
      <c r="AK7" s="12" t="s">
        <v>462</v>
      </c>
      <c r="AL7" s="12" t="s">
        <v>463</v>
      </c>
      <c r="AM7" s="12" t="s">
        <v>464</v>
      </c>
      <c r="AN7" s="12" t="s">
        <v>465</v>
      </c>
      <c r="AO7" s="12" t="s">
        <v>466</v>
      </c>
      <c r="AP7" s="12" t="s">
        <v>467</v>
      </c>
    </row>
    <row r="8" spans="1:42" x14ac:dyDescent="0.3">
      <c r="A8" s="16"/>
      <c r="B8" s="11" t="s">
        <v>400</v>
      </c>
      <c r="C8" s="21">
        <f>VLOOKUP($B8,$AA$8:$AP$77,MATCH(C$7,$AA$7:$AP$7,0),)</f>
        <v>0.97788200000000014</v>
      </c>
      <c r="D8" s="21">
        <f t="shared" ref="D8:Q23" si="0">VLOOKUP($B8,$AA$8:$AP$77,MATCH(D$7,$AA$7:$AP$7,0),)</f>
        <v>0.96201500000000006</v>
      </c>
      <c r="E8" s="21">
        <f t="shared" si="0"/>
        <v>0.94614799999999999</v>
      </c>
      <c r="F8" s="21">
        <f t="shared" si="0"/>
        <v>0.50007709999999994</v>
      </c>
      <c r="G8" s="21">
        <f t="shared" si="0"/>
        <v>5.4006200000000004E-2</v>
      </c>
      <c r="H8" s="21">
        <f t="shared" si="0"/>
        <v>0.97788200000000014</v>
      </c>
      <c r="I8" s="21">
        <f t="shared" si="0"/>
        <v>0.96201500000000006</v>
      </c>
      <c r="J8" s="21">
        <f t="shared" si="0"/>
        <v>0.94614799999999999</v>
      </c>
      <c r="K8" s="21">
        <f t="shared" si="0"/>
        <v>0.50007709999999994</v>
      </c>
      <c r="L8" s="21">
        <f t="shared" si="0"/>
        <v>5.4006200000000004E-2</v>
      </c>
      <c r="M8" s="21">
        <f t="shared" si="0"/>
        <v>0.77270770000000011</v>
      </c>
      <c r="N8" s="21">
        <f t="shared" si="0"/>
        <v>0.75684070000000003</v>
      </c>
      <c r="O8" s="21">
        <f t="shared" si="0"/>
        <v>0.74097369999999996</v>
      </c>
      <c r="P8" s="21">
        <f t="shared" si="0"/>
        <v>0.29490279999999991</v>
      </c>
      <c r="Q8" s="21">
        <f t="shared" si="0"/>
        <v>0.14745139999999995</v>
      </c>
      <c r="R8" s="15"/>
      <c r="AA8" s="12" t="s">
        <v>400</v>
      </c>
      <c r="AB8" s="12">
        <v>0.97788200000000014</v>
      </c>
      <c r="AC8" s="12">
        <v>0.96201500000000006</v>
      </c>
      <c r="AD8" s="12">
        <v>0.94614799999999999</v>
      </c>
      <c r="AE8" s="12">
        <v>0.50007709999999994</v>
      </c>
      <c r="AF8" s="12">
        <v>5.4006200000000004E-2</v>
      </c>
      <c r="AG8" s="12">
        <v>0.97788200000000014</v>
      </c>
      <c r="AH8" s="12">
        <v>0.96201500000000006</v>
      </c>
      <c r="AI8" s="12">
        <v>0.94614799999999999</v>
      </c>
      <c r="AJ8" s="12">
        <v>0.50007709999999994</v>
      </c>
      <c r="AK8" s="12">
        <v>5.4006200000000004E-2</v>
      </c>
      <c r="AL8" s="12">
        <v>0.77270770000000011</v>
      </c>
      <c r="AM8" s="12">
        <v>0.75684070000000003</v>
      </c>
      <c r="AN8" s="12">
        <v>0.74097369999999996</v>
      </c>
      <c r="AO8" s="12">
        <v>0.29490279999999991</v>
      </c>
      <c r="AP8" s="12">
        <v>0.14745139999999995</v>
      </c>
    </row>
    <row r="9" spans="1:42" x14ac:dyDescent="0.3">
      <c r="A9" s="16"/>
      <c r="B9" s="11" t="s">
        <v>401</v>
      </c>
      <c r="C9" s="21">
        <f t="shared" ref="C9:Q24" si="1">VLOOKUP($B9,$AA$8:$AP$77,MATCH(C$7,$AA$7:$AP$7,0),)</f>
        <v>1.3575300000000001</v>
      </c>
      <c r="D9" s="21">
        <f t="shared" si="0"/>
        <v>1.503147</v>
      </c>
      <c r="E9" s="21">
        <f t="shared" si="0"/>
        <v>1.6487640000000001</v>
      </c>
      <c r="F9" s="21">
        <f t="shared" si="0"/>
        <v>1.2907000000000002</v>
      </c>
      <c r="G9" s="21">
        <f t="shared" si="0"/>
        <v>0.79837960000000008</v>
      </c>
      <c r="H9" s="21">
        <f t="shared" si="0"/>
        <v>1.3575300000000001</v>
      </c>
      <c r="I9" s="21">
        <f t="shared" si="0"/>
        <v>1.503147</v>
      </c>
      <c r="J9" s="21">
        <f t="shared" si="0"/>
        <v>1.6487640000000001</v>
      </c>
      <c r="K9" s="21">
        <f t="shared" si="0"/>
        <v>1.2907000000000002</v>
      </c>
      <c r="L9" s="21">
        <f t="shared" si="0"/>
        <v>0.79837960000000008</v>
      </c>
      <c r="M9" s="21">
        <f t="shared" si="0"/>
        <v>0.9376848000000001</v>
      </c>
      <c r="N9" s="21">
        <f t="shared" si="0"/>
        <v>1.0833018000000001</v>
      </c>
      <c r="O9" s="21">
        <f t="shared" si="0"/>
        <v>1.2289188000000002</v>
      </c>
      <c r="P9" s="21">
        <f t="shared" si="0"/>
        <v>0.87085480000000015</v>
      </c>
      <c r="Q9" s="21">
        <f t="shared" si="0"/>
        <v>0.37853440000000005</v>
      </c>
      <c r="R9" s="15"/>
      <c r="AA9" s="12" t="s">
        <v>401</v>
      </c>
      <c r="AB9" s="12">
        <v>1.3575300000000001</v>
      </c>
      <c r="AC9" s="12">
        <v>1.503147</v>
      </c>
      <c r="AD9" s="12">
        <v>1.6487640000000001</v>
      </c>
      <c r="AE9" s="12">
        <v>1.2907000000000002</v>
      </c>
      <c r="AF9" s="12">
        <v>0.79837960000000008</v>
      </c>
      <c r="AG9" s="12">
        <v>1.3575300000000001</v>
      </c>
      <c r="AH9" s="12">
        <v>1.503147</v>
      </c>
      <c r="AI9" s="12">
        <v>1.6487640000000001</v>
      </c>
      <c r="AJ9" s="12">
        <v>1.2907000000000002</v>
      </c>
      <c r="AK9" s="12">
        <v>0.79837960000000008</v>
      </c>
      <c r="AL9" s="12">
        <v>0.9376848000000001</v>
      </c>
      <c r="AM9" s="12">
        <v>1.0833018000000001</v>
      </c>
      <c r="AN9" s="12">
        <v>1.2289188000000002</v>
      </c>
      <c r="AO9" s="12">
        <v>0.87085480000000015</v>
      </c>
      <c r="AP9" s="12">
        <v>0.37853440000000005</v>
      </c>
    </row>
    <row r="10" spans="1:42" x14ac:dyDescent="0.3">
      <c r="A10" s="16"/>
      <c r="B10" s="11" t="s">
        <v>402</v>
      </c>
      <c r="C10" s="21">
        <f t="shared" si="1"/>
        <v>1.3575300000000001</v>
      </c>
      <c r="D10" s="21">
        <f t="shared" si="0"/>
        <v>1.503147</v>
      </c>
      <c r="E10" s="21">
        <f t="shared" si="0"/>
        <v>1.6487640000000001</v>
      </c>
      <c r="F10" s="21">
        <f t="shared" si="0"/>
        <v>1.2907000000000002</v>
      </c>
      <c r="G10" s="21">
        <f t="shared" si="0"/>
        <v>0.79837960000000008</v>
      </c>
      <c r="H10" s="21">
        <f t="shared" si="0"/>
        <v>1.3575300000000001</v>
      </c>
      <c r="I10" s="21">
        <f t="shared" si="0"/>
        <v>1.503147</v>
      </c>
      <c r="J10" s="21">
        <f t="shared" si="0"/>
        <v>1.6487640000000001</v>
      </c>
      <c r="K10" s="21">
        <f t="shared" si="0"/>
        <v>1.2907000000000002</v>
      </c>
      <c r="L10" s="21">
        <f t="shared" si="0"/>
        <v>0.79837960000000008</v>
      </c>
      <c r="M10" s="21">
        <f t="shared" si="0"/>
        <v>0.9376848000000001</v>
      </c>
      <c r="N10" s="21">
        <f t="shared" si="0"/>
        <v>1.0833018000000001</v>
      </c>
      <c r="O10" s="21">
        <f t="shared" si="0"/>
        <v>1.2289188000000002</v>
      </c>
      <c r="P10" s="21">
        <f t="shared" si="0"/>
        <v>0.87085480000000015</v>
      </c>
      <c r="Q10" s="21">
        <f t="shared" si="0"/>
        <v>0.37853440000000005</v>
      </c>
      <c r="R10" s="15"/>
      <c r="AA10" s="12" t="s">
        <v>402</v>
      </c>
      <c r="AB10" s="12">
        <v>1.3575300000000001</v>
      </c>
      <c r="AC10" s="12">
        <v>1.503147</v>
      </c>
      <c r="AD10" s="12">
        <v>1.6487640000000001</v>
      </c>
      <c r="AE10" s="12">
        <v>1.2907000000000002</v>
      </c>
      <c r="AF10" s="12">
        <v>0.79837960000000008</v>
      </c>
      <c r="AG10" s="12">
        <v>1.3575300000000001</v>
      </c>
      <c r="AH10" s="12">
        <v>1.503147</v>
      </c>
      <c r="AI10" s="12">
        <v>1.6487640000000001</v>
      </c>
      <c r="AJ10" s="12">
        <v>1.2907000000000002</v>
      </c>
      <c r="AK10" s="12">
        <v>0.79837960000000008</v>
      </c>
      <c r="AL10" s="12">
        <v>0.9376848000000001</v>
      </c>
      <c r="AM10" s="12">
        <v>1.0833018000000001</v>
      </c>
      <c r="AN10" s="12">
        <v>1.2289188000000002</v>
      </c>
      <c r="AO10" s="12">
        <v>0.87085480000000015</v>
      </c>
      <c r="AP10" s="12">
        <v>0.37853440000000005</v>
      </c>
    </row>
    <row r="11" spans="1:42" x14ac:dyDescent="0.3">
      <c r="A11" s="16"/>
      <c r="B11" s="11" t="s">
        <v>403</v>
      </c>
      <c r="C11" s="21">
        <f t="shared" si="1"/>
        <v>1.3575300000000001</v>
      </c>
      <c r="D11" s="21">
        <f t="shared" si="0"/>
        <v>1.503147</v>
      </c>
      <c r="E11" s="21">
        <f t="shared" si="0"/>
        <v>1.6487640000000001</v>
      </c>
      <c r="F11" s="21">
        <f t="shared" si="0"/>
        <v>1.2907000000000002</v>
      </c>
      <c r="G11" s="21">
        <f t="shared" si="0"/>
        <v>0.79837960000000008</v>
      </c>
      <c r="H11" s="21">
        <f t="shared" si="0"/>
        <v>1.3575300000000001</v>
      </c>
      <c r="I11" s="21">
        <f t="shared" si="0"/>
        <v>1.503147</v>
      </c>
      <c r="J11" s="21">
        <f t="shared" si="0"/>
        <v>1.6487640000000001</v>
      </c>
      <c r="K11" s="21">
        <f t="shared" si="0"/>
        <v>1.2907000000000002</v>
      </c>
      <c r="L11" s="21">
        <f t="shared" si="0"/>
        <v>0.79837960000000008</v>
      </c>
      <c r="M11" s="21">
        <f t="shared" si="0"/>
        <v>0.9376848000000001</v>
      </c>
      <c r="N11" s="21">
        <f t="shared" si="0"/>
        <v>1.0833018000000001</v>
      </c>
      <c r="O11" s="21">
        <f t="shared" si="0"/>
        <v>1.2289188000000002</v>
      </c>
      <c r="P11" s="21">
        <f t="shared" si="0"/>
        <v>0.87085480000000015</v>
      </c>
      <c r="Q11" s="21">
        <f t="shared" si="0"/>
        <v>0.37853440000000005</v>
      </c>
      <c r="R11" s="15"/>
      <c r="AA11" s="12" t="s">
        <v>655</v>
      </c>
      <c r="AB11" s="12">
        <v>1.3575300000000001</v>
      </c>
      <c r="AC11" s="12">
        <v>1.503147</v>
      </c>
      <c r="AD11" s="12">
        <v>1.6487640000000001</v>
      </c>
      <c r="AE11" s="12">
        <v>1.2907000000000002</v>
      </c>
      <c r="AF11" s="12">
        <v>0.79837960000000008</v>
      </c>
      <c r="AG11" s="12">
        <v>1.3575300000000001</v>
      </c>
      <c r="AH11" s="12">
        <v>1.503147</v>
      </c>
      <c r="AI11" s="12">
        <v>1.6487640000000001</v>
      </c>
      <c r="AJ11" s="12">
        <v>1.2907000000000002</v>
      </c>
      <c r="AK11" s="12">
        <v>0.79837960000000008</v>
      </c>
      <c r="AL11" s="12">
        <v>0.9376848000000001</v>
      </c>
      <c r="AM11" s="12">
        <v>1.0833018000000001</v>
      </c>
      <c r="AN11" s="12">
        <v>1.2289188000000002</v>
      </c>
      <c r="AO11" s="12">
        <v>0.87085480000000015</v>
      </c>
      <c r="AP11" s="12">
        <v>0.37853440000000005</v>
      </c>
    </row>
    <row r="12" spans="1:42" x14ac:dyDescent="0.3">
      <c r="A12" s="16"/>
      <c r="B12" s="11" t="s">
        <v>404</v>
      </c>
      <c r="C12" s="21">
        <f t="shared" si="1"/>
        <v>0.96295310000000012</v>
      </c>
      <c r="D12" s="21">
        <f t="shared" si="0"/>
        <v>0.87019800000000003</v>
      </c>
      <c r="E12" s="21">
        <f t="shared" si="0"/>
        <v>0.77744290000000005</v>
      </c>
      <c r="F12" s="21">
        <f t="shared" si="0"/>
        <v>0.51770280000000013</v>
      </c>
      <c r="G12" s="21">
        <f t="shared" si="0"/>
        <v>0.3464784500000001</v>
      </c>
      <c r="H12" s="21">
        <f t="shared" si="0"/>
        <v>0.96295310000000012</v>
      </c>
      <c r="I12" s="21">
        <f t="shared" si="0"/>
        <v>0.87019800000000003</v>
      </c>
      <c r="J12" s="21">
        <f t="shared" si="0"/>
        <v>0.77744290000000005</v>
      </c>
      <c r="K12" s="21">
        <f t="shared" si="0"/>
        <v>0.51770280000000013</v>
      </c>
      <c r="L12" s="21">
        <f t="shared" si="0"/>
        <v>0.3464784500000001</v>
      </c>
      <c r="M12" s="21">
        <f t="shared" si="0"/>
        <v>0.63102400000000014</v>
      </c>
      <c r="N12" s="21">
        <f t="shared" si="0"/>
        <v>0.53826890000000005</v>
      </c>
      <c r="O12" s="21">
        <f t="shared" si="0"/>
        <v>0.44551380000000007</v>
      </c>
      <c r="P12" s="21">
        <f t="shared" si="0"/>
        <v>0.18577370000000015</v>
      </c>
      <c r="Q12" s="21">
        <f t="shared" si="0"/>
        <v>1.4549350000000127E-2</v>
      </c>
      <c r="R12" s="15"/>
      <c r="AA12" s="12" t="s">
        <v>403</v>
      </c>
      <c r="AB12" s="12">
        <v>1.3575300000000001</v>
      </c>
      <c r="AC12" s="12">
        <v>1.503147</v>
      </c>
      <c r="AD12" s="12">
        <v>1.6487640000000001</v>
      </c>
      <c r="AE12" s="12">
        <v>1.2907000000000002</v>
      </c>
      <c r="AF12" s="12">
        <v>0.79837960000000008</v>
      </c>
      <c r="AG12" s="12">
        <v>1.3575300000000001</v>
      </c>
      <c r="AH12" s="12">
        <v>1.503147</v>
      </c>
      <c r="AI12" s="12">
        <v>1.6487640000000001</v>
      </c>
      <c r="AJ12" s="12">
        <v>1.2907000000000002</v>
      </c>
      <c r="AK12" s="12">
        <v>0.79837960000000008</v>
      </c>
      <c r="AL12" s="12">
        <v>0.9376848000000001</v>
      </c>
      <c r="AM12" s="12">
        <v>1.0833018000000001</v>
      </c>
      <c r="AN12" s="12">
        <v>1.2289188000000002</v>
      </c>
      <c r="AO12" s="12">
        <v>0.87085480000000015</v>
      </c>
      <c r="AP12" s="12">
        <v>0.37853440000000005</v>
      </c>
    </row>
    <row r="13" spans="1:42" x14ac:dyDescent="0.3">
      <c r="A13" s="16"/>
      <c r="B13" s="11" t="s">
        <v>405</v>
      </c>
      <c r="C13" s="21">
        <f t="shared" si="1"/>
        <v>0.96295310000000012</v>
      </c>
      <c r="D13" s="21">
        <f t="shared" si="0"/>
        <v>0.87019800000000003</v>
      </c>
      <c r="E13" s="21">
        <f t="shared" si="0"/>
        <v>0.77744290000000005</v>
      </c>
      <c r="F13" s="21">
        <f t="shared" si="0"/>
        <v>0.51770280000000013</v>
      </c>
      <c r="G13" s="21">
        <f t="shared" si="0"/>
        <v>0.3464784500000001</v>
      </c>
      <c r="H13" s="21">
        <f t="shared" si="0"/>
        <v>0.96295310000000012</v>
      </c>
      <c r="I13" s="21">
        <f t="shared" si="0"/>
        <v>0.87019800000000003</v>
      </c>
      <c r="J13" s="21">
        <f t="shared" si="0"/>
        <v>0.77744290000000005</v>
      </c>
      <c r="K13" s="21">
        <f t="shared" si="0"/>
        <v>0.51770280000000013</v>
      </c>
      <c r="L13" s="21">
        <f t="shared" si="0"/>
        <v>0.3464784500000001</v>
      </c>
      <c r="M13" s="21">
        <f t="shared" si="0"/>
        <v>0.63102400000000014</v>
      </c>
      <c r="N13" s="21">
        <f t="shared" si="0"/>
        <v>0.53826890000000005</v>
      </c>
      <c r="O13" s="21">
        <f t="shared" si="0"/>
        <v>0.44551380000000007</v>
      </c>
      <c r="P13" s="21">
        <f t="shared" si="0"/>
        <v>0.18577370000000015</v>
      </c>
      <c r="Q13" s="21">
        <f t="shared" si="0"/>
        <v>1.4549350000000127E-2</v>
      </c>
      <c r="R13" s="15"/>
      <c r="AA13" s="12" t="s">
        <v>404</v>
      </c>
      <c r="AB13" s="12">
        <v>0.96295310000000012</v>
      </c>
      <c r="AC13" s="12">
        <v>0.87019800000000003</v>
      </c>
      <c r="AD13" s="12">
        <v>0.77744290000000005</v>
      </c>
      <c r="AE13" s="12">
        <v>0.51770280000000013</v>
      </c>
      <c r="AF13" s="12">
        <v>0.3464784500000001</v>
      </c>
      <c r="AG13" s="12">
        <v>0.96295310000000012</v>
      </c>
      <c r="AH13" s="12">
        <v>0.87019800000000003</v>
      </c>
      <c r="AI13" s="12">
        <v>0.77744290000000005</v>
      </c>
      <c r="AJ13" s="12">
        <v>0.51770280000000013</v>
      </c>
      <c r="AK13" s="12">
        <v>0.3464784500000001</v>
      </c>
      <c r="AL13" s="12">
        <v>0.63102400000000014</v>
      </c>
      <c r="AM13" s="12">
        <v>0.53826890000000005</v>
      </c>
      <c r="AN13" s="12">
        <v>0.44551380000000007</v>
      </c>
      <c r="AO13" s="12">
        <v>0.18577370000000015</v>
      </c>
      <c r="AP13" s="12">
        <v>1.4549350000000127E-2</v>
      </c>
    </row>
    <row r="14" spans="1:42" x14ac:dyDescent="0.3">
      <c r="A14" s="16"/>
      <c r="B14" s="11" t="s">
        <v>406</v>
      </c>
      <c r="C14" s="21">
        <f t="shared" si="1"/>
        <v>0.96295310000000012</v>
      </c>
      <c r="D14" s="21">
        <f t="shared" si="0"/>
        <v>0.87019800000000003</v>
      </c>
      <c r="E14" s="21">
        <f t="shared" si="0"/>
        <v>0.77744290000000005</v>
      </c>
      <c r="F14" s="21">
        <f t="shared" si="0"/>
        <v>0.51770280000000013</v>
      </c>
      <c r="G14" s="21">
        <f t="shared" si="0"/>
        <v>0.3464784500000001</v>
      </c>
      <c r="H14" s="21">
        <f t="shared" si="0"/>
        <v>0.96295310000000012</v>
      </c>
      <c r="I14" s="21">
        <f t="shared" si="0"/>
        <v>0.87019800000000003</v>
      </c>
      <c r="J14" s="21">
        <f t="shared" si="0"/>
        <v>0.77744290000000005</v>
      </c>
      <c r="K14" s="21">
        <f t="shared" si="0"/>
        <v>0.51770280000000013</v>
      </c>
      <c r="L14" s="21">
        <f t="shared" si="0"/>
        <v>0.3464784500000001</v>
      </c>
      <c r="M14" s="21">
        <f t="shared" si="0"/>
        <v>0.63102400000000014</v>
      </c>
      <c r="N14" s="21">
        <f t="shared" si="0"/>
        <v>0.53826890000000005</v>
      </c>
      <c r="O14" s="21">
        <f t="shared" si="0"/>
        <v>0.44551380000000007</v>
      </c>
      <c r="P14" s="21">
        <f t="shared" si="0"/>
        <v>0.18577370000000015</v>
      </c>
      <c r="Q14" s="21">
        <f t="shared" si="0"/>
        <v>1.4549350000000127E-2</v>
      </c>
      <c r="R14" s="15"/>
      <c r="AA14" s="12" t="s">
        <v>405</v>
      </c>
      <c r="AB14" s="12">
        <v>0.96295310000000012</v>
      </c>
      <c r="AC14" s="12">
        <v>0.87019800000000003</v>
      </c>
      <c r="AD14" s="12">
        <v>0.77744290000000005</v>
      </c>
      <c r="AE14" s="12">
        <v>0.51770280000000013</v>
      </c>
      <c r="AF14" s="12">
        <v>0.3464784500000001</v>
      </c>
      <c r="AG14" s="12">
        <v>0.96295310000000012</v>
      </c>
      <c r="AH14" s="12">
        <v>0.87019800000000003</v>
      </c>
      <c r="AI14" s="12">
        <v>0.77744290000000005</v>
      </c>
      <c r="AJ14" s="12">
        <v>0.51770280000000013</v>
      </c>
      <c r="AK14" s="12">
        <v>0.3464784500000001</v>
      </c>
      <c r="AL14" s="12">
        <v>0.63102400000000014</v>
      </c>
      <c r="AM14" s="12">
        <v>0.53826890000000005</v>
      </c>
      <c r="AN14" s="12">
        <v>0.44551380000000007</v>
      </c>
      <c r="AO14" s="12">
        <v>0.18577370000000015</v>
      </c>
      <c r="AP14" s="12">
        <v>1.4549350000000127E-2</v>
      </c>
    </row>
    <row r="15" spans="1:42" x14ac:dyDescent="0.3">
      <c r="A15" s="16"/>
      <c r="B15" s="11" t="s">
        <v>407</v>
      </c>
      <c r="C15" s="21">
        <f t="shared" si="1"/>
        <v>1.2062474000000001</v>
      </c>
      <c r="D15" s="21">
        <f t="shared" si="0"/>
        <v>1.4674984</v>
      </c>
      <c r="E15" s="21">
        <f t="shared" si="0"/>
        <v>1.2764504000000001</v>
      </c>
      <c r="F15" s="21">
        <f t="shared" si="0"/>
        <v>1.0854024</v>
      </c>
      <c r="G15" s="21">
        <f t="shared" si="0"/>
        <v>0.65633410000000003</v>
      </c>
      <c r="H15" s="21">
        <f t="shared" si="0"/>
        <v>1.2062474000000001</v>
      </c>
      <c r="I15" s="21">
        <f t="shared" si="0"/>
        <v>1.4674984</v>
      </c>
      <c r="J15" s="21">
        <f t="shared" si="0"/>
        <v>1.2764504000000001</v>
      </c>
      <c r="K15" s="21">
        <f t="shared" si="0"/>
        <v>1.0854024</v>
      </c>
      <c r="L15" s="21">
        <f t="shared" si="0"/>
        <v>0.65633410000000003</v>
      </c>
      <c r="M15" s="21">
        <f t="shared" si="0"/>
        <v>1.1768688</v>
      </c>
      <c r="N15" s="21">
        <f t="shared" si="0"/>
        <v>1.4381197999999999</v>
      </c>
      <c r="O15" s="21">
        <f t="shared" si="0"/>
        <v>1.2470718000000001</v>
      </c>
      <c r="P15" s="21">
        <f t="shared" si="0"/>
        <v>1.0560238</v>
      </c>
      <c r="Q15" s="21">
        <f t="shared" si="0"/>
        <v>0.6269555</v>
      </c>
      <c r="R15" s="15"/>
      <c r="AA15" s="12" t="s">
        <v>406</v>
      </c>
      <c r="AB15" s="12">
        <v>0.96295310000000012</v>
      </c>
      <c r="AC15" s="12">
        <v>0.87019800000000003</v>
      </c>
      <c r="AD15" s="12">
        <v>0.77744290000000005</v>
      </c>
      <c r="AE15" s="12">
        <v>0.51770280000000013</v>
      </c>
      <c r="AF15" s="12">
        <v>0.3464784500000001</v>
      </c>
      <c r="AG15" s="12">
        <v>0.96295310000000012</v>
      </c>
      <c r="AH15" s="12">
        <v>0.87019800000000003</v>
      </c>
      <c r="AI15" s="12">
        <v>0.77744290000000005</v>
      </c>
      <c r="AJ15" s="12">
        <v>0.51770280000000013</v>
      </c>
      <c r="AK15" s="12">
        <v>0.3464784500000001</v>
      </c>
      <c r="AL15" s="12">
        <v>0.63102400000000014</v>
      </c>
      <c r="AM15" s="12">
        <v>0.53826890000000005</v>
      </c>
      <c r="AN15" s="12">
        <v>0.44551380000000007</v>
      </c>
      <c r="AO15" s="12">
        <v>0.18577370000000015</v>
      </c>
      <c r="AP15" s="12">
        <v>1.4549350000000127E-2</v>
      </c>
    </row>
    <row r="16" spans="1:42" x14ac:dyDescent="0.3">
      <c r="A16" s="16"/>
      <c r="B16" s="11" t="s">
        <v>408</v>
      </c>
      <c r="C16" s="21">
        <f t="shared" si="1"/>
        <v>1.2062474000000001</v>
      </c>
      <c r="D16" s="21">
        <f t="shared" si="0"/>
        <v>1.4674984</v>
      </c>
      <c r="E16" s="21">
        <f t="shared" si="0"/>
        <v>1.2764504000000001</v>
      </c>
      <c r="F16" s="21">
        <f t="shared" si="0"/>
        <v>1.0854024</v>
      </c>
      <c r="G16" s="21">
        <f t="shared" si="0"/>
        <v>0.65633410000000003</v>
      </c>
      <c r="H16" s="21">
        <f t="shared" si="0"/>
        <v>1.2062474000000001</v>
      </c>
      <c r="I16" s="21">
        <f t="shared" si="0"/>
        <v>1.4674984</v>
      </c>
      <c r="J16" s="21">
        <f t="shared" si="0"/>
        <v>1.2764504000000001</v>
      </c>
      <c r="K16" s="21">
        <f t="shared" si="0"/>
        <v>1.0854024</v>
      </c>
      <c r="L16" s="21">
        <f t="shared" si="0"/>
        <v>0.65633410000000003</v>
      </c>
      <c r="M16" s="21">
        <f t="shared" si="0"/>
        <v>1.1768688</v>
      </c>
      <c r="N16" s="21">
        <f t="shared" si="0"/>
        <v>1.4381197999999999</v>
      </c>
      <c r="O16" s="21">
        <f t="shared" si="0"/>
        <v>1.2470718000000001</v>
      </c>
      <c r="P16" s="21">
        <f t="shared" si="0"/>
        <v>1.0560238</v>
      </c>
      <c r="Q16" s="21">
        <f t="shared" si="0"/>
        <v>0.6269555</v>
      </c>
      <c r="R16" s="15"/>
      <c r="AA16" s="12" t="s">
        <v>407</v>
      </c>
      <c r="AB16" s="12">
        <v>1.2062474000000001</v>
      </c>
      <c r="AC16" s="12">
        <v>1.4674984</v>
      </c>
      <c r="AD16" s="12">
        <v>1.2764504000000001</v>
      </c>
      <c r="AE16" s="12">
        <v>1.0854024</v>
      </c>
      <c r="AF16" s="12">
        <v>0.65633410000000003</v>
      </c>
      <c r="AG16" s="12">
        <v>1.2062474000000001</v>
      </c>
      <c r="AH16" s="12">
        <v>1.4674984</v>
      </c>
      <c r="AI16" s="12">
        <v>1.2764504000000001</v>
      </c>
      <c r="AJ16" s="12">
        <v>1.0854024</v>
      </c>
      <c r="AK16" s="12">
        <v>0.65633410000000003</v>
      </c>
      <c r="AL16" s="12">
        <v>1.1768688</v>
      </c>
      <c r="AM16" s="12">
        <v>1.4381197999999999</v>
      </c>
      <c r="AN16" s="12">
        <v>1.2470718000000001</v>
      </c>
      <c r="AO16" s="12">
        <v>1.0560238</v>
      </c>
      <c r="AP16" s="12">
        <v>0.6269555</v>
      </c>
    </row>
    <row r="17" spans="1:42" x14ac:dyDescent="0.3">
      <c r="A17" s="16"/>
      <c r="B17" s="11" t="s">
        <v>342</v>
      </c>
      <c r="C17" s="21">
        <f t="shared" si="1"/>
        <v>1.7072153000000001</v>
      </c>
      <c r="D17" s="21">
        <f t="shared" si="0"/>
        <v>1.7978543</v>
      </c>
      <c r="E17" s="21">
        <f t="shared" si="0"/>
        <v>1.8884932999999999</v>
      </c>
      <c r="F17" s="21">
        <f t="shared" si="0"/>
        <v>1.5212093000000002</v>
      </c>
      <c r="G17" s="21">
        <f t="shared" si="0"/>
        <v>0.56829890000000005</v>
      </c>
      <c r="H17" s="21">
        <f t="shared" si="0"/>
        <v>1.7072153000000001</v>
      </c>
      <c r="I17" s="21">
        <f t="shared" si="0"/>
        <v>1.7978543</v>
      </c>
      <c r="J17" s="21">
        <f t="shared" si="0"/>
        <v>1.8884932999999999</v>
      </c>
      <c r="K17" s="21">
        <f t="shared" si="0"/>
        <v>1.5212093000000002</v>
      </c>
      <c r="L17" s="21">
        <f t="shared" si="0"/>
        <v>0.56829890000000005</v>
      </c>
      <c r="M17" s="21">
        <f t="shared" si="0"/>
        <v>1.6300822000000001</v>
      </c>
      <c r="N17" s="21">
        <f t="shared" si="0"/>
        <v>1.7207212000000001</v>
      </c>
      <c r="O17" s="21">
        <f t="shared" si="0"/>
        <v>1.8113602</v>
      </c>
      <c r="P17" s="21">
        <f t="shared" si="0"/>
        <v>1.4440762000000003</v>
      </c>
      <c r="Q17" s="21">
        <f t="shared" si="0"/>
        <v>0.4911658000000001</v>
      </c>
      <c r="R17" s="15"/>
      <c r="AA17" s="12" t="s">
        <v>408</v>
      </c>
      <c r="AB17" s="12">
        <v>1.2062474000000001</v>
      </c>
      <c r="AC17" s="12">
        <v>1.4674984</v>
      </c>
      <c r="AD17" s="12">
        <v>1.2764504000000001</v>
      </c>
      <c r="AE17" s="12">
        <v>1.0854024</v>
      </c>
      <c r="AF17" s="12">
        <v>0.65633410000000003</v>
      </c>
      <c r="AG17" s="12">
        <v>1.2062474000000001</v>
      </c>
      <c r="AH17" s="12">
        <v>1.4674984</v>
      </c>
      <c r="AI17" s="12">
        <v>1.2764504000000001</v>
      </c>
      <c r="AJ17" s="12">
        <v>1.0854024</v>
      </c>
      <c r="AK17" s="12">
        <v>0.65633410000000003</v>
      </c>
      <c r="AL17" s="12">
        <v>1.1768688</v>
      </c>
      <c r="AM17" s="12">
        <v>1.4381197999999999</v>
      </c>
      <c r="AN17" s="12">
        <v>1.2470718000000001</v>
      </c>
      <c r="AO17" s="12">
        <v>1.0560238</v>
      </c>
      <c r="AP17" s="12">
        <v>0.6269555</v>
      </c>
    </row>
    <row r="18" spans="1:42" x14ac:dyDescent="0.3">
      <c r="A18" s="16"/>
      <c r="B18" s="11" t="s">
        <v>409</v>
      </c>
      <c r="C18" s="21">
        <f t="shared" si="1"/>
        <v>1.7072153000000001</v>
      </c>
      <c r="D18" s="21">
        <f t="shared" si="0"/>
        <v>1.7978543</v>
      </c>
      <c r="E18" s="21">
        <f t="shared" si="0"/>
        <v>1.8884932999999999</v>
      </c>
      <c r="F18" s="21">
        <f t="shared" si="0"/>
        <v>1.5212093000000002</v>
      </c>
      <c r="G18" s="21">
        <f t="shared" si="0"/>
        <v>0.56829890000000005</v>
      </c>
      <c r="H18" s="21">
        <f t="shared" si="0"/>
        <v>1.7072153000000001</v>
      </c>
      <c r="I18" s="21">
        <f t="shared" si="0"/>
        <v>1.7978543</v>
      </c>
      <c r="J18" s="21">
        <f t="shared" si="0"/>
        <v>1.8884932999999999</v>
      </c>
      <c r="K18" s="21">
        <f t="shared" si="0"/>
        <v>1.5212093000000002</v>
      </c>
      <c r="L18" s="21">
        <f t="shared" si="0"/>
        <v>0.56829890000000005</v>
      </c>
      <c r="M18" s="21">
        <f t="shared" si="0"/>
        <v>1.6300822000000001</v>
      </c>
      <c r="N18" s="21">
        <f t="shared" si="0"/>
        <v>1.7207212000000001</v>
      </c>
      <c r="O18" s="21">
        <f t="shared" si="0"/>
        <v>1.8113602</v>
      </c>
      <c r="P18" s="21">
        <f t="shared" si="0"/>
        <v>1.4440762000000003</v>
      </c>
      <c r="Q18" s="21">
        <f t="shared" si="0"/>
        <v>0.4911658000000001</v>
      </c>
      <c r="R18" s="15"/>
      <c r="AA18" s="12" t="s">
        <v>342</v>
      </c>
      <c r="AB18" s="12">
        <v>1.7072153000000001</v>
      </c>
      <c r="AC18" s="12">
        <v>1.7978543</v>
      </c>
      <c r="AD18" s="12">
        <v>1.8884932999999999</v>
      </c>
      <c r="AE18" s="12">
        <v>1.5212093000000002</v>
      </c>
      <c r="AF18" s="12">
        <v>0.56829890000000005</v>
      </c>
      <c r="AG18" s="12">
        <v>1.7072153000000001</v>
      </c>
      <c r="AH18" s="12">
        <v>1.7978543</v>
      </c>
      <c r="AI18" s="12">
        <v>1.8884932999999999</v>
      </c>
      <c r="AJ18" s="12">
        <v>1.5212093000000002</v>
      </c>
      <c r="AK18" s="12">
        <v>0.56829890000000005</v>
      </c>
      <c r="AL18" s="12">
        <v>1.6300822000000001</v>
      </c>
      <c r="AM18" s="12">
        <v>1.7207212000000001</v>
      </c>
      <c r="AN18" s="12">
        <v>1.8113602</v>
      </c>
      <c r="AO18" s="12">
        <v>1.4440762000000003</v>
      </c>
      <c r="AP18" s="12">
        <v>0.4911658000000001</v>
      </c>
    </row>
    <row r="19" spans="1:42" x14ac:dyDescent="0.3">
      <c r="A19" s="16"/>
      <c r="B19" s="11" t="s">
        <v>344</v>
      </c>
      <c r="C19" s="21">
        <f t="shared" si="1"/>
        <v>1</v>
      </c>
      <c r="D19" s="21">
        <f t="shared" si="0"/>
        <v>1</v>
      </c>
      <c r="E19" s="21">
        <f t="shared" si="0"/>
        <v>1</v>
      </c>
      <c r="F19" s="21">
        <f t="shared" si="0"/>
        <v>1</v>
      </c>
      <c r="G19" s="21">
        <f t="shared" si="0"/>
        <v>1</v>
      </c>
      <c r="H19" s="21">
        <f t="shared" si="0"/>
        <v>1</v>
      </c>
      <c r="I19" s="21">
        <f t="shared" si="0"/>
        <v>1</v>
      </c>
      <c r="J19" s="21">
        <f t="shared" si="0"/>
        <v>1</v>
      </c>
      <c r="K19" s="21">
        <f t="shared" si="0"/>
        <v>1</v>
      </c>
      <c r="L19" s="21">
        <f t="shared" si="0"/>
        <v>1</v>
      </c>
      <c r="M19" s="21">
        <f t="shared" si="0"/>
        <v>1</v>
      </c>
      <c r="N19" s="21">
        <f t="shared" si="0"/>
        <v>1</v>
      </c>
      <c r="O19" s="21">
        <f t="shared" si="0"/>
        <v>1</v>
      </c>
      <c r="P19" s="21">
        <f t="shared" si="0"/>
        <v>1</v>
      </c>
      <c r="Q19" s="21">
        <f t="shared" si="0"/>
        <v>1</v>
      </c>
      <c r="R19" s="15"/>
      <c r="AA19" s="12" t="s">
        <v>409</v>
      </c>
      <c r="AB19" s="12">
        <v>1.7072153000000001</v>
      </c>
      <c r="AC19" s="12">
        <v>1.7978543</v>
      </c>
      <c r="AD19" s="12">
        <v>1.8884932999999999</v>
      </c>
      <c r="AE19" s="12">
        <v>1.5212093000000002</v>
      </c>
      <c r="AF19" s="12">
        <v>0.56829890000000005</v>
      </c>
      <c r="AG19" s="12">
        <v>1.7072153000000001</v>
      </c>
      <c r="AH19" s="12">
        <v>1.7978543</v>
      </c>
      <c r="AI19" s="12">
        <v>1.8884932999999999</v>
      </c>
      <c r="AJ19" s="12">
        <v>1.5212093000000002</v>
      </c>
      <c r="AK19" s="12">
        <v>0.56829890000000005</v>
      </c>
      <c r="AL19" s="12">
        <v>1.6300822000000001</v>
      </c>
      <c r="AM19" s="12">
        <v>1.7207212000000001</v>
      </c>
      <c r="AN19" s="12">
        <v>1.8113602</v>
      </c>
      <c r="AO19" s="12">
        <v>1.4440762000000003</v>
      </c>
      <c r="AP19" s="12">
        <v>0.4911658000000001</v>
      </c>
    </row>
    <row r="20" spans="1:42" x14ac:dyDescent="0.3">
      <c r="A20" s="16"/>
      <c r="B20" s="11" t="s">
        <v>410</v>
      </c>
      <c r="C20" s="21">
        <f t="shared" si="1"/>
        <v>1</v>
      </c>
      <c r="D20" s="21">
        <f t="shared" si="0"/>
        <v>1</v>
      </c>
      <c r="E20" s="21">
        <f t="shared" si="0"/>
        <v>1</v>
      </c>
      <c r="F20" s="21">
        <f t="shared" si="0"/>
        <v>1</v>
      </c>
      <c r="G20" s="21">
        <f t="shared" si="0"/>
        <v>1</v>
      </c>
      <c r="H20" s="21">
        <f t="shared" si="0"/>
        <v>1</v>
      </c>
      <c r="I20" s="21">
        <f t="shared" si="0"/>
        <v>1</v>
      </c>
      <c r="J20" s="21">
        <f t="shared" si="0"/>
        <v>1</v>
      </c>
      <c r="K20" s="21">
        <f t="shared" si="0"/>
        <v>1</v>
      </c>
      <c r="L20" s="21">
        <f t="shared" si="0"/>
        <v>1</v>
      </c>
      <c r="M20" s="21">
        <f t="shared" si="0"/>
        <v>1</v>
      </c>
      <c r="N20" s="21">
        <f t="shared" si="0"/>
        <v>1</v>
      </c>
      <c r="O20" s="21">
        <f t="shared" si="0"/>
        <v>1</v>
      </c>
      <c r="P20" s="21">
        <f t="shared" si="0"/>
        <v>1</v>
      </c>
      <c r="Q20" s="21">
        <f t="shared" si="0"/>
        <v>1</v>
      </c>
      <c r="R20" s="15"/>
      <c r="AA20" s="12" t="s">
        <v>344</v>
      </c>
      <c r="AB20" s="12">
        <v>1</v>
      </c>
      <c r="AC20" s="12">
        <v>1</v>
      </c>
      <c r="AD20" s="12">
        <v>1</v>
      </c>
      <c r="AE20" s="12">
        <v>1</v>
      </c>
      <c r="AF20" s="12">
        <v>1</v>
      </c>
      <c r="AG20" s="12">
        <v>1</v>
      </c>
      <c r="AH20" s="12">
        <v>1</v>
      </c>
      <c r="AI20" s="12">
        <v>1</v>
      </c>
      <c r="AJ20" s="12">
        <v>1</v>
      </c>
      <c r="AK20" s="12">
        <v>1</v>
      </c>
      <c r="AL20" s="12">
        <v>1</v>
      </c>
      <c r="AM20" s="12">
        <v>1</v>
      </c>
      <c r="AN20" s="12">
        <v>1</v>
      </c>
      <c r="AO20" s="12">
        <v>1</v>
      </c>
      <c r="AP20" s="12">
        <v>1</v>
      </c>
    </row>
    <row r="21" spans="1:42" x14ac:dyDescent="0.3">
      <c r="A21" s="16"/>
      <c r="B21" s="11" t="s">
        <v>343</v>
      </c>
      <c r="C21" s="21">
        <f t="shared" si="1"/>
        <v>1.7072153000000001</v>
      </c>
      <c r="D21" s="21">
        <f t="shared" si="0"/>
        <v>1.7978543</v>
      </c>
      <c r="E21" s="21">
        <f t="shared" si="0"/>
        <v>1.8884932999999999</v>
      </c>
      <c r="F21" s="21">
        <f t="shared" si="0"/>
        <v>1.5212093000000002</v>
      </c>
      <c r="G21" s="21">
        <f t="shared" si="0"/>
        <v>0.56829890000000005</v>
      </c>
      <c r="H21" s="21">
        <f t="shared" si="0"/>
        <v>1.7072153000000001</v>
      </c>
      <c r="I21" s="21">
        <f t="shared" si="0"/>
        <v>1.7978543</v>
      </c>
      <c r="J21" s="21">
        <f t="shared" si="0"/>
        <v>1.8884932999999999</v>
      </c>
      <c r="K21" s="21">
        <f t="shared" si="0"/>
        <v>1.5212093000000002</v>
      </c>
      <c r="L21" s="21">
        <f t="shared" si="0"/>
        <v>0.56829890000000005</v>
      </c>
      <c r="M21" s="21">
        <f t="shared" si="0"/>
        <v>1.6300822000000001</v>
      </c>
      <c r="N21" s="21">
        <f t="shared" si="0"/>
        <v>1.7207212000000001</v>
      </c>
      <c r="O21" s="21">
        <f t="shared" si="0"/>
        <v>1.8113602</v>
      </c>
      <c r="P21" s="21">
        <f t="shared" si="0"/>
        <v>1.4440762000000003</v>
      </c>
      <c r="Q21" s="21">
        <f t="shared" si="0"/>
        <v>0.4911658000000001</v>
      </c>
      <c r="R21" s="15"/>
      <c r="AA21" s="12" t="s">
        <v>410</v>
      </c>
      <c r="AB21" s="12">
        <v>1</v>
      </c>
      <c r="AC21" s="12">
        <v>1</v>
      </c>
      <c r="AD21" s="12">
        <v>1</v>
      </c>
      <c r="AE21" s="12">
        <v>1</v>
      </c>
      <c r="AF21" s="12">
        <v>1</v>
      </c>
      <c r="AG21" s="12">
        <v>1</v>
      </c>
      <c r="AH21" s="12">
        <v>1</v>
      </c>
      <c r="AI21" s="12">
        <v>1</v>
      </c>
      <c r="AJ21" s="12">
        <v>1</v>
      </c>
      <c r="AK21" s="12">
        <v>1</v>
      </c>
      <c r="AL21" s="12">
        <v>1</v>
      </c>
      <c r="AM21" s="12">
        <v>1</v>
      </c>
      <c r="AN21" s="12">
        <v>1</v>
      </c>
      <c r="AO21" s="12">
        <v>1</v>
      </c>
      <c r="AP21" s="12">
        <v>1</v>
      </c>
    </row>
    <row r="22" spans="1:42" x14ac:dyDescent="0.3">
      <c r="A22" s="16"/>
      <c r="B22" s="11" t="s">
        <v>411</v>
      </c>
      <c r="C22" s="21">
        <f t="shared" si="1"/>
        <v>1</v>
      </c>
      <c r="D22" s="21">
        <f t="shared" si="0"/>
        <v>1</v>
      </c>
      <c r="E22" s="21">
        <f t="shared" si="0"/>
        <v>1</v>
      </c>
      <c r="F22" s="21">
        <f t="shared" si="0"/>
        <v>1</v>
      </c>
      <c r="G22" s="21">
        <f t="shared" si="0"/>
        <v>1</v>
      </c>
      <c r="H22" s="21">
        <f t="shared" si="0"/>
        <v>1</v>
      </c>
      <c r="I22" s="21">
        <f t="shared" si="0"/>
        <v>1</v>
      </c>
      <c r="J22" s="21">
        <f t="shared" si="0"/>
        <v>1</v>
      </c>
      <c r="K22" s="21">
        <f t="shared" si="0"/>
        <v>1</v>
      </c>
      <c r="L22" s="21">
        <f t="shared" si="0"/>
        <v>1</v>
      </c>
      <c r="M22" s="21">
        <f t="shared" si="0"/>
        <v>1</v>
      </c>
      <c r="N22" s="21">
        <f t="shared" si="0"/>
        <v>1</v>
      </c>
      <c r="O22" s="21">
        <f t="shared" si="0"/>
        <v>1</v>
      </c>
      <c r="P22" s="21">
        <f t="shared" si="0"/>
        <v>1</v>
      </c>
      <c r="Q22" s="21">
        <f t="shared" si="0"/>
        <v>1</v>
      </c>
      <c r="R22" s="15"/>
      <c r="AA22" s="12" t="s">
        <v>343</v>
      </c>
      <c r="AB22" s="12">
        <v>1.7072153000000001</v>
      </c>
      <c r="AC22" s="12">
        <v>1.7978543</v>
      </c>
      <c r="AD22" s="12">
        <v>1.8884932999999999</v>
      </c>
      <c r="AE22" s="12">
        <v>1.5212093000000002</v>
      </c>
      <c r="AF22" s="12">
        <v>0.56829890000000005</v>
      </c>
      <c r="AG22" s="12">
        <v>1.7072153000000001</v>
      </c>
      <c r="AH22" s="12">
        <v>1.7978543</v>
      </c>
      <c r="AI22" s="12">
        <v>1.8884932999999999</v>
      </c>
      <c r="AJ22" s="12">
        <v>1.5212093000000002</v>
      </c>
      <c r="AK22" s="12">
        <v>0.56829890000000005</v>
      </c>
      <c r="AL22" s="12">
        <v>1.6300822000000001</v>
      </c>
      <c r="AM22" s="12">
        <v>1.7207212000000001</v>
      </c>
      <c r="AN22" s="12">
        <v>1.8113602</v>
      </c>
      <c r="AO22" s="12">
        <v>1.4440762000000003</v>
      </c>
      <c r="AP22" s="12">
        <v>0.4911658000000001</v>
      </c>
    </row>
    <row r="23" spans="1:42" x14ac:dyDescent="0.3">
      <c r="A23" s="16"/>
      <c r="B23" s="11" t="s">
        <v>412</v>
      </c>
      <c r="C23" s="21">
        <f t="shared" si="1"/>
        <v>1</v>
      </c>
      <c r="D23" s="21">
        <f t="shared" si="0"/>
        <v>1</v>
      </c>
      <c r="E23" s="21">
        <f t="shared" si="0"/>
        <v>1</v>
      </c>
      <c r="F23" s="21">
        <f t="shared" si="0"/>
        <v>1</v>
      </c>
      <c r="G23" s="21">
        <f t="shared" si="0"/>
        <v>1</v>
      </c>
      <c r="H23" s="21">
        <f t="shared" si="0"/>
        <v>1</v>
      </c>
      <c r="I23" s="21">
        <f t="shared" si="0"/>
        <v>1</v>
      </c>
      <c r="J23" s="21">
        <f t="shared" si="0"/>
        <v>1</v>
      </c>
      <c r="K23" s="21">
        <f t="shared" si="0"/>
        <v>1</v>
      </c>
      <c r="L23" s="21">
        <f t="shared" si="0"/>
        <v>1</v>
      </c>
      <c r="M23" s="21">
        <f t="shared" si="0"/>
        <v>1</v>
      </c>
      <c r="N23" s="21">
        <f t="shared" si="0"/>
        <v>1</v>
      </c>
      <c r="O23" s="21">
        <f t="shared" si="0"/>
        <v>1</v>
      </c>
      <c r="P23" s="21">
        <f t="shared" si="0"/>
        <v>1</v>
      </c>
      <c r="Q23" s="21">
        <f t="shared" si="0"/>
        <v>1</v>
      </c>
      <c r="AA23" s="12" t="s">
        <v>411</v>
      </c>
      <c r="AB23" s="12">
        <v>1</v>
      </c>
      <c r="AC23" s="12">
        <v>1</v>
      </c>
      <c r="AD23" s="12">
        <v>1</v>
      </c>
      <c r="AE23" s="12">
        <v>1</v>
      </c>
      <c r="AF23" s="12">
        <v>1</v>
      </c>
      <c r="AG23" s="12">
        <v>1</v>
      </c>
      <c r="AH23" s="12">
        <v>1</v>
      </c>
      <c r="AI23" s="12">
        <v>1</v>
      </c>
      <c r="AJ23" s="12">
        <v>1</v>
      </c>
      <c r="AK23" s="12">
        <v>1</v>
      </c>
      <c r="AL23" s="12">
        <v>1</v>
      </c>
      <c r="AM23" s="12">
        <v>1</v>
      </c>
      <c r="AN23" s="12">
        <v>1</v>
      </c>
      <c r="AO23" s="12">
        <v>1</v>
      </c>
      <c r="AP23" s="12">
        <v>1</v>
      </c>
    </row>
    <row r="24" spans="1:42" x14ac:dyDescent="0.3">
      <c r="A24" s="16"/>
      <c r="B24" s="11" t="s">
        <v>413</v>
      </c>
      <c r="C24" s="21">
        <f t="shared" si="1"/>
        <v>1</v>
      </c>
      <c r="D24" s="21">
        <f t="shared" si="1"/>
        <v>1</v>
      </c>
      <c r="E24" s="21">
        <f t="shared" si="1"/>
        <v>1</v>
      </c>
      <c r="F24" s="21">
        <f t="shared" si="1"/>
        <v>1</v>
      </c>
      <c r="G24" s="21">
        <f t="shared" si="1"/>
        <v>1</v>
      </c>
      <c r="H24" s="21">
        <f t="shared" si="1"/>
        <v>1</v>
      </c>
      <c r="I24" s="21">
        <f t="shared" si="1"/>
        <v>1</v>
      </c>
      <c r="J24" s="21">
        <f t="shared" si="1"/>
        <v>1</v>
      </c>
      <c r="K24" s="21">
        <f t="shared" si="1"/>
        <v>1</v>
      </c>
      <c r="L24" s="21">
        <f t="shared" si="1"/>
        <v>1</v>
      </c>
      <c r="M24" s="21">
        <f t="shared" si="1"/>
        <v>1</v>
      </c>
      <c r="N24" s="21">
        <f t="shared" si="1"/>
        <v>1</v>
      </c>
      <c r="O24" s="21">
        <f t="shared" si="1"/>
        <v>1</v>
      </c>
      <c r="P24" s="21">
        <f t="shared" si="1"/>
        <v>1</v>
      </c>
      <c r="Q24" s="21">
        <f t="shared" si="1"/>
        <v>1</v>
      </c>
      <c r="AA24" s="12" t="s">
        <v>412</v>
      </c>
      <c r="AB24" s="12">
        <v>1</v>
      </c>
      <c r="AC24" s="12">
        <v>1</v>
      </c>
      <c r="AD24" s="12">
        <v>1</v>
      </c>
      <c r="AE24" s="12">
        <v>1</v>
      </c>
      <c r="AF24" s="12">
        <v>1</v>
      </c>
      <c r="AG24" s="12">
        <v>1</v>
      </c>
      <c r="AH24" s="12">
        <v>1</v>
      </c>
      <c r="AI24" s="12">
        <v>1</v>
      </c>
      <c r="AJ24" s="12">
        <v>1</v>
      </c>
      <c r="AK24" s="12">
        <v>1</v>
      </c>
      <c r="AL24" s="12">
        <v>1</v>
      </c>
      <c r="AM24" s="12">
        <v>1</v>
      </c>
      <c r="AN24" s="12">
        <v>1</v>
      </c>
      <c r="AO24" s="12">
        <v>1</v>
      </c>
      <c r="AP24" s="12">
        <v>1</v>
      </c>
    </row>
    <row r="25" spans="1:42" x14ac:dyDescent="0.3">
      <c r="A25" s="16"/>
      <c r="B25" s="11" t="s">
        <v>414</v>
      </c>
      <c r="C25" s="21">
        <f t="shared" ref="C25:Q31" si="2">VLOOKUP($B25,$AA$8:$AP$77,MATCH(C$7,$AA$7:$AP$7,0),)</f>
        <v>2.0447169999999999</v>
      </c>
      <c r="D25" s="21">
        <f t="shared" si="2"/>
        <v>2.0805179999999996</v>
      </c>
      <c r="E25" s="21">
        <f t="shared" si="2"/>
        <v>1.7871569999999999</v>
      </c>
      <c r="F25" s="21">
        <f t="shared" si="2"/>
        <v>1.3358159999999999</v>
      </c>
      <c r="G25" s="21">
        <f t="shared" si="2"/>
        <v>1.3040939999999999</v>
      </c>
      <c r="H25" s="21">
        <f t="shared" si="2"/>
        <v>2.0447169999999999</v>
      </c>
      <c r="I25" s="21">
        <f t="shared" si="2"/>
        <v>2.0805179999999996</v>
      </c>
      <c r="J25" s="21">
        <f t="shared" si="2"/>
        <v>1.7871569999999999</v>
      </c>
      <c r="K25" s="21">
        <f t="shared" si="2"/>
        <v>1.3358159999999999</v>
      </c>
      <c r="L25" s="21">
        <f t="shared" si="2"/>
        <v>1.3040939999999999</v>
      </c>
      <c r="M25" s="21">
        <f t="shared" si="2"/>
        <v>1.5935897999999997</v>
      </c>
      <c r="N25" s="21">
        <f t="shared" si="2"/>
        <v>1.6293907999999995</v>
      </c>
      <c r="O25" s="21">
        <f t="shared" si="2"/>
        <v>1.3360297999999999</v>
      </c>
      <c r="P25" s="21">
        <f t="shared" si="2"/>
        <v>0.88468879999999983</v>
      </c>
      <c r="Q25" s="21">
        <f t="shared" si="2"/>
        <v>0.8529667999999998</v>
      </c>
      <c r="AA25" s="12" t="s">
        <v>656</v>
      </c>
      <c r="AB25" s="12">
        <v>1</v>
      </c>
      <c r="AC25" s="12">
        <v>1</v>
      </c>
      <c r="AD25" s="12">
        <v>1</v>
      </c>
      <c r="AE25" s="12">
        <v>1</v>
      </c>
      <c r="AF25" s="12">
        <v>1</v>
      </c>
      <c r="AG25" s="12">
        <v>1</v>
      </c>
      <c r="AH25" s="12">
        <v>1</v>
      </c>
      <c r="AI25" s="12">
        <v>1</v>
      </c>
      <c r="AJ25" s="12">
        <v>1</v>
      </c>
      <c r="AK25" s="12">
        <v>1</v>
      </c>
      <c r="AL25" s="12">
        <v>1</v>
      </c>
      <c r="AM25" s="12">
        <v>1</v>
      </c>
      <c r="AN25" s="12">
        <v>1</v>
      </c>
      <c r="AO25" s="12">
        <v>1</v>
      </c>
      <c r="AP25" s="12">
        <v>1</v>
      </c>
    </row>
    <row r="26" spans="1:42" x14ac:dyDescent="0.3">
      <c r="A26" s="16"/>
      <c r="B26" s="11" t="s">
        <v>415</v>
      </c>
      <c r="C26" s="21">
        <f t="shared" si="2"/>
        <v>2.0447169999999999</v>
      </c>
      <c r="D26" s="21">
        <f t="shared" si="2"/>
        <v>2.0805179999999996</v>
      </c>
      <c r="E26" s="21">
        <f t="shared" si="2"/>
        <v>1.7871569999999999</v>
      </c>
      <c r="F26" s="21">
        <f t="shared" si="2"/>
        <v>1.3358159999999999</v>
      </c>
      <c r="G26" s="21">
        <f t="shared" si="2"/>
        <v>1.3040939999999999</v>
      </c>
      <c r="H26" s="21">
        <f t="shared" si="2"/>
        <v>2.0447169999999999</v>
      </c>
      <c r="I26" s="21">
        <f t="shared" si="2"/>
        <v>2.0805179999999996</v>
      </c>
      <c r="J26" s="21">
        <f t="shared" si="2"/>
        <v>1.7871569999999999</v>
      </c>
      <c r="K26" s="21">
        <f t="shared" si="2"/>
        <v>1.3358159999999999</v>
      </c>
      <c r="L26" s="21">
        <f t="shared" si="2"/>
        <v>1.3040939999999999</v>
      </c>
      <c r="M26" s="21">
        <f t="shared" si="2"/>
        <v>1.5935897999999997</v>
      </c>
      <c r="N26" s="21">
        <f t="shared" si="2"/>
        <v>1.6293907999999995</v>
      </c>
      <c r="O26" s="21">
        <f t="shared" si="2"/>
        <v>1.3360297999999999</v>
      </c>
      <c r="P26" s="21">
        <f t="shared" si="2"/>
        <v>0.88468879999999983</v>
      </c>
      <c r="Q26" s="21">
        <f t="shared" si="2"/>
        <v>0.8529667999999998</v>
      </c>
      <c r="AA26" s="12" t="s">
        <v>657</v>
      </c>
      <c r="AB26" s="12">
        <v>1</v>
      </c>
      <c r="AC26" s="12">
        <v>1</v>
      </c>
      <c r="AD26" s="12">
        <v>1</v>
      </c>
      <c r="AE26" s="12">
        <v>1</v>
      </c>
      <c r="AF26" s="12">
        <v>1</v>
      </c>
      <c r="AG26" s="12">
        <v>1</v>
      </c>
      <c r="AH26" s="12">
        <v>1</v>
      </c>
      <c r="AI26" s="12">
        <v>1</v>
      </c>
      <c r="AJ26" s="12">
        <v>1</v>
      </c>
      <c r="AK26" s="12">
        <v>1</v>
      </c>
      <c r="AL26" s="12">
        <v>1</v>
      </c>
      <c r="AM26" s="12">
        <v>1</v>
      </c>
      <c r="AN26" s="12">
        <v>1</v>
      </c>
      <c r="AO26" s="12">
        <v>1</v>
      </c>
      <c r="AP26" s="12">
        <v>1</v>
      </c>
    </row>
    <row r="27" spans="1:42" x14ac:dyDescent="0.3">
      <c r="A27" s="16"/>
      <c r="B27" s="11" t="s">
        <v>416</v>
      </c>
      <c r="C27" s="21">
        <f t="shared" si="2"/>
        <v>2.0447169999999999</v>
      </c>
      <c r="D27" s="21">
        <f t="shared" si="2"/>
        <v>2.0805179999999996</v>
      </c>
      <c r="E27" s="21">
        <f t="shared" si="2"/>
        <v>1.7871569999999999</v>
      </c>
      <c r="F27" s="21">
        <f t="shared" si="2"/>
        <v>1.3358159999999999</v>
      </c>
      <c r="G27" s="21">
        <f t="shared" si="2"/>
        <v>1.3040939999999999</v>
      </c>
      <c r="H27" s="21">
        <f t="shared" si="2"/>
        <v>2.0447169999999999</v>
      </c>
      <c r="I27" s="21">
        <f t="shared" si="2"/>
        <v>2.0805179999999996</v>
      </c>
      <c r="J27" s="21">
        <f t="shared" si="2"/>
        <v>1.7871569999999999</v>
      </c>
      <c r="K27" s="21">
        <f t="shared" si="2"/>
        <v>1.3358159999999999</v>
      </c>
      <c r="L27" s="21">
        <f t="shared" si="2"/>
        <v>1.3040939999999999</v>
      </c>
      <c r="M27" s="21">
        <f t="shared" si="2"/>
        <v>1.5935897999999997</v>
      </c>
      <c r="N27" s="21">
        <f t="shared" si="2"/>
        <v>1.6293907999999995</v>
      </c>
      <c r="O27" s="21">
        <f t="shared" si="2"/>
        <v>1.3360297999999999</v>
      </c>
      <c r="P27" s="21">
        <f t="shared" si="2"/>
        <v>0.88468879999999983</v>
      </c>
      <c r="Q27" s="21">
        <f t="shared" si="2"/>
        <v>0.8529667999999998</v>
      </c>
      <c r="AA27" s="12" t="s">
        <v>413</v>
      </c>
      <c r="AB27" s="12">
        <v>1</v>
      </c>
      <c r="AC27" s="12">
        <v>1</v>
      </c>
      <c r="AD27" s="12">
        <v>1</v>
      </c>
      <c r="AE27" s="12">
        <v>1</v>
      </c>
      <c r="AF27" s="12">
        <v>1</v>
      </c>
      <c r="AG27" s="12">
        <v>1</v>
      </c>
      <c r="AH27" s="12">
        <v>1</v>
      </c>
      <c r="AI27" s="12">
        <v>1</v>
      </c>
      <c r="AJ27" s="12">
        <v>1</v>
      </c>
      <c r="AK27" s="12">
        <v>1</v>
      </c>
      <c r="AL27" s="12">
        <v>1</v>
      </c>
      <c r="AM27" s="12">
        <v>1</v>
      </c>
      <c r="AN27" s="12">
        <v>1</v>
      </c>
      <c r="AO27" s="12">
        <v>1</v>
      </c>
      <c r="AP27" s="12">
        <v>1</v>
      </c>
    </row>
    <row r="28" spans="1:42" x14ac:dyDescent="0.3">
      <c r="A28" s="16"/>
      <c r="B28" s="11" t="s">
        <v>7</v>
      </c>
      <c r="C28" s="21">
        <f t="shared" si="2"/>
        <v>1.3783227999999998</v>
      </c>
      <c r="D28" s="21">
        <f t="shared" si="2"/>
        <v>1.0422045</v>
      </c>
      <c r="E28" s="21">
        <f t="shared" si="2"/>
        <v>0.82537159999999998</v>
      </c>
      <c r="F28" s="21">
        <f t="shared" si="2"/>
        <v>0.98779190000000006</v>
      </c>
      <c r="G28" s="21">
        <f t="shared" si="2"/>
        <v>0.30385260000000003</v>
      </c>
      <c r="H28" s="21">
        <f t="shared" si="2"/>
        <v>1.3783227999999998</v>
      </c>
      <c r="I28" s="21">
        <f t="shared" si="2"/>
        <v>1.0422045</v>
      </c>
      <c r="J28" s="21">
        <f t="shared" si="2"/>
        <v>0.82537159999999998</v>
      </c>
      <c r="K28" s="21">
        <f t="shared" si="2"/>
        <v>0.98779190000000006</v>
      </c>
      <c r="L28" s="21">
        <f t="shared" si="2"/>
        <v>0.30385260000000003</v>
      </c>
      <c r="M28" s="21">
        <f t="shared" si="2"/>
        <v>1.1319335999999998</v>
      </c>
      <c r="N28" s="21">
        <f t="shared" si="2"/>
        <v>0.79581529999999989</v>
      </c>
      <c r="O28" s="21">
        <f t="shared" si="2"/>
        <v>0.5789823999999999</v>
      </c>
      <c r="P28" s="21">
        <f t="shared" si="2"/>
        <v>0.74140270000000008</v>
      </c>
      <c r="Q28" s="21">
        <f t="shared" si="2"/>
        <v>5.7463399999999998E-2</v>
      </c>
      <c r="AA28" s="12" t="s">
        <v>414</v>
      </c>
      <c r="AB28" s="12">
        <v>2.0447169999999999</v>
      </c>
      <c r="AC28" s="12">
        <v>2.0805179999999996</v>
      </c>
      <c r="AD28" s="12">
        <v>1.7871569999999999</v>
      </c>
      <c r="AE28" s="12">
        <v>1.3358159999999999</v>
      </c>
      <c r="AF28" s="12">
        <v>1.3040939999999999</v>
      </c>
      <c r="AG28" s="12">
        <v>2.0447169999999999</v>
      </c>
      <c r="AH28" s="12">
        <v>2.0805179999999996</v>
      </c>
      <c r="AI28" s="12">
        <v>1.7871569999999999</v>
      </c>
      <c r="AJ28" s="12">
        <v>1.3358159999999999</v>
      </c>
      <c r="AK28" s="12">
        <v>1.3040939999999999</v>
      </c>
      <c r="AL28" s="12">
        <v>1.5935897999999997</v>
      </c>
      <c r="AM28" s="12">
        <v>1.6293907999999995</v>
      </c>
      <c r="AN28" s="12">
        <v>1.3360297999999999</v>
      </c>
      <c r="AO28" s="12">
        <v>0.88468879999999983</v>
      </c>
      <c r="AP28" s="12">
        <v>0.8529667999999998</v>
      </c>
    </row>
    <row r="29" spans="1:42" x14ac:dyDescent="0.3">
      <c r="A29" s="16"/>
      <c r="B29" s="11" t="s">
        <v>11</v>
      </c>
      <c r="C29" s="21">
        <f t="shared" si="2"/>
        <v>2.0447169999999999</v>
      </c>
      <c r="D29" s="21">
        <f t="shared" si="2"/>
        <v>2.0805179999999996</v>
      </c>
      <c r="E29" s="21">
        <f t="shared" si="2"/>
        <v>1.7871569999999999</v>
      </c>
      <c r="F29" s="21">
        <f t="shared" si="2"/>
        <v>1.3358159999999999</v>
      </c>
      <c r="G29" s="21">
        <f t="shared" si="2"/>
        <v>1.3040939999999999</v>
      </c>
      <c r="H29" s="21">
        <f t="shared" si="2"/>
        <v>2.0447169999999999</v>
      </c>
      <c r="I29" s="21">
        <f t="shared" si="2"/>
        <v>2.0805179999999996</v>
      </c>
      <c r="J29" s="21">
        <f t="shared" si="2"/>
        <v>1.7871569999999999</v>
      </c>
      <c r="K29" s="21">
        <f t="shared" si="2"/>
        <v>1.3358159999999999</v>
      </c>
      <c r="L29" s="21">
        <f t="shared" si="2"/>
        <v>1.3040939999999999</v>
      </c>
      <c r="M29" s="21">
        <f t="shared" si="2"/>
        <v>1.5935897999999997</v>
      </c>
      <c r="N29" s="21">
        <f t="shared" si="2"/>
        <v>1.6293907999999995</v>
      </c>
      <c r="O29" s="21">
        <f t="shared" si="2"/>
        <v>1.3360297999999999</v>
      </c>
      <c r="P29" s="21">
        <f t="shared" si="2"/>
        <v>0.88468879999999983</v>
      </c>
      <c r="Q29" s="21">
        <f t="shared" si="2"/>
        <v>0.8529667999999998</v>
      </c>
      <c r="AA29" s="12" t="s">
        <v>658</v>
      </c>
      <c r="AB29" s="12">
        <v>2.0447169999999999</v>
      </c>
      <c r="AC29" s="12">
        <v>2.0805179999999996</v>
      </c>
      <c r="AD29" s="12">
        <v>1.7871569999999999</v>
      </c>
      <c r="AE29" s="12">
        <v>1.3358159999999999</v>
      </c>
      <c r="AF29" s="12">
        <v>1.3040939999999999</v>
      </c>
      <c r="AG29" s="12">
        <v>2.0447169999999999</v>
      </c>
      <c r="AH29" s="12">
        <v>2.0805179999999996</v>
      </c>
      <c r="AI29" s="12">
        <v>1.7871569999999999</v>
      </c>
      <c r="AJ29" s="12">
        <v>1.3358159999999999</v>
      </c>
      <c r="AK29" s="12">
        <v>1.3040939999999999</v>
      </c>
      <c r="AL29" s="12">
        <v>1.5935897999999997</v>
      </c>
      <c r="AM29" s="12">
        <v>1.6293907999999995</v>
      </c>
      <c r="AN29" s="12">
        <v>1.3360297999999999</v>
      </c>
      <c r="AO29" s="12">
        <v>0.88468879999999983</v>
      </c>
      <c r="AP29" s="12">
        <v>0.8529667999999998</v>
      </c>
    </row>
    <row r="30" spans="1:42" x14ac:dyDescent="0.3">
      <c r="A30" s="16"/>
      <c r="B30" s="11" t="s">
        <v>417</v>
      </c>
      <c r="C30" s="21">
        <f t="shared" si="2"/>
        <v>1</v>
      </c>
      <c r="D30" s="21">
        <f t="shared" si="2"/>
        <v>1</v>
      </c>
      <c r="E30" s="21">
        <f t="shared" si="2"/>
        <v>1</v>
      </c>
      <c r="F30" s="21">
        <f t="shared" si="2"/>
        <v>1</v>
      </c>
      <c r="G30" s="21">
        <f t="shared" si="2"/>
        <v>1</v>
      </c>
      <c r="H30" s="21">
        <f t="shared" si="2"/>
        <v>1</v>
      </c>
      <c r="I30" s="21">
        <f t="shared" si="2"/>
        <v>1</v>
      </c>
      <c r="J30" s="21">
        <f t="shared" si="2"/>
        <v>1</v>
      </c>
      <c r="K30" s="21">
        <f t="shared" si="2"/>
        <v>1</v>
      </c>
      <c r="L30" s="21">
        <f t="shared" si="2"/>
        <v>1</v>
      </c>
      <c r="M30" s="21">
        <f t="shared" si="2"/>
        <v>1</v>
      </c>
      <c r="N30" s="21">
        <f t="shared" si="2"/>
        <v>1</v>
      </c>
      <c r="O30" s="21">
        <f t="shared" si="2"/>
        <v>1</v>
      </c>
      <c r="P30" s="21">
        <f t="shared" si="2"/>
        <v>1</v>
      </c>
      <c r="Q30" s="21">
        <f t="shared" si="2"/>
        <v>1</v>
      </c>
      <c r="AA30" s="12" t="s">
        <v>659</v>
      </c>
      <c r="AB30" s="12">
        <v>2.0447169999999999</v>
      </c>
      <c r="AC30" s="12">
        <v>2.0805179999999996</v>
      </c>
      <c r="AD30" s="12">
        <v>1.7871569999999999</v>
      </c>
      <c r="AE30" s="12">
        <v>1.3358159999999999</v>
      </c>
      <c r="AF30" s="12">
        <v>1.3040939999999999</v>
      </c>
      <c r="AG30" s="12">
        <v>2.0447169999999999</v>
      </c>
      <c r="AH30" s="12">
        <v>2.0805179999999996</v>
      </c>
      <c r="AI30" s="12">
        <v>1.7871569999999999</v>
      </c>
      <c r="AJ30" s="12">
        <v>1.3358159999999999</v>
      </c>
      <c r="AK30" s="12">
        <v>1.3040939999999999</v>
      </c>
      <c r="AL30" s="12">
        <v>1.5935897999999997</v>
      </c>
      <c r="AM30" s="12">
        <v>1.6293907999999995</v>
      </c>
      <c r="AN30" s="12">
        <v>1.3360297999999999</v>
      </c>
      <c r="AO30" s="12">
        <v>0.88468879999999983</v>
      </c>
      <c r="AP30" s="12">
        <v>0.8529667999999998</v>
      </c>
    </row>
    <row r="31" spans="1:42" x14ac:dyDescent="0.3">
      <c r="A31" s="16"/>
      <c r="B31" s="11" t="s">
        <v>660</v>
      </c>
      <c r="C31" s="21">
        <f t="shared" si="2"/>
        <v>1</v>
      </c>
      <c r="D31" s="21">
        <f t="shared" si="2"/>
        <v>1</v>
      </c>
      <c r="E31" s="21">
        <f t="shared" si="2"/>
        <v>1</v>
      </c>
      <c r="F31" s="21">
        <f t="shared" si="2"/>
        <v>1</v>
      </c>
      <c r="G31" s="21">
        <f t="shared" si="2"/>
        <v>1</v>
      </c>
      <c r="H31" s="21">
        <f t="shared" si="2"/>
        <v>1</v>
      </c>
      <c r="I31" s="21">
        <f t="shared" si="2"/>
        <v>1</v>
      </c>
      <c r="J31" s="21">
        <f t="shared" si="2"/>
        <v>1</v>
      </c>
      <c r="K31" s="21">
        <f t="shared" si="2"/>
        <v>1</v>
      </c>
      <c r="L31" s="21">
        <f t="shared" si="2"/>
        <v>1</v>
      </c>
      <c r="M31" s="21">
        <f t="shared" si="2"/>
        <v>1</v>
      </c>
      <c r="N31" s="21">
        <f t="shared" si="2"/>
        <v>1</v>
      </c>
      <c r="O31" s="21">
        <f t="shared" si="2"/>
        <v>1</v>
      </c>
      <c r="P31" s="21">
        <f t="shared" si="2"/>
        <v>1</v>
      </c>
      <c r="Q31" s="21">
        <f t="shared" si="2"/>
        <v>1</v>
      </c>
      <c r="AA31" s="12" t="s">
        <v>415</v>
      </c>
      <c r="AB31" s="12">
        <v>2.0447169999999999</v>
      </c>
      <c r="AC31" s="12">
        <v>2.0805179999999996</v>
      </c>
      <c r="AD31" s="12">
        <v>1.7871569999999999</v>
      </c>
      <c r="AE31" s="12">
        <v>1.3358159999999999</v>
      </c>
      <c r="AF31" s="12">
        <v>1.3040939999999999</v>
      </c>
      <c r="AG31" s="12">
        <v>2.0447169999999999</v>
      </c>
      <c r="AH31" s="12">
        <v>2.0805179999999996</v>
      </c>
      <c r="AI31" s="12">
        <v>1.7871569999999999</v>
      </c>
      <c r="AJ31" s="12">
        <v>1.3358159999999999</v>
      </c>
      <c r="AK31" s="12">
        <v>1.3040939999999999</v>
      </c>
      <c r="AL31" s="12">
        <v>1.5935897999999997</v>
      </c>
      <c r="AM31" s="12">
        <v>1.6293907999999995</v>
      </c>
      <c r="AN31" s="12">
        <v>1.3360297999999999</v>
      </c>
      <c r="AO31" s="12">
        <v>0.88468879999999983</v>
      </c>
      <c r="AP31" s="12">
        <v>0.8529667999999998</v>
      </c>
    </row>
    <row r="32" spans="1:42" x14ac:dyDescent="0.3">
      <c r="A32" s="16"/>
      <c r="B32" s="11" t="s">
        <v>22</v>
      </c>
      <c r="C32" s="21">
        <f t="shared" ref="C32:Q41" si="3">VLOOKUP($B32,$AA$8:$AP$77,MATCH(C$7,$AA$7:$AP$7,0),)</f>
        <v>1</v>
      </c>
      <c r="D32" s="21">
        <f t="shared" si="3"/>
        <v>1</v>
      </c>
      <c r="E32" s="21">
        <f t="shared" si="3"/>
        <v>1</v>
      </c>
      <c r="F32" s="21">
        <f t="shared" si="3"/>
        <v>1</v>
      </c>
      <c r="G32" s="21">
        <f t="shared" si="3"/>
        <v>1</v>
      </c>
      <c r="H32" s="21">
        <f t="shared" si="3"/>
        <v>1</v>
      </c>
      <c r="I32" s="21">
        <f t="shared" si="3"/>
        <v>1</v>
      </c>
      <c r="J32" s="21">
        <f t="shared" si="3"/>
        <v>1</v>
      </c>
      <c r="K32" s="21">
        <f t="shared" si="3"/>
        <v>1</v>
      </c>
      <c r="L32" s="21">
        <f t="shared" si="3"/>
        <v>1</v>
      </c>
      <c r="M32" s="21">
        <f t="shared" si="3"/>
        <v>1</v>
      </c>
      <c r="N32" s="21">
        <f t="shared" si="3"/>
        <v>1</v>
      </c>
      <c r="O32" s="21">
        <f t="shared" si="3"/>
        <v>1</v>
      </c>
      <c r="P32" s="21">
        <f t="shared" si="3"/>
        <v>1</v>
      </c>
      <c r="Q32" s="21">
        <f t="shared" si="3"/>
        <v>1</v>
      </c>
      <c r="AA32" s="12" t="s">
        <v>416</v>
      </c>
      <c r="AB32" s="12">
        <v>2.0447169999999999</v>
      </c>
      <c r="AC32" s="12">
        <v>2.0805179999999996</v>
      </c>
      <c r="AD32" s="12">
        <v>1.7871569999999999</v>
      </c>
      <c r="AE32" s="12">
        <v>1.3358159999999999</v>
      </c>
      <c r="AF32" s="12">
        <v>1.3040939999999999</v>
      </c>
      <c r="AG32" s="12">
        <v>2.0447169999999999</v>
      </c>
      <c r="AH32" s="12">
        <v>2.0805179999999996</v>
      </c>
      <c r="AI32" s="12">
        <v>1.7871569999999999</v>
      </c>
      <c r="AJ32" s="12">
        <v>1.3358159999999999</v>
      </c>
      <c r="AK32" s="12">
        <v>1.3040939999999999</v>
      </c>
      <c r="AL32" s="12">
        <v>1.5935897999999997</v>
      </c>
      <c r="AM32" s="12">
        <v>1.6293907999999995</v>
      </c>
      <c r="AN32" s="12">
        <v>1.3360297999999999</v>
      </c>
      <c r="AO32" s="12">
        <v>0.88468879999999983</v>
      </c>
      <c r="AP32" s="12">
        <v>0.8529667999999998</v>
      </c>
    </row>
    <row r="33" spans="1:42" x14ac:dyDescent="0.3">
      <c r="A33" s="16"/>
      <c r="B33" s="11" t="s">
        <v>202</v>
      </c>
      <c r="C33" s="21">
        <f t="shared" si="3"/>
        <v>2.0447169999999999</v>
      </c>
      <c r="D33" s="21">
        <f t="shared" si="3"/>
        <v>2.0805179999999996</v>
      </c>
      <c r="E33" s="21">
        <f t="shared" si="3"/>
        <v>1.7871569999999999</v>
      </c>
      <c r="F33" s="21">
        <f t="shared" si="3"/>
        <v>1.3358159999999999</v>
      </c>
      <c r="G33" s="21">
        <f t="shared" si="3"/>
        <v>1.3040939999999999</v>
      </c>
      <c r="H33" s="21">
        <f t="shared" si="3"/>
        <v>2.0447169999999999</v>
      </c>
      <c r="I33" s="21">
        <f t="shared" si="3"/>
        <v>2.0805179999999996</v>
      </c>
      <c r="J33" s="21">
        <f t="shared" si="3"/>
        <v>1.7871569999999999</v>
      </c>
      <c r="K33" s="21">
        <f t="shared" si="3"/>
        <v>1.3358159999999999</v>
      </c>
      <c r="L33" s="21">
        <f t="shared" si="3"/>
        <v>1.3040939999999999</v>
      </c>
      <c r="M33" s="21">
        <f t="shared" si="3"/>
        <v>1.5935897999999997</v>
      </c>
      <c r="N33" s="21">
        <f t="shared" si="3"/>
        <v>1.6293907999999995</v>
      </c>
      <c r="O33" s="21">
        <f t="shared" si="3"/>
        <v>1.3360297999999999</v>
      </c>
      <c r="P33" s="21">
        <f t="shared" si="3"/>
        <v>0.88468879999999983</v>
      </c>
      <c r="Q33" s="21">
        <f t="shared" si="3"/>
        <v>0.8529667999999998</v>
      </c>
      <c r="AA33" s="12" t="s">
        <v>7</v>
      </c>
      <c r="AB33" s="12">
        <v>1.3783227999999998</v>
      </c>
      <c r="AC33" s="12">
        <v>1.0422045</v>
      </c>
      <c r="AD33" s="12">
        <v>0.82537159999999998</v>
      </c>
      <c r="AE33" s="12">
        <v>0.98779190000000006</v>
      </c>
      <c r="AF33" s="12">
        <v>0.30385260000000003</v>
      </c>
      <c r="AG33" s="12">
        <v>1.3783227999999998</v>
      </c>
      <c r="AH33" s="12">
        <v>1.0422045</v>
      </c>
      <c r="AI33" s="12">
        <v>0.82537159999999998</v>
      </c>
      <c r="AJ33" s="12">
        <v>0.98779190000000006</v>
      </c>
      <c r="AK33" s="12">
        <v>0.30385260000000003</v>
      </c>
      <c r="AL33" s="12">
        <v>1.1319335999999998</v>
      </c>
      <c r="AM33" s="12">
        <v>0.79581529999999989</v>
      </c>
      <c r="AN33" s="12">
        <v>0.5789823999999999</v>
      </c>
      <c r="AO33" s="12">
        <v>0.74140270000000008</v>
      </c>
      <c r="AP33" s="12">
        <v>5.7463399999999998E-2</v>
      </c>
    </row>
    <row r="34" spans="1:42" x14ac:dyDescent="0.3">
      <c r="A34" s="16"/>
      <c r="B34" s="11" t="s">
        <v>418</v>
      </c>
      <c r="C34" s="21">
        <f t="shared" si="3"/>
        <v>1.6045</v>
      </c>
      <c r="D34" s="21">
        <f t="shared" si="3"/>
        <v>2.4884789999999999</v>
      </c>
      <c r="E34" s="21">
        <f t="shared" si="3"/>
        <v>2.152539</v>
      </c>
      <c r="F34" s="21">
        <f t="shared" si="3"/>
        <v>1.8165990000000001</v>
      </c>
      <c r="G34" s="21">
        <f t="shared" si="3"/>
        <v>1.1895115999999999</v>
      </c>
      <c r="H34" s="21">
        <f t="shared" si="3"/>
        <v>1.6045</v>
      </c>
      <c r="I34" s="21">
        <f t="shared" si="3"/>
        <v>2.4884789999999999</v>
      </c>
      <c r="J34" s="21">
        <f t="shared" si="3"/>
        <v>2.152539</v>
      </c>
      <c r="K34" s="21">
        <f t="shared" si="3"/>
        <v>1.8165990000000001</v>
      </c>
      <c r="L34" s="21">
        <f t="shared" si="3"/>
        <v>1.1895115999999999</v>
      </c>
      <c r="M34" s="21">
        <f t="shared" si="3"/>
        <v>1.1880918</v>
      </c>
      <c r="N34" s="21">
        <f t="shared" si="3"/>
        <v>2.0720708000000001</v>
      </c>
      <c r="O34" s="21">
        <f t="shared" si="3"/>
        <v>1.7361308000000002</v>
      </c>
      <c r="P34" s="21">
        <f t="shared" si="3"/>
        <v>1.4001908000000003</v>
      </c>
      <c r="Q34" s="21">
        <f t="shared" si="3"/>
        <v>0.7731034</v>
      </c>
      <c r="AA34" s="12" t="s">
        <v>11</v>
      </c>
      <c r="AB34" s="12">
        <v>2.0447169999999999</v>
      </c>
      <c r="AC34" s="12">
        <v>2.0805179999999996</v>
      </c>
      <c r="AD34" s="12">
        <v>1.7871569999999999</v>
      </c>
      <c r="AE34" s="12">
        <v>1.3358159999999999</v>
      </c>
      <c r="AF34" s="12">
        <v>1.3040939999999999</v>
      </c>
      <c r="AG34" s="12">
        <v>2.0447169999999999</v>
      </c>
      <c r="AH34" s="12">
        <v>2.0805179999999996</v>
      </c>
      <c r="AI34" s="12">
        <v>1.7871569999999999</v>
      </c>
      <c r="AJ34" s="12">
        <v>1.3358159999999999</v>
      </c>
      <c r="AK34" s="12">
        <v>1.3040939999999999</v>
      </c>
      <c r="AL34" s="12">
        <v>1.5935897999999997</v>
      </c>
      <c r="AM34" s="12">
        <v>1.6293907999999995</v>
      </c>
      <c r="AN34" s="12">
        <v>1.3360297999999999</v>
      </c>
      <c r="AO34" s="12">
        <v>0.88468879999999983</v>
      </c>
      <c r="AP34" s="12">
        <v>0.8529667999999998</v>
      </c>
    </row>
    <row r="35" spans="1:42" x14ac:dyDescent="0.3">
      <c r="A35" s="16"/>
      <c r="B35" s="11" t="s">
        <v>419</v>
      </c>
      <c r="C35" s="21">
        <f t="shared" si="3"/>
        <v>1.6045</v>
      </c>
      <c r="D35" s="21">
        <f t="shared" si="3"/>
        <v>2.4884789999999999</v>
      </c>
      <c r="E35" s="21">
        <f t="shared" si="3"/>
        <v>2.152539</v>
      </c>
      <c r="F35" s="21">
        <f t="shared" si="3"/>
        <v>1.8165990000000001</v>
      </c>
      <c r="G35" s="21">
        <f t="shared" si="3"/>
        <v>1.1895115999999999</v>
      </c>
      <c r="H35" s="21">
        <f t="shared" si="3"/>
        <v>1.6045</v>
      </c>
      <c r="I35" s="21">
        <f t="shared" si="3"/>
        <v>2.4884789999999999</v>
      </c>
      <c r="J35" s="21">
        <f t="shared" si="3"/>
        <v>2.152539</v>
      </c>
      <c r="K35" s="21">
        <f t="shared" si="3"/>
        <v>1.8165990000000001</v>
      </c>
      <c r="L35" s="21">
        <f t="shared" si="3"/>
        <v>1.1895115999999999</v>
      </c>
      <c r="M35" s="21">
        <f t="shared" si="3"/>
        <v>1.1880918</v>
      </c>
      <c r="N35" s="21">
        <f t="shared" si="3"/>
        <v>2.0720708000000001</v>
      </c>
      <c r="O35" s="21">
        <f t="shared" si="3"/>
        <v>1.7361308000000002</v>
      </c>
      <c r="P35" s="21">
        <f t="shared" si="3"/>
        <v>1.4001908000000003</v>
      </c>
      <c r="Q35" s="21">
        <f t="shared" si="3"/>
        <v>0.7731034</v>
      </c>
      <c r="AA35" s="12" t="s">
        <v>15</v>
      </c>
      <c r="AB35" s="12">
        <v>1</v>
      </c>
      <c r="AC35" s="12">
        <v>1</v>
      </c>
      <c r="AD35" s="12">
        <v>1</v>
      </c>
      <c r="AE35" s="12">
        <v>1</v>
      </c>
      <c r="AF35" s="12">
        <v>1</v>
      </c>
      <c r="AG35" s="12">
        <v>1</v>
      </c>
      <c r="AH35" s="12">
        <v>1</v>
      </c>
      <c r="AI35" s="12">
        <v>1</v>
      </c>
      <c r="AJ35" s="12">
        <v>1</v>
      </c>
      <c r="AK35" s="12">
        <v>1</v>
      </c>
      <c r="AL35" s="12">
        <v>1</v>
      </c>
      <c r="AM35" s="12">
        <v>1</v>
      </c>
      <c r="AN35" s="12">
        <v>1</v>
      </c>
      <c r="AO35" s="12">
        <v>1</v>
      </c>
      <c r="AP35" s="12">
        <v>1</v>
      </c>
    </row>
    <row r="36" spans="1:42" x14ac:dyDescent="0.3">
      <c r="A36" s="16"/>
      <c r="B36" s="11" t="s">
        <v>420</v>
      </c>
      <c r="C36" s="21">
        <f t="shared" si="3"/>
        <v>0.97788200000000014</v>
      </c>
      <c r="D36" s="21">
        <f t="shared" si="3"/>
        <v>0.96201500000000006</v>
      </c>
      <c r="E36" s="21">
        <f t="shared" si="3"/>
        <v>0.94614799999999999</v>
      </c>
      <c r="F36" s="21">
        <f t="shared" si="3"/>
        <v>0.50007709999999994</v>
      </c>
      <c r="G36" s="21">
        <f t="shared" si="3"/>
        <v>5.4006200000000004E-2</v>
      </c>
      <c r="H36" s="21">
        <f t="shared" si="3"/>
        <v>0.97788200000000014</v>
      </c>
      <c r="I36" s="21">
        <f t="shared" si="3"/>
        <v>0.96201500000000006</v>
      </c>
      <c r="J36" s="21">
        <f t="shared" si="3"/>
        <v>0.94614799999999999</v>
      </c>
      <c r="K36" s="21">
        <f t="shared" si="3"/>
        <v>0.50007709999999994</v>
      </c>
      <c r="L36" s="21">
        <f t="shared" si="3"/>
        <v>5.4006200000000004E-2</v>
      </c>
      <c r="M36" s="21">
        <f t="shared" si="3"/>
        <v>0.77270770000000011</v>
      </c>
      <c r="N36" s="21">
        <f t="shared" si="3"/>
        <v>0.75684070000000003</v>
      </c>
      <c r="O36" s="21">
        <f t="shared" si="3"/>
        <v>0.74097369999999996</v>
      </c>
      <c r="P36" s="21">
        <f t="shared" si="3"/>
        <v>0.29490279999999991</v>
      </c>
      <c r="Q36" s="21">
        <f t="shared" si="3"/>
        <v>0.14745139999999995</v>
      </c>
      <c r="AA36" s="12" t="s">
        <v>417</v>
      </c>
      <c r="AB36" s="12">
        <v>1</v>
      </c>
      <c r="AC36" s="12">
        <v>1</v>
      </c>
      <c r="AD36" s="12">
        <v>1</v>
      </c>
      <c r="AE36" s="12">
        <v>1</v>
      </c>
      <c r="AF36" s="12">
        <v>1</v>
      </c>
      <c r="AG36" s="12">
        <v>1</v>
      </c>
      <c r="AH36" s="12">
        <v>1</v>
      </c>
      <c r="AI36" s="12">
        <v>1</v>
      </c>
      <c r="AJ36" s="12">
        <v>1</v>
      </c>
      <c r="AK36" s="12">
        <v>1</v>
      </c>
      <c r="AL36" s="12">
        <v>1</v>
      </c>
      <c r="AM36" s="12">
        <v>1</v>
      </c>
      <c r="AN36" s="12">
        <v>1</v>
      </c>
      <c r="AO36" s="12">
        <v>1</v>
      </c>
      <c r="AP36" s="12">
        <v>1</v>
      </c>
    </row>
    <row r="37" spans="1:42" x14ac:dyDescent="0.3">
      <c r="A37" s="16"/>
      <c r="B37" s="11" t="s">
        <v>421</v>
      </c>
      <c r="C37" s="21">
        <f t="shared" si="3"/>
        <v>1.6045</v>
      </c>
      <c r="D37" s="21">
        <f t="shared" si="3"/>
        <v>2.4884789999999999</v>
      </c>
      <c r="E37" s="21">
        <f t="shared" si="3"/>
        <v>2.152539</v>
      </c>
      <c r="F37" s="21">
        <f t="shared" si="3"/>
        <v>1.8165990000000001</v>
      </c>
      <c r="G37" s="21">
        <f t="shared" si="3"/>
        <v>1.1895115999999999</v>
      </c>
      <c r="H37" s="21">
        <f t="shared" si="3"/>
        <v>1.6045</v>
      </c>
      <c r="I37" s="21">
        <f t="shared" si="3"/>
        <v>2.4884789999999999</v>
      </c>
      <c r="J37" s="21">
        <f t="shared" si="3"/>
        <v>2.152539</v>
      </c>
      <c r="K37" s="21">
        <f t="shared" si="3"/>
        <v>1.8165990000000001</v>
      </c>
      <c r="L37" s="21">
        <f t="shared" si="3"/>
        <v>1.1895115999999999</v>
      </c>
      <c r="M37" s="21">
        <f t="shared" si="3"/>
        <v>1.1880918</v>
      </c>
      <c r="N37" s="21">
        <f t="shared" si="3"/>
        <v>2.0720708000000001</v>
      </c>
      <c r="O37" s="21">
        <f t="shared" si="3"/>
        <v>1.7361308000000002</v>
      </c>
      <c r="P37" s="21">
        <f t="shared" si="3"/>
        <v>1.4001908000000003</v>
      </c>
      <c r="Q37" s="21">
        <f t="shared" si="3"/>
        <v>0.7731034</v>
      </c>
      <c r="AA37" s="12" t="s">
        <v>660</v>
      </c>
      <c r="AB37" s="12">
        <v>1</v>
      </c>
      <c r="AC37" s="12">
        <v>1</v>
      </c>
      <c r="AD37" s="12">
        <v>1</v>
      </c>
      <c r="AE37" s="12">
        <v>1</v>
      </c>
      <c r="AF37" s="12">
        <v>1</v>
      </c>
      <c r="AG37" s="12">
        <v>1</v>
      </c>
      <c r="AH37" s="12">
        <v>1</v>
      </c>
      <c r="AI37" s="12">
        <v>1</v>
      </c>
      <c r="AJ37" s="12">
        <v>1</v>
      </c>
      <c r="AK37" s="12">
        <v>1</v>
      </c>
      <c r="AL37" s="12">
        <v>1</v>
      </c>
      <c r="AM37" s="12">
        <v>1</v>
      </c>
      <c r="AN37" s="12">
        <v>1</v>
      </c>
      <c r="AO37" s="12">
        <v>1</v>
      </c>
      <c r="AP37" s="12">
        <v>1</v>
      </c>
    </row>
    <row r="38" spans="1:42" x14ac:dyDescent="0.3">
      <c r="A38" s="16"/>
      <c r="B38" s="11" t="s">
        <v>422</v>
      </c>
      <c r="C38" s="21">
        <f t="shared" si="3"/>
        <v>1.6045</v>
      </c>
      <c r="D38" s="21">
        <f t="shared" si="3"/>
        <v>2.4884789999999999</v>
      </c>
      <c r="E38" s="21">
        <f t="shared" si="3"/>
        <v>2.152539</v>
      </c>
      <c r="F38" s="21">
        <f t="shared" si="3"/>
        <v>1.8165990000000001</v>
      </c>
      <c r="G38" s="21">
        <f t="shared" si="3"/>
        <v>1.1895115999999999</v>
      </c>
      <c r="H38" s="21">
        <f t="shared" si="3"/>
        <v>1.6045</v>
      </c>
      <c r="I38" s="21">
        <f t="shared" si="3"/>
        <v>2.4884789999999999</v>
      </c>
      <c r="J38" s="21">
        <f t="shared" si="3"/>
        <v>2.152539</v>
      </c>
      <c r="K38" s="21">
        <f t="shared" si="3"/>
        <v>1.8165990000000001</v>
      </c>
      <c r="L38" s="21">
        <f t="shared" si="3"/>
        <v>1.1895115999999999</v>
      </c>
      <c r="M38" s="21">
        <f t="shared" si="3"/>
        <v>1.1880918</v>
      </c>
      <c r="N38" s="21">
        <f t="shared" si="3"/>
        <v>2.0720708000000001</v>
      </c>
      <c r="O38" s="21">
        <f t="shared" si="3"/>
        <v>1.7361308000000002</v>
      </c>
      <c r="P38" s="21">
        <f t="shared" si="3"/>
        <v>1.4001908000000003</v>
      </c>
      <c r="Q38" s="21">
        <f t="shared" si="3"/>
        <v>0.7731034</v>
      </c>
      <c r="AA38" s="12" t="s">
        <v>22</v>
      </c>
      <c r="AB38" s="12">
        <v>1</v>
      </c>
      <c r="AC38" s="12">
        <v>1</v>
      </c>
      <c r="AD38" s="12">
        <v>1</v>
      </c>
      <c r="AE38" s="12">
        <v>1</v>
      </c>
      <c r="AF38" s="12">
        <v>1</v>
      </c>
      <c r="AG38" s="12">
        <v>1</v>
      </c>
      <c r="AH38" s="12">
        <v>1</v>
      </c>
      <c r="AI38" s="12">
        <v>1</v>
      </c>
      <c r="AJ38" s="12">
        <v>1</v>
      </c>
      <c r="AK38" s="12">
        <v>1</v>
      </c>
      <c r="AL38" s="12">
        <v>1</v>
      </c>
      <c r="AM38" s="12">
        <v>1</v>
      </c>
      <c r="AN38" s="12">
        <v>1</v>
      </c>
      <c r="AO38" s="12">
        <v>1</v>
      </c>
      <c r="AP38" s="12">
        <v>1</v>
      </c>
    </row>
    <row r="39" spans="1:42" x14ac:dyDescent="0.3">
      <c r="A39" s="16"/>
      <c r="B39" s="11" t="s">
        <v>423</v>
      </c>
      <c r="C39" s="21">
        <f t="shared" si="3"/>
        <v>1.6045</v>
      </c>
      <c r="D39" s="21">
        <f t="shared" si="3"/>
        <v>2.4884789999999999</v>
      </c>
      <c r="E39" s="21">
        <f t="shared" si="3"/>
        <v>2.152539</v>
      </c>
      <c r="F39" s="21">
        <f t="shared" si="3"/>
        <v>1.8165990000000001</v>
      </c>
      <c r="G39" s="21">
        <f t="shared" si="3"/>
        <v>1.1895115999999999</v>
      </c>
      <c r="H39" s="21">
        <f t="shared" si="3"/>
        <v>1.6045</v>
      </c>
      <c r="I39" s="21">
        <f t="shared" si="3"/>
        <v>2.4884789999999999</v>
      </c>
      <c r="J39" s="21">
        <f t="shared" si="3"/>
        <v>2.152539</v>
      </c>
      <c r="K39" s="21">
        <f t="shared" si="3"/>
        <v>1.8165990000000001</v>
      </c>
      <c r="L39" s="21">
        <f t="shared" si="3"/>
        <v>1.1895115999999999</v>
      </c>
      <c r="M39" s="21">
        <f t="shared" si="3"/>
        <v>1.1880918</v>
      </c>
      <c r="N39" s="21">
        <f t="shared" si="3"/>
        <v>2.0720708000000001</v>
      </c>
      <c r="O39" s="21">
        <f t="shared" si="3"/>
        <v>1.7361308000000002</v>
      </c>
      <c r="P39" s="21">
        <f t="shared" si="3"/>
        <v>1.4001908000000003</v>
      </c>
      <c r="Q39" s="21">
        <f t="shared" si="3"/>
        <v>0.7731034</v>
      </c>
      <c r="AA39" s="12" t="s">
        <v>202</v>
      </c>
      <c r="AB39" s="12">
        <v>2.0447169999999999</v>
      </c>
      <c r="AC39" s="12">
        <v>2.0805179999999996</v>
      </c>
      <c r="AD39" s="12">
        <v>1.7871569999999999</v>
      </c>
      <c r="AE39" s="12">
        <v>1.3358159999999999</v>
      </c>
      <c r="AF39" s="12">
        <v>1.3040939999999999</v>
      </c>
      <c r="AG39" s="12">
        <v>2.0447169999999999</v>
      </c>
      <c r="AH39" s="12">
        <v>2.0805179999999996</v>
      </c>
      <c r="AI39" s="12">
        <v>1.7871569999999999</v>
      </c>
      <c r="AJ39" s="12">
        <v>1.3358159999999999</v>
      </c>
      <c r="AK39" s="12">
        <v>1.3040939999999999</v>
      </c>
      <c r="AL39" s="12">
        <v>1.5935897999999997</v>
      </c>
      <c r="AM39" s="12">
        <v>1.6293907999999995</v>
      </c>
      <c r="AN39" s="12">
        <v>1.3360297999999999</v>
      </c>
      <c r="AO39" s="12">
        <v>0.88468879999999983</v>
      </c>
      <c r="AP39" s="12">
        <v>0.8529667999999998</v>
      </c>
    </row>
    <row r="40" spans="1:42" x14ac:dyDescent="0.3">
      <c r="A40" s="16"/>
      <c r="B40" s="11" t="s">
        <v>424</v>
      </c>
      <c r="C40" s="21">
        <f t="shared" si="3"/>
        <v>1.6346690000000001</v>
      </c>
      <c r="D40" s="21">
        <f t="shared" si="3"/>
        <v>1.812154</v>
      </c>
      <c r="E40" s="21">
        <f t="shared" si="3"/>
        <v>1.9896389999999999</v>
      </c>
      <c r="F40" s="21">
        <f t="shared" si="3"/>
        <v>1.6692109999999998</v>
      </c>
      <c r="G40" s="21">
        <f t="shared" si="3"/>
        <v>1.2378108999999999</v>
      </c>
      <c r="H40" s="21">
        <f t="shared" si="3"/>
        <v>1.6346690000000001</v>
      </c>
      <c r="I40" s="21">
        <f t="shared" si="3"/>
        <v>1.812154</v>
      </c>
      <c r="J40" s="21">
        <f t="shared" si="3"/>
        <v>1.9896389999999999</v>
      </c>
      <c r="K40" s="21">
        <f t="shared" si="3"/>
        <v>1.6692109999999998</v>
      </c>
      <c r="L40" s="21">
        <f t="shared" si="3"/>
        <v>1.2378108999999999</v>
      </c>
      <c r="M40" s="21">
        <f t="shared" si="3"/>
        <v>1.6390818</v>
      </c>
      <c r="N40" s="21">
        <f t="shared" si="3"/>
        <v>1.8165667999999999</v>
      </c>
      <c r="O40" s="21">
        <f t="shared" si="3"/>
        <v>1.9940517999999998</v>
      </c>
      <c r="P40" s="21">
        <f t="shared" si="3"/>
        <v>1.6736237999999997</v>
      </c>
      <c r="Q40" s="21">
        <f t="shared" si="3"/>
        <v>1.2422236999999998</v>
      </c>
      <c r="AA40" s="12" t="s">
        <v>661</v>
      </c>
      <c r="AB40" s="12">
        <v>2.0447169999999999</v>
      </c>
      <c r="AC40" s="12">
        <v>2.0805179999999996</v>
      </c>
      <c r="AD40" s="12">
        <v>1.7871569999999999</v>
      </c>
      <c r="AE40" s="12">
        <v>1.3358159999999999</v>
      </c>
      <c r="AF40" s="12">
        <v>1.3040939999999999</v>
      </c>
      <c r="AG40" s="12">
        <v>2.0447169999999999</v>
      </c>
      <c r="AH40" s="12">
        <v>2.0805179999999996</v>
      </c>
      <c r="AI40" s="12">
        <v>1.7871569999999999</v>
      </c>
      <c r="AJ40" s="12">
        <v>1.3358159999999999</v>
      </c>
      <c r="AK40" s="12">
        <v>1.3040939999999999</v>
      </c>
      <c r="AL40" s="12">
        <v>1.5935897999999997</v>
      </c>
      <c r="AM40" s="12">
        <v>1.6293907999999995</v>
      </c>
      <c r="AN40" s="12">
        <v>1.3360297999999999</v>
      </c>
      <c r="AO40" s="12">
        <v>0.88468879999999983</v>
      </c>
      <c r="AP40" s="12">
        <v>0.8529667999999998</v>
      </c>
    </row>
    <row r="41" spans="1:42" x14ac:dyDescent="0.3">
      <c r="A41" s="16"/>
      <c r="B41" s="11" t="s">
        <v>425</v>
      </c>
      <c r="C41" s="21">
        <f t="shared" si="3"/>
        <v>1.6346690000000001</v>
      </c>
      <c r="D41" s="21">
        <f t="shared" si="3"/>
        <v>1.812154</v>
      </c>
      <c r="E41" s="21">
        <f t="shared" si="3"/>
        <v>1.9896389999999999</v>
      </c>
      <c r="F41" s="21">
        <f t="shared" si="3"/>
        <v>1.6692109999999998</v>
      </c>
      <c r="G41" s="21">
        <f t="shared" si="3"/>
        <v>1.2378108999999999</v>
      </c>
      <c r="H41" s="21">
        <f t="shared" si="3"/>
        <v>1.6346690000000001</v>
      </c>
      <c r="I41" s="21">
        <f t="shared" si="3"/>
        <v>1.812154</v>
      </c>
      <c r="J41" s="21">
        <f t="shared" si="3"/>
        <v>1.9896389999999999</v>
      </c>
      <c r="K41" s="21">
        <f t="shared" si="3"/>
        <v>1.6692109999999998</v>
      </c>
      <c r="L41" s="21">
        <f t="shared" si="3"/>
        <v>1.2378108999999999</v>
      </c>
      <c r="M41" s="21">
        <f t="shared" si="3"/>
        <v>1.6390818</v>
      </c>
      <c r="N41" s="21">
        <f t="shared" si="3"/>
        <v>1.8165667999999999</v>
      </c>
      <c r="O41" s="21">
        <f t="shared" si="3"/>
        <v>1.9940517999999998</v>
      </c>
      <c r="P41" s="21">
        <f t="shared" si="3"/>
        <v>1.6736237999999997</v>
      </c>
      <c r="Q41" s="21">
        <f t="shared" si="3"/>
        <v>1.2422236999999998</v>
      </c>
      <c r="AA41" s="12" t="s">
        <v>203</v>
      </c>
      <c r="AB41" s="12">
        <v>2.0447169999999999</v>
      </c>
      <c r="AC41" s="12">
        <v>2.0805179999999996</v>
      </c>
      <c r="AD41" s="12">
        <v>1.7871569999999999</v>
      </c>
      <c r="AE41" s="12">
        <v>1.3358159999999999</v>
      </c>
      <c r="AF41" s="12">
        <v>1.3040939999999999</v>
      </c>
      <c r="AG41" s="12">
        <v>2.0447169999999999</v>
      </c>
      <c r="AH41" s="12">
        <v>2.0805179999999996</v>
      </c>
      <c r="AI41" s="12">
        <v>1.7871569999999999</v>
      </c>
      <c r="AJ41" s="12">
        <v>1.3358159999999999</v>
      </c>
      <c r="AK41" s="12">
        <v>1.3040939999999999</v>
      </c>
      <c r="AL41" s="12">
        <v>1.5935897999999997</v>
      </c>
      <c r="AM41" s="12">
        <v>1.6293907999999995</v>
      </c>
      <c r="AN41" s="12">
        <v>1.3360297999999999</v>
      </c>
      <c r="AO41" s="12">
        <v>0.88468879999999983</v>
      </c>
      <c r="AP41" s="12">
        <v>0.8529667999999998</v>
      </c>
    </row>
    <row r="42" spans="1:42" x14ac:dyDescent="0.3">
      <c r="A42" s="16"/>
      <c r="B42" s="11" t="s">
        <v>426</v>
      </c>
      <c r="C42" s="21">
        <f t="shared" ref="C42:Q51" si="4">VLOOKUP($B42,$AA$8:$AP$77,MATCH(C$7,$AA$7:$AP$7,0),)</f>
        <v>1.6346690000000001</v>
      </c>
      <c r="D42" s="21">
        <f t="shared" si="4"/>
        <v>1.812154</v>
      </c>
      <c r="E42" s="21">
        <f t="shared" si="4"/>
        <v>1.9896389999999999</v>
      </c>
      <c r="F42" s="21">
        <f t="shared" si="4"/>
        <v>1.6692109999999998</v>
      </c>
      <c r="G42" s="21">
        <f t="shared" si="4"/>
        <v>1.2378108999999999</v>
      </c>
      <c r="H42" s="21">
        <f t="shared" si="4"/>
        <v>1.6346690000000001</v>
      </c>
      <c r="I42" s="21">
        <f t="shared" si="4"/>
        <v>1.812154</v>
      </c>
      <c r="J42" s="21">
        <f t="shared" si="4"/>
        <v>1.9896389999999999</v>
      </c>
      <c r="K42" s="21">
        <f t="shared" si="4"/>
        <v>1.6692109999999998</v>
      </c>
      <c r="L42" s="21">
        <f t="shared" si="4"/>
        <v>1.2378108999999999</v>
      </c>
      <c r="M42" s="21">
        <f t="shared" si="4"/>
        <v>1.6390818</v>
      </c>
      <c r="N42" s="21">
        <f t="shared" si="4"/>
        <v>1.8165667999999999</v>
      </c>
      <c r="O42" s="21">
        <f t="shared" si="4"/>
        <v>1.9940517999999998</v>
      </c>
      <c r="P42" s="21">
        <f t="shared" si="4"/>
        <v>1.6736237999999997</v>
      </c>
      <c r="Q42" s="21">
        <f t="shared" si="4"/>
        <v>1.2422236999999998</v>
      </c>
      <c r="AA42" s="12" t="s">
        <v>418</v>
      </c>
      <c r="AB42" s="12">
        <v>1.6045</v>
      </c>
      <c r="AC42" s="12">
        <v>2.4884789999999999</v>
      </c>
      <c r="AD42" s="12">
        <v>2.152539</v>
      </c>
      <c r="AE42" s="12">
        <v>1.8165990000000001</v>
      </c>
      <c r="AF42" s="12">
        <v>1.1895115999999999</v>
      </c>
      <c r="AG42" s="12">
        <v>1.6045</v>
      </c>
      <c r="AH42" s="12">
        <v>2.4884789999999999</v>
      </c>
      <c r="AI42" s="12">
        <v>2.152539</v>
      </c>
      <c r="AJ42" s="12">
        <v>1.8165990000000001</v>
      </c>
      <c r="AK42" s="12">
        <v>1.1895115999999999</v>
      </c>
      <c r="AL42" s="12">
        <v>1.1880918</v>
      </c>
      <c r="AM42" s="12">
        <v>2.0720708000000001</v>
      </c>
      <c r="AN42" s="12">
        <v>1.7361308000000002</v>
      </c>
      <c r="AO42" s="12">
        <v>1.4001908000000003</v>
      </c>
      <c r="AP42" s="12">
        <v>0.7731034</v>
      </c>
    </row>
    <row r="43" spans="1:42" x14ac:dyDescent="0.3">
      <c r="A43" s="16"/>
      <c r="B43" s="11" t="s">
        <v>33</v>
      </c>
      <c r="C43" s="21">
        <f t="shared" si="4"/>
        <v>1.6346690000000001</v>
      </c>
      <c r="D43" s="21">
        <f t="shared" si="4"/>
        <v>1.812154</v>
      </c>
      <c r="E43" s="21">
        <f t="shared" si="4"/>
        <v>1.9896389999999999</v>
      </c>
      <c r="F43" s="21">
        <f t="shared" si="4"/>
        <v>1.6692109999999998</v>
      </c>
      <c r="G43" s="21">
        <f t="shared" si="4"/>
        <v>1.2378108999999999</v>
      </c>
      <c r="H43" s="21">
        <f t="shared" si="4"/>
        <v>1.6346690000000001</v>
      </c>
      <c r="I43" s="21">
        <f t="shared" si="4"/>
        <v>1.812154</v>
      </c>
      <c r="J43" s="21">
        <f t="shared" si="4"/>
        <v>1.9896389999999999</v>
      </c>
      <c r="K43" s="21">
        <f t="shared" si="4"/>
        <v>1.6692109999999998</v>
      </c>
      <c r="L43" s="21">
        <f t="shared" si="4"/>
        <v>1.2378108999999999</v>
      </c>
      <c r="M43" s="21">
        <f t="shared" si="4"/>
        <v>1.6390818</v>
      </c>
      <c r="N43" s="21">
        <f t="shared" si="4"/>
        <v>1.8165667999999999</v>
      </c>
      <c r="O43" s="21">
        <f t="shared" si="4"/>
        <v>1.9940517999999998</v>
      </c>
      <c r="P43" s="21">
        <f t="shared" si="4"/>
        <v>1.6736237999999997</v>
      </c>
      <c r="Q43" s="21">
        <f t="shared" si="4"/>
        <v>1.2422236999999998</v>
      </c>
      <c r="AA43" s="12" t="s">
        <v>419</v>
      </c>
      <c r="AB43" s="12">
        <v>1.6045</v>
      </c>
      <c r="AC43" s="12">
        <v>2.4884789999999999</v>
      </c>
      <c r="AD43" s="12">
        <v>2.152539</v>
      </c>
      <c r="AE43" s="12">
        <v>1.8165990000000001</v>
      </c>
      <c r="AF43" s="12">
        <v>1.1895115999999999</v>
      </c>
      <c r="AG43" s="12">
        <v>1.6045</v>
      </c>
      <c r="AH43" s="12">
        <v>2.4884789999999999</v>
      </c>
      <c r="AI43" s="12">
        <v>2.152539</v>
      </c>
      <c r="AJ43" s="12">
        <v>1.8165990000000001</v>
      </c>
      <c r="AK43" s="12">
        <v>1.1895115999999999</v>
      </c>
      <c r="AL43" s="12">
        <v>1.1880918</v>
      </c>
      <c r="AM43" s="12">
        <v>2.0720708000000001</v>
      </c>
      <c r="AN43" s="12">
        <v>1.7361308000000002</v>
      </c>
      <c r="AO43" s="12">
        <v>1.4001908000000003</v>
      </c>
      <c r="AP43" s="12">
        <v>0.7731034</v>
      </c>
    </row>
    <row r="44" spans="1:42" x14ac:dyDescent="0.3">
      <c r="A44" s="16"/>
      <c r="B44" s="11" t="s">
        <v>36</v>
      </c>
      <c r="C44" s="21">
        <f t="shared" si="4"/>
        <v>1.6346690000000001</v>
      </c>
      <c r="D44" s="21">
        <f t="shared" si="4"/>
        <v>1.812154</v>
      </c>
      <c r="E44" s="21">
        <f t="shared" si="4"/>
        <v>1.9896389999999999</v>
      </c>
      <c r="F44" s="21">
        <f t="shared" si="4"/>
        <v>1.6692109999999998</v>
      </c>
      <c r="G44" s="21">
        <f t="shared" si="4"/>
        <v>1.2378108999999999</v>
      </c>
      <c r="H44" s="21">
        <f t="shared" si="4"/>
        <v>1.6346690000000001</v>
      </c>
      <c r="I44" s="21">
        <f t="shared" si="4"/>
        <v>1.812154</v>
      </c>
      <c r="J44" s="21">
        <f t="shared" si="4"/>
        <v>1.9896389999999999</v>
      </c>
      <c r="K44" s="21">
        <f t="shared" si="4"/>
        <v>1.6692109999999998</v>
      </c>
      <c r="L44" s="21">
        <f t="shared" si="4"/>
        <v>1.2378108999999999</v>
      </c>
      <c r="M44" s="21">
        <f t="shared" si="4"/>
        <v>1.6390818</v>
      </c>
      <c r="N44" s="21">
        <f t="shared" si="4"/>
        <v>1.8165667999999999</v>
      </c>
      <c r="O44" s="21">
        <f t="shared" si="4"/>
        <v>1.9940517999999998</v>
      </c>
      <c r="P44" s="21">
        <f t="shared" si="4"/>
        <v>1.6736237999999997</v>
      </c>
      <c r="Q44" s="21">
        <f t="shared" si="4"/>
        <v>1.2422236999999998</v>
      </c>
      <c r="AA44" s="12" t="s">
        <v>420</v>
      </c>
      <c r="AB44" s="12">
        <v>0.97788200000000014</v>
      </c>
      <c r="AC44" s="12">
        <v>0.96201500000000006</v>
      </c>
      <c r="AD44" s="12">
        <v>0.94614799999999999</v>
      </c>
      <c r="AE44" s="12">
        <v>0.50007709999999994</v>
      </c>
      <c r="AF44" s="12">
        <v>5.4006200000000004E-2</v>
      </c>
      <c r="AG44" s="12">
        <v>0.97788200000000014</v>
      </c>
      <c r="AH44" s="12">
        <v>0.96201500000000006</v>
      </c>
      <c r="AI44" s="12">
        <v>0.94614799999999999</v>
      </c>
      <c r="AJ44" s="12">
        <v>0.50007709999999994</v>
      </c>
      <c r="AK44" s="12">
        <v>5.4006200000000004E-2</v>
      </c>
      <c r="AL44" s="12">
        <v>0.77270770000000011</v>
      </c>
      <c r="AM44" s="12">
        <v>0.75684070000000003</v>
      </c>
      <c r="AN44" s="12">
        <v>0.74097369999999996</v>
      </c>
      <c r="AO44" s="12">
        <v>0.29490279999999991</v>
      </c>
      <c r="AP44" s="12">
        <v>0.14745139999999995</v>
      </c>
    </row>
    <row r="45" spans="1:42" x14ac:dyDescent="0.3">
      <c r="A45" s="16"/>
      <c r="B45" s="11" t="s">
        <v>42</v>
      </c>
      <c r="C45" s="21">
        <f t="shared" si="4"/>
        <v>0.41812889999999997</v>
      </c>
      <c r="D45" s="21">
        <f t="shared" si="4"/>
        <v>0.24068450000000002</v>
      </c>
      <c r="E45" s="21">
        <f t="shared" si="4"/>
        <v>0.41008919999999999</v>
      </c>
      <c r="F45" s="21">
        <f t="shared" si="4"/>
        <v>0.80622760000000016</v>
      </c>
      <c r="G45" s="21">
        <f t="shared" si="4"/>
        <v>1.0381496000000001</v>
      </c>
      <c r="H45" s="21">
        <f t="shared" si="4"/>
        <v>0.41812889999999997</v>
      </c>
      <c r="I45" s="21">
        <f t="shared" si="4"/>
        <v>0.24068450000000002</v>
      </c>
      <c r="J45" s="21">
        <f t="shared" si="4"/>
        <v>0.41008919999999999</v>
      </c>
      <c r="K45" s="21">
        <f t="shared" si="4"/>
        <v>0.80622760000000016</v>
      </c>
      <c r="L45" s="21">
        <f t="shared" si="4"/>
        <v>1.0381496000000001</v>
      </c>
      <c r="M45" s="21">
        <f t="shared" si="4"/>
        <v>0.55147219999999986</v>
      </c>
      <c r="N45" s="21">
        <f t="shared" si="4"/>
        <v>0.37402779999999991</v>
      </c>
      <c r="O45" s="21">
        <f t="shared" si="4"/>
        <v>0.54343249999999999</v>
      </c>
      <c r="P45" s="21">
        <f t="shared" si="4"/>
        <v>0.9395709000000001</v>
      </c>
      <c r="Q45" s="21">
        <f t="shared" si="4"/>
        <v>1.1714929000000001</v>
      </c>
      <c r="AA45" s="12" t="s">
        <v>421</v>
      </c>
      <c r="AB45" s="12">
        <v>1.6045</v>
      </c>
      <c r="AC45" s="12">
        <v>2.4884789999999999</v>
      </c>
      <c r="AD45" s="12">
        <v>2.152539</v>
      </c>
      <c r="AE45" s="12">
        <v>1.8165990000000001</v>
      </c>
      <c r="AF45" s="12">
        <v>1.1895115999999999</v>
      </c>
      <c r="AG45" s="12">
        <v>1.6045</v>
      </c>
      <c r="AH45" s="12">
        <v>2.4884789999999999</v>
      </c>
      <c r="AI45" s="12">
        <v>2.152539</v>
      </c>
      <c r="AJ45" s="12">
        <v>1.8165990000000001</v>
      </c>
      <c r="AK45" s="12">
        <v>1.1895115999999999</v>
      </c>
      <c r="AL45" s="12">
        <v>1.1880918</v>
      </c>
      <c r="AM45" s="12">
        <v>2.0720708000000001</v>
      </c>
      <c r="AN45" s="12">
        <v>1.7361308000000002</v>
      </c>
      <c r="AO45" s="12">
        <v>1.4001908000000003</v>
      </c>
      <c r="AP45" s="12">
        <v>0.7731034</v>
      </c>
    </row>
    <row r="46" spans="1:42" x14ac:dyDescent="0.3">
      <c r="A46" s="16"/>
      <c r="B46" s="11" t="s">
        <v>427</v>
      </c>
      <c r="C46" s="21">
        <f t="shared" si="4"/>
        <v>0.41812889999999997</v>
      </c>
      <c r="D46" s="21">
        <f t="shared" si="4"/>
        <v>0.24068450000000002</v>
      </c>
      <c r="E46" s="21">
        <f t="shared" si="4"/>
        <v>0.41008919999999999</v>
      </c>
      <c r="F46" s="21">
        <f t="shared" si="4"/>
        <v>0.80622760000000016</v>
      </c>
      <c r="G46" s="21">
        <f t="shared" si="4"/>
        <v>1.0381496000000001</v>
      </c>
      <c r="H46" s="21">
        <f t="shared" si="4"/>
        <v>0.41812889999999997</v>
      </c>
      <c r="I46" s="21">
        <f t="shared" si="4"/>
        <v>0.24068450000000002</v>
      </c>
      <c r="J46" s="21">
        <f t="shared" si="4"/>
        <v>0.41008919999999999</v>
      </c>
      <c r="K46" s="21">
        <f t="shared" si="4"/>
        <v>0.80622760000000016</v>
      </c>
      <c r="L46" s="21">
        <f t="shared" si="4"/>
        <v>1.0381496000000001</v>
      </c>
      <c r="M46" s="21">
        <f t="shared" si="4"/>
        <v>0.55147219999999986</v>
      </c>
      <c r="N46" s="21">
        <f t="shared" si="4"/>
        <v>0.37402779999999991</v>
      </c>
      <c r="O46" s="21">
        <f t="shared" si="4"/>
        <v>0.54343249999999999</v>
      </c>
      <c r="P46" s="21">
        <f t="shared" si="4"/>
        <v>0.9395709000000001</v>
      </c>
      <c r="Q46" s="21">
        <f t="shared" si="4"/>
        <v>1.1714929000000001</v>
      </c>
      <c r="AA46" s="12" t="s">
        <v>422</v>
      </c>
      <c r="AB46" s="12">
        <v>1.6045</v>
      </c>
      <c r="AC46" s="12">
        <v>2.4884789999999999</v>
      </c>
      <c r="AD46" s="12">
        <v>2.152539</v>
      </c>
      <c r="AE46" s="12">
        <v>1.8165990000000001</v>
      </c>
      <c r="AF46" s="12">
        <v>1.1895115999999999</v>
      </c>
      <c r="AG46" s="12">
        <v>1.6045</v>
      </c>
      <c r="AH46" s="12">
        <v>2.4884789999999999</v>
      </c>
      <c r="AI46" s="12">
        <v>2.152539</v>
      </c>
      <c r="AJ46" s="12">
        <v>1.8165990000000001</v>
      </c>
      <c r="AK46" s="12">
        <v>1.1895115999999999</v>
      </c>
      <c r="AL46" s="12">
        <v>1.1880918</v>
      </c>
      <c r="AM46" s="12">
        <v>2.0720708000000001</v>
      </c>
      <c r="AN46" s="12">
        <v>1.7361308000000002</v>
      </c>
      <c r="AO46" s="12">
        <v>1.4001908000000003</v>
      </c>
      <c r="AP46" s="12">
        <v>0.7731034</v>
      </c>
    </row>
    <row r="47" spans="1:42" x14ac:dyDescent="0.3">
      <c r="A47" s="16"/>
      <c r="B47" s="11" t="s">
        <v>428</v>
      </c>
      <c r="C47" s="21">
        <f t="shared" si="4"/>
        <v>1.6346690000000001</v>
      </c>
      <c r="D47" s="21">
        <f t="shared" si="4"/>
        <v>1.812154</v>
      </c>
      <c r="E47" s="21">
        <f t="shared" si="4"/>
        <v>1.9896389999999999</v>
      </c>
      <c r="F47" s="21">
        <f t="shared" si="4"/>
        <v>1.6692109999999998</v>
      </c>
      <c r="G47" s="21">
        <f t="shared" si="4"/>
        <v>1.2378108999999999</v>
      </c>
      <c r="H47" s="21">
        <f t="shared" si="4"/>
        <v>1.6346690000000001</v>
      </c>
      <c r="I47" s="21">
        <f t="shared" si="4"/>
        <v>1.812154</v>
      </c>
      <c r="J47" s="21">
        <f t="shared" si="4"/>
        <v>1.9896389999999999</v>
      </c>
      <c r="K47" s="21">
        <f t="shared" si="4"/>
        <v>1.6692109999999998</v>
      </c>
      <c r="L47" s="21">
        <f t="shared" si="4"/>
        <v>1.2378108999999999</v>
      </c>
      <c r="M47" s="21">
        <f t="shared" si="4"/>
        <v>1.6390818</v>
      </c>
      <c r="N47" s="21">
        <f t="shared" si="4"/>
        <v>1.8165667999999999</v>
      </c>
      <c r="O47" s="21">
        <f t="shared" si="4"/>
        <v>1.9940517999999998</v>
      </c>
      <c r="P47" s="21">
        <f t="shared" si="4"/>
        <v>1.6736237999999997</v>
      </c>
      <c r="Q47" s="21">
        <f t="shared" si="4"/>
        <v>1.2422236999999998</v>
      </c>
      <c r="AA47" s="12" t="s">
        <v>662</v>
      </c>
      <c r="AB47" s="12">
        <v>1</v>
      </c>
      <c r="AC47" s="12">
        <v>1</v>
      </c>
      <c r="AD47" s="12">
        <v>1</v>
      </c>
      <c r="AE47" s="12">
        <v>1</v>
      </c>
      <c r="AF47" s="12">
        <v>1</v>
      </c>
      <c r="AG47" s="12">
        <v>1</v>
      </c>
      <c r="AH47" s="12">
        <v>1</v>
      </c>
      <c r="AI47" s="12">
        <v>1</v>
      </c>
      <c r="AJ47" s="12">
        <v>1</v>
      </c>
      <c r="AK47" s="12">
        <v>1</v>
      </c>
      <c r="AL47" s="12">
        <v>1</v>
      </c>
      <c r="AM47" s="12">
        <v>1</v>
      </c>
      <c r="AN47" s="12">
        <v>1</v>
      </c>
      <c r="AO47" s="12">
        <v>1</v>
      </c>
      <c r="AP47" s="12">
        <v>1</v>
      </c>
    </row>
    <row r="48" spans="1:42" x14ac:dyDescent="0.3">
      <c r="A48" s="16"/>
      <c r="B48" s="11" t="s">
        <v>429</v>
      </c>
      <c r="C48" s="21">
        <f t="shared" si="4"/>
        <v>1.6346690000000001</v>
      </c>
      <c r="D48" s="21">
        <f t="shared" si="4"/>
        <v>1.812154</v>
      </c>
      <c r="E48" s="21">
        <f t="shared" si="4"/>
        <v>1.9896389999999999</v>
      </c>
      <c r="F48" s="21">
        <f t="shared" si="4"/>
        <v>1.6692109999999998</v>
      </c>
      <c r="G48" s="21">
        <f t="shared" si="4"/>
        <v>1.2378108999999999</v>
      </c>
      <c r="H48" s="21">
        <f t="shared" si="4"/>
        <v>1.6346690000000001</v>
      </c>
      <c r="I48" s="21">
        <f t="shared" si="4"/>
        <v>1.812154</v>
      </c>
      <c r="J48" s="21">
        <f t="shared" si="4"/>
        <v>1.9896389999999999</v>
      </c>
      <c r="K48" s="21">
        <f t="shared" si="4"/>
        <v>1.6692109999999998</v>
      </c>
      <c r="L48" s="21">
        <f t="shared" si="4"/>
        <v>1.2378108999999999</v>
      </c>
      <c r="M48" s="21">
        <f t="shared" si="4"/>
        <v>1.6390818</v>
      </c>
      <c r="N48" s="21">
        <f t="shared" si="4"/>
        <v>1.8165667999999999</v>
      </c>
      <c r="O48" s="21">
        <f t="shared" si="4"/>
        <v>1.9940517999999998</v>
      </c>
      <c r="P48" s="21">
        <f t="shared" si="4"/>
        <v>1.6736237999999997</v>
      </c>
      <c r="Q48" s="21">
        <f t="shared" si="4"/>
        <v>1.2422236999999998</v>
      </c>
      <c r="AA48" s="12" t="s">
        <v>423</v>
      </c>
      <c r="AB48" s="12">
        <v>1.6045</v>
      </c>
      <c r="AC48" s="12">
        <v>2.4884789999999999</v>
      </c>
      <c r="AD48" s="12">
        <v>2.152539</v>
      </c>
      <c r="AE48" s="12">
        <v>1.8165990000000001</v>
      </c>
      <c r="AF48" s="12">
        <v>1.1895115999999999</v>
      </c>
      <c r="AG48" s="12">
        <v>1.6045</v>
      </c>
      <c r="AH48" s="12">
        <v>2.4884789999999999</v>
      </c>
      <c r="AI48" s="12">
        <v>2.152539</v>
      </c>
      <c r="AJ48" s="12">
        <v>1.8165990000000001</v>
      </c>
      <c r="AK48" s="12">
        <v>1.1895115999999999</v>
      </c>
      <c r="AL48" s="12">
        <v>1.1880918</v>
      </c>
      <c r="AM48" s="12">
        <v>2.0720708000000001</v>
      </c>
      <c r="AN48" s="12">
        <v>1.7361308000000002</v>
      </c>
      <c r="AO48" s="12">
        <v>1.4001908000000003</v>
      </c>
      <c r="AP48" s="12">
        <v>0.7731034</v>
      </c>
    </row>
    <row r="49" spans="1:42" x14ac:dyDescent="0.3">
      <c r="A49" s="16"/>
      <c r="B49" s="11" t="s">
        <v>430</v>
      </c>
      <c r="C49" s="21">
        <f t="shared" si="4"/>
        <v>1.6346690000000001</v>
      </c>
      <c r="D49" s="21">
        <f t="shared" si="4"/>
        <v>1.812154</v>
      </c>
      <c r="E49" s="21">
        <f t="shared" si="4"/>
        <v>1.9896389999999999</v>
      </c>
      <c r="F49" s="21">
        <f t="shared" si="4"/>
        <v>1.6692109999999998</v>
      </c>
      <c r="G49" s="21">
        <f t="shared" si="4"/>
        <v>1.2378108999999999</v>
      </c>
      <c r="H49" s="21">
        <f t="shared" si="4"/>
        <v>1.6346690000000001</v>
      </c>
      <c r="I49" s="21">
        <f t="shared" si="4"/>
        <v>1.812154</v>
      </c>
      <c r="J49" s="21">
        <f t="shared" si="4"/>
        <v>1.9896389999999999</v>
      </c>
      <c r="K49" s="21">
        <f t="shared" si="4"/>
        <v>1.6692109999999998</v>
      </c>
      <c r="L49" s="21">
        <f t="shared" si="4"/>
        <v>1.2378108999999999</v>
      </c>
      <c r="M49" s="21">
        <f t="shared" si="4"/>
        <v>1.6390818</v>
      </c>
      <c r="N49" s="21">
        <f t="shared" si="4"/>
        <v>1.8165667999999999</v>
      </c>
      <c r="O49" s="21">
        <f t="shared" si="4"/>
        <v>1.9940517999999998</v>
      </c>
      <c r="P49" s="21">
        <f t="shared" si="4"/>
        <v>1.6736237999999997</v>
      </c>
      <c r="Q49" s="21">
        <f t="shared" si="4"/>
        <v>1.2422236999999998</v>
      </c>
      <c r="AA49" s="12" t="s">
        <v>424</v>
      </c>
      <c r="AB49" s="12">
        <v>1.6346690000000001</v>
      </c>
      <c r="AC49" s="12">
        <v>1.812154</v>
      </c>
      <c r="AD49" s="12">
        <v>1.9896389999999999</v>
      </c>
      <c r="AE49" s="12">
        <v>1.6692109999999998</v>
      </c>
      <c r="AF49" s="12">
        <v>1.2378108999999999</v>
      </c>
      <c r="AG49" s="12">
        <v>1.6346690000000001</v>
      </c>
      <c r="AH49" s="12">
        <v>1.812154</v>
      </c>
      <c r="AI49" s="12">
        <v>1.9896389999999999</v>
      </c>
      <c r="AJ49" s="12">
        <v>1.6692109999999998</v>
      </c>
      <c r="AK49" s="12">
        <v>1.2378108999999999</v>
      </c>
      <c r="AL49" s="12">
        <v>1.6390818</v>
      </c>
      <c r="AM49" s="12">
        <v>1.8165667999999999</v>
      </c>
      <c r="AN49" s="12">
        <v>1.9940517999999998</v>
      </c>
      <c r="AO49" s="12">
        <v>1.6736237999999997</v>
      </c>
      <c r="AP49" s="12">
        <v>1.2422236999999998</v>
      </c>
    </row>
    <row r="50" spans="1:42" x14ac:dyDescent="0.3">
      <c r="A50" s="16"/>
      <c r="B50" s="11" t="s">
        <v>431</v>
      </c>
      <c r="C50" s="21">
        <f t="shared" si="4"/>
        <v>1.6346690000000001</v>
      </c>
      <c r="D50" s="21">
        <f t="shared" si="4"/>
        <v>1.812154</v>
      </c>
      <c r="E50" s="21">
        <f t="shared" si="4"/>
        <v>1.9896389999999999</v>
      </c>
      <c r="F50" s="21">
        <f t="shared" si="4"/>
        <v>1.6692109999999998</v>
      </c>
      <c r="G50" s="21">
        <f t="shared" si="4"/>
        <v>1.2378108999999999</v>
      </c>
      <c r="H50" s="21">
        <f t="shared" si="4"/>
        <v>1.6346690000000001</v>
      </c>
      <c r="I50" s="21">
        <f t="shared" si="4"/>
        <v>1.812154</v>
      </c>
      <c r="J50" s="21">
        <f t="shared" si="4"/>
        <v>1.9896389999999999</v>
      </c>
      <c r="K50" s="21">
        <f t="shared" si="4"/>
        <v>1.6692109999999998</v>
      </c>
      <c r="L50" s="21">
        <f t="shared" si="4"/>
        <v>1.2378108999999999</v>
      </c>
      <c r="M50" s="21">
        <f t="shared" si="4"/>
        <v>1.6390818</v>
      </c>
      <c r="N50" s="21">
        <f t="shared" si="4"/>
        <v>1.8165667999999999</v>
      </c>
      <c r="O50" s="21">
        <f t="shared" si="4"/>
        <v>1.9940517999999998</v>
      </c>
      <c r="P50" s="21">
        <f t="shared" si="4"/>
        <v>1.6736237999999997</v>
      </c>
      <c r="Q50" s="21">
        <f t="shared" si="4"/>
        <v>1.2422236999999998</v>
      </c>
      <c r="AA50" s="12" t="s">
        <v>425</v>
      </c>
      <c r="AB50" s="12">
        <v>1.6346690000000001</v>
      </c>
      <c r="AC50" s="12">
        <v>1.812154</v>
      </c>
      <c r="AD50" s="12">
        <v>1.9896389999999999</v>
      </c>
      <c r="AE50" s="12">
        <v>1.6692109999999998</v>
      </c>
      <c r="AF50" s="12">
        <v>1.2378108999999999</v>
      </c>
      <c r="AG50" s="12">
        <v>1.6346690000000001</v>
      </c>
      <c r="AH50" s="12">
        <v>1.812154</v>
      </c>
      <c r="AI50" s="12">
        <v>1.9896389999999999</v>
      </c>
      <c r="AJ50" s="12">
        <v>1.6692109999999998</v>
      </c>
      <c r="AK50" s="12">
        <v>1.2378108999999999</v>
      </c>
      <c r="AL50" s="12">
        <v>1.6390818</v>
      </c>
      <c r="AM50" s="12">
        <v>1.8165667999999999</v>
      </c>
      <c r="AN50" s="12">
        <v>1.9940517999999998</v>
      </c>
      <c r="AO50" s="12">
        <v>1.6736237999999997</v>
      </c>
      <c r="AP50" s="12">
        <v>1.2422236999999998</v>
      </c>
    </row>
    <row r="51" spans="1:42" x14ac:dyDescent="0.3">
      <c r="A51" s="16"/>
      <c r="B51" s="11" t="s">
        <v>432</v>
      </c>
      <c r="C51" s="21">
        <f t="shared" si="4"/>
        <v>0.23222509999999996</v>
      </c>
      <c r="D51" s="21">
        <f t="shared" si="4"/>
        <v>0.73857679999999992</v>
      </c>
      <c r="E51" s="21">
        <f t="shared" si="4"/>
        <v>0.73862009999999989</v>
      </c>
      <c r="F51" s="21">
        <f t="shared" si="4"/>
        <v>0.73866339999999986</v>
      </c>
      <c r="G51" s="21">
        <f t="shared" si="4"/>
        <v>1.1764201999999999</v>
      </c>
      <c r="H51" s="21">
        <f t="shared" si="4"/>
        <v>0.23222509999999996</v>
      </c>
      <c r="I51" s="21">
        <f t="shared" si="4"/>
        <v>0.73857679999999992</v>
      </c>
      <c r="J51" s="21">
        <f t="shared" si="4"/>
        <v>0.73862009999999989</v>
      </c>
      <c r="K51" s="21">
        <f t="shared" si="4"/>
        <v>0.73866339999999986</v>
      </c>
      <c r="L51" s="21">
        <f t="shared" si="4"/>
        <v>1.1764201999999999</v>
      </c>
      <c r="M51" s="21">
        <f t="shared" si="4"/>
        <v>0.41199309999999989</v>
      </c>
      <c r="N51" s="21">
        <f t="shared" si="4"/>
        <v>0.91834479999999985</v>
      </c>
      <c r="O51" s="21">
        <f t="shared" si="4"/>
        <v>0.91838809999999982</v>
      </c>
      <c r="P51" s="21">
        <f t="shared" si="4"/>
        <v>0.91843139999999979</v>
      </c>
      <c r="Q51" s="21">
        <f t="shared" si="4"/>
        <v>1.3561881999999998</v>
      </c>
      <c r="AA51" s="12" t="s">
        <v>426</v>
      </c>
      <c r="AB51" s="12">
        <v>1.6346690000000001</v>
      </c>
      <c r="AC51" s="12">
        <v>1.812154</v>
      </c>
      <c r="AD51" s="12">
        <v>1.9896389999999999</v>
      </c>
      <c r="AE51" s="12">
        <v>1.6692109999999998</v>
      </c>
      <c r="AF51" s="12">
        <v>1.2378108999999999</v>
      </c>
      <c r="AG51" s="12">
        <v>1.6346690000000001</v>
      </c>
      <c r="AH51" s="12">
        <v>1.812154</v>
      </c>
      <c r="AI51" s="12">
        <v>1.9896389999999999</v>
      </c>
      <c r="AJ51" s="12">
        <v>1.6692109999999998</v>
      </c>
      <c r="AK51" s="12">
        <v>1.2378108999999999</v>
      </c>
      <c r="AL51" s="12">
        <v>1.6390818</v>
      </c>
      <c r="AM51" s="12">
        <v>1.8165667999999999</v>
      </c>
      <c r="AN51" s="12">
        <v>1.9940517999999998</v>
      </c>
      <c r="AO51" s="12">
        <v>1.6736237999999997</v>
      </c>
      <c r="AP51" s="12">
        <v>1.2422236999999998</v>
      </c>
    </row>
    <row r="52" spans="1:42" x14ac:dyDescent="0.3">
      <c r="A52" s="16"/>
      <c r="B52" s="11" t="s">
        <v>44</v>
      </c>
      <c r="C52" s="21">
        <f t="shared" ref="C52:Q64" si="5">VLOOKUP($B52,$AA$8:$AP$77,MATCH(C$7,$AA$7:$AP$7,0),)</f>
        <v>0.23222509999999996</v>
      </c>
      <c r="D52" s="21">
        <f t="shared" si="5"/>
        <v>0.73857679999999992</v>
      </c>
      <c r="E52" s="21">
        <f t="shared" si="5"/>
        <v>0.73862009999999989</v>
      </c>
      <c r="F52" s="21">
        <f t="shared" si="5"/>
        <v>0.73866339999999986</v>
      </c>
      <c r="G52" s="21">
        <f t="shared" si="5"/>
        <v>1.1764201999999999</v>
      </c>
      <c r="H52" s="21">
        <f t="shared" si="5"/>
        <v>0.23222509999999996</v>
      </c>
      <c r="I52" s="21">
        <f t="shared" si="5"/>
        <v>0.73857679999999992</v>
      </c>
      <c r="J52" s="21">
        <f t="shared" si="5"/>
        <v>0.73862009999999989</v>
      </c>
      <c r="K52" s="21">
        <f t="shared" si="5"/>
        <v>0.73866339999999986</v>
      </c>
      <c r="L52" s="21">
        <f t="shared" si="5"/>
        <v>1.1764201999999999</v>
      </c>
      <c r="M52" s="21">
        <f t="shared" si="5"/>
        <v>0.41199309999999989</v>
      </c>
      <c r="N52" s="21">
        <f t="shared" si="5"/>
        <v>0.91834479999999985</v>
      </c>
      <c r="O52" s="21">
        <f t="shared" si="5"/>
        <v>0.91838809999999982</v>
      </c>
      <c r="P52" s="21">
        <f t="shared" si="5"/>
        <v>0.91843139999999979</v>
      </c>
      <c r="Q52" s="21">
        <f t="shared" si="5"/>
        <v>1.3561881999999998</v>
      </c>
      <c r="AA52" s="12" t="s">
        <v>33</v>
      </c>
      <c r="AB52" s="12">
        <v>1.6346690000000001</v>
      </c>
      <c r="AC52" s="12">
        <v>1.812154</v>
      </c>
      <c r="AD52" s="12">
        <v>1.9896389999999999</v>
      </c>
      <c r="AE52" s="12">
        <v>1.6692109999999998</v>
      </c>
      <c r="AF52" s="12">
        <v>1.2378108999999999</v>
      </c>
      <c r="AG52" s="12">
        <v>1.6346690000000001</v>
      </c>
      <c r="AH52" s="12">
        <v>1.812154</v>
      </c>
      <c r="AI52" s="12">
        <v>1.9896389999999999</v>
      </c>
      <c r="AJ52" s="12">
        <v>1.6692109999999998</v>
      </c>
      <c r="AK52" s="12">
        <v>1.2378108999999999</v>
      </c>
      <c r="AL52" s="12">
        <v>1.6390818</v>
      </c>
      <c r="AM52" s="12">
        <v>1.8165667999999999</v>
      </c>
      <c r="AN52" s="12">
        <v>1.9940517999999998</v>
      </c>
      <c r="AO52" s="12">
        <v>1.6736237999999997</v>
      </c>
      <c r="AP52" s="12">
        <v>1.2422236999999998</v>
      </c>
    </row>
    <row r="53" spans="1:42" x14ac:dyDescent="0.3">
      <c r="A53" s="16"/>
      <c r="B53" s="11" t="s">
        <v>433</v>
      </c>
      <c r="C53" s="21">
        <f t="shared" si="5"/>
        <v>1</v>
      </c>
      <c r="D53" s="21">
        <f t="shared" si="5"/>
        <v>1</v>
      </c>
      <c r="E53" s="21">
        <f t="shared" si="5"/>
        <v>1</v>
      </c>
      <c r="F53" s="21">
        <f t="shared" si="5"/>
        <v>1</v>
      </c>
      <c r="G53" s="21">
        <f t="shared" si="5"/>
        <v>1</v>
      </c>
      <c r="H53" s="21">
        <f t="shared" si="5"/>
        <v>1</v>
      </c>
      <c r="I53" s="21">
        <f t="shared" si="5"/>
        <v>1</v>
      </c>
      <c r="J53" s="21">
        <f t="shared" si="5"/>
        <v>1</v>
      </c>
      <c r="K53" s="21">
        <f t="shared" si="5"/>
        <v>1</v>
      </c>
      <c r="L53" s="21">
        <f t="shared" si="5"/>
        <v>1</v>
      </c>
      <c r="M53" s="21">
        <f t="shared" si="5"/>
        <v>1</v>
      </c>
      <c r="N53" s="21">
        <f t="shared" si="5"/>
        <v>1</v>
      </c>
      <c r="O53" s="21">
        <f t="shared" si="5"/>
        <v>1</v>
      </c>
      <c r="P53" s="21">
        <f t="shared" si="5"/>
        <v>1</v>
      </c>
      <c r="Q53" s="21">
        <f t="shared" si="5"/>
        <v>1</v>
      </c>
      <c r="AA53" s="12" t="s">
        <v>36</v>
      </c>
      <c r="AB53" s="12">
        <v>1.6346690000000001</v>
      </c>
      <c r="AC53" s="12">
        <v>1.812154</v>
      </c>
      <c r="AD53" s="12">
        <v>1.9896389999999999</v>
      </c>
      <c r="AE53" s="12">
        <v>1.6692109999999998</v>
      </c>
      <c r="AF53" s="12">
        <v>1.2378108999999999</v>
      </c>
      <c r="AG53" s="12">
        <v>1.6346690000000001</v>
      </c>
      <c r="AH53" s="12">
        <v>1.812154</v>
      </c>
      <c r="AI53" s="12">
        <v>1.9896389999999999</v>
      </c>
      <c r="AJ53" s="12">
        <v>1.6692109999999998</v>
      </c>
      <c r="AK53" s="12">
        <v>1.2378108999999999</v>
      </c>
      <c r="AL53" s="12">
        <v>1.6390818</v>
      </c>
      <c r="AM53" s="12">
        <v>1.8165667999999999</v>
      </c>
      <c r="AN53" s="12">
        <v>1.9940517999999998</v>
      </c>
      <c r="AO53" s="12">
        <v>1.6736237999999997</v>
      </c>
      <c r="AP53" s="12">
        <v>1.2422236999999998</v>
      </c>
    </row>
    <row r="54" spans="1:42" x14ac:dyDescent="0.3">
      <c r="A54" s="16"/>
      <c r="B54" s="11" t="s">
        <v>47</v>
      </c>
      <c r="C54" s="21">
        <f t="shared" si="5"/>
        <v>0.23222509999999996</v>
      </c>
      <c r="D54" s="21">
        <f t="shared" si="5"/>
        <v>0.73857679999999992</v>
      </c>
      <c r="E54" s="21">
        <f t="shared" si="5"/>
        <v>0.73862009999999989</v>
      </c>
      <c r="F54" s="21">
        <f t="shared" si="5"/>
        <v>0.73866339999999986</v>
      </c>
      <c r="G54" s="21">
        <f t="shared" si="5"/>
        <v>1.1764201999999999</v>
      </c>
      <c r="H54" s="21">
        <f t="shared" si="5"/>
        <v>0.23222509999999996</v>
      </c>
      <c r="I54" s="21">
        <f t="shared" si="5"/>
        <v>0.73857679999999992</v>
      </c>
      <c r="J54" s="21">
        <f t="shared" si="5"/>
        <v>0.73862009999999989</v>
      </c>
      <c r="K54" s="21">
        <f t="shared" si="5"/>
        <v>0.73866339999999986</v>
      </c>
      <c r="L54" s="21">
        <f t="shared" si="5"/>
        <v>1.1764201999999999</v>
      </c>
      <c r="M54" s="21">
        <f t="shared" si="5"/>
        <v>0.41199309999999989</v>
      </c>
      <c r="N54" s="21">
        <f t="shared" si="5"/>
        <v>0.91834479999999985</v>
      </c>
      <c r="O54" s="21">
        <f t="shared" si="5"/>
        <v>0.91838809999999982</v>
      </c>
      <c r="P54" s="21">
        <f t="shared" si="5"/>
        <v>0.91843139999999979</v>
      </c>
      <c r="Q54" s="21">
        <f t="shared" si="5"/>
        <v>1.3561881999999998</v>
      </c>
      <c r="AA54" s="12" t="s">
        <v>663</v>
      </c>
      <c r="AB54" s="12">
        <v>1.6346690000000001</v>
      </c>
      <c r="AC54" s="12">
        <v>1.812154</v>
      </c>
      <c r="AD54" s="12">
        <v>1.9896389999999999</v>
      </c>
      <c r="AE54" s="12">
        <v>1.6692109999999998</v>
      </c>
      <c r="AF54" s="12">
        <v>1.2378108999999999</v>
      </c>
      <c r="AG54" s="12">
        <v>1.6346690000000001</v>
      </c>
      <c r="AH54" s="12">
        <v>1.812154</v>
      </c>
      <c r="AI54" s="12">
        <v>1.9896389999999999</v>
      </c>
      <c r="AJ54" s="12">
        <v>1.6692109999999998</v>
      </c>
      <c r="AK54" s="12">
        <v>1.2378108999999999</v>
      </c>
      <c r="AL54" s="12">
        <v>1.6390818</v>
      </c>
      <c r="AM54" s="12">
        <v>1.8165667999999999</v>
      </c>
      <c r="AN54" s="12">
        <v>1.9940517999999998</v>
      </c>
      <c r="AO54" s="12">
        <v>1.6736237999999997</v>
      </c>
      <c r="AP54" s="12">
        <v>1.2422236999999998</v>
      </c>
    </row>
    <row r="55" spans="1:42" x14ac:dyDescent="0.3">
      <c r="A55" s="16"/>
      <c r="B55" s="11" t="s">
        <v>434</v>
      </c>
      <c r="C55" s="21">
        <f t="shared" si="5"/>
        <v>0.23222509999999996</v>
      </c>
      <c r="D55" s="21">
        <f t="shared" si="5"/>
        <v>0.73857679999999992</v>
      </c>
      <c r="E55" s="21">
        <f t="shared" si="5"/>
        <v>0.73862009999999989</v>
      </c>
      <c r="F55" s="21">
        <f t="shared" si="5"/>
        <v>0.73866339999999986</v>
      </c>
      <c r="G55" s="21">
        <f t="shared" si="5"/>
        <v>1.1764201999999999</v>
      </c>
      <c r="H55" s="21">
        <f t="shared" si="5"/>
        <v>0.23222509999999996</v>
      </c>
      <c r="I55" s="21">
        <f t="shared" si="5"/>
        <v>0.73857679999999992</v>
      </c>
      <c r="J55" s="21">
        <f t="shared" si="5"/>
        <v>0.73862009999999989</v>
      </c>
      <c r="K55" s="21">
        <f t="shared" si="5"/>
        <v>0.73866339999999986</v>
      </c>
      <c r="L55" s="21">
        <f t="shared" si="5"/>
        <v>1.1764201999999999</v>
      </c>
      <c r="M55" s="21">
        <f t="shared" si="5"/>
        <v>0.41199309999999989</v>
      </c>
      <c r="N55" s="21">
        <f t="shared" si="5"/>
        <v>0.91834479999999985</v>
      </c>
      <c r="O55" s="21">
        <f t="shared" si="5"/>
        <v>0.91838809999999982</v>
      </c>
      <c r="P55" s="21">
        <f t="shared" si="5"/>
        <v>0.91843139999999979</v>
      </c>
      <c r="Q55" s="21">
        <f t="shared" si="5"/>
        <v>1.3561881999999998</v>
      </c>
      <c r="AA55" s="12" t="s">
        <v>42</v>
      </c>
      <c r="AB55" s="12">
        <v>0.41812889999999997</v>
      </c>
      <c r="AC55" s="12">
        <v>0.24068450000000002</v>
      </c>
      <c r="AD55" s="12">
        <v>0.41008919999999999</v>
      </c>
      <c r="AE55" s="12">
        <v>0.80622760000000016</v>
      </c>
      <c r="AF55" s="12">
        <v>1.0381496000000001</v>
      </c>
      <c r="AG55" s="12">
        <v>0.41812889999999997</v>
      </c>
      <c r="AH55" s="12">
        <v>0.24068450000000002</v>
      </c>
      <c r="AI55" s="12">
        <v>0.41008919999999999</v>
      </c>
      <c r="AJ55" s="12">
        <v>0.80622760000000016</v>
      </c>
      <c r="AK55" s="12">
        <v>1.0381496000000001</v>
      </c>
      <c r="AL55" s="12">
        <v>0.55147219999999986</v>
      </c>
      <c r="AM55" s="12">
        <v>0.37402779999999991</v>
      </c>
      <c r="AN55" s="12">
        <v>0.54343249999999999</v>
      </c>
      <c r="AO55" s="12">
        <v>0.9395709000000001</v>
      </c>
      <c r="AP55" s="12">
        <v>1.1714929000000001</v>
      </c>
    </row>
    <row r="56" spans="1:42" x14ac:dyDescent="0.3">
      <c r="A56" s="16"/>
      <c r="B56" s="11" t="s">
        <v>435</v>
      </c>
      <c r="C56" s="21">
        <f t="shared" si="5"/>
        <v>1.6045</v>
      </c>
      <c r="D56" s="21">
        <f t="shared" si="5"/>
        <v>2.4884789999999999</v>
      </c>
      <c r="E56" s="21">
        <f t="shared" si="5"/>
        <v>2.152539</v>
      </c>
      <c r="F56" s="21">
        <f t="shared" si="5"/>
        <v>1.8165990000000001</v>
      </c>
      <c r="G56" s="21">
        <f t="shared" si="5"/>
        <v>1.1895115999999999</v>
      </c>
      <c r="H56" s="21">
        <f t="shared" si="5"/>
        <v>1.6045</v>
      </c>
      <c r="I56" s="21">
        <f t="shared" si="5"/>
        <v>2.4884789999999999</v>
      </c>
      <c r="J56" s="21">
        <f t="shared" si="5"/>
        <v>2.152539</v>
      </c>
      <c r="K56" s="21">
        <f t="shared" si="5"/>
        <v>1.8165990000000001</v>
      </c>
      <c r="L56" s="21">
        <f t="shared" si="5"/>
        <v>1.1895115999999999</v>
      </c>
      <c r="M56" s="21">
        <f t="shared" si="5"/>
        <v>1.1880918</v>
      </c>
      <c r="N56" s="21">
        <f t="shared" si="5"/>
        <v>2.0720708000000001</v>
      </c>
      <c r="O56" s="21">
        <f t="shared" si="5"/>
        <v>1.7361308000000002</v>
      </c>
      <c r="P56" s="21">
        <f t="shared" si="5"/>
        <v>1.4001908000000003</v>
      </c>
      <c r="Q56" s="21">
        <f t="shared" si="5"/>
        <v>0.7731034</v>
      </c>
      <c r="AA56" s="12" t="s">
        <v>204</v>
      </c>
      <c r="AB56" s="12">
        <v>1</v>
      </c>
      <c r="AC56" s="12">
        <v>1</v>
      </c>
      <c r="AD56" s="12">
        <v>1</v>
      </c>
      <c r="AE56" s="12">
        <v>1</v>
      </c>
      <c r="AF56" s="12">
        <v>1</v>
      </c>
      <c r="AG56" s="12">
        <v>1</v>
      </c>
      <c r="AH56" s="12">
        <v>1</v>
      </c>
      <c r="AI56" s="12">
        <v>1</v>
      </c>
      <c r="AJ56" s="12">
        <v>1</v>
      </c>
      <c r="AK56" s="12">
        <v>1</v>
      </c>
      <c r="AL56" s="12">
        <v>1</v>
      </c>
      <c r="AM56" s="12">
        <v>1</v>
      </c>
      <c r="AN56" s="12">
        <v>1</v>
      </c>
      <c r="AO56" s="12">
        <v>1</v>
      </c>
      <c r="AP56" s="12">
        <v>1</v>
      </c>
    </row>
    <row r="57" spans="1:42" x14ac:dyDescent="0.3">
      <c r="A57" s="16"/>
      <c r="B57" s="11" t="s">
        <v>436</v>
      </c>
      <c r="C57" s="21">
        <f t="shared" si="5"/>
        <v>0.23222509999999996</v>
      </c>
      <c r="D57" s="21">
        <f t="shared" si="5"/>
        <v>0.73857679999999992</v>
      </c>
      <c r="E57" s="21">
        <f t="shared" si="5"/>
        <v>0.73862009999999989</v>
      </c>
      <c r="F57" s="21">
        <f t="shared" si="5"/>
        <v>0.73866339999999986</v>
      </c>
      <c r="G57" s="21">
        <f t="shared" si="5"/>
        <v>1.1764201999999999</v>
      </c>
      <c r="H57" s="21">
        <f t="shared" si="5"/>
        <v>0.23222509999999996</v>
      </c>
      <c r="I57" s="21">
        <f t="shared" si="5"/>
        <v>0.73857679999999992</v>
      </c>
      <c r="J57" s="21">
        <f t="shared" si="5"/>
        <v>0.73862009999999989</v>
      </c>
      <c r="K57" s="21">
        <f t="shared" si="5"/>
        <v>0.73866339999999986</v>
      </c>
      <c r="L57" s="21">
        <f t="shared" si="5"/>
        <v>1.1764201999999999</v>
      </c>
      <c r="M57" s="21">
        <f t="shared" si="5"/>
        <v>0.41199309999999989</v>
      </c>
      <c r="N57" s="21">
        <f t="shared" si="5"/>
        <v>0.91834479999999985</v>
      </c>
      <c r="O57" s="21">
        <f t="shared" si="5"/>
        <v>0.91838809999999982</v>
      </c>
      <c r="P57" s="21">
        <f t="shared" si="5"/>
        <v>0.91843139999999979</v>
      </c>
      <c r="Q57" s="21">
        <f t="shared" si="5"/>
        <v>1.3561881999999998</v>
      </c>
      <c r="AA57" s="12" t="s">
        <v>427</v>
      </c>
      <c r="AB57" s="12">
        <v>0.41812889999999997</v>
      </c>
      <c r="AC57" s="12">
        <v>0.24068450000000002</v>
      </c>
      <c r="AD57" s="12">
        <v>0.41008919999999999</v>
      </c>
      <c r="AE57" s="12">
        <v>0.80622760000000016</v>
      </c>
      <c r="AF57" s="12">
        <v>1.0381496000000001</v>
      </c>
      <c r="AG57" s="12">
        <v>0.41812889999999997</v>
      </c>
      <c r="AH57" s="12">
        <v>0.24068450000000002</v>
      </c>
      <c r="AI57" s="12">
        <v>0.41008919999999999</v>
      </c>
      <c r="AJ57" s="12">
        <v>0.80622760000000016</v>
      </c>
      <c r="AK57" s="12">
        <v>1.0381496000000001</v>
      </c>
      <c r="AL57" s="12">
        <v>0.55147219999999986</v>
      </c>
      <c r="AM57" s="12">
        <v>0.37402779999999991</v>
      </c>
      <c r="AN57" s="12">
        <v>0.54343249999999999</v>
      </c>
      <c r="AO57" s="12">
        <v>0.9395709000000001</v>
      </c>
      <c r="AP57" s="12">
        <v>1.1714929000000001</v>
      </c>
    </row>
    <row r="58" spans="1:42" x14ac:dyDescent="0.3">
      <c r="A58" s="16"/>
      <c r="B58" s="11" t="s">
        <v>437</v>
      </c>
      <c r="C58" s="21">
        <f t="shared" si="5"/>
        <v>0.23222509999999996</v>
      </c>
      <c r="D58" s="21">
        <f t="shared" si="5"/>
        <v>0.73857679999999992</v>
      </c>
      <c r="E58" s="21">
        <f t="shared" si="5"/>
        <v>0.73862009999999989</v>
      </c>
      <c r="F58" s="21">
        <f t="shared" si="5"/>
        <v>0.73866339999999986</v>
      </c>
      <c r="G58" s="21">
        <f t="shared" si="5"/>
        <v>1.1764201999999999</v>
      </c>
      <c r="H58" s="21">
        <f t="shared" si="5"/>
        <v>0.23222509999999996</v>
      </c>
      <c r="I58" s="21">
        <f t="shared" si="5"/>
        <v>0.73857679999999992</v>
      </c>
      <c r="J58" s="21">
        <f t="shared" si="5"/>
        <v>0.73862009999999989</v>
      </c>
      <c r="K58" s="21">
        <f t="shared" si="5"/>
        <v>0.73866339999999986</v>
      </c>
      <c r="L58" s="21">
        <f t="shared" si="5"/>
        <v>1.1764201999999999</v>
      </c>
      <c r="M58" s="21">
        <f t="shared" si="5"/>
        <v>0.41199309999999989</v>
      </c>
      <c r="N58" s="21">
        <f t="shared" si="5"/>
        <v>0.91834479999999985</v>
      </c>
      <c r="O58" s="21">
        <f t="shared" si="5"/>
        <v>0.91838809999999982</v>
      </c>
      <c r="P58" s="21">
        <f t="shared" si="5"/>
        <v>0.91843139999999979</v>
      </c>
      <c r="Q58" s="21">
        <f t="shared" si="5"/>
        <v>1.3561881999999998</v>
      </c>
      <c r="AA58" s="12" t="s">
        <v>428</v>
      </c>
      <c r="AB58" s="12">
        <v>1.6346690000000001</v>
      </c>
      <c r="AC58" s="12">
        <v>1.812154</v>
      </c>
      <c r="AD58" s="12">
        <v>1.9896389999999999</v>
      </c>
      <c r="AE58" s="12">
        <v>1.6692109999999998</v>
      </c>
      <c r="AF58" s="12">
        <v>1.2378108999999999</v>
      </c>
      <c r="AG58" s="12">
        <v>1.6346690000000001</v>
      </c>
      <c r="AH58" s="12">
        <v>1.812154</v>
      </c>
      <c r="AI58" s="12">
        <v>1.9896389999999999</v>
      </c>
      <c r="AJ58" s="12">
        <v>1.6692109999999998</v>
      </c>
      <c r="AK58" s="12">
        <v>1.2378108999999999</v>
      </c>
      <c r="AL58" s="12">
        <v>1.6390818</v>
      </c>
      <c r="AM58" s="12">
        <v>1.8165667999999999</v>
      </c>
      <c r="AN58" s="12">
        <v>1.9940517999999998</v>
      </c>
      <c r="AO58" s="12">
        <v>1.6736237999999997</v>
      </c>
      <c r="AP58" s="12">
        <v>1.2422236999999998</v>
      </c>
    </row>
    <row r="59" spans="1:42" x14ac:dyDescent="0.3">
      <c r="A59" s="16"/>
      <c r="B59" s="11" t="s">
        <v>205</v>
      </c>
      <c r="C59" s="21">
        <f t="shared" si="5"/>
        <v>0.23222509999999996</v>
      </c>
      <c r="D59" s="21">
        <f t="shared" si="5"/>
        <v>0.73857679999999992</v>
      </c>
      <c r="E59" s="21">
        <f t="shared" si="5"/>
        <v>0.73862009999999989</v>
      </c>
      <c r="F59" s="21">
        <f t="shared" si="5"/>
        <v>0.73866339999999986</v>
      </c>
      <c r="G59" s="21">
        <f t="shared" si="5"/>
        <v>1.1764201999999999</v>
      </c>
      <c r="H59" s="21">
        <f t="shared" si="5"/>
        <v>0.23222509999999996</v>
      </c>
      <c r="I59" s="21">
        <f t="shared" si="5"/>
        <v>0.73857679999999992</v>
      </c>
      <c r="J59" s="21">
        <f t="shared" si="5"/>
        <v>0.73862009999999989</v>
      </c>
      <c r="K59" s="21">
        <f t="shared" si="5"/>
        <v>0.73866339999999986</v>
      </c>
      <c r="L59" s="21">
        <f t="shared" si="5"/>
        <v>1.1764201999999999</v>
      </c>
      <c r="M59" s="21">
        <f t="shared" si="5"/>
        <v>0.41199309999999989</v>
      </c>
      <c r="N59" s="21">
        <f t="shared" si="5"/>
        <v>0.91834479999999985</v>
      </c>
      <c r="O59" s="21">
        <f t="shared" si="5"/>
        <v>0.91838809999999982</v>
      </c>
      <c r="P59" s="21">
        <f t="shared" si="5"/>
        <v>0.91843139999999979</v>
      </c>
      <c r="Q59" s="21">
        <f t="shared" si="5"/>
        <v>1.3561881999999998</v>
      </c>
      <c r="AA59" s="12" t="s">
        <v>429</v>
      </c>
      <c r="AB59" s="12">
        <v>1.6346690000000001</v>
      </c>
      <c r="AC59" s="12">
        <v>1.812154</v>
      </c>
      <c r="AD59" s="12">
        <v>1.9896389999999999</v>
      </c>
      <c r="AE59" s="12">
        <v>1.6692109999999998</v>
      </c>
      <c r="AF59" s="12">
        <v>1.2378108999999999</v>
      </c>
      <c r="AG59" s="12">
        <v>1.6346690000000001</v>
      </c>
      <c r="AH59" s="12">
        <v>1.812154</v>
      </c>
      <c r="AI59" s="12">
        <v>1.9896389999999999</v>
      </c>
      <c r="AJ59" s="12">
        <v>1.6692109999999998</v>
      </c>
      <c r="AK59" s="12">
        <v>1.2378108999999999</v>
      </c>
      <c r="AL59" s="12">
        <v>1.6390818</v>
      </c>
      <c r="AM59" s="12">
        <v>1.8165667999999999</v>
      </c>
      <c r="AN59" s="12">
        <v>1.9940517999999998</v>
      </c>
      <c r="AO59" s="12">
        <v>1.6736237999999997</v>
      </c>
      <c r="AP59" s="12">
        <v>1.2422236999999998</v>
      </c>
    </row>
    <row r="60" spans="1:42" x14ac:dyDescent="0.3">
      <c r="A60" s="16"/>
      <c r="B60" s="11" t="s">
        <v>438</v>
      </c>
      <c r="C60" s="21">
        <f t="shared" si="5"/>
        <v>0.23222509999999996</v>
      </c>
      <c r="D60" s="21">
        <f t="shared" si="5"/>
        <v>0.73857679999999992</v>
      </c>
      <c r="E60" s="21">
        <f t="shared" si="5"/>
        <v>0.73862009999999989</v>
      </c>
      <c r="F60" s="21">
        <f t="shared" si="5"/>
        <v>0.73866339999999986</v>
      </c>
      <c r="G60" s="21">
        <f t="shared" si="5"/>
        <v>1.1764201999999999</v>
      </c>
      <c r="H60" s="21">
        <f t="shared" si="5"/>
        <v>0.23222509999999996</v>
      </c>
      <c r="I60" s="21">
        <f t="shared" si="5"/>
        <v>0.73857679999999992</v>
      </c>
      <c r="J60" s="21">
        <f t="shared" si="5"/>
        <v>0.73862009999999989</v>
      </c>
      <c r="K60" s="21">
        <f t="shared" si="5"/>
        <v>0.73866339999999986</v>
      </c>
      <c r="L60" s="21">
        <f t="shared" si="5"/>
        <v>1.1764201999999999</v>
      </c>
      <c r="M60" s="21">
        <f t="shared" si="5"/>
        <v>0.41199309999999989</v>
      </c>
      <c r="N60" s="21">
        <f t="shared" si="5"/>
        <v>0.91834479999999985</v>
      </c>
      <c r="O60" s="21">
        <f t="shared" si="5"/>
        <v>0.91838809999999982</v>
      </c>
      <c r="P60" s="21">
        <f t="shared" si="5"/>
        <v>0.91843139999999979</v>
      </c>
      <c r="Q60" s="21">
        <f t="shared" si="5"/>
        <v>1.3561881999999998</v>
      </c>
      <c r="AA60" s="12" t="s">
        <v>664</v>
      </c>
      <c r="AB60" s="12">
        <v>1.6346690000000001</v>
      </c>
      <c r="AC60" s="12">
        <v>1.812154</v>
      </c>
      <c r="AD60" s="12">
        <v>1.9896389999999999</v>
      </c>
      <c r="AE60" s="12">
        <v>1.6692109999999998</v>
      </c>
      <c r="AF60" s="12">
        <v>1.2378108999999999</v>
      </c>
      <c r="AG60" s="12">
        <v>1.6346690000000001</v>
      </c>
      <c r="AH60" s="12">
        <v>1.812154</v>
      </c>
      <c r="AI60" s="12">
        <v>1.9896389999999999</v>
      </c>
      <c r="AJ60" s="12">
        <v>1.6692109999999998</v>
      </c>
      <c r="AK60" s="12">
        <v>1.2378108999999999</v>
      </c>
      <c r="AL60" s="12">
        <v>1.6390818</v>
      </c>
      <c r="AM60" s="12">
        <v>1.8165667999999999</v>
      </c>
      <c r="AN60" s="12">
        <v>1.9940517999999998</v>
      </c>
      <c r="AO60" s="12">
        <v>1.6736237999999997</v>
      </c>
      <c r="AP60" s="12">
        <v>1.2422236999999998</v>
      </c>
    </row>
    <row r="61" spans="1:42" x14ac:dyDescent="0.3">
      <c r="A61" s="16"/>
      <c r="B61" s="11" t="s">
        <v>439</v>
      </c>
      <c r="C61" s="21">
        <f t="shared" si="5"/>
        <v>1</v>
      </c>
      <c r="D61" s="21">
        <f t="shared" si="5"/>
        <v>1</v>
      </c>
      <c r="E61" s="21">
        <f t="shared" si="5"/>
        <v>1</v>
      </c>
      <c r="F61" s="21">
        <f t="shared" si="5"/>
        <v>1</v>
      </c>
      <c r="G61" s="21">
        <f t="shared" si="5"/>
        <v>1</v>
      </c>
      <c r="H61" s="21">
        <f t="shared" si="5"/>
        <v>1</v>
      </c>
      <c r="I61" s="21">
        <f t="shared" si="5"/>
        <v>1</v>
      </c>
      <c r="J61" s="21">
        <f t="shared" si="5"/>
        <v>1</v>
      </c>
      <c r="K61" s="21">
        <f t="shared" si="5"/>
        <v>1</v>
      </c>
      <c r="L61" s="21">
        <f t="shared" si="5"/>
        <v>1</v>
      </c>
      <c r="M61" s="21">
        <f t="shared" si="5"/>
        <v>1</v>
      </c>
      <c r="N61" s="21">
        <f t="shared" si="5"/>
        <v>1</v>
      </c>
      <c r="O61" s="21">
        <f t="shared" si="5"/>
        <v>1</v>
      </c>
      <c r="P61" s="21">
        <f t="shared" si="5"/>
        <v>1</v>
      </c>
      <c r="Q61" s="21">
        <f t="shared" si="5"/>
        <v>1</v>
      </c>
      <c r="AA61" s="12" t="s">
        <v>430</v>
      </c>
      <c r="AB61" s="12">
        <v>1.6346690000000001</v>
      </c>
      <c r="AC61" s="12">
        <v>1.812154</v>
      </c>
      <c r="AD61" s="12">
        <v>1.9896389999999999</v>
      </c>
      <c r="AE61" s="12">
        <v>1.6692109999999998</v>
      </c>
      <c r="AF61" s="12">
        <v>1.2378108999999999</v>
      </c>
      <c r="AG61" s="12">
        <v>1.6346690000000001</v>
      </c>
      <c r="AH61" s="12">
        <v>1.812154</v>
      </c>
      <c r="AI61" s="12">
        <v>1.9896389999999999</v>
      </c>
      <c r="AJ61" s="12">
        <v>1.6692109999999998</v>
      </c>
      <c r="AK61" s="12">
        <v>1.2378108999999999</v>
      </c>
      <c r="AL61" s="12">
        <v>1.6390818</v>
      </c>
      <c r="AM61" s="12">
        <v>1.8165667999999999</v>
      </c>
      <c r="AN61" s="12">
        <v>1.9940517999999998</v>
      </c>
      <c r="AO61" s="12">
        <v>1.6736237999999997</v>
      </c>
      <c r="AP61" s="12">
        <v>1.2422236999999998</v>
      </c>
    </row>
    <row r="62" spans="1:42" x14ac:dyDescent="0.3">
      <c r="A62" s="16"/>
      <c r="B62" s="11" t="s">
        <v>206</v>
      </c>
      <c r="C62" s="21">
        <f t="shared" si="5"/>
        <v>1.9476280000000001</v>
      </c>
      <c r="D62" s="21">
        <f t="shared" si="5"/>
        <v>2.642039</v>
      </c>
      <c r="E62" s="21">
        <f t="shared" si="5"/>
        <v>3.3364500000000001</v>
      </c>
      <c r="F62" s="21">
        <f t="shared" si="5"/>
        <v>3.9367930000000002</v>
      </c>
      <c r="G62" s="21">
        <f t="shared" si="5"/>
        <v>2.4007540000000001</v>
      </c>
      <c r="H62" s="21">
        <f t="shared" si="5"/>
        <v>1.9476280000000001</v>
      </c>
      <c r="I62" s="21">
        <f t="shared" si="5"/>
        <v>2.642039</v>
      </c>
      <c r="J62" s="21">
        <f t="shared" si="5"/>
        <v>3.3364500000000001</v>
      </c>
      <c r="K62" s="21">
        <f t="shared" si="5"/>
        <v>3.9367930000000002</v>
      </c>
      <c r="L62" s="21">
        <f t="shared" si="5"/>
        <v>2.4007540000000001</v>
      </c>
      <c r="M62" s="21">
        <f t="shared" si="5"/>
        <v>1.7387340000000002</v>
      </c>
      <c r="N62" s="21">
        <f t="shared" si="5"/>
        <v>2.4331450000000001</v>
      </c>
      <c r="O62" s="21">
        <f t="shared" si="5"/>
        <v>3.1275560000000002</v>
      </c>
      <c r="P62" s="21">
        <f t="shared" si="5"/>
        <v>3.7278990000000003</v>
      </c>
      <c r="Q62" s="21">
        <f t="shared" si="5"/>
        <v>2.1918600000000001</v>
      </c>
      <c r="AA62" s="12" t="s">
        <v>665</v>
      </c>
      <c r="AB62" s="12">
        <v>1.6346690000000001</v>
      </c>
      <c r="AC62" s="12">
        <v>1.812154</v>
      </c>
      <c r="AD62" s="12">
        <v>1.9896389999999999</v>
      </c>
      <c r="AE62" s="12">
        <v>1.6692109999999998</v>
      </c>
      <c r="AF62" s="12">
        <v>1.2378108999999999</v>
      </c>
      <c r="AG62" s="12">
        <v>1.6346690000000001</v>
      </c>
      <c r="AH62" s="12">
        <v>1.812154</v>
      </c>
      <c r="AI62" s="12">
        <v>1.9896389999999999</v>
      </c>
      <c r="AJ62" s="12">
        <v>1.6692109999999998</v>
      </c>
      <c r="AK62" s="12">
        <v>1.2378108999999999</v>
      </c>
      <c r="AL62" s="12">
        <v>1.6390818</v>
      </c>
      <c r="AM62" s="12">
        <v>1.8165667999999999</v>
      </c>
      <c r="AN62" s="12">
        <v>1.9940517999999998</v>
      </c>
      <c r="AO62" s="12">
        <v>1.6736237999999997</v>
      </c>
      <c r="AP62" s="12">
        <v>1.2422236999999998</v>
      </c>
    </row>
    <row r="63" spans="1:42" x14ac:dyDescent="0.3">
      <c r="A63" s="16"/>
      <c r="B63" s="11" t="s">
        <v>207</v>
      </c>
      <c r="C63" s="21">
        <f t="shared" si="5"/>
        <v>1.9476280000000001</v>
      </c>
      <c r="D63" s="21">
        <f t="shared" si="5"/>
        <v>2.642039</v>
      </c>
      <c r="E63" s="21">
        <f t="shared" si="5"/>
        <v>3.3364500000000001</v>
      </c>
      <c r="F63" s="21">
        <f t="shared" si="5"/>
        <v>3.9367930000000002</v>
      </c>
      <c r="G63" s="21">
        <f t="shared" si="5"/>
        <v>2.4007540000000001</v>
      </c>
      <c r="H63" s="21">
        <f t="shared" si="5"/>
        <v>1.9476280000000001</v>
      </c>
      <c r="I63" s="21">
        <f t="shared" si="5"/>
        <v>2.642039</v>
      </c>
      <c r="J63" s="21">
        <f t="shared" si="5"/>
        <v>3.3364500000000001</v>
      </c>
      <c r="K63" s="21">
        <f t="shared" si="5"/>
        <v>3.9367930000000002</v>
      </c>
      <c r="L63" s="21">
        <f t="shared" si="5"/>
        <v>2.4007540000000001</v>
      </c>
      <c r="M63" s="21">
        <f t="shared" si="5"/>
        <v>1.7387340000000002</v>
      </c>
      <c r="N63" s="21">
        <f t="shared" si="5"/>
        <v>2.4331450000000001</v>
      </c>
      <c r="O63" s="21">
        <f t="shared" si="5"/>
        <v>3.1275560000000002</v>
      </c>
      <c r="P63" s="21">
        <f t="shared" si="5"/>
        <v>3.7278990000000003</v>
      </c>
      <c r="Q63" s="21">
        <f t="shared" si="5"/>
        <v>2.1918600000000001</v>
      </c>
      <c r="AA63" s="12" t="s">
        <v>431</v>
      </c>
      <c r="AB63" s="12">
        <v>1.6346690000000001</v>
      </c>
      <c r="AC63" s="12">
        <v>1.812154</v>
      </c>
      <c r="AD63" s="12">
        <v>1.9896389999999999</v>
      </c>
      <c r="AE63" s="12">
        <v>1.6692109999999998</v>
      </c>
      <c r="AF63" s="12">
        <v>1.2378108999999999</v>
      </c>
      <c r="AG63" s="12">
        <v>1.6346690000000001</v>
      </c>
      <c r="AH63" s="12">
        <v>1.812154</v>
      </c>
      <c r="AI63" s="12">
        <v>1.9896389999999999</v>
      </c>
      <c r="AJ63" s="12">
        <v>1.6692109999999998</v>
      </c>
      <c r="AK63" s="12">
        <v>1.2378108999999999</v>
      </c>
      <c r="AL63" s="12">
        <v>1.6390818</v>
      </c>
      <c r="AM63" s="12">
        <v>1.8165667999999999</v>
      </c>
      <c r="AN63" s="12">
        <v>1.9940517999999998</v>
      </c>
      <c r="AO63" s="12">
        <v>1.6736237999999997</v>
      </c>
      <c r="AP63" s="12">
        <v>1.2422236999999998</v>
      </c>
    </row>
    <row r="64" spans="1:42" x14ac:dyDescent="0.3">
      <c r="A64" s="16"/>
      <c r="B64" s="11" t="s">
        <v>49</v>
      </c>
      <c r="C64" s="21">
        <f t="shared" si="5"/>
        <v>1.9476280000000001</v>
      </c>
      <c r="D64" s="21">
        <f t="shared" si="5"/>
        <v>2.642039</v>
      </c>
      <c r="E64" s="21">
        <f t="shared" si="5"/>
        <v>3.3364500000000001</v>
      </c>
      <c r="F64" s="21">
        <f t="shared" si="5"/>
        <v>3.9367930000000002</v>
      </c>
      <c r="G64" s="21">
        <f t="shared" si="5"/>
        <v>2.4007540000000001</v>
      </c>
      <c r="H64" s="21">
        <f t="shared" si="5"/>
        <v>1.9476280000000001</v>
      </c>
      <c r="I64" s="21">
        <f t="shared" si="5"/>
        <v>2.642039</v>
      </c>
      <c r="J64" s="21">
        <f t="shared" si="5"/>
        <v>3.3364500000000001</v>
      </c>
      <c r="K64" s="21">
        <f t="shared" si="5"/>
        <v>3.9367930000000002</v>
      </c>
      <c r="L64" s="21">
        <f t="shared" si="5"/>
        <v>2.4007540000000001</v>
      </c>
      <c r="M64" s="21">
        <f t="shared" si="5"/>
        <v>1.7387340000000002</v>
      </c>
      <c r="N64" s="21">
        <f t="shared" si="5"/>
        <v>2.4331450000000001</v>
      </c>
      <c r="O64" s="21">
        <f t="shared" si="5"/>
        <v>3.1275560000000002</v>
      </c>
      <c r="P64" s="21">
        <f t="shared" si="5"/>
        <v>3.7278990000000003</v>
      </c>
      <c r="Q64" s="21">
        <f t="shared" si="5"/>
        <v>2.1918600000000001</v>
      </c>
      <c r="AA64" s="12" t="s">
        <v>432</v>
      </c>
      <c r="AB64" s="12">
        <v>0.23222509999999996</v>
      </c>
      <c r="AC64" s="12">
        <v>0.73857679999999992</v>
      </c>
      <c r="AD64" s="12">
        <v>0.73862009999999989</v>
      </c>
      <c r="AE64" s="12">
        <v>0.73866339999999986</v>
      </c>
      <c r="AF64" s="12">
        <v>1.1764201999999999</v>
      </c>
      <c r="AG64" s="12">
        <v>0.23222509999999996</v>
      </c>
      <c r="AH64" s="12">
        <v>0.73857679999999992</v>
      </c>
      <c r="AI64" s="12">
        <v>0.73862009999999989</v>
      </c>
      <c r="AJ64" s="12">
        <v>0.73866339999999986</v>
      </c>
      <c r="AK64" s="12">
        <v>1.1764201999999999</v>
      </c>
      <c r="AL64" s="12">
        <v>0.41199309999999989</v>
      </c>
      <c r="AM64" s="12">
        <v>0.91834479999999985</v>
      </c>
      <c r="AN64" s="12">
        <v>0.91838809999999982</v>
      </c>
      <c r="AO64" s="12">
        <v>0.91843139999999979</v>
      </c>
      <c r="AP64" s="12">
        <v>1.3561881999999998</v>
      </c>
    </row>
    <row r="65" spans="1:42" x14ac:dyDescent="0.3">
      <c r="A65" s="16"/>
      <c r="B65" s="1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AA65" s="12" t="s">
        <v>44</v>
      </c>
      <c r="AB65" s="12">
        <v>0.23222509999999996</v>
      </c>
      <c r="AC65" s="12">
        <v>0.73857679999999992</v>
      </c>
      <c r="AD65" s="12">
        <v>0.73862009999999989</v>
      </c>
      <c r="AE65" s="12">
        <v>0.73866339999999986</v>
      </c>
      <c r="AF65" s="12">
        <v>1.1764201999999999</v>
      </c>
      <c r="AG65" s="12">
        <v>0.23222509999999996</v>
      </c>
      <c r="AH65" s="12">
        <v>0.73857679999999992</v>
      </c>
      <c r="AI65" s="12">
        <v>0.73862009999999989</v>
      </c>
      <c r="AJ65" s="12">
        <v>0.73866339999999986</v>
      </c>
      <c r="AK65" s="12">
        <v>1.1764201999999999</v>
      </c>
      <c r="AL65" s="12">
        <v>0.41199309999999989</v>
      </c>
      <c r="AM65" s="12">
        <v>0.91834479999999985</v>
      </c>
      <c r="AN65" s="12">
        <v>0.91838809999999982</v>
      </c>
      <c r="AO65" s="12">
        <v>0.91843139999999979</v>
      </c>
      <c r="AP65" s="12">
        <v>1.3561881999999998</v>
      </c>
    </row>
    <row r="66" spans="1:42" x14ac:dyDescent="0.3">
      <c r="A66" s="16"/>
      <c r="B66" s="1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AA66" s="12" t="s">
        <v>433</v>
      </c>
      <c r="AB66" s="12">
        <v>1</v>
      </c>
      <c r="AC66" s="12">
        <v>1</v>
      </c>
      <c r="AD66" s="12">
        <v>1</v>
      </c>
      <c r="AE66" s="12">
        <v>1</v>
      </c>
      <c r="AF66" s="12">
        <v>1</v>
      </c>
      <c r="AG66" s="12">
        <v>1</v>
      </c>
      <c r="AH66" s="12">
        <v>1</v>
      </c>
      <c r="AI66" s="12">
        <v>1</v>
      </c>
      <c r="AJ66" s="12">
        <v>1</v>
      </c>
      <c r="AK66" s="12">
        <v>1</v>
      </c>
      <c r="AL66" s="12">
        <v>1</v>
      </c>
      <c r="AM66" s="12">
        <v>1</v>
      </c>
      <c r="AN66" s="12">
        <v>1</v>
      </c>
      <c r="AO66" s="12">
        <v>1</v>
      </c>
      <c r="AP66" s="12">
        <v>1</v>
      </c>
    </row>
    <row r="67" spans="1:42" x14ac:dyDescent="0.3">
      <c r="A67" s="16"/>
      <c r="B67" s="1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AA67" s="12" t="s">
        <v>47</v>
      </c>
      <c r="AB67" s="12">
        <v>0.23222509999999996</v>
      </c>
      <c r="AC67" s="12">
        <v>0.73857679999999992</v>
      </c>
      <c r="AD67" s="12">
        <v>0.73862009999999989</v>
      </c>
      <c r="AE67" s="12">
        <v>0.73866339999999986</v>
      </c>
      <c r="AF67" s="12">
        <v>1.1764201999999999</v>
      </c>
      <c r="AG67" s="12">
        <v>0.23222509999999996</v>
      </c>
      <c r="AH67" s="12">
        <v>0.73857679999999992</v>
      </c>
      <c r="AI67" s="12">
        <v>0.73862009999999989</v>
      </c>
      <c r="AJ67" s="12">
        <v>0.73866339999999986</v>
      </c>
      <c r="AK67" s="12">
        <v>1.1764201999999999</v>
      </c>
      <c r="AL67" s="12">
        <v>0.41199309999999989</v>
      </c>
      <c r="AM67" s="12">
        <v>0.91834479999999985</v>
      </c>
      <c r="AN67" s="12">
        <v>0.91838809999999982</v>
      </c>
      <c r="AO67" s="12">
        <v>0.91843139999999979</v>
      </c>
      <c r="AP67" s="12">
        <v>1.3561881999999998</v>
      </c>
    </row>
    <row r="68" spans="1:42" x14ac:dyDescent="0.3">
      <c r="A68" s="16"/>
      <c r="B68" s="3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AA68" s="12" t="s">
        <v>434</v>
      </c>
      <c r="AB68" s="12">
        <v>0.23222509999999996</v>
      </c>
      <c r="AC68" s="12">
        <v>0.73857679999999992</v>
      </c>
      <c r="AD68" s="12">
        <v>0.73862009999999989</v>
      </c>
      <c r="AE68" s="12">
        <v>0.73866339999999986</v>
      </c>
      <c r="AF68" s="12">
        <v>1.1764201999999999</v>
      </c>
      <c r="AG68" s="12">
        <v>0.23222509999999996</v>
      </c>
      <c r="AH68" s="12">
        <v>0.73857679999999992</v>
      </c>
      <c r="AI68" s="12">
        <v>0.73862009999999989</v>
      </c>
      <c r="AJ68" s="12">
        <v>0.73866339999999986</v>
      </c>
      <c r="AK68" s="12">
        <v>1.1764201999999999</v>
      </c>
      <c r="AL68" s="12">
        <v>0.41199309999999989</v>
      </c>
      <c r="AM68" s="12">
        <v>0.91834479999999985</v>
      </c>
      <c r="AN68" s="12">
        <v>0.91838809999999982</v>
      </c>
      <c r="AO68" s="12">
        <v>0.91843139999999979</v>
      </c>
      <c r="AP68" s="12">
        <v>1.3561881999999998</v>
      </c>
    </row>
    <row r="69" spans="1:42" x14ac:dyDescent="0.3">
      <c r="A69" s="16"/>
      <c r="B69" s="3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AA69" s="12" t="s">
        <v>435</v>
      </c>
      <c r="AB69" s="12">
        <v>1.6045</v>
      </c>
      <c r="AC69" s="12">
        <v>2.4884789999999999</v>
      </c>
      <c r="AD69" s="12">
        <v>2.152539</v>
      </c>
      <c r="AE69" s="12">
        <v>1.8165990000000001</v>
      </c>
      <c r="AF69" s="12">
        <v>1.1895115999999999</v>
      </c>
      <c r="AG69" s="12">
        <v>1.6045</v>
      </c>
      <c r="AH69" s="12">
        <v>2.4884789999999999</v>
      </c>
      <c r="AI69" s="12">
        <v>2.152539</v>
      </c>
      <c r="AJ69" s="12">
        <v>1.8165990000000001</v>
      </c>
      <c r="AK69" s="12">
        <v>1.1895115999999999</v>
      </c>
      <c r="AL69" s="12">
        <v>1.1880918</v>
      </c>
      <c r="AM69" s="12">
        <v>2.0720708000000001</v>
      </c>
      <c r="AN69" s="12">
        <v>1.7361308000000002</v>
      </c>
      <c r="AO69" s="12">
        <v>1.4001908000000003</v>
      </c>
      <c r="AP69" s="12">
        <v>0.7731034</v>
      </c>
    </row>
    <row r="70" spans="1:42" x14ac:dyDescent="0.3">
      <c r="A70" s="16"/>
      <c r="B70" s="1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AA70" s="12" t="s">
        <v>436</v>
      </c>
      <c r="AB70" s="12">
        <v>0.23222509999999996</v>
      </c>
      <c r="AC70" s="12">
        <v>0.73857679999999992</v>
      </c>
      <c r="AD70" s="12">
        <v>0.73862009999999989</v>
      </c>
      <c r="AE70" s="12">
        <v>0.73866339999999986</v>
      </c>
      <c r="AF70" s="12">
        <v>1.1764201999999999</v>
      </c>
      <c r="AG70" s="12">
        <v>0.23222509999999996</v>
      </c>
      <c r="AH70" s="12">
        <v>0.73857679999999992</v>
      </c>
      <c r="AI70" s="12">
        <v>0.73862009999999989</v>
      </c>
      <c r="AJ70" s="12">
        <v>0.73866339999999986</v>
      </c>
      <c r="AK70" s="12">
        <v>1.1764201999999999</v>
      </c>
      <c r="AL70" s="12">
        <v>0.41199309999999989</v>
      </c>
      <c r="AM70" s="12">
        <v>0.91834479999999985</v>
      </c>
      <c r="AN70" s="12">
        <v>0.91838809999999982</v>
      </c>
      <c r="AO70" s="12">
        <v>0.91843139999999979</v>
      </c>
      <c r="AP70" s="12">
        <v>1.3561881999999998</v>
      </c>
    </row>
    <row r="71" spans="1:42" x14ac:dyDescent="0.3">
      <c r="A71" s="16"/>
      <c r="B71" s="1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AA71" s="12" t="s">
        <v>437</v>
      </c>
      <c r="AB71" s="12">
        <v>0.23222509999999996</v>
      </c>
      <c r="AC71" s="12">
        <v>0.73857679999999992</v>
      </c>
      <c r="AD71" s="12">
        <v>0.73862009999999989</v>
      </c>
      <c r="AE71" s="12">
        <v>0.73866339999999986</v>
      </c>
      <c r="AF71" s="12">
        <v>1.1764201999999999</v>
      </c>
      <c r="AG71" s="12">
        <v>0.23222509999999996</v>
      </c>
      <c r="AH71" s="12">
        <v>0.73857679999999992</v>
      </c>
      <c r="AI71" s="12">
        <v>0.73862009999999989</v>
      </c>
      <c r="AJ71" s="12">
        <v>0.73866339999999986</v>
      </c>
      <c r="AK71" s="12">
        <v>1.1764201999999999</v>
      </c>
      <c r="AL71" s="12">
        <v>0.41199309999999989</v>
      </c>
      <c r="AM71" s="12">
        <v>0.91834479999999985</v>
      </c>
      <c r="AN71" s="12">
        <v>0.91838809999999982</v>
      </c>
      <c r="AO71" s="12">
        <v>0.91843139999999979</v>
      </c>
      <c r="AP71" s="12">
        <v>1.3561881999999998</v>
      </c>
    </row>
    <row r="72" spans="1:42" x14ac:dyDescent="0.3">
      <c r="A72" s="16"/>
      <c r="B72" s="1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AA72" s="12" t="s">
        <v>205</v>
      </c>
      <c r="AB72" s="12">
        <v>0.23222509999999996</v>
      </c>
      <c r="AC72" s="12">
        <v>0.73857679999999992</v>
      </c>
      <c r="AD72" s="12">
        <v>0.73862009999999989</v>
      </c>
      <c r="AE72" s="12">
        <v>0.73866339999999986</v>
      </c>
      <c r="AF72" s="12">
        <v>1.1764201999999999</v>
      </c>
      <c r="AG72" s="12">
        <v>0.23222509999999996</v>
      </c>
      <c r="AH72" s="12">
        <v>0.73857679999999992</v>
      </c>
      <c r="AI72" s="12">
        <v>0.73862009999999989</v>
      </c>
      <c r="AJ72" s="12">
        <v>0.73866339999999986</v>
      </c>
      <c r="AK72" s="12">
        <v>1.1764201999999999</v>
      </c>
      <c r="AL72" s="12">
        <v>0.41199309999999989</v>
      </c>
      <c r="AM72" s="12">
        <v>0.91834479999999985</v>
      </c>
      <c r="AN72" s="12">
        <v>0.91838809999999982</v>
      </c>
      <c r="AO72" s="12">
        <v>0.91843139999999979</v>
      </c>
      <c r="AP72" s="12">
        <v>1.3561881999999998</v>
      </c>
    </row>
    <row r="73" spans="1:42" x14ac:dyDescent="0.3">
      <c r="A73" s="16"/>
      <c r="B73" s="1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AA73" s="12" t="s">
        <v>438</v>
      </c>
      <c r="AB73" s="12">
        <v>0.23222509999999996</v>
      </c>
      <c r="AC73" s="12">
        <v>0.73857679999999992</v>
      </c>
      <c r="AD73" s="12">
        <v>0.73862009999999989</v>
      </c>
      <c r="AE73" s="12">
        <v>0.73866339999999986</v>
      </c>
      <c r="AF73" s="12">
        <v>1.1764201999999999</v>
      </c>
      <c r="AG73" s="12">
        <v>0.23222509999999996</v>
      </c>
      <c r="AH73" s="12">
        <v>0.73857679999999992</v>
      </c>
      <c r="AI73" s="12">
        <v>0.73862009999999989</v>
      </c>
      <c r="AJ73" s="12">
        <v>0.73866339999999986</v>
      </c>
      <c r="AK73" s="12">
        <v>1.1764201999999999</v>
      </c>
      <c r="AL73" s="12">
        <v>0.41199309999999989</v>
      </c>
      <c r="AM73" s="12">
        <v>0.91834479999999985</v>
      </c>
      <c r="AN73" s="12">
        <v>0.91838809999999982</v>
      </c>
      <c r="AO73" s="12">
        <v>0.91843139999999979</v>
      </c>
      <c r="AP73" s="12">
        <v>1.3561881999999998</v>
      </c>
    </row>
    <row r="74" spans="1:42" x14ac:dyDescent="0.3">
      <c r="A74" s="16"/>
      <c r="B74" s="1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AA74" s="12" t="s">
        <v>439</v>
      </c>
      <c r="AB74" s="12">
        <v>1</v>
      </c>
      <c r="AC74" s="12">
        <v>1</v>
      </c>
      <c r="AD74" s="12">
        <v>1</v>
      </c>
      <c r="AE74" s="12">
        <v>1</v>
      </c>
      <c r="AF74" s="12">
        <v>1</v>
      </c>
      <c r="AG74" s="12">
        <v>1</v>
      </c>
      <c r="AH74" s="12">
        <v>1</v>
      </c>
      <c r="AI74" s="12">
        <v>1</v>
      </c>
      <c r="AJ74" s="12">
        <v>1</v>
      </c>
      <c r="AK74" s="12">
        <v>1</v>
      </c>
      <c r="AL74" s="12">
        <v>1</v>
      </c>
      <c r="AM74" s="12">
        <v>1</v>
      </c>
      <c r="AN74" s="12">
        <v>1</v>
      </c>
      <c r="AO74" s="12">
        <v>1</v>
      </c>
      <c r="AP74" s="12">
        <v>1</v>
      </c>
    </row>
    <row r="75" spans="1:42" x14ac:dyDescent="0.3">
      <c r="A75" s="16"/>
      <c r="B75" s="1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AA75" s="12" t="s">
        <v>206</v>
      </c>
      <c r="AB75" s="12">
        <v>1.9476280000000001</v>
      </c>
      <c r="AC75" s="12">
        <v>2.642039</v>
      </c>
      <c r="AD75" s="12">
        <v>3.3364500000000001</v>
      </c>
      <c r="AE75" s="12">
        <v>3.9367930000000002</v>
      </c>
      <c r="AF75" s="12">
        <v>2.4007540000000001</v>
      </c>
      <c r="AG75" s="12">
        <v>1.9476280000000001</v>
      </c>
      <c r="AH75" s="12">
        <v>2.642039</v>
      </c>
      <c r="AI75" s="12">
        <v>3.3364500000000001</v>
      </c>
      <c r="AJ75" s="12">
        <v>3.9367930000000002</v>
      </c>
      <c r="AK75" s="12">
        <v>2.4007540000000001</v>
      </c>
      <c r="AL75" s="12">
        <v>1.7387340000000002</v>
      </c>
      <c r="AM75" s="12">
        <v>2.4331450000000001</v>
      </c>
      <c r="AN75" s="12">
        <v>3.1275560000000002</v>
      </c>
      <c r="AO75" s="12">
        <v>3.7278990000000003</v>
      </c>
      <c r="AP75" s="12">
        <v>2.1918600000000001</v>
      </c>
    </row>
    <row r="76" spans="1:42" x14ac:dyDescent="0.3">
      <c r="A76" s="16"/>
      <c r="B76" s="1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AA76" s="12" t="s">
        <v>207</v>
      </c>
      <c r="AB76" s="12">
        <v>1.9476280000000001</v>
      </c>
      <c r="AC76" s="12">
        <v>2.642039</v>
      </c>
      <c r="AD76" s="12">
        <v>3.3364500000000001</v>
      </c>
      <c r="AE76" s="12">
        <v>3.9367930000000002</v>
      </c>
      <c r="AF76" s="12">
        <v>2.4007540000000001</v>
      </c>
      <c r="AG76" s="12">
        <v>1.9476280000000001</v>
      </c>
      <c r="AH76" s="12">
        <v>2.642039</v>
      </c>
      <c r="AI76" s="12">
        <v>3.3364500000000001</v>
      </c>
      <c r="AJ76" s="12">
        <v>3.9367930000000002</v>
      </c>
      <c r="AK76" s="12">
        <v>2.4007540000000001</v>
      </c>
      <c r="AL76" s="12">
        <v>1.7387340000000002</v>
      </c>
      <c r="AM76" s="12">
        <v>2.4331450000000001</v>
      </c>
      <c r="AN76" s="12">
        <v>3.1275560000000002</v>
      </c>
      <c r="AO76" s="12">
        <v>3.7278990000000003</v>
      </c>
      <c r="AP76" s="12">
        <v>2.1918600000000001</v>
      </c>
    </row>
    <row r="77" spans="1:42" x14ac:dyDescent="0.3">
      <c r="A77" s="16"/>
      <c r="B77" s="1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AA77" s="12" t="s">
        <v>49</v>
      </c>
      <c r="AB77" s="12">
        <v>1.9476280000000001</v>
      </c>
      <c r="AC77" s="12">
        <v>2.642039</v>
      </c>
      <c r="AD77" s="12">
        <v>3.3364500000000001</v>
      </c>
      <c r="AE77" s="12">
        <v>3.9367930000000002</v>
      </c>
      <c r="AF77" s="12">
        <v>2.4007540000000001</v>
      </c>
      <c r="AG77" s="12">
        <v>1.9476280000000001</v>
      </c>
      <c r="AH77" s="12">
        <v>2.642039</v>
      </c>
      <c r="AI77" s="12">
        <v>3.3364500000000001</v>
      </c>
      <c r="AJ77" s="12">
        <v>3.9367930000000002</v>
      </c>
      <c r="AK77" s="12">
        <v>2.4007540000000001</v>
      </c>
      <c r="AL77" s="12">
        <v>1.7387340000000002</v>
      </c>
      <c r="AM77" s="12">
        <v>2.4331450000000001</v>
      </c>
      <c r="AN77" s="12">
        <v>3.1275560000000002</v>
      </c>
      <c r="AO77" s="12">
        <v>3.7278990000000003</v>
      </c>
      <c r="AP77" s="12">
        <v>2.1918600000000001</v>
      </c>
    </row>
    <row r="78" spans="1:42" x14ac:dyDescent="0.3">
      <c r="A78" s="16"/>
      <c r="B78" s="1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</row>
    <row r="79" spans="1:42" x14ac:dyDescent="0.3">
      <c r="A79" s="16"/>
      <c r="B79" s="1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</row>
    <row r="80" spans="1:42" x14ac:dyDescent="0.3">
      <c r="A80" s="16"/>
      <c r="B80" s="1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</row>
    <row r="81" spans="1:16" x14ac:dyDescent="0.3">
      <c r="A81" s="16"/>
      <c r="B81" s="1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</row>
    <row r="82" spans="1:16" x14ac:dyDescent="0.3">
      <c r="A82" s="16"/>
      <c r="B82" s="1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</row>
    <row r="83" spans="1:16" x14ac:dyDescent="0.3">
      <c r="A83" s="16"/>
      <c r="B83" s="1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</row>
    <row r="84" spans="1:16" x14ac:dyDescent="0.3">
      <c r="A84" s="16"/>
      <c r="B84" s="1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</row>
    <row r="85" spans="1:16" x14ac:dyDescent="0.3">
      <c r="A85" s="16"/>
      <c r="B85" s="1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</row>
    <row r="86" spans="1:16" x14ac:dyDescent="0.3">
      <c r="A86" s="16"/>
      <c r="B86" s="1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</row>
    <row r="87" spans="1:16" x14ac:dyDescent="0.3">
      <c r="A87" s="16"/>
      <c r="B87" s="3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</row>
    <row r="88" spans="1:16" x14ac:dyDescent="0.3">
      <c r="A88" s="16"/>
      <c r="B88" s="1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</row>
    <row r="89" spans="1:16" x14ac:dyDescent="0.3">
      <c r="A89" s="16"/>
      <c r="B89" s="1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</row>
    <row r="90" spans="1:16" x14ac:dyDescent="0.3">
      <c r="A90" s="16"/>
      <c r="B90" s="3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</row>
    <row r="91" spans="1:16" x14ac:dyDescent="0.3">
      <c r="A91" s="16"/>
      <c r="B91" s="1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</row>
    <row r="92" spans="1:16" x14ac:dyDescent="0.3">
      <c r="A92" s="16"/>
      <c r="B92" s="3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</row>
    <row r="93" spans="1:16" x14ac:dyDescent="0.3">
      <c r="A93" s="16"/>
      <c r="B93" s="3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</row>
    <row r="94" spans="1:16" x14ac:dyDescent="0.3">
      <c r="A94" s="16"/>
      <c r="B94" s="1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</row>
    <row r="95" spans="1:16" x14ac:dyDescent="0.3">
      <c r="A95" s="16"/>
      <c r="B95" s="1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</row>
    <row r="96" spans="1:16" x14ac:dyDescent="0.3">
      <c r="A96" s="16"/>
      <c r="B96" s="1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</row>
    <row r="97" spans="1:16" x14ac:dyDescent="0.3">
      <c r="A97" s="16"/>
      <c r="B97" s="1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</row>
    <row r="98" spans="1:16" x14ac:dyDescent="0.3">
      <c r="A98" s="16"/>
      <c r="B98" s="1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</row>
    <row r="99" spans="1:16" x14ac:dyDescent="0.3">
      <c r="A99" s="16"/>
      <c r="B99" s="3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</row>
    <row r="100" spans="1:16" x14ac:dyDescent="0.3">
      <c r="A100" s="16"/>
      <c r="B100" s="1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</row>
    <row r="101" spans="1:16" x14ac:dyDescent="0.3">
      <c r="A101" s="16"/>
      <c r="B101" s="1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</row>
    <row r="102" spans="1:16" x14ac:dyDescent="0.3">
      <c r="A102" s="16"/>
      <c r="B102" s="1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</row>
    <row r="103" spans="1:16" x14ac:dyDescent="0.3">
      <c r="A103" s="16"/>
      <c r="B103" s="1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</row>
    <row r="104" spans="1:16" x14ac:dyDescent="0.3">
      <c r="A104" s="16"/>
      <c r="B104" s="1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</row>
    <row r="105" spans="1:16" x14ac:dyDescent="0.3">
      <c r="A105" s="16"/>
      <c r="B105" s="3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</row>
    <row r="106" spans="1:16" x14ac:dyDescent="0.3">
      <c r="A106" s="16"/>
      <c r="B106" s="3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</row>
    <row r="107" spans="1:16" x14ac:dyDescent="0.3">
      <c r="A107" s="16"/>
      <c r="B107" s="3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</row>
    <row r="108" spans="1:16" x14ac:dyDescent="0.3">
      <c r="A108" s="16"/>
      <c r="B108" s="1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</row>
    <row r="109" spans="1:16" x14ac:dyDescent="0.3">
      <c r="A109" s="16"/>
      <c r="B109" s="1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</row>
    <row r="110" spans="1:16" x14ac:dyDescent="0.3">
      <c r="A110" s="16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</row>
    <row r="111" spans="1:16" x14ac:dyDescent="0.3">
      <c r="A111" s="16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11"/>
  <sheetViews>
    <sheetView workbookViewId="0">
      <selection activeCell="K31" sqref="K31"/>
    </sheetView>
  </sheetViews>
  <sheetFormatPr defaultRowHeight="14.4" x14ac:dyDescent="0.3"/>
  <cols>
    <col min="9" max="21" width="9.109375" customWidth="1"/>
    <col min="22" max="22" width="28.5546875" customWidth="1"/>
  </cols>
  <sheetData>
    <row r="1" spans="1:29" ht="18" x14ac:dyDescent="0.35">
      <c r="A1" s="5" t="s">
        <v>295</v>
      </c>
    </row>
    <row r="4" spans="1:29" x14ac:dyDescent="0.3">
      <c r="E4" s="9"/>
      <c r="F4" s="9"/>
    </row>
    <row r="5" spans="1:29" x14ac:dyDescent="0.3">
      <c r="B5" s="8" t="s">
        <v>296</v>
      </c>
      <c r="C5" s="6"/>
      <c r="D5" s="6"/>
      <c r="E5" s="6"/>
      <c r="F5" s="6"/>
      <c r="G5" s="6"/>
      <c r="H5" s="6"/>
      <c r="I5" s="8" t="s">
        <v>297</v>
      </c>
      <c r="J5" s="6"/>
      <c r="K5" s="6"/>
      <c r="M5" s="2" t="s">
        <v>298</v>
      </c>
      <c r="Q5" s="18"/>
    </row>
    <row r="6" spans="1:29" x14ac:dyDescent="0.3">
      <c r="B6" s="6"/>
      <c r="C6" s="7" t="s">
        <v>299</v>
      </c>
      <c r="D6" s="7" t="s">
        <v>300</v>
      </c>
      <c r="E6" s="7" t="s">
        <v>301</v>
      </c>
      <c r="F6" s="7" t="s">
        <v>302</v>
      </c>
      <c r="G6" s="17" t="s">
        <v>108</v>
      </c>
      <c r="H6" s="7"/>
      <c r="I6" s="6"/>
      <c r="J6" s="7" t="s">
        <v>303</v>
      </c>
      <c r="K6" s="6"/>
      <c r="M6" s="9" t="s">
        <v>304</v>
      </c>
      <c r="Q6" s="18"/>
      <c r="R6" s="19"/>
      <c r="S6" s="19"/>
      <c r="T6" s="19"/>
      <c r="U6" s="19"/>
      <c r="V6" s="18" t="s">
        <v>666</v>
      </c>
      <c r="W6" s="19"/>
      <c r="X6" s="19"/>
      <c r="Y6" s="19"/>
      <c r="AA6" s="2" t="s">
        <v>667</v>
      </c>
    </row>
    <row r="7" spans="1:29" x14ac:dyDescent="0.3">
      <c r="A7" s="12"/>
      <c r="B7" s="20"/>
      <c r="C7" s="20" t="s">
        <v>305</v>
      </c>
      <c r="D7" s="20" t="s">
        <v>306</v>
      </c>
      <c r="E7" s="20" t="s">
        <v>307</v>
      </c>
      <c r="F7" s="20" t="s">
        <v>308</v>
      </c>
      <c r="G7" s="20" t="s">
        <v>309</v>
      </c>
      <c r="H7" s="20"/>
      <c r="I7" s="20"/>
      <c r="J7" s="20" t="s">
        <v>310</v>
      </c>
      <c r="K7" s="20" t="s">
        <v>311</v>
      </c>
      <c r="N7" t="s">
        <v>312</v>
      </c>
      <c r="Q7" s="19"/>
      <c r="R7" s="19"/>
      <c r="S7" s="19"/>
      <c r="T7" s="19"/>
      <c r="U7" s="19"/>
      <c r="V7" s="19"/>
      <c r="W7" s="19" t="s">
        <v>299</v>
      </c>
      <c r="X7" s="19" t="s">
        <v>668</v>
      </c>
      <c r="Y7" s="19" t="s">
        <v>119</v>
      </c>
      <c r="AB7" t="s">
        <v>669</v>
      </c>
      <c r="AC7" t="s">
        <v>670</v>
      </c>
    </row>
    <row r="8" spans="1:29" x14ac:dyDescent="0.3">
      <c r="A8" s="12"/>
      <c r="B8" s="11" t="s">
        <v>400</v>
      </c>
      <c r="C8" s="21">
        <f>VLOOKUP($B8,$AA$8:$AC$77,3,)</f>
        <v>1.3</v>
      </c>
      <c r="D8" s="21">
        <f>C8</f>
        <v>1.3</v>
      </c>
      <c r="E8" s="15">
        <v>3</v>
      </c>
      <c r="F8" s="15">
        <v>9</v>
      </c>
      <c r="G8" s="15">
        <v>9</v>
      </c>
      <c r="I8" s="11" t="s">
        <v>363</v>
      </c>
      <c r="J8" s="15">
        <v>0.8</v>
      </c>
      <c r="K8" s="15">
        <v>1.2</v>
      </c>
      <c r="M8" s="11" t="s">
        <v>440</v>
      </c>
      <c r="N8" s="22">
        <v>0.03</v>
      </c>
      <c r="Q8" s="23"/>
      <c r="R8" s="23"/>
      <c r="S8" s="23"/>
      <c r="T8" s="23"/>
      <c r="V8" s="19" t="s">
        <v>671</v>
      </c>
      <c r="W8" s="23">
        <v>5.05</v>
      </c>
      <c r="X8" s="23">
        <v>10.1</v>
      </c>
      <c r="Y8" s="23">
        <v>0.24</v>
      </c>
      <c r="AA8" t="s">
        <v>400</v>
      </c>
      <c r="AB8" s="15">
        <f>W10</f>
        <v>1.3</v>
      </c>
      <c r="AC8" s="15">
        <f>AB8</f>
        <v>1.3</v>
      </c>
    </row>
    <row r="9" spans="1:29" x14ac:dyDescent="0.3">
      <c r="A9" s="12"/>
      <c r="B9" s="11" t="s">
        <v>401</v>
      </c>
      <c r="C9" s="21">
        <f t="shared" ref="C9:C31" si="0">VLOOKUP($B9,$AA$8:$AC$77,3,)</f>
        <v>1.3</v>
      </c>
      <c r="D9" s="21">
        <f t="shared" ref="D9:D31" si="1">C9</f>
        <v>1.3</v>
      </c>
      <c r="E9" s="15">
        <v>3</v>
      </c>
      <c r="F9" s="15">
        <v>9</v>
      </c>
      <c r="G9" s="15">
        <v>9</v>
      </c>
      <c r="I9" s="11" t="s">
        <v>364</v>
      </c>
      <c r="J9" s="15">
        <v>0.8</v>
      </c>
      <c r="K9" s="15">
        <v>1.2</v>
      </c>
      <c r="M9" s="11" t="s">
        <v>441</v>
      </c>
      <c r="N9" s="22">
        <f>3/4*N8</f>
        <v>2.2499999999999999E-2</v>
      </c>
      <c r="Q9" s="23"/>
      <c r="R9" s="23"/>
      <c r="S9" s="23"/>
      <c r="V9" s="19" t="s">
        <v>672</v>
      </c>
      <c r="W9" s="23">
        <v>4.45</v>
      </c>
      <c r="X9" s="23">
        <v>8.9</v>
      </c>
      <c r="Y9" s="23">
        <v>0.24</v>
      </c>
      <c r="AA9" t="s">
        <v>401</v>
      </c>
      <c r="AB9" s="15">
        <f>W10</f>
        <v>1.3</v>
      </c>
      <c r="AC9" s="15">
        <f t="shared" ref="AC9:AC65" si="2">AB9</f>
        <v>1.3</v>
      </c>
    </row>
    <row r="10" spans="1:29" x14ac:dyDescent="0.3">
      <c r="A10" s="12"/>
      <c r="B10" s="11" t="s">
        <v>402</v>
      </c>
      <c r="C10" s="21">
        <f t="shared" si="0"/>
        <v>5.05</v>
      </c>
      <c r="D10" s="21">
        <f t="shared" si="1"/>
        <v>5.05</v>
      </c>
      <c r="E10" s="15">
        <v>3</v>
      </c>
      <c r="F10" s="15">
        <v>9</v>
      </c>
      <c r="G10" s="15">
        <v>9</v>
      </c>
      <c r="I10" s="11" t="s">
        <v>365</v>
      </c>
      <c r="J10" s="15">
        <v>0.8</v>
      </c>
      <c r="K10" s="15">
        <v>1.2</v>
      </c>
      <c r="M10" s="11" t="s">
        <v>442</v>
      </c>
      <c r="N10" s="22">
        <f>1/2*N8</f>
        <v>1.4999999999999999E-2</v>
      </c>
      <c r="Q10" s="23"/>
      <c r="R10" s="23"/>
      <c r="S10" s="23"/>
      <c r="T10" s="23"/>
      <c r="V10" s="19" t="s">
        <v>673</v>
      </c>
      <c r="W10" s="23">
        <v>1.3</v>
      </c>
      <c r="X10" s="23">
        <v>2.6</v>
      </c>
      <c r="Y10" s="23">
        <v>0.24</v>
      </c>
      <c r="AA10" t="s">
        <v>402</v>
      </c>
      <c r="AB10" s="15">
        <f>W8</f>
        <v>5.05</v>
      </c>
      <c r="AC10" s="15">
        <f t="shared" si="2"/>
        <v>5.05</v>
      </c>
    </row>
    <row r="11" spans="1:29" x14ac:dyDescent="0.3">
      <c r="A11" s="12"/>
      <c r="B11" s="11" t="s">
        <v>403</v>
      </c>
      <c r="C11" s="21">
        <f t="shared" si="0"/>
        <v>1.3</v>
      </c>
      <c r="D11" s="21">
        <f t="shared" si="1"/>
        <v>1.3</v>
      </c>
      <c r="E11" s="15">
        <v>3</v>
      </c>
      <c r="F11" s="15">
        <v>9</v>
      </c>
      <c r="G11" s="15">
        <v>9</v>
      </c>
      <c r="I11" s="11" t="s">
        <v>366</v>
      </c>
      <c r="J11" s="15">
        <v>0.8</v>
      </c>
      <c r="K11" s="15">
        <v>1.2</v>
      </c>
      <c r="M11" s="11" t="s">
        <v>443</v>
      </c>
      <c r="N11" s="22">
        <f>1/4*N8</f>
        <v>7.4999999999999997E-3</v>
      </c>
      <c r="Q11" s="23"/>
      <c r="R11" s="23"/>
      <c r="S11" s="23"/>
      <c r="T11" s="23"/>
      <c r="V11" s="19" t="s">
        <v>674</v>
      </c>
      <c r="W11" s="23">
        <v>1.85</v>
      </c>
      <c r="X11" s="23">
        <v>3.7</v>
      </c>
      <c r="Y11" s="23">
        <v>0.24</v>
      </c>
      <c r="AA11" t="s">
        <v>655</v>
      </c>
      <c r="AB11" s="15">
        <f>W9</f>
        <v>4.45</v>
      </c>
      <c r="AC11" s="15">
        <f t="shared" si="2"/>
        <v>4.45</v>
      </c>
    </row>
    <row r="12" spans="1:29" x14ac:dyDescent="0.3">
      <c r="A12" s="12"/>
      <c r="B12" s="11" t="s">
        <v>404</v>
      </c>
      <c r="C12" s="21">
        <f t="shared" si="0"/>
        <v>1.85</v>
      </c>
      <c r="D12" s="21">
        <f t="shared" si="1"/>
        <v>1.85</v>
      </c>
      <c r="E12" s="15">
        <v>3</v>
      </c>
      <c r="F12" s="15">
        <v>9</v>
      </c>
      <c r="G12" s="15">
        <v>9</v>
      </c>
      <c r="I12" s="11" t="s">
        <v>367</v>
      </c>
      <c r="J12" s="15">
        <v>0.8</v>
      </c>
      <c r="K12" s="15">
        <v>1.2</v>
      </c>
      <c r="M12" s="11" t="s">
        <v>444</v>
      </c>
      <c r="N12" s="22">
        <f>N8</f>
        <v>0.03</v>
      </c>
      <c r="Q12" s="23"/>
      <c r="R12" s="23"/>
      <c r="S12" s="23"/>
      <c r="T12" s="23"/>
      <c r="V12" s="19" t="s">
        <v>675</v>
      </c>
      <c r="W12" s="23">
        <v>2.4500000000000002</v>
      </c>
      <c r="X12" s="23">
        <v>4.9000000000000004</v>
      </c>
      <c r="Y12" s="23">
        <v>0.24</v>
      </c>
      <c r="AA12" t="s">
        <v>403</v>
      </c>
      <c r="AB12" s="15">
        <f>W10</f>
        <v>1.3</v>
      </c>
      <c r="AC12" s="15">
        <f t="shared" si="2"/>
        <v>1.3</v>
      </c>
    </row>
    <row r="13" spans="1:29" x14ac:dyDescent="0.3">
      <c r="A13" s="12"/>
      <c r="B13" s="11" t="s">
        <v>405</v>
      </c>
      <c r="C13" s="21">
        <f t="shared" si="0"/>
        <v>1.85</v>
      </c>
      <c r="D13" s="21">
        <f t="shared" si="1"/>
        <v>1.85</v>
      </c>
      <c r="E13" s="15">
        <v>3</v>
      </c>
      <c r="F13" s="15">
        <v>9</v>
      </c>
      <c r="G13" s="15">
        <v>9</v>
      </c>
      <c r="I13" s="11" t="s">
        <v>368</v>
      </c>
      <c r="J13" s="15">
        <v>0.8</v>
      </c>
      <c r="K13" s="15">
        <v>1.2</v>
      </c>
      <c r="M13" s="11" t="s">
        <v>445</v>
      </c>
      <c r="N13" s="22">
        <f t="shared" ref="N13:N15" si="3">N9</f>
        <v>2.2499999999999999E-2</v>
      </c>
      <c r="Q13" s="23"/>
      <c r="R13" s="23"/>
      <c r="S13" s="23"/>
      <c r="T13" s="23"/>
      <c r="V13" s="19" t="s">
        <v>676</v>
      </c>
      <c r="W13" s="23">
        <v>2.7</v>
      </c>
      <c r="X13" s="23">
        <v>5.4</v>
      </c>
      <c r="Y13" s="23">
        <v>0.24</v>
      </c>
      <c r="AA13" t="s">
        <v>404</v>
      </c>
      <c r="AB13" s="15">
        <f>W11</f>
        <v>1.85</v>
      </c>
      <c r="AC13" s="15">
        <f t="shared" si="2"/>
        <v>1.85</v>
      </c>
    </row>
    <row r="14" spans="1:29" x14ac:dyDescent="0.3">
      <c r="A14" s="12"/>
      <c r="B14" s="11" t="s">
        <v>406</v>
      </c>
      <c r="C14" s="21">
        <f t="shared" si="0"/>
        <v>2.4500000000000002</v>
      </c>
      <c r="D14" s="21">
        <f t="shared" si="1"/>
        <v>2.4500000000000002</v>
      </c>
      <c r="E14" s="15">
        <v>3</v>
      </c>
      <c r="F14" s="15">
        <v>9</v>
      </c>
      <c r="G14" s="15">
        <v>9</v>
      </c>
      <c r="I14" s="11" t="s">
        <v>369</v>
      </c>
      <c r="J14" s="15">
        <v>0.8</v>
      </c>
      <c r="K14" s="15">
        <v>1.2</v>
      </c>
      <c r="M14" s="11" t="s">
        <v>446</v>
      </c>
      <c r="N14" s="22">
        <f t="shared" si="3"/>
        <v>1.4999999999999999E-2</v>
      </c>
      <c r="Q14" s="23"/>
      <c r="R14" s="23"/>
      <c r="S14" s="23"/>
      <c r="T14" s="23"/>
      <c r="V14" s="19" t="s">
        <v>677</v>
      </c>
      <c r="W14" s="23">
        <v>2.5</v>
      </c>
      <c r="X14" s="23">
        <v>5</v>
      </c>
      <c r="Y14" s="23">
        <v>0.24</v>
      </c>
      <c r="AA14" t="s">
        <v>405</v>
      </c>
      <c r="AB14" s="15">
        <f>W11</f>
        <v>1.85</v>
      </c>
      <c r="AC14" s="15">
        <f t="shared" si="2"/>
        <v>1.85</v>
      </c>
    </row>
    <row r="15" spans="1:29" x14ac:dyDescent="0.3">
      <c r="A15" s="12"/>
      <c r="B15" s="11" t="s">
        <v>407</v>
      </c>
      <c r="C15" s="21">
        <f t="shared" si="0"/>
        <v>3.25</v>
      </c>
      <c r="D15" s="21">
        <f t="shared" si="1"/>
        <v>3.25</v>
      </c>
      <c r="E15" s="15">
        <v>3</v>
      </c>
      <c r="F15" s="15">
        <v>9</v>
      </c>
      <c r="G15" s="15">
        <v>9</v>
      </c>
      <c r="I15" s="11" t="s">
        <v>370</v>
      </c>
      <c r="J15" s="15">
        <v>0.8</v>
      </c>
      <c r="K15" s="15">
        <v>1.2</v>
      </c>
      <c r="M15" s="11" t="s">
        <v>447</v>
      </c>
      <c r="N15" s="22">
        <f t="shared" si="3"/>
        <v>7.4999999999999997E-3</v>
      </c>
      <c r="Q15" s="23"/>
      <c r="R15" s="23"/>
      <c r="S15" s="23"/>
      <c r="T15" s="23"/>
      <c r="V15" s="19" t="s">
        <v>678</v>
      </c>
      <c r="W15" s="23">
        <v>3.25</v>
      </c>
      <c r="X15" s="23">
        <v>6.5</v>
      </c>
      <c r="Y15" s="23">
        <v>0.24</v>
      </c>
      <c r="AA15" t="s">
        <v>406</v>
      </c>
      <c r="AB15" s="15">
        <f>W12</f>
        <v>2.4500000000000002</v>
      </c>
      <c r="AC15" s="15">
        <f t="shared" si="2"/>
        <v>2.4500000000000002</v>
      </c>
    </row>
    <row r="16" spans="1:29" x14ac:dyDescent="0.3">
      <c r="A16" s="12"/>
      <c r="B16" s="11" t="s">
        <v>408</v>
      </c>
      <c r="C16" s="21">
        <f t="shared" si="0"/>
        <v>3.25</v>
      </c>
      <c r="D16" s="21">
        <f t="shared" si="1"/>
        <v>3.25</v>
      </c>
      <c r="E16" s="15">
        <v>3</v>
      </c>
      <c r="F16" s="15">
        <v>9</v>
      </c>
      <c r="G16" s="15">
        <v>9</v>
      </c>
      <c r="I16" s="11" t="s">
        <v>346</v>
      </c>
      <c r="J16" s="15">
        <v>0.8</v>
      </c>
      <c r="K16" s="15">
        <v>1.2</v>
      </c>
      <c r="Q16" s="23"/>
      <c r="R16" s="23"/>
      <c r="S16" s="23"/>
      <c r="T16" s="23"/>
      <c r="V16" s="19" t="s">
        <v>679</v>
      </c>
      <c r="W16" s="23">
        <v>2</v>
      </c>
      <c r="X16" s="23">
        <v>4</v>
      </c>
      <c r="Y16" s="23">
        <v>0.24</v>
      </c>
      <c r="AA16" t="s">
        <v>407</v>
      </c>
      <c r="AB16" s="15">
        <f>W15</f>
        <v>3.25</v>
      </c>
      <c r="AC16" s="15">
        <f t="shared" si="2"/>
        <v>3.25</v>
      </c>
    </row>
    <row r="17" spans="1:29" x14ac:dyDescent="0.3">
      <c r="A17" s="12"/>
      <c r="B17" s="11" t="s">
        <v>342</v>
      </c>
      <c r="C17" s="21">
        <f t="shared" si="0"/>
        <v>1.85</v>
      </c>
      <c r="D17" s="21">
        <f t="shared" si="1"/>
        <v>1.85</v>
      </c>
      <c r="E17" s="15">
        <v>3</v>
      </c>
      <c r="F17" s="15">
        <v>9</v>
      </c>
      <c r="G17" s="15">
        <v>9</v>
      </c>
      <c r="I17" s="11" t="s">
        <v>371</v>
      </c>
      <c r="J17" s="15">
        <v>0.8</v>
      </c>
      <c r="K17" s="15">
        <v>1.2</v>
      </c>
      <c r="Q17" s="23"/>
      <c r="R17" s="23"/>
      <c r="S17" s="23"/>
      <c r="T17" s="23"/>
      <c r="V17" s="19" t="s">
        <v>680</v>
      </c>
      <c r="W17" s="23">
        <v>1.3</v>
      </c>
      <c r="X17" s="23">
        <v>2.6</v>
      </c>
      <c r="Y17" s="23">
        <v>0.24</v>
      </c>
      <c r="AA17" t="s">
        <v>408</v>
      </c>
      <c r="AB17" s="15">
        <f>W15</f>
        <v>3.25</v>
      </c>
      <c r="AC17" s="15">
        <f t="shared" si="2"/>
        <v>3.25</v>
      </c>
    </row>
    <row r="18" spans="1:29" x14ac:dyDescent="0.3">
      <c r="A18" s="12"/>
      <c r="B18" s="11" t="s">
        <v>409</v>
      </c>
      <c r="C18" s="21">
        <f t="shared" si="0"/>
        <v>0.5</v>
      </c>
      <c r="D18" s="21">
        <f t="shared" si="1"/>
        <v>0.5</v>
      </c>
      <c r="E18" s="15">
        <v>3</v>
      </c>
      <c r="F18" s="15">
        <v>9</v>
      </c>
      <c r="G18" s="15">
        <v>9</v>
      </c>
      <c r="I18" s="11" t="s">
        <v>348</v>
      </c>
      <c r="J18" s="15">
        <v>0.8</v>
      </c>
      <c r="K18" s="15">
        <v>1.2</v>
      </c>
      <c r="Q18" s="23"/>
      <c r="R18" s="23"/>
      <c r="S18" s="23"/>
      <c r="V18" s="19" t="s">
        <v>681</v>
      </c>
      <c r="W18" s="23">
        <v>3.65</v>
      </c>
      <c r="X18" s="23">
        <v>7.3</v>
      </c>
      <c r="Y18" s="23">
        <v>0.24</v>
      </c>
      <c r="AA18" t="s">
        <v>342</v>
      </c>
      <c r="AB18" s="15">
        <f>W11</f>
        <v>1.85</v>
      </c>
      <c r="AC18" s="15">
        <f t="shared" si="2"/>
        <v>1.85</v>
      </c>
    </row>
    <row r="19" spans="1:29" x14ac:dyDescent="0.3">
      <c r="A19" s="12"/>
      <c r="B19" s="11" t="s">
        <v>344</v>
      </c>
      <c r="C19" s="21">
        <f t="shared" si="0"/>
        <v>0.5</v>
      </c>
      <c r="D19" s="21">
        <f t="shared" si="1"/>
        <v>0.5</v>
      </c>
      <c r="E19" s="15">
        <v>3</v>
      </c>
      <c r="F19" s="15">
        <v>9</v>
      </c>
      <c r="G19" s="15">
        <v>9</v>
      </c>
      <c r="I19" s="11" t="s">
        <v>372</v>
      </c>
      <c r="J19" s="15">
        <v>0.8</v>
      </c>
      <c r="K19" s="15">
        <v>1.2</v>
      </c>
      <c r="Q19" s="23"/>
      <c r="R19" s="23"/>
      <c r="S19" s="23"/>
      <c r="T19" s="23"/>
      <c r="V19" s="19" t="s">
        <v>682</v>
      </c>
      <c r="W19" s="23">
        <v>6.45</v>
      </c>
      <c r="X19" s="23">
        <v>12.9</v>
      </c>
      <c r="Y19" s="23">
        <v>0.24</v>
      </c>
      <c r="AA19" t="s">
        <v>409</v>
      </c>
      <c r="AB19" s="15">
        <f>W13</f>
        <v>2.7</v>
      </c>
      <c r="AC19" s="52">
        <v>0.5</v>
      </c>
    </row>
    <row r="20" spans="1:29" x14ac:dyDescent="0.3">
      <c r="A20" s="12"/>
      <c r="B20" s="11" t="s">
        <v>410</v>
      </c>
      <c r="C20" s="21">
        <f t="shared" si="0"/>
        <v>0.5</v>
      </c>
      <c r="D20" s="21">
        <f t="shared" si="1"/>
        <v>0.5</v>
      </c>
      <c r="E20" s="15">
        <v>3</v>
      </c>
      <c r="F20" s="15">
        <v>9</v>
      </c>
      <c r="G20" s="15">
        <v>9</v>
      </c>
      <c r="I20" s="11" t="s">
        <v>347</v>
      </c>
      <c r="J20" s="15">
        <v>0.8</v>
      </c>
      <c r="K20" s="15">
        <v>1.2</v>
      </c>
      <c r="Q20" s="23"/>
      <c r="R20" s="23"/>
      <c r="S20" s="23"/>
      <c r="T20" s="23"/>
      <c r="V20" s="19" t="s">
        <v>605</v>
      </c>
      <c r="W20" s="23">
        <v>2.5</v>
      </c>
      <c r="X20" s="23">
        <v>5</v>
      </c>
      <c r="Y20" s="23">
        <v>0.2</v>
      </c>
      <c r="AA20" t="s">
        <v>344</v>
      </c>
      <c r="AB20" s="15">
        <f>W15</f>
        <v>3.25</v>
      </c>
      <c r="AC20" s="52">
        <v>0.5</v>
      </c>
    </row>
    <row r="21" spans="1:29" x14ac:dyDescent="0.3">
      <c r="A21" s="12"/>
      <c r="B21" s="11" t="s">
        <v>343</v>
      </c>
      <c r="C21" s="21">
        <f t="shared" si="0"/>
        <v>1.85</v>
      </c>
      <c r="D21" s="21">
        <f t="shared" si="1"/>
        <v>1.85</v>
      </c>
      <c r="E21" s="15">
        <v>3</v>
      </c>
      <c r="F21" s="15">
        <v>9</v>
      </c>
      <c r="G21" s="15">
        <v>9</v>
      </c>
      <c r="I21" s="11" t="s">
        <v>373</v>
      </c>
      <c r="J21" s="15">
        <v>0.8</v>
      </c>
      <c r="K21" s="15">
        <v>1.2</v>
      </c>
      <c r="Q21" s="23"/>
      <c r="R21" s="23"/>
      <c r="S21" s="23"/>
      <c r="T21" s="23"/>
      <c r="V21" s="19" t="s">
        <v>607</v>
      </c>
      <c r="W21" s="23">
        <v>1.25</v>
      </c>
      <c r="X21" s="23">
        <v>2.5</v>
      </c>
      <c r="Y21" s="23">
        <v>0.2</v>
      </c>
      <c r="AA21" t="s">
        <v>410</v>
      </c>
      <c r="AB21" s="15">
        <f>W14</f>
        <v>2.5</v>
      </c>
      <c r="AC21" s="52">
        <v>0.5</v>
      </c>
    </row>
    <row r="22" spans="1:29" x14ac:dyDescent="0.3">
      <c r="A22" s="12"/>
      <c r="B22" s="11" t="s">
        <v>411</v>
      </c>
      <c r="C22" s="21">
        <f t="shared" si="0"/>
        <v>3.25</v>
      </c>
      <c r="D22" s="21">
        <f t="shared" si="1"/>
        <v>3.25</v>
      </c>
      <c r="E22" s="15">
        <v>3</v>
      </c>
      <c r="F22" s="15">
        <v>9</v>
      </c>
      <c r="G22" s="15">
        <v>9</v>
      </c>
      <c r="I22" s="11" t="s">
        <v>374</v>
      </c>
      <c r="J22" s="15">
        <v>0.8</v>
      </c>
      <c r="K22" s="15">
        <v>1.2</v>
      </c>
      <c r="Q22" s="23"/>
      <c r="R22" s="23"/>
      <c r="S22" s="23"/>
      <c r="T22" s="23"/>
      <c r="V22" s="19" t="s">
        <v>683</v>
      </c>
      <c r="W22" s="23">
        <v>3.05</v>
      </c>
      <c r="X22" s="23">
        <v>6.1</v>
      </c>
      <c r="Y22" s="23">
        <v>0.2</v>
      </c>
      <c r="AA22" t="s">
        <v>343</v>
      </c>
      <c r="AB22" s="15">
        <f>W11</f>
        <v>1.85</v>
      </c>
      <c r="AC22" s="15">
        <f t="shared" si="2"/>
        <v>1.85</v>
      </c>
    </row>
    <row r="23" spans="1:29" x14ac:dyDescent="0.3">
      <c r="A23" s="12"/>
      <c r="B23" s="11" t="s">
        <v>412</v>
      </c>
      <c r="C23" s="21">
        <f t="shared" si="0"/>
        <v>0.5</v>
      </c>
      <c r="D23" s="21">
        <f t="shared" si="1"/>
        <v>0.5</v>
      </c>
      <c r="E23" s="15">
        <v>3</v>
      </c>
      <c r="F23" s="15">
        <v>9</v>
      </c>
      <c r="G23" s="15">
        <v>9</v>
      </c>
      <c r="I23" s="11" t="s">
        <v>375</v>
      </c>
      <c r="J23" s="15">
        <v>0.8</v>
      </c>
      <c r="K23" s="15">
        <v>1.2</v>
      </c>
      <c r="Q23" s="23"/>
      <c r="R23" s="23"/>
      <c r="S23" s="23"/>
      <c r="T23" s="33"/>
      <c r="V23" s="19" t="s">
        <v>684</v>
      </c>
      <c r="W23" s="23">
        <v>5.2</v>
      </c>
      <c r="X23" s="23">
        <v>10.4</v>
      </c>
      <c r="Y23" s="23">
        <v>0.2</v>
      </c>
      <c r="AA23" t="s">
        <v>411</v>
      </c>
      <c r="AB23" s="15">
        <f>W15</f>
        <v>3.25</v>
      </c>
      <c r="AC23" s="15">
        <f t="shared" si="2"/>
        <v>3.25</v>
      </c>
    </row>
    <row r="24" spans="1:29" x14ac:dyDescent="0.3">
      <c r="A24" s="12"/>
      <c r="B24" s="11" t="s">
        <v>413</v>
      </c>
      <c r="C24" s="21">
        <f t="shared" si="0"/>
        <v>0.5</v>
      </c>
      <c r="D24" s="21">
        <f t="shared" si="1"/>
        <v>0.5</v>
      </c>
      <c r="E24" s="15">
        <v>3</v>
      </c>
      <c r="F24" s="15">
        <v>9</v>
      </c>
      <c r="G24" s="15">
        <v>9</v>
      </c>
      <c r="I24" s="11" t="s">
        <v>376</v>
      </c>
      <c r="J24" s="15">
        <v>0.8</v>
      </c>
      <c r="K24" s="15">
        <v>1.2</v>
      </c>
      <c r="Q24" s="23"/>
      <c r="R24" s="23"/>
      <c r="S24" s="23"/>
      <c r="T24" s="23"/>
      <c r="V24" s="19" t="s">
        <v>685</v>
      </c>
      <c r="W24" s="23">
        <v>17.2</v>
      </c>
      <c r="X24" s="23">
        <v>34.4</v>
      </c>
      <c r="Y24" s="23">
        <v>0.2</v>
      </c>
      <c r="AA24" t="s">
        <v>412</v>
      </c>
      <c r="AB24" s="15">
        <f>W15</f>
        <v>3.25</v>
      </c>
      <c r="AC24" s="52">
        <v>0.5</v>
      </c>
    </row>
    <row r="25" spans="1:29" x14ac:dyDescent="0.3">
      <c r="A25" s="12"/>
      <c r="B25" s="11" t="s">
        <v>414</v>
      </c>
      <c r="C25" s="21">
        <f t="shared" si="0"/>
        <v>3.85</v>
      </c>
      <c r="D25" s="21">
        <f t="shared" si="1"/>
        <v>3.85</v>
      </c>
      <c r="E25" s="15">
        <v>3</v>
      </c>
      <c r="F25" s="15">
        <v>9</v>
      </c>
      <c r="G25" s="15">
        <v>9</v>
      </c>
      <c r="I25" s="11" t="s">
        <v>377</v>
      </c>
      <c r="J25" s="15">
        <v>0.8</v>
      </c>
      <c r="K25" s="15">
        <v>1.2</v>
      </c>
      <c r="Q25" s="23"/>
      <c r="R25" s="23"/>
      <c r="S25" s="23"/>
      <c r="T25" s="23"/>
      <c r="V25" s="19" t="s">
        <v>686</v>
      </c>
      <c r="W25" s="23">
        <v>0.9</v>
      </c>
      <c r="X25" s="23">
        <v>1.8</v>
      </c>
      <c r="Y25" s="23">
        <v>0.2</v>
      </c>
      <c r="AA25" t="s">
        <v>656</v>
      </c>
      <c r="AB25" s="15">
        <f>W15</f>
        <v>3.25</v>
      </c>
      <c r="AC25" s="52">
        <v>0.5</v>
      </c>
    </row>
    <row r="26" spans="1:29" x14ac:dyDescent="0.3">
      <c r="A26" s="12"/>
      <c r="B26" s="11" t="s">
        <v>415</v>
      </c>
      <c r="C26" s="21">
        <f t="shared" si="0"/>
        <v>4.4000000000000004</v>
      </c>
      <c r="D26" s="21">
        <f t="shared" si="1"/>
        <v>4.4000000000000004</v>
      </c>
      <c r="E26" s="15">
        <v>3</v>
      </c>
      <c r="F26" s="15">
        <v>9</v>
      </c>
      <c r="G26" s="15">
        <v>9</v>
      </c>
      <c r="I26" s="11" t="s">
        <v>378</v>
      </c>
      <c r="J26" s="15">
        <v>0.8</v>
      </c>
      <c r="K26" s="15">
        <v>1.2</v>
      </c>
      <c r="Q26" s="23"/>
      <c r="R26" s="23"/>
      <c r="S26" s="23"/>
      <c r="T26" s="23"/>
      <c r="V26" s="19" t="s">
        <v>687</v>
      </c>
      <c r="W26" s="23">
        <v>3.85</v>
      </c>
      <c r="X26" s="23">
        <v>7.7</v>
      </c>
      <c r="Y26" s="23">
        <v>1.1200000000000001</v>
      </c>
      <c r="AA26" t="s">
        <v>657</v>
      </c>
      <c r="AB26" s="15">
        <f>W15</f>
        <v>3.25</v>
      </c>
      <c r="AC26" s="52">
        <v>0.5</v>
      </c>
    </row>
    <row r="27" spans="1:29" x14ac:dyDescent="0.3">
      <c r="A27" s="12"/>
      <c r="B27" s="11" t="s">
        <v>416</v>
      </c>
      <c r="C27" s="21">
        <f t="shared" si="0"/>
        <v>4.4000000000000004</v>
      </c>
      <c r="D27" s="21">
        <f t="shared" si="1"/>
        <v>4.4000000000000004</v>
      </c>
      <c r="E27" s="15">
        <v>3</v>
      </c>
      <c r="F27" s="15">
        <v>9</v>
      </c>
      <c r="G27" s="15">
        <v>9</v>
      </c>
      <c r="I27" s="11" t="s">
        <v>6</v>
      </c>
      <c r="J27" s="15">
        <v>0.8</v>
      </c>
      <c r="K27" s="15">
        <v>1.2</v>
      </c>
      <c r="Q27" s="23"/>
      <c r="R27" s="23"/>
      <c r="S27" s="23"/>
      <c r="T27" s="23"/>
      <c r="V27" s="19" t="s">
        <v>688</v>
      </c>
      <c r="W27" s="23">
        <v>4.4000000000000004</v>
      </c>
      <c r="X27" s="23">
        <v>8.8000000000000007</v>
      </c>
      <c r="Y27" s="23">
        <v>1.1200000000000001</v>
      </c>
      <c r="AA27" t="s">
        <v>413</v>
      </c>
      <c r="AB27" s="15">
        <f>W15</f>
        <v>3.25</v>
      </c>
      <c r="AC27" s="52">
        <v>0.5</v>
      </c>
    </row>
    <row r="28" spans="1:29" x14ac:dyDescent="0.3">
      <c r="A28" s="12"/>
      <c r="B28" s="11" t="s">
        <v>7</v>
      </c>
      <c r="C28" s="21">
        <f t="shared" si="0"/>
        <v>2.5</v>
      </c>
      <c r="D28" s="21">
        <f t="shared" si="1"/>
        <v>2.5</v>
      </c>
      <c r="E28" s="15">
        <v>3</v>
      </c>
      <c r="F28" s="15">
        <v>9</v>
      </c>
      <c r="G28" s="15">
        <v>9</v>
      </c>
      <c r="I28" s="11" t="s">
        <v>10</v>
      </c>
      <c r="J28" s="15">
        <v>0.8</v>
      </c>
      <c r="K28" s="15">
        <v>1.2</v>
      </c>
      <c r="Q28" s="23"/>
      <c r="R28" s="23"/>
      <c r="S28" s="23"/>
      <c r="T28" s="23"/>
      <c r="V28" s="19" t="s">
        <v>689</v>
      </c>
      <c r="W28" s="23">
        <v>3.3</v>
      </c>
      <c r="X28" s="23">
        <v>6.6</v>
      </c>
      <c r="Y28" s="23">
        <v>1.1200000000000001</v>
      </c>
      <c r="AA28" t="s">
        <v>414</v>
      </c>
      <c r="AB28" s="15">
        <f>W26</f>
        <v>3.85</v>
      </c>
      <c r="AC28" s="15">
        <f t="shared" si="2"/>
        <v>3.85</v>
      </c>
    </row>
    <row r="29" spans="1:29" x14ac:dyDescent="0.3">
      <c r="A29" s="12"/>
      <c r="B29" s="11" t="s">
        <v>11</v>
      </c>
      <c r="C29" s="21">
        <f t="shared" si="0"/>
        <v>1.25</v>
      </c>
      <c r="D29" s="21">
        <f t="shared" si="1"/>
        <v>1.25</v>
      </c>
      <c r="E29" s="15">
        <v>3</v>
      </c>
      <c r="F29" s="15">
        <v>9</v>
      </c>
      <c r="G29" s="15">
        <v>9</v>
      </c>
      <c r="I29" s="11" t="s">
        <v>379</v>
      </c>
      <c r="J29" s="15">
        <v>0.8</v>
      </c>
      <c r="K29" s="15">
        <v>1.2</v>
      </c>
      <c r="Q29" s="23"/>
      <c r="R29" s="23"/>
      <c r="S29" s="23"/>
      <c r="T29" s="23"/>
      <c r="V29" s="19" t="s">
        <v>345</v>
      </c>
      <c r="W29" s="23">
        <v>3.65</v>
      </c>
      <c r="X29" s="23">
        <v>7.3</v>
      </c>
      <c r="Y29" s="23">
        <v>1.1200000000000001</v>
      </c>
      <c r="AA29" t="s">
        <v>658</v>
      </c>
      <c r="AB29" s="15">
        <f>W29</f>
        <v>3.65</v>
      </c>
      <c r="AC29" s="15">
        <f t="shared" si="2"/>
        <v>3.65</v>
      </c>
    </row>
    <row r="30" spans="1:29" x14ac:dyDescent="0.3">
      <c r="A30" s="12"/>
      <c r="B30" s="11" t="s">
        <v>417</v>
      </c>
      <c r="C30" s="21">
        <f t="shared" si="0"/>
        <v>5.2</v>
      </c>
      <c r="D30" s="21">
        <f t="shared" si="1"/>
        <v>5.2</v>
      </c>
      <c r="E30" s="15">
        <v>3</v>
      </c>
      <c r="F30" s="15">
        <v>9</v>
      </c>
      <c r="G30" s="15">
        <v>9</v>
      </c>
      <c r="I30" s="11" t="s">
        <v>21</v>
      </c>
      <c r="J30" s="15">
        <v>0.8</v>
      </c>
      <c r="K30" s="15">
        <v>1.2</v>
      </c>
      <c r="Q30" s="23"/>
      <c r="R30" s="23"/>
      <c r="S30" s="23"/>
      <c r="T30" s="23"/>
      <c r="V30" s="19" t="s">
        <v>690</v>
      </c>
      <c r="W30" s="23">
        <v>2.6</v>
      </c>
      <c r="X30" s="23">
        <v>5.2</v>
      </c>
      <c r="Y30" s="23">
        <v>1.1200000000000001</v>
      </c>
      <c r="AA30" t="s">
        <v>659</v>
      </c>
      <c r="AB30" s="15">
        <f>W27</f>
        <v>4.4000000000000004</v>
      </c>
      <c r="AC30" s="15">
        <f t="shared" si="2"/>
        <v>4.4000000000000004</v>
      </c>
    </row>
    <row r="31" spans="1:29" x14ac:dyDescent="0.3">
      <c r="A31" s="12"/>
      <c r="B31" s="11" t="s">
        <v>660</v>
      </c>
      <c r="C31" s="21">
        <f t="shared" si="0"/>
        <v>17.2</v>
      </c>
      <c r="D31" s="21">
        <f t="shared" si="1"/>
        <v>17.2</v>
      </c>
      <c r="E31" s="15">
        <v>3</v>
      </c>
      <c r="F31" s="15">
        <v>9</v>
      </c>
      <c r="G31" s="15">
        <v>9</v>
      </c>
      <c r="I31" s="11" t="s">
        <v>880</v>
      </c>
      <c r="J31" s="15">
        <f>J30</f>
        <v>0.8</v>
      </c>
      <c r="K31" s="15">
        <f>K30</f>
        <v>1.2</v>
      </c>
      <c r="Q31" s="23"/>
      <c r="R31" s="23"/>
      <c r="S31" s="23"/>
      <c r="T31" s="23"/>
      <c r="V31" s="19" t="s">
        <v>209</v>
      </c>
      <c r="W31" s="23">
        <v>2.7</v>
      </c>
      <c r="X31" s="23">
        <v>5.4</v>
      </c>
      <c r="Y31" s="23">
        <v>1.1200000000000001</v>
      </c>
      <c r="AA31" t="s">
        <v>415</v>
      </c>
      <c r="AB31" s="15">
        <f>W27</f>
        <v>4.4000000000000004</v>
      </c>
      <c r="AC31" s="15">
        <f t="shared" si="2"/>
        <v>4.4000000000000004</v>
      </c>
    </row>
    <row r="32" spans="1:29" x14ac:dyDescent="0.3">
      <c r="A32" s="12"/>
      <c r="B32" s="11" t="s">
        <v>22</v>
      </c>
      <c r="C32" s="21">
        <f t="shared" ref="C32:C64" si="4">VLOOKUP($B32,$AA$8:$AC$77,3,)</f>
        <v>0.9</v>
      </c>
      <c r="D32" s="21">
        <f t="shared" ref="D32:D64" si="5">C32</f>
        <v>0.9</v>
      </c>
      <c r="E32" s="15">
        <v>3</v>
      </c>
      <c r="F32" s="15">
        <v>9</v>
      </c>
      <c r="G32" s="15">
        <v>9</v>
      </c>
      <c r="I32" s="11" t="s">
        <v>208</v>
      </c>
      <c r="J32" s="15">
        <v>0.8</v>
      </c>
      <c r="K32" s="15">
        <v>1.2</v>
      </c>
      <c r="Q32" s="23"/>
      <c r="R32" s="23"/>
      <c r="S32" s="23"/>
      <c r="T32" s="23"/>
      <c r="V32" s="19" t="s">
        <v>691</v>
      </c>
      <c r="W32" s="23">
        <v>2</v>
      </c>
      <c r="X32" s="23">
        <v>4</v>
      </c>
      <c r="Y32" s="23">
        <v>1.1200000000000001</v>
      </c>
      <c r="AA32" t="s">
        <v>416</v>
      </c>
      <c r="AB32" s="15">
        <f>W27</f>
        <v>4.4000000000000004</v>
      </c>
      <c r="AC32" s="15">
        <f t="shared" si="2"/>
        <v>4.4000000000000004</v>
      </c>
    </row>
    <row r="33" spans="1:29" x14ac:dyDescent="0.3">
      <c r="A33" s="12"/>
      <c r="B33" s="11" t="s">
        <v>202</v>
      </c>
      <c r="C33" s="21">
        <f t="shared" si="4"/>
        <v>4.4000000000000004</v>
      </c>
      <c r="D33" s="21">
        <f t="shared" si="5"/>
        <v>4.4000000000000004</v>
      </c>
      <c r="E33" s="15">
        <v>3</v>
      </c>
      <c r="F33" s="15">
        <v>9</v>
      </c>
      <c r="G33" s="15">
        <v>9</v>
      </c>
      <c r="I33" s="11" t="s">
        <v>380</v>
      </c>
      <c r="J33" s="15">
        <v>0.8</v>
      </c>
      <c r="K33" s="15">
        <v>1.2</v>
      </c>
      <c r="Q33" s="23"/>
      <c r="R33" s="23"/>
      <c r="S33" s="23"/>
      <c r="T33" s="23"/>
      <c r="V33" s="19" t="s">
        <v>692</v>
      </c>
      <c r="W33" s="23">
        <v>1.1499999999999999</v>
      </c>
      <c r="X33" s="23">
        <v>2.2999999999999998</v>
      </c>
      <c r="Y33" s="23">
        <v>1.1200000000000001</v>
      </c>
      <c r="AA33" t="s">
        <v>7</v>
      </c>
      <c r="AB33" s="15">
        <f t="shared" ref="AB33:AB38" si="6">W20</f>
        <v>2.5</v>
      </c>
      <c r="AC33" s="15">
        <f t="shared" si="2"/>
        <v>2.5</v>
      </c>
    </row>
    <row r="34" spans="1:29" x14ac:dyDescent="0.3">
      <c r="A34" s="12"/>
      <c r="B34" s="11" t="s">
        <v>418</v>
      </c>
      <c r="C34" s="21">
        <f t="shared" si="4"/>
        <v>0.5</v>
      </c>
      <c r="D34" s="21">
        <f t="shared" si="5"/>
        <v>0.5</v>
      </c>
      <c r="E34" s="15">
        <v>3</v>
      </c>
      <c r="F34" s="15">
        <v>9</v>
      </c>
      <c r="G34" s="15">
        <v>9</v>
      </c>
      <c r="I34" s="11" t="s">
        <v>381</v>
      </c>
      <c r="J34" s="15">
        <v>0.8</v>
      </c>
      <c r="K34" s="15">
        <v>1.2</v>
      </c>
      <c r="Q34" s="23"/>
      <c r="R34" s="23"/>
      <c r="S34" s="23"/>
      <c r="T34" s="23"/>
      <c r="V34" s="19" t="s">
        <v>625</v>
      </c>
      <c r="W34" s="23">
        <v>3.75</v>
      </c>
      <c r="X34" s="23">
        <v>7.5</v>
      </c>
      <c r="Y34" s="23">
        <v>1.26</v>
      </c>
      <c r="AA34" t="s">
        <v>11</v>
      </c>
      <c r="AB34" s="15">
        <f t="shared" si="6"/>
        <v>1.25</v>
      </c>
      <c r="AC34" s="15">
        <f t="shared" si="2"/>
        <v>1.25</v>
      </c>
    </row>
    <row r="35" spans="1:29" x14ac:dyDescent="0.3">
      <c r="A35" s="12"/>
      <c r="B35" s="11" t="s">
        <v>419</v>
      </c>
      <c r="C35" s="21">
        <f t="shared" si="4"/>
        <v>2</v>
      </c>
      <c r="D35" s="21">
        <f t="shared" si="5"/>
        <v>2</v>
      </c>
      <c r="E35" s="15">
        <v>3</v>
      </c>
      <c r="F35" s="15">
        <v>9</v>
      </c>
      <c r="G35" s="15">
        <v>9</v>
      </c>
      <c r="I35" s="11" t="s">
        <v>382</v>
      </c>
      <c r="J35" s="15">
        <v>0.8</v>
      </c>
      <c r="K35" s="15">
        <v>1.2</v>
      </c>
      <c r="Q35" s="23"/>
      <c r="R35" s="23"/>
      <c r="S35" s="23"/>
      <c r="T35" s="23"/>
      <c r="V35" s="19" t="s">
        <v>210</v>
      </c>
      <c r="W35" s="23">
        <v>3.7</v>
      </c>
      <c r="X35" s="23">
        <v>7.4</v>
      </c>
      <c r="Y35" s="23">
        <v>1.26</v>
      </c>
      <c r="AA35" t="s">
        <v>15</v>
      </c>
      <c r="AB35" s="15">
        <f t="shared" si="6"/>
        <v>3.05</v>
      </c>
      <c r="AC35" s="15">
        <f t="shared" si="2"/>
        <v>3.05</v>
      </c>
    </row>
    <row r="36" spans="1:29" x14ac:dyDescent="0.3">
      <c r="A36" s="12"/>
      <c r="B36" s="11" t="s">
        <v>420</v>
      </c>
      <c r="C36" s="21">
        <f t="shared" si="4"/>
        <v>2.6</v>
      </c>
      <c r="D36" s="21">
        <f t="shared" si="5"/>
        <v>2.6</v>
      </c>
      <c r="E36" s="15">
        <v>3</v>
      </c>
      <c r="F36" s="15">
        <v>9</v>
      </c>
      <c r="G36" s="15">
        <v>9</v>
      </c>
      <c r="I36" s="11" t="s">
        <v>383</v>
      </c>
      <c r="J36" s="15">
        <v>0.8</v>
      </c>
      <c r="K36" s="15">
        <v>1.2</v>
      </c>
      <c r="Q36" s="23"/>
      <c r="R36" s="23"/>
      <c r="S36" s="23"/>
      <c r="T36" s="23"/>
      <c r="V36" s="19" t="s">
        <v>34</v>
      </c>
      <c r="W36" s="23">
        <v>4.05</v>
      </c>
      <c r="X36" s="23">
        <v>8.1</v>
      </c>
      <c r="Y36" s="23">
        <v>1.26</v>
      </c>
      <c r="AA36" t="s">
        <v>417</v>
      </c>
      <c r="AB36" s="15">
        <f t="shared" si="6"/>
        <v>5.2</v>
      </c>
      <c r="AC36" s="15">
        <f t="shared" si="2"/>
        <v>5.2</v>
      </c>
    </row>
    <row r="37" spans="1:29" x14ac:dyDescent="0.3">
      <c r="A37" s="12"/>
      <c r="B37" s="11" t="s">
        <v>421</v>
      </c>
      <c r="C37" s="21">
        <f t="shared" si="4"/>
        <v>2.7</v>
      </c>
      <c r="D37" s="21">
        <f t="shared" si="5"/>
        <v>2.7</v>
      </c>
      <c r="E37" s="15">
        <v>3</v>
      </c>
      <c r="F37" s="15">
        <v>9</v>
      </c>
      <c r="G37" s="15">
        <v>9</v>
      </c>
      <c r="I37" s="11" t="s">
        <v>25</v>
      </c>
      <c r="J37" s="15">
        <v>0.8</v>
      </c>
      <c r="K37" s="15">
        <v>1.2</v>
      </c>
      <c r="Q37" s="23"/>
      <c r="R37" s="23"/>
      <c r="S37" s="23"/>
      <c r="T37" s="23"/>
      <c r="V37" s="19" t="s">
        <v>37</v>
      </c>
      <c r="W37" s="23">
        <v>3.4</v>
      </c>
      <c r="X37" s="23">
        <v>6.8</v>
      </c>
      <c r="Y37" s="23">
        <v>1.26</v>
      </c>
      <c r="AA37" t="s">
        <v>660</v>
      </c>
      <c r="AB37" s="15">
        <f t="shared" si="6"/>
        <v>17.2</v>
      </c>
      <c r="AC37" s="15">
        <f t="shared" si="2"/>
        <v>17.2</v>
      </c>
    </row>
    <row r="38" spans="1:29" x14ac:dyDescent="0.3">
      <c r="A38" s="12"/>
      <c r="B38" s="11" t="s">
        <v>422</v>
      </c>
      <c r="C38" s="21">
        <f t="shared" si="4"/>
        <v>2</v>
      </c>
      <c r="D38" s="21">
        <f t="shared" si="5"/>
        <v>2</v>
      </c>
      <c r="E38" s="15">
        <v>3</v>
      </c>
      <c r="F38" s="15">
        <v>9</v>
      </c>
      <c r="G38" s="15">
        <v>9</v>
      </c>
      <c r="I38" s="11" t="s">
        <v>384</v>
      </c>
      <c r="J38" s="15">
        <v>0.8</v>
      </c>
      <c r="K38" s="15">
        <v>1.2</v>
      </c>
      <c r="Q38" s="23"/>
      <c r="R38" s="23"/>
      <c r="S38" s="23"/>
      <c r="T38" s="23"/>
      <c r="V38" s="19" t="s">
        <v>693</v>
      </c>
      <c r="W38" s="23">
        <v>2.95</v>
      </c>
      <c r="X38" s="23">
        <v>5.9</v>
      </c>
      <c r="Y38" s="23">
        <v>1.26</v>
      </c>
      <c r="AA38" t="s">
        <v>22</v>
      </c>
      <c r="AB38" s="15">
        <f t="shared" si="6"/>
        <v>0.9</v>
      </c>
      <c r="AC38" s="15">
        <f t="shared" si="2"/>
        <v>0.9</v>
      </c>
    </row>
    <row r="39" spans="1:29" x14ac:dyDescent="0.3">
      <c r="A39" s="12"/>
      <c r="B39" s="11" t="s">
        <v>423</v>
      </c>
      <c r="C39" s="21">
        <f t="shared" si="4"/>
        <v>1.1499999999999999</v>
      </c>
      <c r="D39" s="21">
        <f t="shared" si="5"/>
        <v>1.1499999999999999</v>
      </c>
      <c r="E39" s="15">
        <v>3</v>
      </c>
      <c r="F39" s="15">
        <v>9</v>
      </c>
      <c r="G39" s="15">
        <v>9</v>
      </c>
      <c r="I39" s="11" t="s">
        <v>385</v>
      </c>
      <c r="J39" s="15">
        <v>0.8</v>
      </c>
      <c r="K39" s="15">
        <v>1.2</v>
      </c>
      <c r="Q39" s="23"/>
      <c r="R39" s="23"/>
      <c r="S39" s="23"/>
      <c r="T39" s="23"/>
      <c r="V39" s="19" t="s">
        <v>694</v>
      </c>
      <c r="W39" s="23">
        <v>2.1</v>
      </c>
      <c r="X39" s="23">
        <v>4.2</v>
      </c>
      <c r="Y39" s="23">
        <v>1.26</v>
      </c>
      <c r="AA39" t="s">
        <v>202</v>
      </c>
      <c r="AB39" s="15">
        <f>W27</f>
        <v>4.4000000000000004</v>
      </c>
      <c r="AC39" s="15">
        <f t="shared" si="2"/>
        <v>4.4000000000000004</v>
      </c>
    </row>
    <row r="40" spans="1:29" x14ac:dyDescent="0.3">
      <c r="A40" s="12"/>
      <c r="B40" s="11" t="s">
        <v>424</v>
      </c>
      <c r="C40" s="21">
        <f t="shared" si="4"/>
        <v>0.5</v>
      </c>
      <c r="D40" s="21">
        <f t="shared" si="5"/>
        <v>0.5</v>
      </c>
      <c r="E40" s="15">
        <v>3</v>
      </c>
      <c r="F40" s="15">
        <v>9</v>
      </c>
      <c r="G40" s="15">
        <v>9</v>
      </c>
      <c r="I40" s="11" t="s">
        <v>386</v>
      </c>
      <c r="J40" s="15">
        <v>0.8</v>
      </c>
      <c r="K40" s="15">
        <v>1.2</v>
      </c>
      <c r="Q40" s="23"/>
      <c r="R40" s="23"/>
      <c r="S40" s="23"/>
      <c r="T40" s="23"/>
      <c r="V40" s="19" t="s">
        <v>695</v>
      </c>
      <c r="W40" s="23">
        <v>3.3</v>
      </c>
      <c r="X40" s="23">
        <v>6.6</v>
      </c>
      <c r="Y40" s="23">
        <v>1.26</v>
      </c>
      <c r="AA40" t="s">
        <v>661</v>
      </c>
      <c r="AB40" s="15">
        <f>W27</f>
        <v>4.4000000000000004</v>
      </c>
      <c r="AC40" s="15">
        <f t="shared" si="2"/>
        <v>4.4000000000000004</v>
      </c>
    </row>
    <row r="41" spans="1:29" x14ac:dyDescent="0.3">
      <c r="A41" s="12"/>
      <c r="B41" s="11" t="s">
        <v>425</v>
      </c>
      <c r="C41" s="21">
        <f t="shared" si="4"/>
        <v>0.5</v>
      </c>
      <c r="D41" s="21">
        <f t="shared" si="5"/>
        <v>0.5</v>
      </c>
      <c r="E41" s="15">
        <v>3</v>
      </c>
      <c r="F41" s="15">
        <v>9</v>
      </c>
      <c r="G41" s="15">
        <v>9</v>
      </c>
      <c r="I41" s="11" t="s">
        <v>387</v>
      </c>
      <c r="J41" s="15">
        <v>0.8</v>
      </c>
      <c r="K41" s="15">
        <v>1.2</v>
      </c>
      <c r="Q41" s="23"/>
      <c r="R41" s="23"/>
      <c r="S41" s="23"/>
      <c r="T41" s="23"/>
      <c r="V41" s="19" t="s">
        <v>696</v>
      </c>
      <c r="W41" s="23">
        <v>2.9</v>
      </c>
      <c r="X41" s="23">
        <v>5.8</v>
      </c>
      <c r="Y41" s="23">
        <v>1.26</v>
      </c>
      <c r="AA41" t="s">
        <v>418</v>
      </c>
      <c r="AB41" s="15">
        <f>W29</f>
        <v>3.65</v>
      </c>
      <c r="AC41" s="52">
        <v>0.5</v>
      </c>
    </row>
    <row r="42" spans="1:29" x14ac:dyDescent="0.3">
      <c r="A42" s="12"/>
      <c r="B42" s="11" t="s">
        <v>426</v>
      </c>
      <c r="C42" s="21">
        <f t="shared" si="4"/>
        <v>0.5</v>
      </c>
      <c r="D42" s="21">
        <f t="shared" si="5"/>
        <v>0.5</v>
      </c>
      <c r="E42" s="15">
        <v>3</v>
      </c>
      <c r="F42" s="15">
        <v>9</v>
      </c>
      <c r="G42" s="15">
        <v>9</v>
      </c>
      <c r="I42" s="11" t="s">
        <v>32</v>
      </c>
      <c r="J42" s="15">
        <v>0.8</v>
      </c>
      <c r="K42" s="15">
        <v>1.2</v>
      </c>
      <c r="Q42" s="23"/>
      <c r="R42" s="23"/>
      <c r="S42" s="23"/>
      <c r="T42" s="23"/>
      <c r="V42" s="19" t="s">
        <v>697</v>
      </c>
      <c r="W42" s="23">
        <v>2.95</v>
      </c>
      <c r="X42" s="23">
        <v>5.9</v>
      </c>
      <c r="Y42" s="23">
        <v>1.26</v>
      </c>
      <c r="AA42" t="s">
        <v>419</v>
      </c>
      <c r="AB42" s="15">
        <f>W32</f>
        <v>2</v>
      </c>
      <c r="AC42" s="15">
        <f t="shared" si="2"/>
        <v>2</v>
      </c>
    </row>
    <row r="43" spans="1:29" x14ac:dyDescent="0.3">
      <c r="A43" s="12"/>
      <c r="B43" s="11" t="s">
        <v>33</v>
      </c>
      <c r="C43" s="21">
        <f t="shared" si="4"/>
        <v>0.5</v>
      </c>
      <c r="D43" s="21">
        <f t="shared" si="5"/>
        <v>0.5</v>
      </c>
      <c r="E43" s="15">
        <v>3</v>
      </c>
      <c r="F43" s="15">
        <v>9</v>
      </c>
      <c r="G43" s="15">
        <v>9</v>
      </c>
      <c r="I43" s="11" t="s">
        <v>35</v>
      </c>
      <c r="J43" s="15">
        <v>0.8</v>
      </c>
      <c r="K43" s="15">
        <v>1.2</v>
      </c>
      <c r="Q43" s="23"/>
      <c r="R43" s="23"/>
      <c r="S43" s="23"/>
      <c r="T43" s="23"/>
      <c r="V43" s="19" t="s">
        <v>698</v>
      </c>
      <c r="W43" s="23">
        <v>4.2</v>
      </c>
      <c r="X43" s="23">
        <v>8.4</v>
      </c>
      <c r="Y43" s="23">
        <v>1.26</v>
      </c>
      <c r="AA43" t="s">
        <v>203</v>
      </c>
      <c r="AB43" s="15">
        <f>W28</f>
        <v>3.3</v>
      </c>
      <c r="AC43" s="15">
        <f t="shared" si="2"/>
        <v>3.3</v>
      </c>
    </row>
    <row r="44" spans="1:29" x14ac:dyDescent="0.3">
      <c r="A44" s="12"/>
      <c r="B44" s="11" t="s">
        <v>36</v>
      </c>
      <c r="C44" s="21">
        <f t="shared" si="4"/>
        <v>3.4</v>
      </c>
      <c r="D44" s="21">
        <f t="shared" si="5"/>
        <v>3.4</v>
      </c>
      <c r="E44" s="15">
        <v>3</v>
      </c>
      <c r="F44" s="15">
        <v>9</v>
      </c>
      <c r="G44" s="15">
        <v>9</v>
      </c>
      <c r="I44" s="11" t="s">
        <v>41</v>
      </c>
      <c r="J44" s="15">
        <v>0.8</v>
      </c>
      <c r="K44" s="15">
        <v>1.2</v>
      </c>
      <c r="Q44" s="23"/>
      <c r="R44" s="23"/>
      <c r="S44" s="23"/>
      <c r="T44" s="23"/>
      <c r="V44" s="19" t="s">
        <v>699</v>
      </c>
      <c r="W44" s="23">
        <v>3.75</v>
      </c>
      <c r="X44" s="23">
        <v>7.5</v>
      </c>
      <c r="Y44" s="23">
        <v>1.26</v>
      </c>
      <c r="AA44" t="s">
        <v>420</v>
      </c>
      <c r="AB44" s="15">
        <f>W30</f>
        <v>2.6</v>
      </c>
      <c r="AC44" s="15">
        <f t="shared" si="2"/>
        <v>2.6</v>
      </c>
    </row>
    <row r="45" spans="1:29" x14ac:dyDescent="0.3">
      <c r="A45" s="12"/>
      <c r="B45" s="11" t="s">
        <v>42</v>
      </c>
      <c r="C45" s="21">
        <f t="shared" si="4"/>
        <v>3.3</v>
      </c>
      <c r="D45" s="21">
        <f t="shared" si="5"/>
        <v>3.3</v>
      </c>
      <c r="E45" s="15">
        <v>3</v>
      </c>
      <c r="F45" s="15">
        <v>9</v>
      </c>
      <c r="G45" s="15">
        <v>9</v>
      </c>
      <c r="I45" s="11" t="s">
        <v>388</v>
      </c>
      <c r="J45" s="15">
        <v>0.8</v>
      </c>
      <c r="K45" s="15">
        <v>1.2</v>
      </c>
      <c r="Q45" s="23"/>
      <c r="R45" s="23"/>
      <c r="S45" s="23"/>
      <c r="T45" s="23"/>
      <c r="V45" s="19" t="s">
        <v>700</v>
      </c>
      <c r="W45" s="23">
        <v>2.8</v>
      </c>
      <c r="X45" s="23">
        <v>5.6</v>
      </c>
      <c r="Y45" s="23">
        <v>1.26</v>
      </c>
      <c r="AA45" t="s">
        <v>421</v>
      </c>
      <c r="AB45" s="15">
        <f>W31</f>
        <v>2.7</v>
      </c>
      <c r="AC45" s="15">
        <f t="shared" si="2"/>
        <v>2.7</v>
      </c>
    </row>
    <row r="46" spans="1:29" x14ac:dyDescent="0.3">
      <c r="A46" s="12"/>
      <c r="B46" s="11" t="s">
        <v>427</v>
      </c>
      <c r="C46" s="21">
        <f t="shared" si="4"/>
        <v>0.5</v>
      </c>
      <c r="D46" s="21">
        <f t="shared" si="5"/>
        <v>0.5</v>
      </c>
      <c r="E46" s="15">
        <v>3</v>
      </c>
      <c r="F46" s="15">
        <v>9</v>
      </c>
      <c r="G46" s="15">
        <v>9</v>
      </c>
      <c r="I46" s="11" t="s">
        <v>389</v>
      </c>
      <c r="J46" s="15">
        <v>0.8</v>
      </c>
      <c r="K46" s="15">
        <v>1.2</v>
      </c>
      <c r="Q46" s="23"/>
      <c r="R46" s="23"/>
      <c r="S46" s="23"/>
      <c r="T46" s="23"/>
      <c r="V46" s="19" t="s">
        <v>701</v>
      </c>
      <c r="W46" s="23">
        <v>4.3</v>
      </c>
      <c r="X46" s="23">
        <v>8.6</v>
      </c>
      <c r="Y46" s="23">
        <v>1.26</v>
      </c>
      <c r="AA46" t="s">
        <v>422</v>
      </c>
      <c r="AB46" s="15">
        <f>W32</f>
        <v>2</v>
      </c>
      <c r="AC46" s="15">
        <f t="shared" si="2"/>
        <v>2</v>
      </c>
    </row>
    <row r="47" spans="1:29" x14ac:dyDescent="0.3">
      <c r="A47" s="12"/>
      <c r="B47" s="11" t="s">
        <v>428</v>
      </c>
      <c r="C47" s="21">
        <f t="shared" si="4"/>
        <v>0.5</v>
      </c>
      <c r="D47" s="21">
        <f t="shared" si="5"/>
        <v>0.5</v>
      </c>
      <c r="E47" s="15">
        <v>3</v>
      </c>
      <c r="F47" s="15">
        <v>9</v>
      </c>
      <c r="G47" s="15">
        <v>9</v>
      </c>
      <c r="I47" s="11" t="s">
        <v>390</v>
      </c>
      <c r="J47" s="15">
        <v>0.8</v>
      </c>
      <c r="K47" s="15">
        <v>1.2</v>
      </c>
      <c r="Q47" s="23"/>
      <c r="R47" s="23"/>
      <c r="S47" s="23"/>
      <c r="V47" s="19" t="s">
        <v>702</v>
      </c>
      <c r="W47" s="23">
        <v>4.4000000000000004</v>
      </c>
      <c r="X47" s="23">
        <v>8.8000000000000007</v>
      </c>
      <c r="Y47" s="23">
        <v>1.26</v>
      </c>
      <c r="AA47" t="s">
        <v>662</v>
      </c>
      <c r="AB47" s="15">
        <f>W32</f>
        <v>2</v>
      </c>
      <c r="AC47" s="15">
        <f t="shared" si="2"/>
        <v>2</v>
      </c>
    </row>
    <row r="48" spans="1:29" x14ac:dyDescent="0.3">
      <c r="A48" s="12"/>
      <c r="B48" s="11" t="s">
        <v>429</v>
      </c>
      <c r="C48" s="21">
        <f t="shared" si="4"/>
        <v>0.5</v>
      </c>
      <c r="D48" s="21">
        <f t="shared" si="5"/>
        <v>0.5</v>
      </c>
      <c r="E48" s="15">
        <v>3</v>
      </c>
      <c r="F48" s="15">
        <v>9</v>
      </c>
      <c r="G48" s="15">
        <v>9</v>
      </c>
      <c r="I48" s="11" t="s">
        <v>341</v>
      </c>
      <c r="J48" s="15">
        <v>0.8</v>
      </c>
      <c r="K48" s="15">
        <v>1.2</v>
      </c>
      <c r="Q48" s="23"/>
      <c r="R48" s="23"/>
      <c r="S48" s="23"/>
      <c r="V48" s="19" t="s">
        <v>703</v>
      </c>
      <c r="W48" s="23">
        <v>4.05</v>
      </c>
      <c r="X48" s="23">
        <v>8.1</v>
      </c>
      <c r="Y48" s="23">
        <v>1.26</v>
      </c>
      <c r="AA48" t="s">
        <v>423</v>
      </c>
      <c r="AB48" s="15">
        <f>W33</f>
        <v>1.1499999999999999</v>
      </c>
      <c r="AC48" s="15">
        <f t="shared" si="2"/>
        <v>1.1499999999999999</v>
      </c>
    </row>
    <row r="49" spans="1:29" x14ac:dyDescent="0.3">
      <c r="A49" s="12"/>
      <c r="B49" s="11" t="s">
        <v>430</v>
      </c>
      <c r="C49" s="21">
        <f t="shared" si="4"/>
        <v>0.5</v>
      </c>
      <c r="D49" s="21">
        <f t="shared" si="5"/>
        <v>0.5</v>
      </c>
      <c r="E49" s="15">
        <v>3</v>
      </c>
      <c r="F49" s="15">
        <v>9</v>
      </c>
      <c r="G49" s="15">
        <v>9</v>
      </c>
      <c r="I49" s="11" t="s">
        <v>391</v>
      </c>
      <c r="J49" s="15">
        <v>0.8</v>
      </c>
      <c r="K49" s="15">
        <v>1.2</v>
      </c>
      <c r="V49" s="19" t="s">
        <v>704</v>
      </c>
      <c r="W49" s="23">
        <v>3.75</v>
      </c>
      <c r="X49" s="23">
        <v>7.5</v>
      </c>
      <c r="Y49" s="23">
        <v>1.26</v>
      </c>
      <c r="AA49" t="s">
        <v>424</v>
      </c>
      <c r="AB49" s="15">
        <f>W33</f>
        <v>1.1499999999999999</v>
      </c>
      <c r="AC49" s="52">
        <v>0.5</v>
      </c>
    </row>
    <row r="50" spans="1:29" x14ac:dyDescent="0.3">
      <c r="A50" s="12"/>
      <c r="B50" s="11" t="s">
        <v>431</v>
      </c>
      <c r="C50" s="21">
        <f t="shared" si="4"/>
        <v>0.5</v>
      </c>
      <c r="D50" s="21">
        <f t="shared" si="5"/>
        <v>0.5</v>
      </c>
      <c r="E50" s="15">
        <v>3</v>
      </c>
      <c r="F50" s="15">
        <v>9</v>
      </c>
      <c r="G50" s="15">
        <v>9</v>
      </c>
      <c r="I50" s="11" t="s">
        <v>392</v>
      </c>
      <c r="J50" s="15">
        <v>0.8</v>
      </c>
      <c r="K50" s="15">
        <v>1.2</v>
      </c>
      <c r="V50" s="19" t="s">
        <v>705</v>
      </c>
      <c r="W50" s="23">
        <v>2.8</v>
      </c>
      <c r="X50" s="23">
        <v>5.6</v>
      </c>
      <c r="Y50" s="23">
        <v>1.26</v>
      </c>
      <c r="AA50" t="s">
        <v>425</v>
      </c>
      <c r="AB50" s="15">
        <f>W34</f>
        <v>3.75</v>
      </c>
      <c r="AC50" s="52">
        <v>0.5</v>
      </c>
    </row>
    <row r="51" spans="1:29" x14ac:dyDescent="0.3">
      <c r="A51" s="12"/>
      <c r="B51" s="11" t="s">
        <v>432</v>
      </c>
      <c r="C51" s="21">
        <f t="shared" si="4"/>
        <v>2.8</v>
      </c>
      <c r="D51" s="21">
        <f t="shared" si="5"/>
        <v>2.8</v>
      </c>
      <c r="E51" s="15">
        <v>3</v>
      </c>
      <c r="F51" s="15">
        <v>9</v>
      </c>
      <c r="G51" s="15">
        <v>9</v>
      </c>
      <c r="I51" s="11" t="s">
        <v>43</v>
      </c>
      <c r="J51" s="15">
        <v>0.8</v>
      </c>
      <c r="K51" s="15">
        <v>1.2</v>
      </c>
      <c r="V51" s="19" t="s">
        <v>706</v>
      </c>
      <c r="W51" s="23">
        <v>2.8</v>
      </c>
      <c r="X51" s="23">
        <v>5.6</v>
      </c>
      <c r="Y51" s="23">
        <v>1.26</v>
      </c>
      <c r="AA51" t="s">
        <v>426</v>
      </c>
      <c r="AB51" s="15">
        <f>W35</f>
        <v>3.7</v>
      </c>
      <c r="AC51" s="52">
        <v>0.5</v>
      </c>
    </row>
    <row r="52" spans="1:29" x14ac:dyDescent="0.3">
      <c r="A52" s="12"/>
      <c r="B52" s="11" t="s">
        <v>44</v>
      </c>
      <c r="C52" s="21">
        <f t="shared" si="4"/>
        <v>2.8</v>
      </c>
      <c r="D52" s="21">
        <f t="shared" si="5"/>
        <v>2.8</v>
      </c>
      <c r="E52" s="15">
        <v>3</v>
      </c>
      <c r="F52" s="15">
        <v>9</v>
      </c>
      <c r="G52" s="15">
        <v>9</v>
      </c>
      <c r="I52" s="11" t="s">
        <v>393</v>
      </c>
      <c r="J52" s="15">
        <v>0.8</v>
      </c>
      <c r="K52" s="15">
        <v>1.2</v>
      </c>
      <c r="V52" s="19" t="s">
        <v>707</v>
      </c>
      <c r="W52" s="23">
        <v>2.8</v>
      </c>
      <c r="X52" s="23">
        <v>5.6</v>
      </c>
      <c r="Y52" s="23">
        <v>1.26</v>
      </c>
      <c r="AA52" t="s">
        <v>33</v>
      </c>
      <c r="AB52" s="15">
        <f>W36</f>
        <v>4.05</v>
      </c>
      <c r="AC52" s="52">
        <v>0.5</v>
      </c>
    </row>
    <row r="53" spans="1:29" x14ac:dyDescent="0.3">
      <c r="A53" s="12"/>
      <c r="B53" s="11" t="s">
        <v>433</v>
      </c>
      <c r="C53" s="21">
        <f t="shared" si="4"/>
        <v>0.5</v>
      </c>
      <c r="D53" s="21">
        <f t="shared" si="5"/>
        <v>0.5</v>
      </c>
      <c r="E53" s="15">
        <v>3</v>
      </c>
      <c r="F53" s="15">
        <v>9</v>
      </c>
      <c r="G53" s="15">
        <v>9</v>
      </c>
      <c r="I53" s="11" t="s">
        <v>46</v>
      </c>
      <c r="J53" s="15">
        <v>0.8</v>
      </c>
      <c r="K53" s="15">
        <v>1.2</v>
      </c>
      <c r="V53" s="19" t="s">
        <v>45</v>
      </c>
      <c r="W53" s="23">
        <v>1.9</v>
      </c>
      <c r="X53" s="23">
        <v>3.8</v>
      </c>
      <c r="Y53" s="23">
        <v>1.68</v>
      </c>
      <c r="AA53" t="s">
        <v>36</v>
      </c>
      <c r="AB53" s="15">
        <f>W37</f>
        <v>3.4</v>
      </c>
      <c r="AC53" s="15">
        <f t="shared" si="2"/>
        <v>3.4</v>
      </c>
    </row>
    <row r="54" spans="1:29" x14ac:dyDescent="0.3">
      <c r="A54" s="12"/>
      <c r="B54" s="11" t="s">
        <v>47</v>
      </c>
      <c r="C54" s="21">
        <f t="shared" si="4"/>
        <v>0.5</v>
      </c>
      <c r="D54" s="21">
        <f t="shared" si="5"/>
        <v>0.5</v>
      </c>
      <c r="E54" s="15">
        <v>3</v>
      </c>
      <c r="F54" s="15">
        <v>9</v>
      </c>
      <c r="G54" s="15">
        <v>9</v>
      </c>
      <c r="I54" s="11" t="s">
        <v>394</v>
      </c>
      <c r="J54" s="15">
        <v>0.8</v>
      </c>
      <c r="K54" s="15">
        <v>1.2</v>
      </c>
      <c r="V54" s="19" t="s">
        <v>708</v>
      </c>
      <c r="W54" s="23">
        <v>1.9</v>
      </c>
      <c r="X54" s="23">
        <v>3.8</v>
      </c>
      <c r="Y54" s="23">
        <v>1.68</v>
      </c>
      <c r="AA54" t="s">
        <v>663</v>
      </c>
      <c r="AB54" s="15">
        <f>W39</f>
        <v>2.1</v>
      </c>
      <c r="AC54" s="15">
        <f t="shared" si="2"/>
        <v>2.1</v>
      </c>
    </row>
    <row r="55" spans="1:29" x14ac:dyDescent="0.3">
      <c r="A55" s="12"/>
      <c r="B55" s="11" t="s">
        <v>434</v>
      </c>
      <c r="C55" s="21">
        <f t="shared" si="4"/>
        <v>0.5</v>
      </c>
      <c r="D55" s="21">
        <f t="shared" si="5"/>
        <v>0.5</v>
      </c>
      <c r="E55" s="15">
        <v>3</v>
      </c>
      <c r="F55" s="15">
        <v>9</v>
      </c>
      <c r="G55" s="15">
        <v>9</v>
      </c>
      <c r="I55" s="11" t="s">
        <v>395</v>
      </c>
      <c r="J55" s="15">
        <v>0.8</v>
      </c>
      <c r="K55" s="15">
        <v>1.2</v>
      </c>
      <c r="V55" s="19" t="s">
        <v>709</v>
      </c>
      <c r="W55" s="23">
        <v>1.9</v>
      </c>
      <c r="X55" s="23">
        <v>3.8</v>
      </c>
      <c r="Y55" s="23">
        <v>1.68</v>
      </c>
      <c r="AA55" t="s">
        <v>42</v>
      </c>
      <c r="AB55" s="15">
        <f>W40</f>
        <v>3.3</v>
      </c>
      <c r="AC55" s="15">
        <f t="shared" si="2"/>
        <v>3.3</v>
      </c>
    </row>
    <row r="56" spans="1:29" x14ac:dyDescent="0.3">
      <c r="A56" s="12"/>
      <c r="B56" s="11" t="s">
        <v>435</v>
      </c>
      <c r="C56" s="21">
        <f t="shared" si="4"/>
        <v>0.5</v>
      </c>
      <c r="D56" s="21">
        <f t="shared" si="5"/>
        <v>0.5</v>
      </c>
      <c r="E56" s="15">
        <v>3</v>
      </c>
      <c r="F56" s="15">
        <v>9</v>
      </c>
      <c r="G56" s="15">
        <v>9</v>
      </c>
      <c r="I56" s="11" t="s">
        <v>396</v>
      </c>
      <c r="J56" s="15">
        <v>0.8</v>
      </c>
      <c r="K56" s="15">
        <v>1.2</v>
      </c>
      <c r="V56" s="19" t="s">
        <v>710</v>
      </c>
      <c r="W56" s="23">
        <v>1.9</v>
      </c>
      <c r="X56" s="23">
        <v>3.8</v>
      </c>
      <c r="Y56" s="23">
        <v>1.68</v>
      </c>
      <c r="AA56" t="s">
        <v>204</v>
      </c>
      <c r="AB56" s="15">
        <f>W40</f>
        <v>3.3</v>
      </c>
      <c r="AC56" s="52">
        <v>0.5</v>
      </c>
    </row>
    <row r="57" spans="1:29" x14ac:dyDescent="0.3">
      <c r="A57" s="12"/>
      <c r="B57" s="11" t="s">
        <v>436</v>
      </c>
      <c r="C57" s="21">
        <f t="shared" si="4"/>
        <v>0.5</v>
      </c>
      <c r="D57" s="21">
        <f t="shared" si="5"/>
        <v>0.5</v>
      </c>
      <c r="E57" s="15">
        <v>3</v>
      </c>
      <c r="F57" s="15">
        <v>9</v>
      </c>
      <c r="G57" s="15">
        <v>9</v>
      </c>
      <c r="I57" s="11" t="s">
        <v>397</v>
      </c>
      <c r="J57" s="15">
        <v>0.8</v>
      </c>
      <c r="K57" s="15">
        <v>1.2</v>
      </c>
      <c r="V57" s="19" t="s">
        <v>711</v>
      </c>
      <c r="W57" s="23">
        <v>1.9</v>
      </c>
      <c r="X57" s="23">
        <v>3.8</v>
      </c>
      <c r="Y57" s="23">
        <v>1.68</v>
      </c>
      <c r="AA57" t="s">
        <v>427</v>
      </c>
      <c r="AB57" s="15">
        <f>W40</f>
        <v>3.3</v>
      </c>
      <c r="AC57" s="52">
        <v>0.5</v>
      </c>
    </row>
    <row r="58" spans="1:29" x14ac:dyDescent="0.3">
      <c r="A58" s="12"/>
      <c r="B58" s="11" t="s">
        <v>437</v>
      </c>
      <c r="C58" s="21">
        <f t="shared" si="4"/>
        <v>0.5</v>
      </c>
      <c r="D58" s="21">
        <f t="shared" si="5"/>
        <v>0.5</v>
      </c>
      <c r="E58" s="15">
        <v>3</v>
      </c>
      <c r="F58" s="15">
        <v>9</v>
      </c>
      <c r="G58" s="15">
        <v>9</v>
      </c>
      <c r="I58" s="11" t="s">
        <v>199</v>
      </c>
      <c r="J58" s="15">
        <v>0.8</v>
      </c>
      <c r="K58" s="15">
        <v>1.2</v>
      </c>
      <c r="V58" s="19" t="s">
        <v>712</v>
      </c>
      <c r="W58" s="23">
        <v>1.9</v>
      </c>
      <c r="X58" s="23">
        <v>3.8</v>
      </c>
      <c r="Y58" s="23">
        <v>1.26</v>
      </c>
      <c r="AA58" t="s">
        <v>428</v>
      </c>
      <c r="AB58" s="15">
        <f>W41</f>
        <v>2.9</v>
      </c>
      <c r="AC58" s="52">
        <v>0.5</v>
      </c>
    </row>
    <row r="59" spans="1:29" x14ac:dyDescent="0.3">
      <c r="A59" s="12"/>
      <c r="B59" s="11" t="s">
        <v>205</v>
      </c>
      <c r="C59" s="21">
        <f t="shared" si="4"/>
        <v>0.5</v>
      </c>
      <c r="D59" s="21">
        <f t="shared" si="5"/>
        <v>0.5</v>
      </c>
      <c r="E59" s="15">
        <v>3</v>
      </c>
      <c r="F59" s="15">
        <v>9</v>
      </c>
      <c r="G59" s="15">
        <v>9</v>
      </c>
      <c r="I59" s="11" t="s">
        <v>398</v>
      </c>
      <c r="J59" s="15">
        <v>0.8</v>
      </c>
      <c r="K59" s="15">
        <v>1.2</v>
      </c>
      <c r="V59" s="19" t="s">
        <v>713</v>
      </c>
      <c r="W59" s="23">
        <v>1.9</v>
      </c>
      <c r="X59" s="23">
        <v>3.8</v>
      </c>
      <c r="Y59" s="23">
        <v>1.26</v>
      </c>
      <c r="AA59" t="s">
        <v>429</v>
      </c>
      <c r="AB59" s="15">
        <f>W42</f>
        <v>2.95</v>
      </c>
      <c r="AC59" s="52">
        <v>0.5</v>
      </c>
    </row>
    <row r="60" spans="1:29" x14ac:dyDescent="0.3">
      <c r="A60" s="12"/>
      <c r="B60" s="11" t="s">
        <v>438</v>
      </c>
      <c r="C60" s="21">
        <f t="shared" si="4"/>
        <v>0.5</v>
      </c>
      <c r="D60" s="21">
        <f t="shared" si="5"/>
        <v>0.5</v>
      </c>
      <c r="E60" s="15">
        <v>3</v>
      </c>
      <c r="F60" s="15">
        <v>9</v>
      </c>
      <c r="G60" s="15">
        <v>9</v>
      </c>
      <c r="I60" s="11" t="s">
        <v>399</v>
      </c>
      <c r="J60" s="15">
        <v>0.8</v>
      </c>
      <c r="K60" s="15">
        <v>1.2</v>
      </c>
      <c r="V60" s="19" t="s">
        <v>714</v>
      </c>
      <c r="W60" s="23">
        <v>1.9</v>
      </c>
      <c r="X60" s="23">
        <v>3.8</v>
      </c>
      <c r="Y60" s="23">
        <v>1.26</v>
      </c>
      <c r="AA60" t="s">
        <v>664</v>
      </c>
      <c r="AB60" s="15">
        <f>W47</f>
        <v>4.4000000000000004</v>
      </c>
      <c r="AC60" s="52">
        <v>0.5</v>
      </c>
    </row>
    <row r="61" spans="1:29" x14ac:dyDescent="0.3">
      <c r="A61" s="12"/>
      <c r="B61" s="11" t="s">
        <v>439</v>
      </c>
      <c r="C61" s="21">
        <f t="shared" si="4"/>
        <v>0.5</v>
      </c>
      <c r="D61" s="21">
        <f t="shared" si="5"/>
        <v>0.5</v>
      </c>
      <c r="E61" s="15">
        <v>3</v>
      </c>
      <c r="F61" s="15">
        <v>9</v>
      </c>
      <c r="G61" s="15">
        <v>9</v>
      </c>
      <c r="I61" s="11" t="s">
        <v>200</v>
      </c>
      <c r="J61" s="15">
        <v>0.8</v>
      </c>
      <c r="K61" s="15">
        <v>1.2</v>
      </c>
      <c r="V61" s="19" t="s">
        <v>715</v>
      </c>
      <c r="W61" s="23">
        <v>1.9</v>
      </c>
      <c r="X61" s="23">
        <v>3.8</v>
      </c>
      <c r="Y61" s="23">
        <v>1.26</v>
      </c>
      <c r="AA61" t="s">
        <v>430</v>
      </c>
      <c r="AB61" s="15">
        <f>W48</f>
        <v>4.05</v>
      </c>
      <c r="AC61" s="52">
        <v>0.5</v>
      </c>
    </row>
    <row r="62" spans="1:29" x14ac:dyDescent="0.3">
      <c r="A62" s="12"/>
      <c r="B62" s="11" t="s">
        <v>206</v>
      </c>
      <c r="C62" s="21">
        <f t="shared" si="4"/>
        <v>0.5</v>
      </c>
      <c r="D62" s="21">
        <f t="shared" si="5"/>
        <v>0.5</v>
      </c>
      <c r="E62" s="15">
        <v>3</v>
      </c>
      <c r="F62" s="15">
        <v>9</v>
      </c>
      <c r="G62" s="15">
        <v>9</v>
      </c>
      <c r="I62" s="11" t="s">
        <v>201</v>
      </c>
      <c r="J62" s="15">
        <v>0.8</v>
      </c>
      <c r="K62" s="15">
        <v>1.2</v>
      </c>
      <c r="V62" s="19" t="s">
        <v>716</v>
      </c>
      <c r="W62" s="23">
        <v>1.9</v>
      </c>
      <c r="X62" s="23">
        <v>3.8</v>
      </c>
      <c r="Y62" s="23">
        <v>1.26</v>
      </c>
      <c r="AA62" t="s">
        <v>665</v>
      </c>
      <c r="AB62" s="15">
        <f>W45</f>
        <v>2.8</v>
      </c>
      <c r="AC62" s="52">
        <v>0.5</v>
      </c>
    </row>
    <row r="63" spans="1:29" x14ac:dyDescent="0.3">
      <c r="A63" s="12"/>
      <c r="B63" s="11" t="s">
        <v>207</v>
      </c>
      <c r="C63" s="21">
        <f t="shared" si="4"/>
        <v>0.5</v>
      </c>
      <c r="D63" s="21">
        <f t="shared" si="5"/>
        <v>0.5</v>
      </c>
      <c r="E63" s="15">
        <v>3</v>
      </c>
      <c r="F63" s="15">
        <v>9</v>
      </c>
      <c r="G63" s="15">
        <v>9</v>
      </c>
      <c r="I63" s="11" t="s">
        <v>48</v>
      </c>
      <c r="J63" s="15">
        <v>0.8</v>
      </c>
      <c r="K63" s="15">
        <v>1.2</v>
      </c>
      <c r="V63" s="19" t="s">
        <v>717</v>
      </c>
      <c r="W63" s="23">
        <v>1.9</v>
      </c>
      <c r="X63" s="23">
        <v>3.8</v>
      </c>
      <c r="Y63" s="23">
        <v>1.26</v>
      </c>
      <c r="AA63" t="s">
        <v>431</v>
      </c>
      <c r="AB63" s="15">
        <f>W49</f>
        <v>3.75</v>
      </c>
      <c r="AC63" s="52">
        <v>0.5</v>
      </c>
    </row>
    <row r="64" spans="1:29" x14ac:dyDescent="0.3">
      <c r="A64" s="12"/>
      <c r="B64" s="11" t="s">
        <v>49</v>
      </c>
      <c r="C64" s="21">
        <f t="shared" si="4"/>
        <v>0.5</v>
      </c>
      <c r="D64" s="21">
        <f t="shared" si="5"/>
        <v>0.5</v>
      </c>
      <c r="E64" s="15">
        <v>3</v>
      </c>
      <c r="F64" s="15">
        <v>9</v>
      </c>
      <c r="G64" s="15">
        <v>9</v>
      </c>
      <c r="J64" s="15"/>
      <c r="K64" s="15"/>
      <c r="V64" s="19" t="s">
        <v>718</v>
      </c>
      <c r="W64" s="23">
        <v>1.9</v>
      </c>
      <c r="X64" s="23">
        <v>3.8</v>
      </c>
      <c r="Y64" s="23">
        <v>1.26</v>
      </c>
      <c r="AA64" t="s">
        <v>432</v>
      </c>
      <c r="AB64" s="15">
        <f>W50</f>
        <v>2.8</v>
      </c>
      <c r="AC64" s="15">
        <f t="shared" si="2"/>
        <v>2.8</v>
      </c>
    </row>
    <row r="65" spans="1:29" x14ac:dyDescent="0.3">
      <c r="A65" s="12"/>
      <c r="C65" s="21"/>
      <c r="D65" s="21"/>
      <c r="E65" s="15"/>
      <c r="F65" s="15"/>
      <c r="G65" s="15"/>
      <c r="J65" s="15"/>
      <c r="K65" s="15"/>
      <c r="AA65" t="s">
        <v>44</v>
      </c>
      <c r="AB65" s="15">
        <f>W52</f>
        <v>2.8</v>
      </c>
      <c r="AC65" s="15">
        <f t="shared" si="2"/>
        <v>2.8</v>
      </c>
    </row>
    <row r="66" spans="1:29" x14ac:dyDescent="0.3">
      <c r="A66" s="12"/>
      <c r="C66" s="21"/>
      <c r="D66" s="21"/>
      <c r="E66" s="15"/>
      <c r="F66" s="15"/>
      <c r="G66" s="15"/>
      <c r="J66" s="15"/>
      <c r="K66" s="15"/>
      <c r="AA66" t="s">
        <v>433</v>
      </c>
      <c r="AB66" s="15">
        <f>W53</f>
        <v>1.9</v>
      </c>
      <c r="AC66" s="52">
        <v>0.5</v>
      </c>
    </row>
    <row r="67" spans="1:29" x14ac:dyDescent="0.3">
      <c r="A67" s="12"/>
      <c r="C67" s="21"/>
      <c r="D67" s="21"/>
      <c r="E67" s="15"/>
      <c r="F67" s="15"/>
      <c r="G67" s="15"/>
      <c r="J67" s="15"/>
      <c r="K67" s="15"/>
      <c r="AA67" t="s">
        <v>47</v>
      </c>
      <c r="AB67" s="15">
        <f>W54</f>
        <v>1.9</v>
      </c>
      <c r="AC67" s="52">
        <v>0.5</v>
      </c>
    </row>
    <row r="68" spans="1:29" x14ac:dyDescent="0.3">
      <c r="A68" s="12"/>
      <c r="C68" s="21"/>
      <c r="D68" s="21"/>
      <c r="E68" s="15"/>
      <c r="F68" s="15"/>
      <c r="G68" s="15"/>
      <c r="J68" s="15"/>
      <c r="K68" s="15"/>
      <c r="AA68" t="s">
        <v>434</v>
      </c>
      <c r="AB68" s="15">
        <f>W55</f>
        <v>1.9</v>
      </c>
      <c r="AC68" s="52">
        <v>0.5</v>
      </c>
    </row>
    <row r="69" spans="1:29" x14ac:dyDescent="0.3">
      <c r="A69" s="12"/>
      <c r="C69" s="21"/>
      <c r="D69" s="21"/>
      <c r="E69" s="15"/>
      <c r="F69" s="15"/>
      <c r="G69" s="15"/>
      <c r="J69" s="15"/>
      <c r="K69" s="15"/>
      <c r="AA69" t="s">
        <v>435</v>
      </c>
      <c r="AB69" s="15">
        <f>W54</f>
        <v>1.9</v>
      </c>
      <c r="AC69" s="52">
        <v>0.5</v>
      </c>
    </row>
    <row r="70" spans="1:29" x14ac:dyDescent="0.3">
      <c r="A70" s="12"/>
      <c r="C70" s="21"/>
      <c r="D70" s="21"/>
      <c r="E70" s="15"/>
      <c r="F70" s="15"/>
      <c r="G70" s="15"/>
      <c r="AA70" t="s">
        <v>436</v>
      </c>
      <c r="AB70" s="15">
        <f>W58</f>
        <v>1.9</v>
      </c>
      <c r="AC70" s="52">
        <v>0.5</v>
      </c>
    </row>
    <row r="71" spans="1:29" x14ac:dyDescent="0.3">
      <c r="A71" s="12"/>
      <c r="C71" s="21"/>
      <c r="D71" s="21"/>
      <c r="E71" s="15"/>
      <c r="F71" s="15"/>
      <c r="G71" s="15"/>
      <c r="T71" s="23"/>
      <c r="AA71" t="s">
        <v>437</v>
      </c>
      <c r="AB71" s="15">
        <f>W59</f>
        <v>1.9</v>
      </c>
      <c r="AC71" s="52">
        <v>0.5</v>
      </c>
    </row>
    <row r="72" spans="1:29" x14ac:dyDescent="0.3">
      <c r="A72" s="12"/>
      <c r="C72" s="21"/>
      <c r="D72" s="21"/>
      <c r="E72" s="15"/>
      <c r="F72" s="15"/>
      <c r="G72" s="15"/>
      <c r="AA72" t="s">
        <v>205</v>
      </c>
      <c r="AB72" s="15">
        <f>W64</f>
        <v>1.9</v>
      </c>
      <c r="AC72" s="52">
        <v>0.5</v>
      </c>
    </row>
    <row r="73" spans="1:29" x14ac:dyDescent="0.3">
      <c r="A73" s="12"/>
      <c r="C73" s="21"/>
      <c r="D73" s="21"/>
      <c r="E73" s="15"/>
      <c r="F73" s="15"/>
      <c r="G73" s="15"/>
      <c r="AA73" t="s">
        <v>438</v>
      </c>
      <c r="AB73" s="15">
        <f>W61</f>
        <v>1.9</v>
      </c>
      <c r="AC73" s="52">
        <v>0.5</v>
      </c>
    </row>
    <row r="74" spans="1:29" x14ac:dyDescent="0.3">
      <c r="A74" s="12"/>
      <c r="C74" s="21"/>
      <c r="D74" s="21"/>
      <c r="E74" s="15"/>
      <c r="F74" s="15"/>
      <c r="G74" s="15"/>
      <c r="AA74" t="s">
        <v>439</v>
      </c>
      <c r="AB74" s="15">
        <f>W63</f>
        <v>1.9</v>
      </c>
      <c r="AC74" s="52">
        <v>0.5</v>
      </c>
    </row>
    <row r="75" spans="1:29" x14ac:dyDescent="0.3">
      <c r="A75" s="12"/>
      <c r="C75" s="21"/>
      <c r="D75" s="21"/>
      <c r="E75" s="15"/>
      <c r="F75" s="15"/>
      <c r="G75" s="15"/>
      <c r="J75" s="15"/>
      <c r="K75" s="15"/>
      <c r="AA75" t="s">
        <v>206</v>
      </c>
      <c r="AB75" s="15">
        <f>W63</f>
        <v>1.9</v>
      </c>
      <c r="AC75" s="52">
        <v>0.5</v>
      </c>
    </row>
    <row r="76" spans="1:29" x14ac:dyDescent="0.3">
      <c r="A76" s="12"/>
      <c r="C76" s="21"/>
      <c r="D76" s="21"/>
      <c r="E76" s="15"/>
      <c r="F76" s="15"/>
      <c r="G76" s="15"/>
      <c r="J76" s="15"/>
      <c r="K76" s="15"/>
      <c r="AA76" t="s">
        <v>207</v>
      </c>
      <c r="AB76" s="15">
        <f>W63</f>
        <v>1.9</v>
      </c>
      <c r="AC76" s="52">
        <v>0.5</v>
      </c>
    </row>
    <row r="77" spans="1:29" x14ac:dyDescent="0.3">
      <c r="A77" s="12"/>
      <c r="C77" s="21"/>
      <c r="D77" s="21"/>
      <c r="E77" s="15"/>
      <c r="F77" s="15"/>
      <c r="G77" s="15"/>
      <c r="J77" s="15"/>
      <c r="K77" s="15"/>
      <c r="AA77" t="s">
        <v>49</v>
      </c>
      <c r="AB77" s="15">
        <f>W62</f>
        <v>1.9</v>
      </c>
      <c r="AC77" s="52">
        <v>0.5</v>
      </c>
    </row>
    <row r="78" spans="1:29" x14ac:dyDescent="0.3">
      <c r="A78" s="12"/>
      <c r="C78" s="21"/>
      <c r="D78" s="21"/>
      <c r="E78" s="15"/>
      <c r="F78" s="15"/>
      <c r="G78" s="15"/>
      <c r="J78" s="15"/>
      <c r="K78" s="15"/>
    </row>
    <row r="79" spans="1:29" x14ac:dyDescent="0.3">
      <c r="A79" s="12"/>
      <c r="C79" s="21"/>
      <c r="D79" s="21"/>
      <c r="E79" s="15"/>
      <c r="F79" s="15"/>
      <c r="G79" s="15"/>
      <c r="J79" s="15"/>
      <c r="K79" s="15"/>
    </row>
    <row r="80" spans="1:29" x14ac:dyDescent="0.3">
      <c r="A80" s="12"/>
      <c r="C80" s="21"/>
      <c r="D80" s="21"/>
      <c r="E80" s="15"/>
      <c r="F80" s="15"/>
      <c r="G80" s="15"/>
      <c r="J80" s="15"/>
      <c r="K80" s="15"/>
    </row>
    <row r="81" spans="1:11" x14ac:dyDescent="0.3">
      <c r="A81" s="12"/>
      <c r="C81" s="21"/>
      <c r="D81" s="21"/>
      <c r="E81" s="15"/>
      <c r="F81" s="15"/>
      <c r="G81" s="15"/>
      <c r="J81" s="15"/>
      <c r="K81" s="15"/>
    </row>
    <row r="82" spans="1:11" x14ac:dyDescent="0.3">
      <c r="A82" s="12"/>
      <c r="C82" s="21"/>
      <c r="D82" s="21"/>
      <c r="E82" s="15"/>
      <c r="F82" s="15"/>
      <c r="G82" s="15"/>
      <c r="J82" s="15"/>
      <c r="K82" s="15"/>
    </row>
    <row r="83" spans="1:11" x14ac:dyDescent="0.3">
      <c r="A83" s="12"/>
      <c r="C83" s="21"/>
      <c r="D83" s="21"/>
      <c r="E83" s="15"/>
      <c r="F83" s="15"/>
      <c r="G83" s="15"/>
      <c r="J83" s="15"/>
      <c r="K83" s="15"/>
    </row>
    <row r="84" spans="1:11" x14ac:dyDescent="0.3">
      <c r="A84" s="12"/>
      <c r="C84" s="21"/>
      <c r="D84" s="21"/>
      <c r="E84" s="15"/>
      <c r="F84" s="15"/>
      <c r="G84" s="15"/>
      <c r="J84" s="15"/>
      <c r="K84" s="15"/>
    </row>
    <row r="85" spans="1:11" x14ac:dyDescent="0.3">
      <c r="A85" s="12"/>
      <c r="C85" s="21"/>
      <c r="D85" s="21"/>
      <c r="E85" s="15"/>
      <c r="F85" s="15"/>
      <c r="G85" s="15"/>
      <c r="J85" s="15"/>
      <c r="K85" s="15"/>
    </row>
    <row r="86" spans="1:11" x14ac:dyDescent="0.3">
      <c r="A86" s="12"/>
      <c r="C86" s="21"/>
      <c r="D86" s="21"/>
      <c r="E86" s="15"/>
      <c r="F86" s="15"/>
      <c r="G86" s="15"/>
      <c r="J86" s="15"/>
      <c r="K86" s="15"/>
    </row>
    <row r="87" spans="1:11" x14ac:dyDescent="0.3">
      <c r="A87" s="12"/>
      <c r="C87" s="21"/>
      <c r="D87" s="21"/>
      <c r="E87" s="15"/>
      <c r="F87" s="15"/>
      <c r="G87" s="15"/>
      <c r="J87" s="15"/>
      <c r="K87" s="15"/>
    </row>
    <row r="88" spans="1:11" x14ac:dyDescent="0.3">
      <c r="A88" s="12"/>
      <c r="C88" s="21"/>
      <c r="D88" s="21"/>
      <c r="E88" s="15"/>
      <c r="F88" s="15"/>
      <c r="G88" s="15"/>
      <c r="J88" s="15"/>
      <c r="K88" s="15"/>
    </row>
    <row r="89" spans="1:11" x14ac:dyDescent="0.3">
      <c r="A89" s="12"/>
      <c r="C89" s="21"/>
      <c r="D89" s="21"/>
      <c r="E89" s="15"/>
      <c r="F89" s="15"/>
      <c r="G89" s="15"/>
      <c r="J89" s="15"/>
      <c r="K89" s="15"/>
    </row>
    <row r="90" spans="1:11" x14ac:dyDescent="0.3">
      <c r="A90" s="12"/>
      <c r="C90" s="21"/>
      <c r="D90" s="21"/>
      <c r="E90" s="15"/>
      <c r="F90" s="15"/>
      <c r="G90" s="15"/>
      <c r="J90" s="15"/>
      <c r="K90" s="15"/>
    </row>
    <row r="91" spans="1:11" x14ac:dyDescent="0.3">
      <c r="A91" s="12"/>
      <c r="C91" s="21"/>
      <c r="D91" s="21"/>
      <c r="E91" s="15"/>
      <c r="F91" s="15"/>
      <c r="G91" s="15"/>
      <c r="J91" s="15"/>
      <c r="K91" s="15"/>
    </row>
    <row r="92" spans="1:11" x14ac:dyDescent="0.3">
      <c r="A92" s="12"/>
      <c r="C92" s="21"/>
      <c r="D92" s="21"/>
      <c r="E92" s="15"/>
      <c r="F92" s="15"/>
      <c r="G92" s="15"/>
    </row>
    <row r="93" spans="1:11" x14ac:dyDescent="0.3">
      <c r="A93" s="12"/>
      <c r="C93" s="21"/>
      <c r="D93" s="21"/>
      <c r="E93" s="15"/>
      <c r="F93" s="15"/>
      <c r="G93" s="15"/>
    </row>
    <row r="94" spans="1:11" x14ac:dyDescent="0.3">
      <c r="A94" s="12"/>
      <c r="C94" s="21"/>
      <c r="D94" s="21"/>
      <c r="E94" s="15"/>
      <c r="F94" s="15"/>
      <c r="G94" s="15"/>
    </row>
    <row r="95" spans="1:11" x14ac:dyDescent="0.3">
      <c r="A95" s="12"/>
      <c r="C95" s="21"/>
      <c r="D95" s="21"/>
      <c r="E95" s="15"/>
      <c r="F95" s="15"/>
      <c r="G95" s="15"/>
    </row>
    <row r="96" spans="1:11" x14ac:dyDescent="0.3">
      <c r="A96" s="12"/>
      <c r="C96" s="21"/>
      <c r="D96" s="21"/>
      <c r="E96" s="15"/>
      <c r="F96" s="15"/>
      <c r="G96" s="15"/>
    </row>
    <row r="97" spans="1:7" x14ac:dyDescent="0.3">
      <c r="A97" s="12"/>
      <c r="C97" s="21"/>
      <c r="D97" s="21"/>
      <c r="E97" s="15"/>
      <c r="F97" s="15"/>
      <c r="G97" s="15"/>
    </row>
    <row r="98" spans="1:7" x14ac:dyDescent="0.3">
      <c r="A98" s="12"/>
      <c r="C98" s="21"/>
      <c r="D98" s="21"/>
      <c r="E98" s="15"/>
      <c r="F98" s="15"/>
      <c r="G98" s="15"/>
    </row>
    <row r="99" spans="1:7" x14ac:dyDescent="0.3">
      <c r="A99" s="12"/>
      <c r="C99" s="21"/>
      <c r="D99" s="21"/>
      <c r="E99" s="15"/>
      <c r="F99" s="15"/>
      <c r="G99" s="15"/>
    </row>
    <row r="100" spans="1:7" x14ac:dyDescent="0.3">
      <c r="A100" s="12"/>
      <c r="C100" s="21"/>
      <c r="D100" s="21"/>
      <c r="E100" s="15"/>
      <c r="F100" s="15"/>
      <c r="G100" s="15"/>
    </row>
    <row r="101" spans="1:7" x14ac:dyDescent="0.3">
      <c r="A101" s="12"/>
      <c r="C101" s="21"/>
      <c r="D101" s="21"/>
      <c r="E101" s="15"/>
      <c r="F101" s="15"/>
      <c r="G101" s="15"/>
    </row>
    <row r="102" spans="1:7" x14ac:dyDescent="0.3">
      <c r="A102" s="12"/>
      <c r="C102" s="21"/>
      <c r="D102" s="21"/>
      <c r="E102" s="15"/>
      <c r="F102" s="15"/>
      <c r="G102" s="15"/>
    </row>
    <row r="103" spans="1:7" x14ac:dyDescent="0.3">
      <c r="A103" s="12"/>
      <c r="C103" s="21"/>
      <c r="D103" s="21"/>
      <c r="E103" s="15"/>
      <c r="F103" s="15"/>
      <c r="G103" s="15"/>
    </row>
    <row r="104" spans="1:7" x14ac:dyDescent="0.3">
      <c r="A104" s="12"/>
      <c r="C104" s="21"/>
      <c r="D104" s="21"/>
      <c r="E104" s="15"/>
      <c r="F104" s="15"/>
      <c r="G104" s="15"/>
    </row>
    <row r="105" spans="1:7" x14ac:dyDescent="0.3">
      <c r="A105" s="12"/>
      <c r="C105" s="21"/>
      <c r="D105" s="21"/>
      <c r="E105" s="15"/>
      <c r="F105" s="15"/>
      <c r="G105" s="15"/>
    </row>
    <row r="106" spans="1:7" x14ac:dyDescent="0.3">
      <c r="A106" s="12"/>
      <c r="C106" s="21"/>
      <c r="D106" s="21"/>
      <c r="E106" s="15"/>
      <c r="F106" s="15"/>
      <c r="G106" s="15"/>
    </row>
    <row r="107" spans="1:7" x14ac:dyDescent="0.3">
      <c r="A107" s="12"/>
      <c r="C107" s="21"/>
      <c r="D107" s="21"/>
      <c r="E107" s="15"/>
      <c r="F107" s="15"/>
      <c r="G107" s="15"/>
    </row>
    <row r="108" spans="1:7" x14ac:dyDescent="0.3">
      <c r="A108" s="12"/>
      <c r="C108" s="21"/>
      <c r="D108" s="21"/>
      <c r="E108" s="15"/>
      <c r="F108" s="15"/>
      <c r="G108" s="15"/>
    </row>
    <row r="109" spans="1:7" x14ac:dyDescent="0.3">
      <c r="A109" s="12"/>
      <c r="C109" s="21"/>
      <c r="D109" s="21"/>
      <c r="E109" s="15"/>
      <c r="F109" s="15"/>
      <c r="G109" s="15"/>
    </row>
    <row r="110" spans="1:7" x14ac:dyDescent="0.3">
      <c r="A110" s="12"/>
      <c r="C110" s="21"/>
      <c r="D110" s="21"/>
      <c r="E110" s="15"/>
      <c r="F110" s="15"/>
      <c r="G110" s="15"/>
    </row>
    <row r="111" spans="1:7" x14ac:dyDescent="0.3">
      <c r="A111" s="12"/>
      <c r="C111" s="21"/>
      <c r="D111" s="21"/>
      <c r="E111" s="15"/>
      <c r="F111" s="15"/>
      <c r="G111" s="15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11"/>
  <sheetViews>
    <sheetView topLeftCell="N16" workbookViewId="0">
      <selection activeCell="Y31" sqref="Y31:AC31"/>
    </sheetView>
  </sheetViews>
  <sheetFormatPr defaultRowHeight="14.4" x14ac:dyDescent="0.3"/>
  <sheetData>
    <row r="1" spans="1:29" ht="18" x14ac:dyDescent="0.35">
      <c r="A1" s="5" t="s">
        <v>313</v>
      </c>
    </row>
    <row r="2" spans="1:29" x14ac:dyDescent="0.3">
      <c r="A2" s="6" t="s">
        <v>51</v>
      </c>
      <c r="B2" s="6" t="s">
        <v>52</v>
      </c>
      <c r="C2" s="6" t="s">
        <v>53</v>
      </c>
      <c r="D2" s="6" t="s">
        <v>54</v>
      </c>
      <c r="E2" s="6" t="s">
        <v>55</v>
      </c>
      <c r="F2" s="6" t="s">
        <v>56</v>
      </c>
      <c r="G2" s="6" t="s">
        <v>57</v>
      </c>
      <c r="H2" s="6" t="s">
        <v>58</v>
      </c>
      <c r="I2" s="6" t="s">
        <v>59</v>
      </c>
      <c r="J2" s="6" t="s">
        <v>60</v>
      </c>
      <c r="K2" s="6" t="s">
        <v>61</v>
      </c>
      <c r="L2" s="6" t="s">
        <v>62</v>
      </c>
      <c r="M2" s="6" t="s">
        <v>63</v>
      </c>
      <c r="N2" s="6" t="s">
        <v>64</v>
      </c>
      <c r="O2" s="6" t="s">
        <v>65</v>
      </c>
      <c r="P2" s="6" t="s">
        <v>66</v>
      </c>
      <c r="Q2" s="7" t="s">
        <v>67</v>
      </c>
      <c r="R2" s="7" t="s">
        <v>68</v>
      </c>
      <c r="S2" s="6" t="s">
        <v>69</v>
      </c>
      <c r="T2" s="6" t="s">
        <v>70</v>
      </c>
      <c r="U2" s="6" t="s">
        <v>71</v>
      </c>
      <c r="V2" s="6" t="s">
        <v>72</v>
      </c>
      <c r="W2" s="6" t="s">
        <v>73</v>
      </c>
      <c r="X2" s="6" t="s">
        <v>0</v>
      </c>
      <c r="Y2" s="6" t="s">
        <v>74</v>
      </c>
      <c r="Z2" s="6" t="s">
        <v>75</v>
      </c>
    </row>
    <row r="3" spans="1:29" x14ac:dyDescent="0.3">
      <c r="A3" s="27" t="s">
        <v>314</v>
      </c>
    </row>
    <row r="5" spans="1:29" x14ac:dyDescent="0.3">
      <c r="A5" s="2" t="s">
        <v>315</v>
      </c>
      <c r="I5" s="2" t="s">
        <v>316</v>
      </c>
      <c r="J5" s="2"/>
      <c r="K5" s="2"/>
      <c r="L5" s="2"/>
      <c r="M5" s="2"/>
      <c r="N5" s="2"/>
      <c r="O5" s="2"/>
      <c r="P5" s="2"/>
      <c r="Q5" s="2" t="s">
        <v>317</v>
      </c>
      <c r="R5" s="2"/>
      <c r="S5" s="2"/>
      <c r="T5" s="2"/>
      <c r="U5" s="2"/>
      <c r="V5" s="2"/>
      <c r="W5" s="2"/>
      <c r="X5" s="2"/>
      <c r="Y5" s="2" t="s">
        <v>318</v>
      </c>
    </row>
    <row r="6" spans="1:29" x14ac:dyDescent="0.3">
      <c r="A6" s="9" t="s">
        <v>266</v>
      </c>
      <c r="B6" s="9"/>
      <c r="C6" s="9"/>
      <c r="D6" s="9"/>
      <c r="E6" s="9"/>
      <c r="F6" s="9"/>
      <c r="G6" s="9"/>
      <c r="H6" s="9"/>
      <c r="I6" s="9" t="s">
        <v>268</v>
      </c>
      <c r="J6" s="9"/>
      <c r="K6" s="9"/>
      <c r="L6" s="9"/>
      <c r="M6" s="9"/>
      <c r="N6" s="9"/>
      <c r="O6" s="9"/>
      <c r="P6" s="9"/>
      <c r="Q6" s="9" t="s">
        <v>270</v>
      </c>
      <c r="R6" s="9"/>
      <c r="S6" s="9"/>
      <c r="T6" s="9"/>
      <c r="U6" s="9"/>
      <c r="V6" s="9"/>
      <c r="W6" s="9"/>
      <c r="X6" s="9"/>
      <c r="Y6" s="9" t="s">
        <v>272</v>
      </c>
    </row>
    <row r="7" spans="1:29" x14ac:dyDescent="0.3">
      <c r="A7" s="11"/>
      <c r="B7" s="25" t="s">
        <v>212</v>
      </c>
      <c r="C7" s="25" t="s">
        <v>39</v>
      </c>
      <c r="D7" s="25" t="s">
        <v>38</v>
      </c>
      <c r="E7" s="4" t="s">
        <v>40</v>
      </c>
      <c r="F7" s="4"/>
      <c r="G7" s="4"/>
      <c r="H7" s="4"/>
      <c r="I7" s="11"/>
      <c r="J7" s="25" t="s">
        <v>212</v>
      </c>
      <c r="K7" s="25" t="s">
        <v>39</v>
      </c>
      <c r="L7" s="25" t="s">
        <v>38</v>
      </c>
      <c r="M7" s="4" t="s">
        <v>40</v>
      </c>
      <c r="N7" s="4"/>
      <c r="O7" s="4"/>
      <c r="P7" s="4"/>
      <c r="Q7" s="11"/>
      <c r="R7" s="25" t="s">
        <v>212</v>
      </c>
      <c r="S7" s="25" t="s">
        <v>39</v>
      </c>
      <c r="T7" s="25" t="s">
        <v>38</v>
      </c>
      <c r="U7" s="4" t="s">
        <v>40</v>
      </c>
      <c r="V7" s="4"/>
      <c r="W7" s="4"/>
      <c r="X7" s="4"/>
      <c r="Y7" s="11"/>
      <c r="Z7" s="25" t="s">
        <v>212</v>
      </c>
      <c r="AA7" s="25" t="s">
        <v>39</v>
      </c>
      <c r="AB7" s="25" t="s">
        <v>38</v>
      </c>
      <c r="AC7" s="4" t="s">
        <v>40</v>
      </c>
    </row>
    <row r="8" spans="1:29" x14ac:dyDescent="0.3">
      <c r="A8" s="11" t="s">
        <v>400</v>
      </c>
      <c r="B8" s="11"/>
      <c r="C8" s="11"/>
      <c r="E8" s="11">
        <v>1</v>
      </c>
      <c r="I8" s="11" t="s">
        <v>400</v>
      </c>
      <c r="J8" s="11"/>
      <c r="K8" s="11"/>
      <c r="M8" s="11">
        <v>1</v>
      </c>
      <c r="Q8" s="11" t="s">
        <v>400</v>
      </c>
      <c r="R8" s="11"/>
      <c r="S8" s="11"/>
      <c r="U8" s="11">
        <v>1</v>
      </c>
      <c r="Y8" s="11" t="s">
        <v>400</v>
      </c>
      <c r="Z8" s="11"/>
      <c r="AA8" s="11"/>
      <c r="AC8" s="11">
        <v>1</v>
      </c>
    </row>
    <row r="9" spans="1:29" x14ac:dyDescent="0.3">
      <c r="A9" s="11" t="s">
        <v>401</v>
      </c>
      <c r="B9" s="26"/>
      <c r="C9" s="26"/>
      <c r="E9" s="11">
        <v>1</v>
      </c>
      <c r="F9" s="24"/>
      <c r="G9" s="24"/>
      <c r="H9" s="24"/>
      <c r="I9" s="11" t="s">
        <v>401</v>
      </c>
      <c r="J9" s="26"/>
      <c r="K9" s="26"/>
      <c r="M9" s="11">
        <v>1</v>
      </c>
      <c r="N9" s="24"/>
      <c r="O9" s="24"/>
      <c r="P9" s="24"/>
      <c r="Q9" s="11" t="s">
        <v>401</v>
      </c>
      <c r="R9" s="26"/>
      <c r="S9" s="26"/>
      <c r="U9" s="11">
        <v>1</v>
      </c>
      <c r="V9" s="24"/>
      <c r="W9" s="24"/>
      <c r="X9" s="24"/>
      <c r="Y9" s="11" t="s">
        <v>401</v>
      </c>
      <c r="Z9" s="26"/>
      <c r="AA9" s="26"/>
      <c r="AC9" s="11">
        <v>1</v>
      </c>
    </row>
    <row r="10" spans="1:29" x14ac:dyDescent="0.3">
      <c r="A10" s="11" t="s">
        <v>402</v>
      </c>
      <c r="B10" s="11"/>
      <c r="C10" s="11"/>
      <c r="E10" s="11">
        <v>1</v>
      </c>
      <c r="I10" s="11" t="s">
        <v>402</v>
      </c>
      <c r="J10" s="11"/>
      <c r="K10" s="11"/>
      <c r="M10" s="11">
        <v>1</v>
      </c>
      <c r="Q10" s="11" t="s">
        <v>402</v>
      </c>
      <c r="R10" s="11"/>
      <c r="S10" s="11"/>
      <c r="U10" s="11">
        <v>1</v>
      </c>
      <c r="Y10" s="11" t="s">
        <v>402</v>
      </c>
      <c r="Z10" s="11"/>
      <c r="AA10" s="11"/>
      <c r="AC10" s="11">
        <v>1</v>
      </c>
    </row>
    <row r="11" spans="1:29" x14ac:dyDescent="0.3">
      <c r="A11" s="11" t="s">
        <v>403</v>
      </c>
      <c r="B11" s="11"/>
      <c r="C11" s="11"/>
      <c r="E11" s="11">
        <v>1</v>
      </c>
      <c r="I11" s="11" t="s">
        <v>403</v>
      </c>
      <c r="J11" s="11"/>
      <c r="K11" s="11"/>
      <c r="M11" s="11">
        <v>1</v>
      </c>
      <c r="Q11" s="11" t="s">
        <v>403</v>
      </c>
      <c r="R11" s="11"/>
      <c r="S11" s="11"/>
      <c r="U11" s="11">
        <v>1</v>
      </c>
      <c r="Y11" s="11" t="s">
        <v>403</v>
      </c>
      <c r="Z11" s="11"/>
      <c r="AA11" s="11"/>
      <c r="AC11" s="11">
        <v>1</v>
      </c>
    </row>
    <row r="12" spans="1:29" x14ac:dyDescent="0.3">
      <c r="A12" s="11" t="s">
        <v>404</v>
      </c>
      <c r="B12" s="11"/>
      <c r="C12" s="11"/>
      <c r="E12" s="11">
        <v>1</v>
      </c>
      <c r="I12" s="11" t="s">
        <v>404</v>
      </c>
      <c r="J12" s="11"/>
      <c r="K12" s="11"/>
      <c r="M12" s="11">
        <v>1</v>
      </c>
      <c r="Q12" s="11" t="s">
        <v>404</v>
      </c>
      <c r="R12" s="11"/>
      <c r="S12" s="11"/>
      <c r="U12" s="11">
        <v>1</v>
      </c>
      <c r="Y12" s="11" t="s">
        <v>404</v>
      </c>
      <c r="Z12" s="11"/>
      <c r="AA12" s="11"/>
      <c r="AC12" s="11">
        <v>1</v>
      </c>
    </row>
    <row r="13" spans="1:29" x14ac:dyDescent="0.3">
      <c r="A13" s="11" t="s">
        <v>405</v>
      </c>
      <c r="B13" s="11"/>
      <c r="C13" s="11"/>
      <c r="E13" s="11">
        <v>1</v>
      </c>
      <c r="I13" s="11" t="s">
        <v>405</v>
      </c>
      <c r="J13" s="11"/>
      <c r="K13" s="11"/>
      <c r="M13" s="11">
        <v>1</v>
      </c>
      <c r="Q13" s="11" t="s">
        <v>405</v>
      </c>
      <c r="R13" s="11"/>
      <c r="S13" s="11"/>
      <c r="U13" s="11">
        <v>1</v>
      </c>
      <c r="Y13" s="11" t="s">
        <v>405</v>
      </c>
      <c r="Z13" s="11"/>
      <c r="AA13" s="11"/>
      <c r="AC13" s="11">
        <v>1</v>
      </c>
    </row>
    <row r="14" spans="1:29" x14ac:dyDescent="0.3">
      <c r="A14" s="11" t="s">
        <v>406</v>
      </c>
      <c r="B14" s="11"/>
      <c r="C14" s="11"/>
      <c r="E14" s="11">
        <v>1</v>
      </c>
      <c r="I14" s="11" t="s">
        <v>406</v>
      </c>
      <c r="J14" s="11"/>
      <c r="K14" s="11"/>
      <c r="M14" s="11">
        <v>1</v>
      </c>
      <c r="Q14" s="11" t="s">
        <v>406</v>
      </c>
      <c r="R14" s="11"/>
      <c r="S14" s="11"/>
      <c r="U14" s="11">
        <v>1</v>
      </c>
      <c r="Y14" s="11" t="s">
        <v>406</v>
      </c>
      <c r="Z14" s="11"/>
      <c r="AA14" s="11"/>
      <c r="AC14" s="11">
        <v>1</v>
      </c>
    </row>
    <row r="15" spans="1:29" x14ac:dyDescent="0.3">
      <c r="A15" s="11" t="s">
        <v>407</v>
      </c>
      <c r="B15" s="11"/>
      <c r="C15" s="11"/>
      <c r="E15" s="11">
        <v>1</v>
      </c>
      <c r="I15" s="11" t="s">
        <v>407</v>
      </c>
      <c r="J15" s="11"/>
      <c r="K15" s="11"/>
      <c r="M15" s="11">
        <v>1</v>
      </c>
      <c r="Q15" s="11" t="s">
        <v>407</v>
      </c>
      <c r="R15" s="11"/>
      <c r="S15" s="11"/>
      <c r="U15" s="11">
        <v>1</v>
      </c>
      <c r="Y15" s="11" t="s">
        <v>407</v>
      </c>
      <c r="Z15" s="11"/>
      <c r="AA15" s="11"/>
      <c r="AC15" s="11">
        <v>1</v>
      </c>
    </row>
    <row r="16" spans="1:29" x14ac:dyDescent="0.3">
      <c r="A16" s="11" t="s">
        <v>408</v>
      </c>
      <c r="B16" s="11"/>
      <c r="C16" s="11"/>
      <c r="E16" s="11">
        <v>1</v>
      </c>
      <c r="I16" s="11" t="s">
        <v>408</v>
      </c>
      <c r="J16" s="11"/>
      <c r="K16" s="11"/>
      <c r="M16" s="11">
        <v>1</v>
      </c>
      <c r="Q16" s="11" t="s">
        <v>408</v>
      </c>
      <c r="R16" s="11"/>
      <c r="S16" s="11"/>
      <c r="U16" s="11">
        <v>1</v>
      </c>
      <c r="Y16" s="11" t="s">
        <v>408</v>
      </c>
      <c r="Z16" s="11"/>
      <c r="AA16" s="11"/>
      <c r="AC16" s="11">
        <v>1</v>
      </c>
    </row>
    <row r="17" spans="1:29" x14ac:dyDescent="0.3">
      <c r="A17" s="11" t="s">
        <v>342</v>
      </c>
      <c r="B17" s="11"/>
      <c r="C17" s="11"/>
      <c r="E17" s="11">
        <v>1</v>
      </c>
      <c r="I17" s="11" t="s">
        <v>342</v>
      </c>
      <c r="J17" s="11"/>
      <c r="K17" s="11"/>
      <c r="M17" s="11">
        <v>1</v>
      </c>
      <c r="Q17" s="11" t="s">
        <v>342</v>
      </c>
      <c r="R17" s="11"/>
      <c r="S17" s="11"/>
      <c r="U17" s="11">
        <v>1</v>
      </c>
      <c r="Y17" s="11" t="s">
        <v>342</v>
      </c>
      <c r="Z17" s="11"/>
      <c r="AA17" s="11"/>
      <c r="AC17" s="11">
        <v>1</v>
      </c>
    </row>
    <row r="18" spans="1:29" x14ac:dyDescent="0.3">
      <c r="A18" s="11" t="s">
        <v>409</v>
      </c>
      <c r="B18" s="11"/>
      <c r="C18" s="11"/>
      <c r="E18" s="11">
        <v>1</v>
      </c>
      <c r="I18" s="11" t="s">
        <v>409</v>
      </c>
      <c r="J18" s="11"/>
      <c r="K18" s="11"/>
      <c r="M18" s="11">
        <v>1</v>
      </c>
      <c r="Q18" s="11" t="s">
        <v>409</v>
      </c>
      <c r="R18" s="11"/>
      <c r="S18" s="11"/>
      <c r="U18" s="11">
        <v>1</v>
      </c>
      <c r="Y18" s="11" t="s">
        <v>409</v>
      </c>
      <c r="Z18" s="11"/>
      <c r="AA18" s="11"/>
      <c r="AC18" s="11">
        <v>1</v>
      </c>
    </row>
    <row r="19" spans="1:29" x14ac:dyDescent="0.3">
      <c r="A19" s="11" t="s">
        <v>344</v>
      </c>
      <c r="B19" s="11"/>
      <c r="C19" s="11"/>
      <c r="E19" s="11">
        <v>1</v>
      </c>
      <c r="I19" s="11" t="s">
        <v>344</v>
      </c>
      <c r="J19" s="11"/>
      <c r="K19" s="11"/>
      <c r="M19" s="11">
        <v>1</v>
      </c>
      <c r="Q19" s="11" t="s">
        <v>344</v>
      </c>
      <c r="R19" s="11"/>
      <c r="S19" s="11"/>
      <c r="U19" s="11">
        <v>1</v>
      </c>
      <c r="Y19" s="11" t="s">
        <v>344</v>
      </c>
      <c r="Z19" s="11"/>
      <c r="AA19" s="11"/>
      <c r="AC19" s="11">
        <v>1</v>
      </c>
    </row>
    <row r="20" spans="1:29" x14ac:dyDescent="0.3">
      <c r="A20" s="11" t="s">
        <v>410</v>
      </c>
      <c r="B20" s="11"/>
      <c r="C20" s="11"/>
      <c r="E20" s="11">
        <v>1</v>
      </c>
      <c r="I20" s="11" t="s">
        <v>410</v>
      </c>
      <c r="J20" s="11"/>
      <c r="K20" s="11"/>
      <c r="M20" s="11">
        <v>1</v>
      </c>
      <c r="Q20" s="11" t="s">
        <v>410</v>
      </c>
      <c r="R20" s="11"/>
      <c r="S20" s="11"/>
      <c r="U20" s="11">
        <v>1</v>
      </c>
      <c r="Y20" s="11" t="s">
        <v>410</v>
      </c>
      <c r="Z20" s="11"/>
      <c r="AA20" s="11"/>
      <c r="AC20" s="11">
        <v>1</v>
      </c>
    </row>
    <row r="21" spans="1:29" x14ac:dyDescent="0.3">
      <c r="A21" s="11" t="s">
        <v>343</v>
      </c>
      <c r="B21" s="11"/>
      <c r="C21" s="11"/>
      <c r="E21" s="11">
        <v>1</v>
      </c>
      <c r="I21" s="11" t="s">
        <v>343</v>
      </c>
      <c r="J21" s="11"/>
      <c r="K21" s="11"/>
      <c r="M21" s="11">
        <v>1</v>
      </c>
      <c r="Q21" s="11" t="s">
        <v>343</v>
      </c>
      <c r="R21" s="11"/>
      <c r="S21" s="11"/>
      <c r="U21" s="11">
        <v>1</v>
      </c>
      <c r="Y21" s="11" t="s">
        <v>343</v>
      </c>
      <c r="Z21" s="11"/>
      <c r="AA21" s="11"/>
      <c r="AC21" s="11">
        <v>1</v>
      </c>
    </row>
    <row r="22" spans="1:29" x14ac:dyDescent="0.3">
      <c r="A22" s="11" t="s">
        <v>411</v>
      </c>
      <c r="B22" s="11"/>
      <c r="C22" s="11"/>
      <c r="E22" s="11">
        <v>1</v>
      </c>
      <c r="I22" s="11" t="s">
        <v>411</v>
      </c>
      <c r="J22" s="11"/>
      <c r="K22" s="11"/>
      <c r="M22" s="11">
        <v>1</v>
      </c>
      <c r="Q22" s="11" t="s">
        <v>411</v>
      </c>
      <c r="R22" s="11"/>
      <c r="S22" s="11"/>
      <c r="U22" s="11">
        <v>1</v>
      </c>
      <c r="Y22" s="11" t="s">
        <v>411</v>
      </c>
      <c r="Z22" s="11"/>
      <c r="AA22" s="11"/>
      <c r="AC22" s="11">
        <v>1</v>
      </c>
    </row>
    <row r="23" spans="1:29" x14ac:dyDescent="0.3">
      <c r="A23" s="11" t="s">
        <v>412</v>
      </c>
      <c r="B23" s="11"/>
      <c r="C23" s="11"/>
      <c r="E23" s="11">
        <v>1</v>
      </c>
      <c r="I23" s="11" t="s">
        <v>412</v>
      </c>
      <c r="J23" s="11"/>
      <c r="K23" s="11"/>
      <c r="M23" s="11">
        <v>1</v>
      </c>
      <c r="Q23" s="11" t="s">
        <v>412</v>
      </c>
      <c r="R23" s="11"/>
      <c r="S23" s="11"/>
      <c r="U23" s="11">
        <v>1</v>
      </c>
      <c r="Y23" s="11" t="s">
        <v>412</v>
      </c>
      <c r="Z23" s="11"/>
      <c r="AA23" s="11"/>
      <c r="AC23" s="11">
        <v>1</v>
      </c>
    </row>
    <row r="24" spans="1:29" x14ac:dyDescent="0.3">
      <c r="A24" s="11" t="s">
        <v>413</v>
      </c>
      <c r="B24" s="11"/>
      <c r="C24" s="11"/>
      <c r="E24" s="11">
        <v>1</v>
      </c>
      <c r="I24" s="11" t="s">
        <v>413</v>
      </c>
      <c r="J24" s="11"/>
      <c r="K24" s="11"/>
      <c r="M24" s="11">
        <v>1</v>
      </c>
      <c r="Q24" s="11" t="s">
        <v>413</v>
      </c>
      <c r="R24" s="11"/>
      <c r="S24" s="11"/>
      <c r="U24" s="11">
        <v>1</v>
      </c>
      <c r="Y24" s="11" t="s">
        <v>413</v>
      </c>
      <c r="Z24" s="11"/>
      <c r="AA24" s="11"/>
      <c r="AC24" s="11">
        <v>1</v>
      </c>
    </row>
    <row r="25" spans="1:29" x14ac:dyDescent="0.3">
      <c r="A25" s="11" t="s">
        <v>414</v>
      </c>
      <c r="B25" s="11"/>
      <c r="C25" s="11"/>
      <c r="E25" s="11">
        <v>1</v>
      </c>
      <c r="I25" s="11" t="s">
        <v>414</v>
      </c>
      <c r="J25" s="11"/>
      <c r="K25" s="11"/>
      <c r="M25" s="11">
        <v>1</v>
      </c>
      <c r="Q25" s="11" t="s">
        <v>414</v>
      </c>
      <c r="R25" s="11"/>
      <c r="S25" s="11"/>
      <c r="U25" s="11">
        <v>1</v>
      </c>
      <c r="Y25" s="11" t="s">
        <v>414</v>
      </c>
      <c r="Z25" s="11"/>
      <c r="AA25" s="11"/>
      <c r="AC25" s="11">
        <v>1</v>
      </c>
    </row>
    <row r="26" spans="1:29" x14ac:dyDescent="0.3">
      <c r="A26" s="11" t="s">
        <v>415</v>
      </c>
      <c r="B26" s="11"/>
      <c r="C26" s="11"/>
      <c r="E26" s="11">
        <v>1</v>
      </c>
      <c r="I26" s="11" t="s">
        <v>415</v>
      </c>
      <c r="J26" s="11"/>
      <c r="K26" s="11"/>
      <c r="M26" s="11">
        <v>1</v>
      </c>
      <c r="Q26" s="11" t="s">
        <v>415</v>
      </c>
      <c r="R26" s="11"/>
      <c r="S26" s="11"/>
      <c r="U26" s="11">
        <v>1</v>
      </c>
      <c r="Y26" s="11" t="s">
        <v>415</v>
      </c>
      <c r="Z26" s="11"/>
      <c r="AA26" s="11"/>
      <c r="AC26" s="11">
        <v>1</v>
      </c>
    </row>
    <row r="27" spans="1:29" x14ac:dyDescent="0.3">
      <c r="A27" s="11" t="s">
        <v>416</v>
      </c>
      <c r="B27" s="11"/>
      <c r="C27" s="11"/>
      <c r="E27" s="11">
        <v>1</v>
      </c>
      <c r="I27" s="11" t="s">
        <v>416</v>
      </c>
      <c r="J27" s="11"/>
      <c r="K27" s="11"/>
      <c r="M27" s="11">
        <v>1</v>
      </c>
      <c r="Q27" s="11" t="s">
        <v>416</v>
      </c>
      <c r="R27" s="11"/>
      <c r="S27" s="11"/>
      <c r="U27" s="11">
        <v>1</v>
      </c>
      <c r="Y27" s="11" t="s">
        <v>416</v>
      </c>
      <c r="Z27" s="11"/>
      <c r="AA27" s="11"/>
      <c r="AC27" s="11">
        <v>1</v>
      </c>
    </row>
    <row r="28" spans="1:29" x14ac:dyDescent="0.3">
      <c r="A28" s="11" t="s">
        <v>7</v>
      </c>
      <c r="B28" s="11"/>
      <c r="C28" s="11"/>
      <c r="E28" s="11">
        <v>1</v>
      </c>
      <c r="I28" s="11" t="s">
        <v>7</v>
      </c>
      <c r="J28" s="11"/>
      <c r="K28" s="11"/>
      <c r="M28" s="11">
        <v>1</v>
      </c>
      <c r="Q28" s="11" t="s">
        <v>7</v>
      </c>
      <c r="R28" s="11"/>
      <c r="S28" s="11"/>
      <c r="U28" s="11">
        <v>1</v>
      </c>
      <c r="Y28" s="11" t="s">
        <v>7</v>
      </c>
      <c r="Z28" s="11"/>
      <c r="AA28" s="11"/>
      <c r="AC28" s="11">
        <v>1</v>
      </c>
    </row>
    <row r="29" spans="1:29" x14ac:dyDescent="0.3">
      <c r="A29" s="11" t="s">
        <v>11</v>
      </c>
      <c r="E29" s="11">
        <v>1</v>
      </c>
      <c r="I29" s="11" t="s">
        <v>11</v>
      </c>
      <c r="M29" s="11">
        <v>1</v>
      </c>
      <c r="Q29" s="11" t="s">
        <v>11</v>
      </c>
      <c r="U29" s="11">
        <v>1</v>
      </c>
      <c r="Y29" s="11" t="s">
        <v>11</v>
      </c>
      <c r="AC29" s="11">
        <v>1</v>
      </c>
    </row>
    <row r="30" spans="1:29" x14ac:dyDescent="0.3">
      <c r="A30" s="11" t="s">
        <v>417</v>
      </c>
      <c r="E30" s="11">
        <v>1</v>
      </c>
      <c r="I30" s="11" t="s">
        <v>417</v>
      </c>
      <c r="M30" s="11">
        <v>1</v>
      </c>
      <c r="Q30" s="11" t="s">
        <v>417</v>
      </c>
      <c r="U30" s="11">
        <v>1</v>
      </c>
      <c r="Y30" s="11" t="s">
        <v>417</v>
      </c>
      <c r="AC30" s="11">
        <v>1</v>
      </c>
    </row>
    <row r="31" spans="1:29" x14ac:dyDescent="0.3">
      <c r="A31" s="11" t="s">
        <v>660</v>
      </c>
      <c r="E31" s="11">
        <v>1</v>
      </c>
      <c r="I31" s="11" t="s">
        <v>660</v>
      </c>
      <c r="M31" s="11">
        <v>1</v>
      </c>
      <c r="Q31" s="11" t="s">
        <v>660</v>
      </c>
      <c r="U31" s="11">
        <v>1</v>
      </c>
      <c r="Y31" s="11" t="s">
        <v>660</v>
      </c>
      <c r="AC31" s="11">
        <v>1</v>
      </c>
    </row>
    <row r="32" spans="1:29" x14ac:dyDescent="0.3">
      <c r="A32" s="11" t="s">
        <v>22</v>
      </c>
      <c r="E32" s="11">
        <v>1</v>
      </c>
      <c r="I32" s="11" t="s">
        <v>22</v>
      </c>
      <c r="M32" s="11">
        <v>1</v>
      </c>
      <c r="Q32" s="11" t="s">
        <v>22</v>
      </c>
      <c r="U32" s="11">
        <v>1</v>
      </c>
      <c r="Y32" s="11" t="s">
        <v>22</v>
      </c>
      <c r="AC32" s="11">
        <v>1</v>
      </c>
    </row>
    <row r="33" spans="1:29" x14ac:dyDescent="0.3">
      <c r="A33" s="11" t="s">
        <v>202</v>
      </c>
      <c r="E33" s="11">
        <v>1</v>
      </c>
      <c r="I33" s="11" t="s">
        <v>202</v>
      </c>
      <c r="M33" s="11">
        <v>1</v>
      </c>
      <c r="Q33" s="11" t="s">
        <v>202</v>
      </c>
      <c r="U33" s="11">
        <v>1</v>
      </c>
      <c r="Y33" s="11" t="s">
        <v>202</v>
      </c>
      <c r="AC33" s="11">
        <v>1</v>
      </c>
    </row>
    <row r="34" spans="1:29" x14ac:dyDescent="0.3">
      <c r="A34" s="11" t="s">
        <v>418</v>
      </c>
      <c r="E34" s="11">
        <v>1</v>
      </c>
      <c r="I34" s="11" t="s">
        <v>418</v>
      </c>
      <c r="M34" s="11">
        <v>1</v>
      </c>
      <c r="Q34" s="11" t="s">
        <v>418</v>
      </c>
      <c r="U34" s="11">
        <v>1</v>
      </c>
      <c r="Y34" s="11" t="s">
        <v>418</v>
      </c>
      <c r="AC34" s="11">
        <v>1</v>
      </c>
    </row>
    <row r="35" spans="1:29" x14ac:dyDescent="0.3">
      <c r="A35" s="11" t="s">
        <v>419</v>
      </c>
      <c r="E35" s="11">
        <v>1</v>
      </c>
      <c r="I35" s="11" t="s">
        <v>419</v>
      </c>
      <c r="M35" s="11">
        <v>1</v>
      </c>
      <c r="Q35" s="11" t="s">
        <v>419</v>
      </c>
      <c r="U35" s="11">
        <v>1</v>
      </c>
      <c r="Y35" s="11" t="s">
        <v>419</v>
      </c>
      <c r="AC35" s="11">
        <v>1</v>
      </c>
    </row>
    <row r="36" spans="1:29" x14ac:dyDescent="0.3">
      <c r="A36" s="11" t="s">
        <v>420</v>
      </c>
      <c r="E36" s="11">
        <v>1</v>
      </c>
      <c r="I36" s="11" t="s">
        <v>420</v>
      </c>
      <c r="M36" s="11">
        <v>1</v>
      </c>
      <c r="Q36" s="11" t="s">
        <v>420</v>
      </c>
      <c r="U36" s="11">
        <v>1</v>
      </c>
      <c r="Y36" s="11" t="s">
        <v>420</v>
      </c>
      <c r="AC36" s="11">
        <v>1</v>
      </c>
    </row>
    <row r="37" spans="1:29" x14ac:dyDescent="0.3">
      <c r="A37" s="11" t="s">
        <v>421</v>
      </c>
      <c r="E37" s="11">
        <v>1</v>
      </c>
      <c r="I37" s="11" t="s">
        <v>421</v>
      </c>
      <c r="M37" s="11">
        <v>1</v>
      </c>
      <c r="Q37" s="11" t="s">
        <v>421</v>
      </c>
      <c r="U37" s="11">
        <v>1</v>
      </c>
      <c r="Y37" s="11" t="s">
        <v>421</v>
      </c>
      <c r="AC37" s="11">
        <v>1</v>
      </c>
    </row>
    <row r="38" spans="1:29" x14ac:dyDescent="0.3">
      <c r="A38" s="11" t="s">
        <v>422</v>
      </c>
      <c r="E38" s="11">
        <v>1</v>
      </c>
      <c r="I38" s="11" t="s">
        <v>422</v>
      </c>
      <c r="M38" s="11">
        <v>1</v>
      </c>
      <c r="Q38" s="11" t="s">
        <v>422</v>
      </c>
      <c r="U38" s="11">
        <v>1</v>
      </c>
      <c r="Y38" s="11" t="s">
        <v>422</v>
      </c>
      <c r="AC38" s="11">
        <v>1</v>
      </c>
    </row>
    <row r="39" spans="1:29" x14ac:dyDescent="0.3">
      <c r="A39" s="11" t="s">
        <v>423</v>
      </c>
      <c r="E39" s="11">
        <v>1</v>
      </c>
      <c r="I39" s="11" t="s">
        <v>423</v>
      </c>
      <c r="M39" s="11">
        <v>1</v>
      </c>
      <c r="Q39" s="11" t="s">
        <v>423</v>
      </c>
      <c r="U39" s="11">
        <v>1</v>
      </c>
      <c r="Y39" s="11" t="s">
        <v>423</v>
      </c>
      <c r="AC39" s="11">
        <v>1</v>
      </c>
    </row>
    <row r="40" spans="1:29" x14ac:dyDescent="0.3">
      <c r="A40" s="11" t="s">
        <v>424</v>
      </c>
      <c r="E40" s="11">
        <v>1</v>
      </c>
      <c r="I40" s="11" t="s">
        <v>424</v>
      </c>
      <c r="M40" s="11">
        <v>1</v>
      </c>
      <c r="Q40" s="11" t="s">
        <v>424</v>
      </c>
      <c r="U40" s="11">
        <v>1</v>
      </c>
      <c r="Y40" s="11" t="s">
        <v>424</v>
      </c>
      <c r="AC40" s="11">
        <v>1</v>
      </c>
    </row>
    <row r="41" spans="1:29" x14ac:dyDescent="0.3">
      <c r="A41" s="11" t="s">
        <v>425</v>
      </c>
      <c r="E41" s="11">
        <v>1</v>
      </c>
      <c r="I41" s="11" t="s">
        <v>425</v>
      </c>
      <c r="M41" s="11">
        <v>1</v>
      </c>
      <c r="Q41" s="11" t="s">
        <v>425</v>
      </c>
      <c r="U41" s="11">
        <v>1</v>
      </c>
      <c r="Y41" s="11" t="s">
        <v>425</v>
      </c>
      <c r="AC41" s="11">
        <v>1</v>
      </c>
    </row>
    <row r="42" spans="1:29" x14ac:dyDescent="0.3">
      <c r="A42" s="11" t="s">
        <v>426</v>
      </c>
      <c r="E42" s="11">
        <v>1</v>
      </c>
      <c r="I42" s="11" t="s">
        <v>426</v>
      </c>
      <c r="M42" s="11">
        <v>1</v>
      </c>
      <c r="Q42" s="11" t="s">
        <v>426</v>
      </c>
      <c r="U42" s="11">
        <v>1</v>
      </c>
      <c r="Y42" s="11" t="s">
        <v>426</v>
      </c>
      <c r="AC42" s="11">
        <v>1</v>
      </c>
    </row>
    <row r="43" spans="1:29" x14ac:dyDescent="0.3">
      <c r="A43" s="11" t="s">
        <v>33</v>
      </c>
      <c r="E43" s="11">
        <v>1</v>
      </c>
      <c r="I43" s="11" t="s">
        <v>33</v>
      </c>
      <c r="M43" s="11">
        <v>1</v>
      </c>
      <c r="Q43" s="11" t="s">
        <v>33</v>
      </c>
      <c r="U43" s="11">
        <v>1</v>
      </c>
      <c r="Y43" s="11" t="s">
        <v>33</v>
      </c>
      <c r="AC43" s="11">
        <v>1</v>
      </c>
    </row>
    <row r="44" spans="1:29" x14ac:dyDescent="0.3">
      <c r="A44" s="11" t="s">
        <v>36</v>
      </c>
      <c r="E44" s="11">
        <v>1</v>
      </c>
      <c r="I44" s="11" t="s">
        <v>36</v>
      </c>
      <c r="M44" s="11">
        <v>1</v>
      </c>
      <c r="Q44" s="11" t="s">
        <v>36</v>
      </c>
      <c r="U44" s="11">
        <v>1</v>
      </c>
      <c r="Y44" s="11" t="s">
        <v>36</v>
      </c>
      <c r="AC44" s="11">
        <v>1</v>
      </c>
    </row>
    <row r="45" spans="1:29" x14ac:dyDescent="0.3">
      <c r="A45" s="11" t="s">
        <v>42</v>
      </c>
      <c r="E45" s="11">
        <v>1</v>
      </c>
      <c r="I45" s="11" t="s">
        <v>42</v>
      </c>
      <c r="M45" s="11">
        <v>1</v>
      </c>
      <c r="Q45" s="11" t="s">
        <v>42</v>
      </c>
      <c r="U45" s="11">
        <v>1</v>
      </c>
      <c r="Y45" s="11" t="s">
        <v>42</v>
      </c>
      <c r="AC45" s="11">
        <v>1</v>
      </c>
    </row>
    <row r="46" spans="1:29" x14ac:dyDescent="0.3">
      <c r="A46" s="11" t="s">
        <v>427</v>
      </c>
      <c r="E46" s="11">
        <v>1</v>
      </c>
      <c r="I46" s="11" t="s">
        <v>427</v>
      </c>
      <c r="M46" s="11">
        <v>1</v>
      </c>
      <c r="Q46" s="11" t="s">
        <v>427</v>
      </c>
      <c r="U46" s="11">
        <v>1</v>
      </c>
      <c r="Y46" s="11" t="s">
        <v>427</v>
      </c>
      <c r="AC46" s="11">
        <v>1</v>
      </c>
    </row>
    <row r="47" spans="1:29" x14ac:dyDescent="0.3">
      <c r="A47" s="11" t="s">
        <v>428</v>
      </c>
      <c r="E47" s="11">
        <v>1</v>
      </c>
      <c r="I47" s="11" t="s">
        <v>428</v>
      </c>
      <c r="M47" s="11">
        <v>1</v>
      </c>
      <c r="Q47" s="11" t="s">
        <v>428</v>
      </c>
      <c r="U47" s="11">
        <v>1</v>
      </c>
      <c r="Y47" s="11" t="s">
        <v>428</v>
      </c>
      <c r="AC47" s="11">
        <v>1</v>
      </c>
    </row>
    <row r="48" spans="1:29" x14ac:dyDescent="0.3">
      <c r="A48" s="11" t="s">
        <v>429</v>
      </c>
      <c r="E48" s="11">
        <v>1</v>
      </c>
      <c r="I48" s="11" t="s">
        <v>429</v>
      </c>
      <c r="M48" s="11">
        <v>1</v>
      </c>
      <c r="Q48" s="11" t="s">
        <v>429</v>
      </c>
      <c r="U48" s="11">
        <v>1</v>
      </c>
      <c r="Y48" s="11" t="s">
        <v>429</v>
      </c>
      <c r="AC48" s="11">
        <v>1</v>
      </c>
    </row>
    <row r="49" spans="1:29" x14ac:dyDescent="0.3">
      <c r="A49" s="11" t="s">
        <v>430</v>
      </c>
      <c r="E49" s="11">
        <v>1</v>
      </c>
      <c r="I49" s="11" t="s">
        <v>430</v>
      </c>
      <c r="M49" s="11">
        <v>1</v>
      </c>
      <c r="Q49" s="11" t="s">
        <v>430</v>
      </c>
      <c r="U49" s="11">
        <v>1</v>
      </c>
      <c r="Y49" s="11" t="s">
        <v>430</v>
      </c>
      <c r="AC49" s="11">
        <v>1</v>
      </c>
    </row>
    <row r="50" spans="1:29" x14ac:dyDescent="0.3">
      <c r="A50" s="11" t="s">
        <v>431</v>
      </c>
      <c r="E50" s="11">
        <v>1</v>
      </c>
      <c r="I50" s="11" t="s">
        <v>431</v>
      </c>
      <c r="M50" s="11">
        <v>1</v>
      </c>
      <c r="Q50" s="11" t="s">
        <v>431</v>
      </c>
      <c r="U50" s="11">
        <v>1</v>
      </c>
      <c r="Y50" s="11" t="s">
        <v>431</v>
      </c>
      <c r="AC50" s="11">
        <v>1</v>
      </c>
    </row>
    <row r="51" spans="1:29" x14ac:dyDescent="0.3">
      <c r="A51" s="11" t="s">
        <v>432</v>
      </c>
      <c r="E51" s="11">
        <v>1</v>
      </c>
      <c r="I51" s="11" t="s">
        <v>432</v>
      </c>
      <c r="M51" s="11">
        <v>1</v>
      </c>
      <c r="Q51" s="11" t="s">
        <v>432</v>
      </c>
      <c r="U51" s="11">
        <v>1</v>
      </c>
      <c r="Y51" s="11" t="s">
        <v>432</v>
      </c>
      <c r="AC51" s="11">
        <v>1</v>
      </c>
    </row>
    <row r="52" spans="1:29" x14ac:dyDescent="0.3">
      <c r="A52" s="11" t="s">
        <v>44</v>
      </c>
      <c r="E52" s="11">
        <v>1</v>
      </c>
      <c r="I52" s="11" t="s">
        <v>44</v>
      </c>
      <c r="M52" s="11">
        <v>1</v>
      </c>
      <c r="Q52" s="11" t="s">
        <v>44</v>
      </c>
      <c r="U52" s="11">
        <v>1</v>
      </c>
      <c r="Y52" s="11" t="s">
        <v>44</v>
      </c>
      <c r="AC52" s="11">
        <v>1</v>
      </c>
    </row>
    <row r="53" spans="1:29" x14ac:dyDescent="0.3">
      <c r="A53" s="11" t="s">
        <v>433</v>
      </c>
      <c r="E53" s="11">
        <v>1</v>
      </c>
      <c r="I53" s="11" t="s">
        <v>433</v>
      </c>
      <c r="M53" s="11">
        <v>1</v>
      </c>
      <c r="Q53" s="11" t="s">
        <v>433</v>
      </c>
      <c r="U53" s="11">
        <v>1</v>
      </c>
      <c r="Y53" s="11" t="s">
        <v>433</v>
      </c>
      <c r="AC53" s="11">
        <v>1</v>
      </c>
    </row>
    <row r="54" spans="1:29" x14ac:dyDescent="0.3">
      <c r="A54" s="11" t="s">
        <v>47</v>
      </c>
      <c r="E54" s="11">
        <v>1</v>
      </c>
      <c r="I54" s="11" t="s">
        <v>47</v>
      </c>
      <c r="M54" s="11">
        <v>1</v>
      </c>
      <c r="Q54" s="11" t="s">
        <v>47</v>
      </c>
      <c r="U54" s="11">
        <v>1</v>
      </c>
      <c r="Y54" s="11" t="s">
        <v>47</v>
      </c>
      <c r="AC54" s="11">
        <v>1</v>
      </c>
    </row>
    <row r="55" spans="1:29" x14ac:dyDescent="0.3">
      <c r="A55" s="11" t="s">
        <v>434</v>
      </c>
      <c r="E55" s="11">
        <v>1</v>
      </c>
      <c r="I55" s="11" t="s">
        <v>434</v>
      </c>
      <c r="M55" s="11">
        <v>1</v>
      </c>
      <c r="Q55" s="11" t="s">
        <v>434</v>
      </c>
      <c r="U55" s="11">
        <v>1</v>
      </c>
      <c r="Y55" s="11" t="s">
        <v>434</v>
      </c>
      <c r="AC55" s="11">
        <v>1</v>
      </c>
    </row>
    <row r="56" spans="1:29" x14ac:dyDescent="0.3">
      <c r="A56" s="11" t="s">
        <v>435</v>
      </c>
      <c r="E56" s="11">
        <v>1</v>
      </c>
      <c r="I56" s="11" t="s">
        <v>435</v>
      </c>
      <c r="M56" s="11">
        <v>1</v>
      </c>
      <c r="Q56" s="11" t="s">
        <v>435</v>
      </c>
      <c r="U56" s="11">
        <v>1</v>
      </c>
      <c r="Y56" s="11" t="s">
        <v>435</v>
      </c>
      <c r="AC56" s="11">
        <v>1</v>
      </c>
    </row>
    <row r="57" spans="1:29" x14ac:dyDescent="0.3">
      <c r="A57" s="11" t="s">
        <v>436</v>
      </c>
      <c r="E57" s="11">
        <v>1</v>
      </c>
      <c r="I57" s="11" t="s">
        <v>436</v>
      </c>
      <c r="M57" s="11">
        <v>1</v>
      </c>
      <c r="Q57" s="11" t="s">
        <v>436</v>
      </c>
      <c r="U57" s="11">
        <v>1</v>
      </c>
      <c r="Y57" s="11" t="s">
        <v>436</v>
      </c>
      <c r="AC57" s="11">
        <v>1</v>
      </c>
    </row>
    <row r="58" spans="1:29" x14ac:dyDescent="0.3">
      <c r="A58" s="11" t="s">
        <v>437</v>
      </c>
      <c r="E58" s="11">
        <v>1</v>
      </c>
      <c r="I58" s="11" t="s">
        <v>437</v>
      </c>
      <c r="M58" s="11">
        <v>1</v>
      </c>
      <c r="Q58" s="11" t="s">
        <v>437</v>
      </c>
      <c r="U58" s="11">
        <v>1</v>
      </c>
      <c r="Y58" s="11" t="s">
        <v>437</v>
      </c>
      <c r="AC58" s="11">
        <v>1</v>
      </c>
    </row>
    <row r="59" spans="1:29" x14ac:dyDescent="0.3">
      <c r="A59" s="11" t="s">
        <v>205</v>
      </c>
      <c r="E59" s="11">
        <v>1</v>
      </c>
      <c r="I59" s="11" t="s">
        <v>205</v>
      </c>
      <c r="M59" s="11">
        <v>1</v>
      </c>
      <c r="Q59" s="11" t="s">
        <v>205</v>
      </c>
      <c r="U59" s="11">
        <v>1</v>
      </c>
      <c r="Y59" s="11" t="s">
        <v>205</v>
      </c>
      <c r="AC59" s="11">
        <v>1</v>
      </c>
    </row>
    <row r="60" spans="1:29" x14ac:dyDescent="0.3">
      <c r="A60" s="11" t="s">
        <v>438</v>
      </c>
      <c r="E60" s="11">
        <v>1</v>
      </c>
      <c r="I60" s="11" t="s">
        <v>438</v>
      </c>
      <c r="M60" s="11">
        <v>1</v>
      </c>
      <c r="Q60" s="11" t="s">
        <v>438</v>
      </c>
      <c r="U60" s="11">
        <v>1</v>
      </c>
      <c r="Y60" s="11" t="s">
        <v>438</v>
      </c>
      <c r="AC60" s="11">
        <v>1</v>
      </c>
    </row>
    <row r="61" spans="1:29" x14ac:dyDescent="0.3">
      <c r="A61" s="11" t="s">
        <v>439</v>
      </c>
      <c r="E61" s="11">
        <v>1</v>
      </c>
      <c r="I61" s="11" t="s">
        <v>439</v>
      </c>
      <c r="M61" s="11">
        <v>1</v>
      </c>
      <c r="Q61" s="11" t="s">
        <v>439</v>
      </c>
      <c r="U61" s="11">
        <v>1</v>
      </c>
      <c r="Y61" s="11" t="s">
        <v>439</v>
      </c>
      <c r="AC61" s="11">
        <v>1</v>
      </c>
    </row>
    <row r="62" spans="1:29" x14ac:dyDescent="0.3">
      <c r="A62" s="11" t="s">
        <v>206</v>
      </c>
      <c r="E62" s="11">
        <v>1</v>
      </c>
      <c r="I62" s="11" t="s">
        <v>206</v>
      </c>
      <c r="M62" s="11">
        <v>1</v>
      </c>
      <c r="Q62" s="11" t="s">
        <v>206</v>
      </c>
      <c r="U62" s="11">
        <v>1</v>
      </c>
      <c r="Y62" s="11" t="s">
        <v>206</v>
      </c>
      <c r="AC62" s="11">
        <v>1</v>
      </c>
    </row>
    <row r="63" spans="1:29" x14ac:dyDescent="0.3">
      <c r="A63" s="11" t="s">
        <v>207</v>
      </c>
      <c r="E63" s="11">
        <v>1</v>
      </c>
      <c r="I63" s="11" t="s">
        <v>207</v>
      </c>
      <c r="M63" s="11">
        <v>1</v>
      </c>
      <c r="Q63" s="11" t="s">
        <v>207</v>
      </c>
      <c r="U63" s="11">
        <v>1</v>
      </c>
      <c r="Y63" s="11" t="s">
        <v>207</v>
      </c>
      <c r="AC63" s="11">
        <v>1</v>
      </c>
    </row>
    <row r="64" spans="1:29" x14ac:dyDescent="0.3">
      <c r="A64" s="11" t="s">
        <v>49</v>
      </c>
      <c r="E64" s="11">
        <v>1</v>
      </c>
      <c r="I64" s="11" t="s">
        <v>49</v>
      </c>
      <c r="M64" s="11">
        <v>1</v>
      </c>
      <c r="Q64" s="11" t="s">
        <v>49</v>
      </c>
      <c r="U64" s="11">
        <v>1</v>
      </c>
      <c r="Y64" s="11" t="s">
        <v>49</v>
      </c>
      <c r="AC64" s="11">
        <v>1</v>
      </c>
    </row>
    <row r="65" spans="1:29" x14ac:dyDescent="0.3">
      <c r="A65" s="11"/>
      <c r="E65" s="11"/>
      <c r="I65" s="11"/>
      <c r="M65" s="11"/>
      <c r="Q65" s="11"/>
      <c r="U65" s="11"/>
      <c r="Y65" s="11"/>
      <c r="AC65" s="11"/>
    </row>
    <row r="66" spans="1:29" x14ac:dyDescent="0.3">
      <c r="A66" s="11"/>
      <c r="E66" s="11"/>
      <c r="I66" s="11"/>
      <c r="M66" s="11"/>
      <c r="Q66" s="11"/>
      <c r="U66" s="11"/>
      <c r="Y66" s="11"/>
      <c r="AC66" s="11"/>
    </row>
    <row r="67" spans="1:29" x14ac:dyDescent="0.3">
      <c r="A67" s="11"/>
      <c r="E67" s="11"/>
      <c r="I67" s="11"/>
      <c r="M67" s="11"/>
      <c r="Q67" s="11"/>
      <c r="U67" s="11"/>
      <c r="Y67" s="11"/>
      <c r="AC67" s="11"/>
    </row>
    <row r="68" spans="1:29" x14ac:dyDescent="0.3">
      <c r="A68" s="11"/>
      <c r="E68" s="11"/>
      <c r="I68" s="11"/>
      <c r="M68" s="11"/>
      <c r="Q68" s="11"/>
      <c r="U68" s="11"/>
      <c r="Y68" s="11"/>
      <c r="AC68" s="11"/>
    </row>
    <row r="69" spans="1:29" x14ac:dyDescent="0.3">
      <c r="A69" s="11"/>
      <c r="E69" s="11"/>
      <c r="I69" s="11"/>
      <c r="M69" s="11"/>
      <c r="Q69" s="11"/>
      <c r="U69" s="11"/>
      <c r="Y69" s="11"/>
      <c r="AC69" s="11"/>
    </row>
    <row r="70" spans="1:29" x14ac:dyDescent="0.3">
      <c r="A70" s="11"/>
      <c r="E70" s="11"/>
      <c r="I70" s="11"/>
      <c r="M70" s="11"/>
      <c r="Q70" s="11"/>
      <c r="U70" s="11"/>
      <c r="Y70" s="11"/>
      <c r="AC70" s="11"/>
    </row>
    <row r="71" spans="1:29" x14ac:dyDescent="0.3">
      <c r="A71" s="11"/>
      <c r="E71" s="11"/>
      <c r="I71" s="11"/>
      <c r="M71" s="11"/>
      <c r="Q71" s="11"/>
      <c r="U71" s="11"/>
      <c r="Y71" s="11"/>
      <c r="AC71" s="11"/>
    </row>
    <row r="72" spans="1:29" x14ac:dyDescent="0.3">
      <c r="A72" s="11"/>
      <c r="E72" s="11"/>
      <c r="I72" s="11"/>
      <c r="M72" s="11"/>
      <c r="Q72" s="11"/>
      <c r="U72" s="11"/>
      <c r="Y72" s="11"/>
      <c r="AC72" s="11"/>
    </row>
    <row r="73" spans="1:29" x14ac:dyDescent="0.3">
      <c r="A73" s="11"/>
      <c r="E73" s="11"/>
      <c r="I73" s="11"/>
      <c r="M73" s="11"/>
      <c r="Q73" s="11"/>
      <c r="U73" s="11"/>
      <c r="Y73" s="11"/>
      <c r="AC73" s="11"/>
    </row>
    <row r="74" spans="1:29" x14ac:dyDescent="0.3">
      <c r="A74" s="11"/>
      <c r="E74" s="11"/>
      <c r="I74" s="11"/>
      <c r="M74" s="11"/>
      <c r="Q74" s="11"/>
      <c r="U74" s="11"/>
      <c r="Y74" s="11"/>
      <c r="AC74" s="11"/>
    </row>
    <row r="75" spans="1:29" x14ac:dyDescent="0.3">
      <c r="A75" s="11"/>
      <c r="E75" s="11"/>
      <c r="I75" s="11"/>
      <c r="M75" s="11"/>
      <c r="Q75" s="11"/>
      <c r="U75" s="11"/>
      <c r="Y75" s="11"/>
      <c r="AC75" s="11"/>
    </row>
    <row r="76" spans="1:29" x14ac:dyDescent="0.3">
      <c r="A76" s="11"/>
      <c r="E76" s="11"/>
      <c r="I76" s="11"/>
      <c r="M76" s="11"/>
      <c r="Q76" s="11"/>
      <c r="U76" s="11"/>
      <c r="Y76" s="11"/>
      <c r="AC76" s="11"/>
    </row>
    <row r="77" spans="1:29" x14ac:dyDescent="0.3">
      <c r="A77" s="11"/>
      <c r="E77" s="11"/>
      <c r="I77" s="11"/>
      <c r="M77" s="11"/>
      <c r="Q77" s="11"/>
      <c r="U77" s="11"/>
      <c r="Y77" s="11"/>
      <c r="AC77" s="11"/>
    </row>
    <row r="78" spans="1:29" x14ac:dyDescent="0.3">
      <c r="A78" s="11"/>
      <c r="E78" s="11"/>
      <c r="I78" s="11"/>
      <c r="M78" s="11"/>
      <c r="Q78" s="11"/>
      <c r="U78" s="11"/>
      <c r="Y78" s="11"/>
      <c r="AC78" s="11"/>
    </row>
    <row r="79" spans="1:29" x14ac:dyDescent="0.3">
      <c r="A79" s="11"/>
      <c r="E79" s="11"/>
      <c r="I79" s="11"/>
      <c r="M79" s="11"/>
      <c r="Q79" s="11"/>
      <c r="U79" s="11"/>
      <c r="Y79" s="11"/>
      <c r="AC79" s="11"/>
    </row>
    <row r="80" spans="1:29" x14ac:dyDescent="0.3">
      <c r="A80" s="11"/>
      <c r="E80" s="11"/>
      <c r="I80" s="11"/>
      <c r="M80" s="11"/>
      <c r="Q80" s="11"/>
      <c r="U80" s="11"/>
      <c r="Y80" s="11"/>
      <c r="AC80" s="11"/>
    </row>
    <row r="81" spans="1:29" x14ac:dyDescent="0.3">
      <c r="A81" s="11"/>
      <c r="E81" s="11"/>
      <c r="I81" s="11"/>
      <c r="M81" s="11"/>
      <c r="Q81" s="11"/>
      <c r="U81" s="11"/>
      <c r="Y81" s="11"/>
      <c r="AC81" s="11"/>
    </row>
    <row r="82" spans="1:29" x14ac:dyDescent="0.3">
      <c r="A82" s="11"/>
      <c r="E82" s="11"/>
      <c r="I82" s="11"/>
      <c r="M82" s="11"/>
      <c r="Q82" s="11"/>
      <c r="U82" s="11"/>
      <c r="Y82" s="11"/>
      <c r="AC82" s="11"/>
    </row>
    <row r="83" spans="1:29" x14ac:dyDescent="0.3">
      <c r="A83" s="11"/>
      <c r="E83" s="11"/>
      <c r="I83" s="11"/>
      <c r="M83" s="11"/>
      <c r="Q83" s="11"/>
      <c r="U83" s="11"/>
      <c r="Y83" s="11"/>
      <c r="AC83" s="11"/>
    </row>
    <row r="84" spans="1:29" x14ac:dyDescent="0.3">
      <c r="A84" s="11"/>
      <c r="E84" s="11"/>
      <c r="I84" s="11"/>
      <c r="M84" s="11"/>
      <c r="Q84" s="11"/>
      <c r="U84" s="11"/>
      <c r="Y84" s="11"/>
      <c r="AC84" s="11"/>
    </row>
    <row r="85" spans="1:29" x14ac:dyDescent="0.3">
      <c r="A85" s="11"/>
      <c r="E85" s="11"/>
      <c r="I85" s="11"/>
      <c r="M85" s="11"/>
      <c r="Q85" s="11"/>
      <c r="U85" s="11"/>
      <c r="Y85" s="11"/>
      <c r="AC85" s="11"/>
    </row>
    <row r="86" spans="1:29" x14ac:dyDescent="0.3">
      <c r="A86" s="11"/>
      <c r="E86" s="11"/>
      <c r="I86" s="11"/>
      <c r="M86" s="11"/>
      <c r="Q86" s="11"/>
      <c r="U86" s="11"/>
      <c r="Y86" s="11"/>
      <c r="AC86" s="11"/>
    </row>
    <row r="87" spans="1:29" x14ac:dyDescent="0.3">
      <c r="A87" s="11"/>
      <c r="E87" s="11"/>
      <c r="I87" s="11"/>
      <c r="M87" s="11"/>
      <c r="Q87" s="11"/>
      <c r="U87" s="11"/>
      <c r="Y87" s="11"/>
      <c r="AC87" s="11"/>
    </row>
    <row r="88" spans="1:29" x14ac:dyDescent="0.3">
      <c r="A88" s="11"/>
      <c r="E88" s="11"/>
      <c r="I88" s="11"/>
      <c r="M88" s="11"/>
      <c r="Q88" s="11"/>
      <c r="U88" s="11"/>
      <c r="Y88" s="11"/>
      <c r="AC88" s="11"/>
    </row>
    <row r="89" spans="1:29" x14ac:dyDescent="0.3">
      <c r="A89" s="11"/>
      <c r="E89" s="11"/>
      <c r="I89" s="11"/>
      <c r="M89" s="11"/>
      <c r="Q89" s="11"/>
      <c r="U89" s="11"/>
      <c r="Y89" s="11"/>
      <c r="AC89" s="11"/>
    </row>
    <row r="90" spans="1:29" x14ac:dyDescent="0.3">
      <c r="A90" s="11"/>
      <c r="E90" s="11"/>
      <c r="I90" s="11"/>
      <c r="M90" s="11"/>
      <c r="Q90" s="11"/>
      <c r="U90" s="11"/>
      <c r="Y90" s="11"/>
      <c r="AC90" s="11"/>
    </row>
    <row r="91" spans="1:29" x14ac:dyDescent="0.3">
      <c r="A91" s="11"/>
      <c r="E91" s="11"/>
      <c r="I91" s="11"/>
      <c r="M91" s="11"/>
      <c r="Q91" s="11"/>
      <c r="U91" s="11"/>
      <c r="Y91" s="11"/>
      <c r="AC91" s="11"/>
    </row>
    <row r="92" spans="1:29" x14ac:dyDescent="0.3">
      <c r="A92" s="11"/>
      <c r="E92" s="11"/>
      <c r="I92" s="11"/>
      <c r="M92" s="11"/>
      <c r="Q92" s="11"/>
      <c r="U92" s="11"/>
      <c r="Y92" s="11"/>
      <c r="AC92" s="11"/>
    </row>
    <row r="93" spans="1:29" x14ac:dyDescent="0.3">
      <c r="A93" s="11"/>
      <c r="E93" s="11"/>
      <c r="I93" s="11"/>
      <c r="M93" s="11"/>
      <c r="Q93" s="11"/>
      <c r="U93" s="11"/>
      <c r="Y93" s="11"/>
      <c r="AC93" s="11"/>
    </row>
    <row r="94" spans="1:29" x14ac:dyDescent="0.3">
      <c r="A94" s="11"/>
      <c r="E94" s="11"/>
      <c r="I94" s="11"/>
      <c r="M94" s="11"/>
      <c r="Q94" s="11"/>
      <c r="U94" s="11"/>
      <c r="Y94" s="11"/>
      <c r="AC94" s="11"/>
    </row>
    <row r="95" spans="1:29" x14ac:dyDescent="0.3">
      <c r="A95" s="11"/>
      <c r="E95" s="11"/>
      <c r="I95" s="11"/>
      <c r="M95" s="11"/>
      <c r="Q95" s="11"/>
      <c r="U95" s="11"/>
      <c r="Y95" s="11"/>
      <c r="AC95" s="11"/>
    </row>
    <row r="96" spans="1:29" x14ac:dyDescent="0.3">
      <c r="A96" s="11"/>
      <c r="E96" s="11"/>
      <c r="I96" s="11"/>
      <c r="M96" s="11"/>
      <c r="Q96" s="11"/>
      <c r="U96" s="11"/>
      <c r="Y96" s="11"/>
      <c r="AC96" s="11"/>
    </row>
    <row r="97" spans="1:29" x14ac:dyDescent="0.3">
      <c r="A97" s="11"/>
      <c r="E97" s="11"/>
      <c r="I97" s="11"/>
      <c r="M97" s="11"/>
      <c r="Q97" s="11"/>
      <c r="U97" s="11"/>
      <c r="Y97" s="11"/>
      <c r="AC97" s="11"/>
    </row>
    <row r="98" spans="1:29" x14ac:dyDescent="0.3">
      <c r="A98" s="11"/>
      <c r="E98" s="11"/>
      <c r="I98" s="11"/>
      <c r="M98" s="11"/>
      <c r="Q98" s="11"/>
      <c r="U98" s="11"/>
      <c r="Y98" s="11"/>
      <c r="AC98" s="11"/>
    </row>
    <row r="99" spans="1:29" x14ac:dyDescent="0.3">
      <c r="A99" s="11"/>
      <c r="E99" s="11"/>
      <c r="I99" s="11"/>
      <c r="M99" s="11"/>
      <c r="Q99" s="11"/>
      <c r="U99" s="11"/>
      <c r="Y99" s="11"/>
      <c r="AC99" s="11"/>
    </row>
    <row r="100" spans="1:29" x14ac:dyDescent="0.3">
      <c r="A100" s="11"/>
      <c r="E100" s="11"/>
      <c r="I100" s="11"/>
      <c r="M100" s="11"/>
      <c r="Q100" s="11"/>
      <c r="U100" s="11"/>
      <c r="Y100" s="11"/>
      <c r="AC100" s="11"/>
    </row>
    <row r="101" spans="1:29" x14ac:dyDescent="0.3">
      <c r="A101" s="11"/>
      <c r="E101" s="11"/>
      <c r="I101" s="11"/>
      <c r="M101" s="11"/>
      <c r="Q101" s="11"/>
      <c r="U101" s="11"/>
      <c r="Y101" s="11"/>
      <c r="AC101" s="11"/>
    </row>
    <row r="102" spans="1:29" x14ac:dyDescent="0.3">
      <c r="A102" s="11"/>
      <c r="E102" s="11"/>
      <c r="I102" s="11"/>
      <c r="M102" s="11"/>
      <c r="Q102" s="11"/>
      <c r="U102" s="11"/>
      <c r="Y102" s="11"/>
      <c r="AC102" s="11"/>
    </row>
    <row r="103" spans="1:29" x14ac:dyDescent="0.3">
      <c r="A103" s="11"/>
      <c r="E103" s="11"/>
      <c r="I103" s="11"/>
      <c r="M103" s="11"/>
      <c r="Q103" s="11"/>
      <c r="U103" s="11"/>
      <c r="Y103" s="11"/>
      <c r="AC103" s="11"/>
    </row>
    <row r="104" spans="1:29" x14ac:dyDescent="0.3">
      <c r="A104" s="11"/>
      <c r="E104" s="11"/>
      <c r="I104" s="11"/>
      <c r="M104" s="11"/>
      <c r="Q104" s="11"/>
      <c r="U104" s="11"/>
      <c r="Y104" s="11"/>
      <c r="AC104" s="11"/>
    </row>
    <row r="105" spans="1:29" x14ac:dyDescent="0.3">
      <c r="A105" s="11"/>
      <c r="E105" s="11"/>
      <c r="I105" s="11"/>
      <c r="M105" s="11"/>
      <c r="Q105" s="11"/>
      <c r="U105" s="11"/>
      <c r="Y105" s="11"/>
      <c r="AC105" s="11"/>
    </row>
    <row r="106" spans="1:29" x14ac:dyDescent="0.3">
      <c r="A106" s="11"/>
      <c r="E106" s="11"/>
      <c r="I106" s="11"/>
      <c r="M106" s="11"/>
      <c r="Q106" s="11"/>
      <c r="U106" s="11"/>
      <c r="Y106" s="11"/>
      <c r="AC106" s="11"/>
    </row>
    <row r="107" spans="1:29" x14ac:dyDescent="0.3">
      <c r="A107" s="11"/>
      <c r="E107" s="11"/>
      <c r="I107" s="11"/>
      <c r="M107" s="11"/>
      <c r="Q107" s="11"/>
      <c r="U107" s="11"/>
      <c r="Y107" s="11"/>
      <c r="AC107" s="11"/>
    </row>
    <row r="108" spans="1:29" x14ac:dyDescent="0.3">
      <c r="A108" s="11"/>
      <c r="E108" s="11"/>
      <c r="I108" s="11"/>
      <c r="M108" s="11"/>
      <c r="Q108" s="11"/>
      <c r="U108" s="11"/>
      <c r="Y108" s="11"/>
      <c r="AC108" s="11"/>
    </row>
    <row r="109" spans="1:29" x14ac:dyDescent="0.3">
      <c r="A109" s="11"/>
      <c r="E109" s="11"/>
      <c r="I109" s="11"/>
      <c r="M109" s="11"/>
      <c r="Q109" s="11"/>
      <c r="U109" s="11"/>
      <c r="Y109" s="11"/>
      <c r="AC109" s="11"/>
    </row>
    <row r="110" spans="1:29" x14ac:dyDescent="0.3">
      <c r="E110" s="11"/>
      <c r="M110" s="11"/>
      <c r="U110" s="11"/>
      <c r="AC110" s="11"/>
    </row>
    <row r="111" spans="1:29" x14ac:dyDescent="0.3">
      <c r="E111" s="11"/>
      <c r="M111" s="11"/>
      <c r="U111" s="11"/>
      <c r="AC1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Notes (2)</vt:lpstr>
      <vt:lpstr>Index</vt:lpstr>
      <vt:lpstr>Index2</vt:lpstr>
      <vt:lpstr>Sets</vt:lpstr>
      <vt:lpstr>SAM</vt:lpstr>
      <vt:lpstr>SAMB</vt:lpstr>
      <vt:lpstr>Demand</vt:lpstr>
      <vt:lpstr>Elasticities</vt:lpstr>
      <vt:lpstr>Trade</vt:lpstr>
      <vt:lpstr>Employment</vt:lpstr>
      <vt:lpstr>Jobs</vt:lpstr>
      <vt:lpstr>FacNest</vt:lpstr>
      <vt:lpstr>Population</vt:lpstr>
      <vt:lpstr>CropProd</vt:lpstr>
      <vt:lpstr>Energy calc</vt:lpstr>
      <vt:lpstr>Energy</vt:lpstr>
      <vt:lpstr>Natgas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Hartley, Faaiqa (IFPRI)</cp:lastModifiedBy>
  <cp:lastPrinted>2016-04-07T13:26:41Z</cp:lastPrinted>
  <dcterms:created xsi:type="dcterms:W3CDTF">2011-10-28T17:39:50Z</dcterms:created>
  <dcterms:modified xsi:type="dcterms:W3CDTF">2022-09-20T20:54:05Z</dcterms:modified>
</cp:coreProperties>
</file>