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\SAGE_KE_FINAL\"/>
    </mc:Choice>
  </mc:AlternateContent>
  <xr:revisionPtr revIDLastSave="0" documentId="13_ncr:1_{372E72FB-8AAD-4E7A-B261-CCAE0A1DAA4D}" xr6:coauthVersionLast="47" xr6:coauthVersionMax="47" xr10:uidLastSave="{00000000-0000-0000-0000-000000000000}"/>
  <bookViews>
    <workbookView xWindow="1920" yWindow="1920" windowWidth="16404" windowHeight="9420" tabRatio="872" firstSheet="2" activeTab="5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22" r:id="rId7"/>
    <sheet name="Elasticities" sheetId="23" r:id="rId8"/>
    <sheet name="Trade" sheetId="24" r:id="rId9"/>
    <sheet name="Employment" sheetId="25" r:id="rId10"/>
    <sheet name="FacNest" sheetId="26" r:id="rId11"/>
    <sheet name="Population" sheetId="27" r:id="rId12"/>
    <sheet name="CropProd" sheetId="16" r:id="rId13"/>
    <sheet name="Power calc" sheetId="28" r:id="rId14"/>
    <sheet name="Energy calc" sheetId="18" r:id="rId15"/>
    <sheet name="Energy" sheetId="17" r:id="rId16"/>
    <sheet name="Natgas" sheetId="20" r:id="rId17"/>
    <sheet name="Crude oil" sheetId="21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6" hidden="1">Natgas!$D$29:$D$30</definedName>
    <definedName name="solver_cvg" localSheetId="14" hidden="1">0.0001</definedName>
    <definedName name="solver_cvg" localSheetId="16" hidden="1">0.0001</definedName>
    <definedName name="solver_drv" localSheetId="14" hidden="1">1</definedName>
    <definedName name="solver_drv" localSheetId="16" hidden="1">2</definedName>
    <definedName name="solver_eng" localSheetId="14" hidden="1">1</definedName>
    <definedName name="solver_eng" localSheetId="16" hidden="1">1</definedName>
    <definedName name="solver_est" localSheetId="14" hidden="1">1</definedName>
    <definedName name="solver_est" localSheetId="16" hidden="1">1</definedName>
    <definedName name="solver_itr" localSheetId="14" hidden="1">2147483647</definedName>
    <definedName name="solver_itr" localSheetId="16" hidden="1">2147483647</definedName>
    <definedName name="solver_lhs1" localSheetId="16" hidden="1">Natgas!$F$36</definedName>
    <definedName name="solver_lhs2" localSheetId="16" hidden="1">Natgas!$F$37</definedName>
    <definedName name="solver_mip" localSheetId="14" hidden="1">2147483647</definedName>
    <definedName name="solver_mip" localSheetId="16" hidden="1">2147483647</definedName>
    <definedName name="solver_mni" localSheetId="14" hidden="1">30</definedName>
    <definedName name="solver_mni" localSheetId="16" hidden="1">30</definedName>
    <definedName name="solver_mrt" localSheetId="14" hidden="1">0.075</definedName>
    <definedName name="solver_mrt" localSheetId="16" hidden="1">0.075</definedName>
    <definedName name="solver_msl" localSheetId="14" hidden="1">2</definedName>
    <definedName name="solver_msl" localSheetId="16" hidden="1">2</definedName>
    <definedName name="solver_neg" localSheetId="14" hidden="1">1</definedName>
    <definedName name="solver_neg" localSheetId="16" hidden="1">1</definedName>
    <definedName name="solver_nod" localSheetId="14" hidden="1">2147483647</definedName>
    <definedName name="solver_nod" localSheetId="16" hidden="1">2147483647</definedName>
    <definedName name="solver_num" localSheetId="14" hidden="1">0</definedName>
    <definedName name="solver_num" localSheetId="16" hidden="1">2</definedName>
    <definedName name="solver_nwt" localSheetId="14" hidden="1">1</definedName>
    <definedName name="solver_nwt" localSheetId="16" hidden="1">1</definedName>
    <definedName name="solver_opt" localSheetId="14" hidden="1">'Energy calc'!$R$15</definedName>
    <definedName name="solver_opt" localSheetId="16" hidden="1">Natgas!$F$33</definedName>
    <definedName name="solver_pre" localSheetId="14" hidden="1">0.000001</definedName>
    <definedName name="solver_pre" localSheetId="16" hidden="1">0.000001</definedName>
    <definedName name="solver_rbv" localSheetId="14" hidden="1">1</definedName>
    <definedName name="solver_rbv" localSheetId="16" hidden="1">2</definedName>
    <definedName name="solver_rel1" localSheetId="16" hidden="1">2</definedName>
    <definedName name="solver_rel2" localSheetId="16" hidden="1">2</definedName>
    <definedName name="solver_rhs1" localSheetId="16" hidden="1">Natgas!$F$37</definedName>
    <definedName name="solver_rhs2" localSheetId="16" hidden="1">Natgas!$F$38</definedName>
    <definedName name="solver_rlx" localSheetId="14" hidden="1">2</definedName>
    <definedName name="solver_rlx" localSheetId="16" hidden="1">2</definedName>
    <definedName name="solver_rsd" localSheetId="14" hidden="1">0</definedName>
    <definedName name="solver_rsd" localSheetId="16" hidden="1">0</definedName>
    <definedName name="solver_scl" localSheetId="14" hidden="1">1</definedName>
    <definedName name="solver_scl" localSheetId="16" hidden="1">2</definedName>
    <definedName name="solver_sho" localSheetId="14" hidden="1">2</definedName>
    <definedName name="solver_sho" localSheetId="16" hidden="1">2</definedName>
    <definedName name="solver_ssz" localSheetId="14" hidden="1">100</definedName>
    <definedName name="solver_ssz" localSheetId="16" hidden="1">100</definedName>
    <definedName name="solver_tim" localSheetId="14" hidden="1">2147483647</definedName>
    <definedName name="solver_tim" localSheetId="16" hidden="1">2147483647</definedName>
    <definedName name="solver_tol" localSheetId="14" hidden="1">0.01</definedName>
    <definedName name="solver_tol" localSheetId="16" hidden="1">0.01</definedName>
    <definedName name="solver_typ" localSheetId="14" hidden="1">3</definedName>
    <definedName name="solver_typ" localSheetId="16" hidden="1">3</definedName>
    <definedName name="solver_val" localSheetId="14" hidden="1">0</definedName>
    <definedName name="solver_val" localSheetId="16" hidden="1">0</definedName>
    <definedName name="solver_ver" localSheetId="14" hidden="1">3</definedName>
    <definedName name="solver_ver" localSheetId="16" hidden="1">3</definedName>
    <definedName name="Summary_Tables" localSheetId="6">[1]Table1!#REF!</definedName>
    <definedName name="Summary_Tables" localSheetId="9">[1]Table1!#REF!</definedName>
    <definedName name="Summary_Tables" localSheetId="13">[1]Table1!#REF!</definedName>
    <definedName name="Summary_Tables">[1]Table1!#REF!</definedName>
    <definedName name="Summary_Tables_10" localSheetId="6">#REF!</definedName>
    <definedName name="Summary_Tables_10" localSheetId="9">#REF!</definedName>
    <definedName name="Summary_Tables_10" localSheetId="13">#REF!</definedName>
    <definedName name="Summary_Tables_10">#REF!</definedName>
    <definedName name="Summary_Tables_11" localSheetId="6">[1]Table2.1!#REF!</definedName>
    <definedName name="Summary_Tables_11" localSheetId="9">[1]Table2.1!#REF!</definedName>
    <definedName name="Summary_Tables_11" localSheetId="13">[1]Table2.1!#REF!</definedName>
    <definedName name="Summary_Tables_11">[1]Table2.1!#REF!</definedName>
    <definedName name="Summary_Tables_14" localSheetId="6">#REF!</definedName>
    <definedName name="Summary_Tables_14" localSheetId="9">#REF!</definedName>
    <definedName name="Summary_Tables_14" localSheetId="13">#REF!</definedName>
    <definedName name="Summary_Tables_14">#REF!</definedName>
    <definedName name="Summary_Tables_15" localSheetId="6">#REF!</definedName>
    <definedName name="Summary_Tables_15" localSheetId="9">#REF!</definedName>
    <definedName name="Summary_Tables_15" localSheetId="13">#REF!</definedName>
    <definedName name="Summary_Tables_15">#REF!</definedName>
    <definedName name="Summary_Tables_17" localSheetId="6">[1]Table3.7!#REF!</definedName>
    <definedName name="Summary_Tables_17" localSheetId="9">[1]Table3.7!#REF!</definedName>
    <definedName name="Summary_Tables_17" localSheetId="13">[1]Table3.7!#REF!</definedName>
    <definedName name="Summary_Tables_17">[1]Table3.7!#REF!</definedName>
    <definedName name="Summary_Tables_18" localSheetId="6">[1]Table3.6!#REF!</definedName>
    <definedName name="Summary_Tables_18" localSheetId="9">[1]Table3.6!#REF!</definedName>
    <definedName name="Summary_Tables_18" localSheetId="13">[1]Table3.6!#REF!</definedName>
    <definedName name="Summary_Tables_18">[1]Table3.6!#REF!</definedName>
    <definedName name="Summary_Tables_19" localSheetId="6">#REF!</definedName>
    <definedName name="Summary_Tables_19" localSheetId="9">#REF!</definedName>
    <definedName name="Summary_Tables_19" localSheetId="13">#REF!</definedName>
    <definedName name="Summary_Tables_19">#REF!</definedName>
    <definedName name="Summary_Tables_2" localSheetId="6">[1]Table1!#REF!</definedName>
    <definedName name="Summary_Tables_2" localSheetId="9">[1]Table1!#REF!</definedName>
    <definedName name="Summary_Tables_2" localSheetId="13">[1]Table1!#REF!</definedName>
    <definedName name="Summary_Tables_2">[1]Table1!#REF!</definedName>
    <definedName name="Summary_Tables_20" localSheetId="6">[1]Table4!#REF!</definedName>
    <definedName name="Summary_Tables_20" localSheetId="9">[1]Table4!#REF!</definedName>
    <definedName name="Summary_Tables_20" localSheetId="13">[1]Table4!#REF!</definedName>
    <definedName name="Summary_Tables_20">[1]Table4!#REF!</definedName>
    <definedName name="Summary_Tables_24" localSheetId="6">[1]Table8!#REF!</definedName>
    <definedName name="Summary_Tables_24" localSheetId="9">[1]Table8!#REF!</definedName>
    <definedName name="Summary_Tables_24" localSheetId="13">[1]Table8!#REF!</definedName>
    <definedName name="Summary_Tables_24">[1]Table8!#REF!</definedName>
    <definedName name="Summary_Tables_25" localSheetId="6">[1]Table2.2!#REF!</definedName>
    <definedName name="Summary_Tables_25" localSheetId="9">[1]Table2.2!#REF!</definedName>
    <definedName name="Summary_Tables_25" localSheetId="13">[1]Table2.2!#REF!</definedName>
    <definedName name="Summary_Tables_25">[1]Table2.2!#REF!</definedName>
    <definedName name="Summary_Tables_26" localSheetId="6">[1]Table2.2!#REF!</definedName>
    <definedName name="Summary_Tables_26" localSheetId="9">[1]Table2.2!#REF!</definedName>
    <definedName name="Summary_Tables_26" localSheetId="13">[1]Table2.2!#REF!</definedName>
    <definedName name="Summary_Tables_26">[1]Table2.2!#REF!</definedName>
    <definedName name="Summary_Tables_27" localSheetId="6">#REF!</definedName>
    <definedName name="Summary_Tables_27" localSheetId="9">#REF!</definedName>
    <definedName name="Summary_Tables_27" localSheetId="13">#REF!</definedName>
    <definedName name="Summary_Tables_27">#REF!</definedName>
    <definedName name="Summary_Tables_28" localSheetId="6">'[1]Table 2'!#REF!</definedName>
    <definedName name="Summary_Tables_28" localSheetId="9">'[1]Table 2'!#REF!</definedName>
    <definedName name="Summary_Tables_28" localSheetId="13">'[1]Table 2'!#REF!</definedName>
    <definedName name="Summary_Tables_28">'[1]Table 2'!#REF!</definedName>
    <definedName name="Summary_Tables_29" localSheetId="6">'[1]Table 2'!#REF!</definedName>
    <definedName name="Summary_Tables_29" localSheetId="9">'[1]Table 2'!#REF!</definedName>
    <definedName name="Summary_Tables_29" localSheetId="13">'[1]Table 2'!#REF!</definedName>
    <definedName name="Summary_Tables_29">'[1]Table 2'!#REF!</definedName>
    <definedName name="Summary_Tables_3" localSheetId="6">[2]Table2.2!#REF!</definedName>
    <definedName name="Summary_Tables_3" localSheetId="9">[2]Table2.2!#REF!</definedName>
    <definedName name="Summary_Tables_3" localSheetId="13">[2]Table2.2!#REF!</definedName>
    <definedName name="Summary_Tables_3">[2]Table2.2!#REF!</definedName>
    <definedName name="Summary_Tables_30" localSheetId="6">'[1]Table 2'!#REF!</definedName>
    <definedName name="Summary_Tables_30" localSheetId="9">'[1]Table 2'!#REF!</definedName>
    <definedName name="Summary_Tables_30" localSheetId="13">'[1]Table 2'!#REF!</definedName>
    <definedName name="Summary_Tables_30">'[1]Table 2'!#REF!</definedName>
    <definedName name="Summary_Tables_31" localSheetId="6">'[1]Table 2.3'!#REF!</definedName>
    <definedName name="Summary_Tables_31" localSheetId="9">'[1]Table 2.3'!#REF!</definedName>
    <definedName name="Summary_Tables_31" localSheetId="13">'[1]Table 2.3'!#REF!</definedName>
    <definedName name="Summary_Tables_31">'[1]Table 2.3'!#REF!</definedName>
    <definedName name="Summary_Tables_32" localSheetId="6">'[1]Table 2.3'!#REF!</definedName>
    <definedName name="Summary_Tables_32" localSheetId="9">'[1]Table 2.3'!#REF!</definedName>
    <definedName name="Summary_Tables_32" localSheetId="13">'[1]Table 2.3'!#REF!</definedName>
    <definedName name="Summary_Tables_32">'[1]Table 2.3'!#REF!</definedName>
    <definedName name="Summary_Tables_34" localSheetId="6">[1]Table3.8a!#REF!</definedName>
    <definedName name="Summary_Tables_34" localSheetId="9">[1]Table3.8a!#REF!</definedName>
    <definedName name="Summary_Tables_34" localSheetId="13">[1]Table3.8a!#REF!</definedName>
    <definedName name="Summary_Tables_34">[1]Table3.8a!#REF!</definedName>
    <definedName name="Summary_Tables_35" localSheetId="6">[1]Table3.8b!#REF!</definedName>
    <definedName name="Summary_Tables_35" localSheetId="9">[1]Table3.8b!#REF!</definedName>
    <definedName name="Summary_Tables_35" localSheetId="13">[1]Table3.8b!#REF!</definedName>
    <definedName name="Summary_Tables_35">[1]Table3.8b!#REF!</definedName>
    <definedName name="Summary_Tables_36" localSheetId="6">#REF!</definedName>
    <definedName name="Summary_Tables_36" localSheetId="9">#REF!</definedName>
    <definedName name="Summary_Tables_36" localSheetId="13">#REF!</definedName>
    <definedName name="Summary_Tables_36">#REF!</definedName>
    <definedName name="Summary_Tables_37" localSheetId="6">[1]Table3.8c!#REF!</definedName>
    <definedName name="Summary_Tables_37" localSheetId="9">[1]Table3.8c!#REF!</definedName>
    <definedName name="Summary_Tables_37" localSheetId="13">[1]Table3.8c!#REF!</definedName>
    <definedName name="Summary_Tables_37">[1]Table3.8c!#REF!</definedName>
    <definedName name="Summary_Tables_38" localSheetId="6">[1]Table3.6!#REF!</definedName>
    <definedName name="Summary_Tables_38" localSheetId="9">[1]Table3.6!#REF!</definedName>
    <definedName name="Summary_Tables_38" localSheetId="13">[1]Table3.6!#REF!</definedName>
    <definedName name="Summary_Tables_38">[1]Table3.6!#REF!</definedName>
    <definedName name="Summary_Tables_4" localSheetId="6">[2]Table2.2!#REF!</definedName>
    <definedName name="Summary_Tables_4" localSheetId="9">[2]Table2.2!#REF!</definedName>
    <definedName name="Summary_Tables_4" localSheetId="13">[2]Table2.2!#REF!</definedName>
    <definedName name="Summary_Tables_4">[2]Table2.2!#REF!</definedName>
    <definedName name="Summary_Tables_44" localSheetId="6">[1]Table2.1!#REF!</definedName>
    <definedName name="Summary_Tables_44" localSheetId="9">[1]Table2.1!#REF!</definedName>
    <definedName name="Summary_Tables_44" localSheetId="13">[1]Table2.1!#REF!</definedName>
    <definedName name="Summary_Tables_44">[1]Table2.1!#REF!</definedName>
    <definedName name="Summary_Tables_45" localSheetId="6">[1]Table2.2!#REF!</definedName>
    <definedName name="Summary_Tables_45" localSheetId="9">[1]Table2.2!#REF!</definedName>
    <definedName name="Summary_Tables_45" localSheetId="13">[1]Table2.2!#REF!</definedName>
    <definedName name="Summary_Tables_45">[1]Table2.2!#REF!</definedName>
    <definedName name="Summary_Tables_46" localSheetId="6">[1]Table2.2!#REF!</definedName>
    <definedName name="Summary_Tables_46" localSheetId="9">[1]Table2.2!#REF!</definedName>
    <definedName name="Summary_Tables_46" localSheetId="13">[1]Table2.2!#REF!</definedName>
    <definedName name="Summary_Tables_46">[1]Table2.2!#REF!</definedName>
    <definedName name="Summary_Tables_5" localSheetId="6">[2]Table2.2!#REF!</definedName>
    <definedName name="Summary_Tables_5" localSheetId="9">[2]Table2.2!#REF!</definedName>
    <definedName name="Summary_Tables_5" localSheetId="13">[2]Table2.2!#REF!</definedName>
    <definedName name="Summary_Tables_5">[2]Table2.2!#REF!</definedName>
    <definedName name="switch1" localSheetId="6">'[3]Modelled 2019 Emp'!#REF!</definedName>
    <definedName name="switch1" localSheetId="9">'[3]Modelled 2019 Emp'!#REF!</definedName>
    <definedName name="switch1" localSheetId="13">'[3]Modelled 2019 Emp'!#REF!</definedName>
    <definedName name="switch1">'[3]Modelled 2019 Emp'!#REF!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7" l="1"/>
  <c r="G8" i="17"/>
  <c r="I32" i="24"/>
  <c r="Q32" i="24" s="1"/>
  <c r="Y32" i="24" s="1"/>
  <c r="D32" i="23"/>
  <c r="C32" i="23"/>
  <c r="C32" i="22"/>
  <c r="D32" i="22"/>
  <c r="E32" i="22" s="1"/>
  <c r="F32" i="22" s="1"/>
  <c r="G32" i="22" s="1"/>
  <c r="H32" i="22" s="1"/>
  <c r="I32" i="22" s="1"/>
  <c r="J32" i="22" s="1"/>
  <c r="K32" i="22" s="1"/>
  <c r="L32" i="22" s="1"/>
  <c r="AE7" i="17"/>
  <c r="T8" i="17"/>
  <c r="G20" i="28"/>
  <c r="G24" i="28" s="1"/>
  <c r="G22" i="28"/>
  <c r="G21" i="28"/>
  <c r="A22" i="28" l="1"/>
  <c r="D22" i="28" s="1"/>
  <c r="A23" i="28" l="1"/>
  <c r="A24" i="28" s="1"/>
  <c r="Q28" i="25"/>
  <c r="I27" i="24"/>
  <c r="Q27" i="24" s="1"/>
  <c r="Y27" i="24" s="1"/>
  <c r="J27" i="23"/>
  <c r="D27" i="23"/>
  <c r="C27" i="23"/>
  <c r="E7" i="17"/>
  <c r="D7" i="17"/>
  <c r="C7" i="17"/>
  <c r="N4" i="18"/>
  <c r="O12" i="18"/>
  <c r="K9" i="18"/>
  <c r="K8" i="18"/>
  <c r="F5" i="18"/>
  <c r="K4" i="18"/>
  <c r="C2" i="18"/>
  <c r="K19" i="18"/>
  <c r="O7" i="18"/>
  <c r="N7" i="18"/>
  <c r="N5" i="18"/>
  <c r="F7" i="18"/>
  <c r="F6" i="18"/>
  <c r="F4" i="18"/>
  <c r="F3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K5" i="18" s="1"/>
  <c r="O5" i="18" s="1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K6" i="18" s="1"/>
  <c r="C36" i="18"/>
  <c r="C37" i="18"/>
  <c r="C38" i="18"/>
  <c r="C39" i="18"/>
  <c r="C40" i="18"/>
  <c r="C41" i="18"/>
  <c r="C42" i="18"/>
  <c r="C43" i="18"/>
  <c r="C44" i="18"/>
  <c r="C45" i="18"/>
  <c r="C46" i="18"/>
  <c r="K7" i="18" s="1"/>
  <c r="C47" i="18"/>
  <c r="C48" i="18"/>
  <c r="C49" i="18"/>
  <c r="C50" i="18"/>
  <c r="C51" i="18"/>
  <c r="C52" i="18"/>
  <c r="C53" i="18"/>
  <c r="C54" i="18"/>
  <c r="C55" i="18"/>
  <c r="C56" i="18"/>
  <c r="C57" i="18"/>
  <c r="C4" i="18"/>
  <c r="C14" i="28"/>
  <c r="C13" i="28"/>
  <c r="M11" i="28"/>
  <c r="N10" i="28" s="1"/>
  <c r="H11" i="28"/>
  <c r="I9" i="28" s="1"/>
  <c r="D11" i="28"/>
  <c r="M10" i="28"/>
  <c r="H10" i="28"/>
  <c r="I10" i="28" s="1"/>
  <c r="D10" i="28"/>
  <c r="M9" i="28"/>
  <c r="H9" i="28"/>
  <c r="H13" i="28" s="1"/>
  <c r="D9" i="28"/>
  <c r="D13" i="28" s="1"/>
  <c r="M8" i="28"/>
  <c r="M6" i="28"/>
  <c r="M5" i="28"/>
  <c r="D5" i="28"/>
  <c r="H5" i="28" s="1"/>
  <c r="M4" i="28"/>
  <c r="D4" i="28"/>
  <c r="H4" i="28" s="1"/>
  <c r="M3" i="28"/>
  <c r="N3" i="28" s="1"/>
  <c r="D3" i="28"/>
  <c r="H3" i="28" s="1"/>
  <c r="L10" i="25"/>
  <c r="L11" i="25"/>
  <c r="L12" i="25"/>
  <c r="L13" i="25"/>
  <c r="L14" i="25"/>
  <c r="L15" i="25"/>
  <c r="L16" i="25"/>
  <c r="L17" i="25"/>
  <c r="L18" i="25"/>
  <c r="L19" i="25"/>
  <c r="L20" i="25"/>
  <c r="L21" i="25"/>
  <c r="L9" i="25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10" i="26"/>
  <c r="A9" i="26"/>
  <c r="A8" i="26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A51" i="24"/>
  <c r="I51" i="24" s="1"/>
  <c r="Q51" i="24" s="1"/>
  <c r="Y51" i="24" s="1"/>
  <c r="A50" i="24"/>
  <c r="I50" i="24" s="1"/>
  <c r="Q50" i="24" s="1"/>
  <c r="Y50" i="24" s="1"/>
  <c r="A49" i="24"/>
  <c r="I49" i="24" s="1"/>
  <c r="Q49" i="24" s="1"/>
  <c r="Y49" i="24" s="1"/>
  <c r="A48" i="24"/>
  <c r="I48" i="24" s="1"/>
  <c r="Q48" i="24" s="1"/>
  <c r="Y48" i="24" s="1"/>
  <c r="A47" i="24"/>
  <c r="I47" i="24" s="1"/>
  <c r="Q47" i="24" s="1"/>
  <c r="Y47" i="24" s="1"/>
  <c r="A46" i="24"/>
  <c r="I46" i="24" s="1"/>
  <c r="Q46" i="24" s="1"/>
  <c r="Y46" i="24" s="1"/>
  <c r="A45" i="24"/>
  <c r="I45" i="24" s="1"/>
  <c r="Q45" i="24" s="1"/>
  <c r="Y45" i="24" s="1"/>
  <c r="A44" i="24"/>
  <c r="I44" i="24" s="1"/>
  <c r="Q44" i="24" s="1"/>
  <c r="Y44" i="24" s="1"/>
  <c r="A43" i="24"/>
  <c r="I43" i="24" s="1"/>
  <c r="Q43" i="24" s="1"/>
  <c r="Y43" i="24" s="1"/>
  <c r="A42" i="24"/>
  <c r="I42" i="24" s="1"/>
  <c r="Q42" i="24" s="1"/>
  <c r="Y42" i="24" s="1"/>
  <c r="A41" i="24"/>
  <c r="I41" i="24" s="1"/>
  <c r="Q41" i="24" s="1"/>
  <c r="Y41" i="24" s="1"/>
  <c r="A40" i="24"/>
  <c r="I40" i="24" s="1"/>
  <c r="Q40" i="24" s="1"/>
  <c r="Y40" i="24" s="1"/>
  <c r="A39" i="24"/>
  <c r="I39" i="24" s="1"/>
  <c r="Q39" i="24" s="1"/>
  <c r="Y39" i="24" s="1"/>
  <c r="A38" i="24"/>
  <c r="I38" i="24" s="1"/>
  <c r="Q38" i="24" s="1"/>
  <c r="Y38" i="24" s="1"/>
  <c r="A37" i="24"/>
  <c r="I37" i="24" s="1"/>
  <c r="Q37" i="24" s="1"/>
  <c r="Y37" i="24" s="1"/>
  <c r="A36" i="24"/>
  <c r="I36" i="24" s="1"/>
  <c r="Q36" i="24" s="1"/>
  <c r="Y36" i="24" s="1"/>
  <c r="A35" i="24"/>
  <c r="I35" i="24" s="1"/>
  <c r="Q35" i="24" s="1"/>
  <c r="Y35" i="24" s="1"/>
  <c r="A34" i="24"/>
  <c r="I34" i="24" s="1"/>
  <c r="Q34" i="24" s="1"/>
  <c r="Y34" i="24" s="1"/>
  <c r="A33" i="24"/>
  <c r="I33" i="24" s="1"/>
  <c r="Q33" i="24" s="1"/>
  <c r="Y33" i="24" s="1"/>
  <c r="A31" i="24"/>
  <c r="I31" i="24" s="1"/>
  <c r="Q31" i="24" s="1"/>
  <c r="Y31" i="24" s="1"/>
  <c r="A30" i="24"/>
  <c r="I30" i="24" s="1"/>
  <c r="Q30" i="24" s="1"/>
  <c r="Y30" i="24" s="1"/>
  <c r="A29" i="24"/>
  <c r="I29" i="24" s="1"/>
  <c r="Q29" i="24" s="1"/>
  <c r="Y29" i="24" s="1"/>
  <c r="A28" i="24"/>
  <c r="I28" i="24" s="1"/>
  <c r="Q28" i="24" s="1"/>
  <c r="Y28" i="24" s="1"/>
  <c r="A26" i="24"/>
  <c r="I26" i="24" s="1"/>
  <c r="Q26" i="24" s="1"/>
  <c r="Y26" i="24" s="1"/>
  <c r="A25" i="24"/>
  <c r="I25" i="24" s="1"/>
  <c r="Q25" i="24" s="1"/>
  <c r="Y25" i="24" s="1"/>
  <c r="A24" i="24"/>
  <c r="I24" i="24" s="1"/>
  <c r="Q24" i="24" s="1"/>
  <c r="Y24" i="24" s="1"/>
  <c r="A23" i="24"/>
  <c r="I23" i="24" s="1"/>
  <c r="Q23" i="24" s="1"/>
  <c r="Y23" i="24" s="1"/>
  <c r="A22" i="24"/>
  <c r="I22" i="24" s="1"/>
  <c r="Q22" i="24" s="1"/>
  <c r="Y22" i="24" s="1"/>
  <c r="A21" i="24"/>
  <c r="I21" i="24" s="1"/>
  <c r="Q21" i="24" s="1"/>
  <c r="Y21" i="24" s="1"/>
  <c r="A20" i="24"/>
  <c r="I20" i="24" s="1"/>
  <c r="Q20" i="24" s="1"/>
  <c r="Y20" i="24" s="1"/>
  <c r="A19" i="24"/>
  <c r="I19" i="24" s="1"/>
  <c r="Q19" i="24" s="1"/>
  <c r="Y19" i="24" s="1"/>
  <c r="A18" i="24"/>
  <c r="I18" i="24" s="1"/>
  <c r="Q18" i="24" s="1"/>
  <c r="Y18" i="24" s="1"/>
  <c r="A17" i="24"/>
  <c r="I17" i="24" s="1"/>
  <c r="Q17" i="24" s="1"/>
  <c r="Y17" i="24" s="1"/>
  <c r="A16" i="24"/>
  <c r="I16" i="24" s="1"/>
  <c r="Q16" i="24" s="1"/>
  <c r="Y16" i="24" s="1"/>
  <c r="A15" i="24"/>
  <c r="I15" i="24" s="1"/>
  <c r="Q15" i="24" s="1"/>
  <c r="Y15" i="24" s="1"/>
  <c r="A14" i="24"/>
  <c r="I14" i="24" s="1"/>
  <c r="Q14" i="24" s="1"/>
  <c r="Y14" i="24" s="1"/>
  <c r="A13" i="24"/>
  <c r="I13" i="24" s="1"/>
  <c r="Q13" i="24" s="1"/>
  <c r="Y13" i="24" s="1"/>
  <c r="A12" i="24"/>
  <c r="I12" i="24" s="1"/>
  <c r="Q12" i="24" s="1"/>
  <c r="Y12" i="24" s="1"/>
  <c r="A11" i="24"/>
  <c r="I11" i="24" s="1"/>
  <c r="Q11" i="24" s="1"/>
  <c r="Y11" i="24" s="1"/>
  <c r="A10" i="24"/>
  <c r="I10" i="24" s="1"/>
  <c r="Q10" i="24" s="1"/>
  <c r="Y10" i="24" s="1"/>
  <c r="A9" i="24"/>
  <c r="I9" i="24" s="1"/>
  <c r="Q9" i="24" s="1"/>
  <c r="Y9" i="24" s="1"/>
  <c r="A8" i="24"/>
  <c r="I8" i="24" s="1"/>
  <c r="Q8" i="24" s="1"/>
  <c r="Y8" i="24" s="1"/>
  <c r="J50" i="23"/>
  <c r="D48" i="23"/>
  <c r="D49" i="23" s="1"/>
  <c r="D50" i="23" s="1"/>
  <c r="D51" i="23" s="1"/>
  <c r="C48" i="23"/>
  <c r="C49" i="23" s="1"/>
  <c r="C50" i="23" s="1"/>
  <c r="C51" i="23" s="1"/>
  <c r="D47" i="23"/>
  <c r="C47" i="23"/>
  <c r="J44" i="23"/>
  <c r="D45" i="23"/>
  <c r="D46" i="23" s="1"/>
  <c r="C45" i="23"/>
  <c r="C46" i="23" s="1"/>
  <c r="D44" i="23"/>
  <c r="C44" i="23"/>
  <c r="J42" i="23"/>
  <c r="J43" i="23" s="1"/>
  <c r="J45" i="23" s="1"/>
  <c r="J46" i="23" s="1"/>
  <c r="J47" i="23" s="1"/>
  <c r="J48" i="23" s="1"/>
  <c r="J49" i="23" s="1"/>
  <c r="C43" i="23"/>
  <c r="J41" i="23"/>
  <c r="D42" i="23"/>
  <c r="C42" i="23"/>
  <c r="J40" i="23"/>
  <c r="D41" i="23"/>
  <c r="D43" i="23" s="1"/>
  <c r="C41" i="23"/>
  <c r="J39" i="23"/>
  <c r="D40" i="23"/>
  <c r="C40" i="23"/>
  <c r="J37" i="23"/>
  <c r="J38" i="23" s="1"/>
  <c r="D38" i="23"/>
  <c r="D39" i="23" s="1"/>
  <c r="C38" i="23"/>
  <c r="C39" i="23" s="1"/>
  <c r="D37" i="23"/>
  <c r="C37" i="23"/>
  <c r="D36" i="23"/>
  <c r="C36" i="23"/>
  <c r="D35" i="23"/>
  <c r="C35" i="23"/>
  <c r="D34" i="23"/>
  <c r="C34" i="23"/>
  <c r="D33" i="23"/>
  <c r="C33" i="23"/>
  <c r="D31" i="23"/>
  <c r="C31" i="23"/>
  <c r="D30" i="23"/>
  <c r="C30" i="23"/>
  <c r="D29" i="23"/>
  <c r="C29" i="23"/>
  <c r="J28" i="23"/>
  <c r="J29" i="23" s="1"/>
  <c r="J30" i="23" s="1"/>
  <c r="J31" i="23" s="1"/>
  <c r="J32" i="23" s="1"/>
  <c r="J33" i="23" s="1"/>
  <c r="J34" i="23" s="1"/>
  <c r="J35" i="23" s="1"/>
  <c r="J36" i="23" s="1"/>
  <c r="D28" i="23"/>
  <c r="C28" i="23"/>
  <c r="J26" i="23"/>
  <c r="D26" i="23"/>
  <c r="C26" i="23"/>
  <c r="N10" i="23"/>
  <c r="J10" i="23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N9" i="23"/>
  <c r="J9" i="23"/>
  <c r="J8" i="23"/>
  <c r="D8" i="23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C8" i="23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40" i="22"/>
  <c r="C41" i="22" s="1"/>
  <c r="C37" i="22"/>
  <c r="C38" i="22" s="1"/>
  <c r="C27" i="22" s="1"/>
  <c r="D27" i="22" s="1"/>
  <c r="E27" i="22" s="1"/>
  <c r="F27" i="22" s="1"/>
  <c r="G27" i="22" s="1"/>
  <c r="H27" i="22" s="1"/>
  <c r="I27" i="22" s="1"/>
  <c r="J27" i="22" s="1"/>
  <c r="K27" i="22" s="1"/>
  <c r="L27" i="22" s="1"/>
  <c r="C36" i="22"/>
  <c r="C35" i="22" s="1"/>
  <c r="D35" i="22" s="1"/>
  <c r="E35" i="22" s="1"/>
  <c r="F35" i="22" s="1"/>
  <c r="G35" i="22" s="1"/>
  <c r="H35" i="22" s="1"/>
  <c r="I35" i="22" s="1"/>
  <c r="J35" i="22" s="1"/>
  <c r="K35" i="22" s="1"/>
  <c r="L35" i="22" s="1"/>
  <c r="C33" i="22"/>
  <c r="D33" i="22" s="1"/>
  <c r="E33" i="22" s="1"/>
  <c r="F33" i="22" s="1"/>
  <c r="G33" i="22" s="1"/>
  <c r="H33" i="22" s="1"/>
  <c r="I33" i="22" s="1"/>
  <c r="J33" i="22" s="1"/>
  <c r="K33" i="22" s="1"/>
  <c r="L33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C25" i="22"/>
  <c r="D25" i="22" s="1"/>
  <c r="E25" i="22" s="1"/>
  <c r="F25" i="22" s="1"/>
  <c r="G25" i="22" s="1"/>
  <c r="H25" i="22" s="1"/>
  <c r="I25" i="22" s="1"/>
  <c r="J25" i="22" s="1"/>
  <c r="K25" i="22" s="1"/>
  <c r="L25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C23" i="22"/>
  <c r="D23" i="22" s="1"/>
  <c r="E23" i="22" s="1"/>
  <c r="F23" i="22" s="1"/>
  <c r="G23" i="22" s="1"/>
  <c r="H23" i="22" s="1"/>
  <c r="I23" i="22" s="1"/>
  <c r="J23" i="22" s="1"/>
  <c r="K23" i="22" s="1"/>
  <c r="L23" i="22" s="1"/>
  <c r="C22" i="22"/>
  <c r="D22" i="22" s="1"/>
  <c r="E22" i="22" s="1"/>
  <c r="F22" i="22" s="1"/>
  <c r="G22" i="22" s="1"/>
  <c r="H22" i="22" s="1"/>
  <c r="I22" i="22" s="1"/>
  <c r="J22" i="22" s="1"/>
  <c r="K22" i="22" s="1"/>
  <c r="L22" i="22" s="1"/>
  <c r="C21" i="22"/>
  <c r="D21" i="22" s="1"/>
  <c r="E21" i="22" s="1"/>
  <c r="F21" i="22" s="1"/>
  <c r="G21" i="22" s="1"/>
  <c r="H21" i="22" s="1"/>
  <c r="I21" i="22" s="1"/>
  <c r="J21" i="22" s="1"/>
  <c r="K21" i="22" s="1"/>
  <c r="L21" i="22" s="1"/>
  <c r="C20" i="22"/>
  <c r="C17" i="22" s="1"/>
  <c r="D17" i="22" s="1"/>
  <c r="E17" i="22" s="1"/>
  <c r="F17" i="22" s="1"/>
  <c r="G17" i="22" s="1"/>
  <c r="H17" i="22" s="1"/>
  <c r="I17" i="22" s="1"/>
  <c r="J17" i="22" s="1"/>
  <c r="K17" i="22" s="1"/>
  <c r="L17" i="22" s="1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AA16" i="22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D15" i="22"/>
  <c r="E15" i="22" s="1"/>
  <c r="F15" i="22" s="1"/>
  <c r="G15" i="22" s="1"/>
  <c r="H15" i="22" s="1"/>
  <c r="I15" i="22" s="1"/>
  <c r="J15" i="22" s="1"/>
  <c r="K15" i="22" s="1"/>
  <c r="L15" i="22" s="1"/>
  <c r="C15" i="22"/>
  <c r="C14" i="22"/>
  <c r="D14" i="22" s="1"/>
  <c r="E14" i="22" s="1"/>
  <c r="F14" i="22" s="1"/>
  <c r="G14" i="22" s="1"/>
  <c r="H14" i="22" s="1"/>
  <c r="I14" i="22" s="1"/>
  <c r="J14" i="22" s="1"/>
  <c r="K14" i="22" s="1"/>
  <c r="L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C11" i="22"/>
  <c r="D11" i="22" s="1"/>
  <c r="E11" i="22" s="1"/>
  <c r="F11" i="22" s="1"/>
  <c r="G11" i="22" s="1"/>
  <c r="H11" i="22" s="1"/>
  <c r="I11" i="22" s="1"/>
  <c r="J11" i="22" s="1"/>
  <c r="K11" i="22" s="1"/>
  <c r="L11" i="22" s="1"/>
  <c r="C9" i="22"/>
  <c r="D9" i="22" s="1"/>
  <c r="E9" i="22" s="1"/>
  <c r="F9" i="22" s="1"/>
  <c r="G9" i="22" s="1"/>
  <c r="H9" i="22" s="1"/>
  <c r="I9" i="22" s="1"/>
  <c r="J9" i="22" s="1"/>
  <c r="K9" i="22" s="1"/>
  <c r="L9" i="22" s="1"/>
  <c r="C8" i="22"/>
  <c r="C10" i="22" s="1"/>
  <c r="D10" i="22" s="1"/>
  <c r="E10" i="22" s="1"/>
  <c r="F10" i="22" s="1"/>
  <c r="G10" i="22" s="1"/>
  <c r="H10" i="22" s="1"/>
  <c r="I10" i="22" s="1"/>
  <c r="J10" i="22" s="1"/>
  <c r="K10" i="22" s="1"/>
  <c r="L10" i="22" s="1"/>
  <c r="AI11" i="5"/>
  <c r="AJ11" i="5" s="1"/>
  <c r="AI13" i="5"/>
  <c r="AJ13" i="5" s="1"/>
  <c r="AI19" i="5"/>
  <c r="AJ19" i="5" s="1"/>
  <c r="AI21" i="5"/>
  <c r="AJ21" i="5" s="1"/>
  <c r="AI28" i="5"/>
  <c r="AJ28" i="5" s="1"/>
  <c r="AI30" i="5"/>
  <c r="AJ30" i="5" s="1"/>
  <c r="AI36" i="5"/>
  <c r="AJ36" i="5" s="1"/>
  <c r="AI38" i="5"/>
  <c r="AJ38" i="5" s="1"/>
  <c r="AI44" i="5"/>
  <c r="AJ44" i="5" s="1"/>
  <c r="AI46" i="5"/>
  <c r="AJ46" i="5" s="1"/>
  <c r="AJ7" i="5"/>
  <c r="AI7" i="5"/>
  <c r="AD8" i="5"/>
  <c r="AE8" i="5" s="1"/>
  <c r="AD9" i="5"/>
  <c r="AI9" i="5" s="1"/>
  <c r="AJ9" i="5" s="1"/>
  <c r="AD10" i="5"/>
  <c r="AI10" i="5" s="1"/>
  <c r="AJ10" i="5" s="1"/>
  <c r="AE10" i="5"/>
  <c r="AD11" i="5"/>
  <c r="AE11" i="5" s="1"/>
  <c r="AD12" i="5"/>
  <c r="AE12" i="5" s="1"/>
  <c r="AD13" i="5"/>
  <c r="AE13" i="5"/>
  <c r="AD14" i="5"/>
  <c r="AI14" i="5" s="1"/>
  <c r="AJ14" i="5" s="1"/>
  <c r="AD15" i="5"/>
  <c r="AE15" i="5" s="1"/>
  <c r="AD16" i="5"/>
  <c r="AE16" i="5" s="1"/>
  <c r="AD17" i="5"/>
  <c r="AI17" i="5" s="1"/>
  <c r="AJ17" i="5" s="1"/>
  <c r="AE17" i="5"/>
  <c r="AD18" i="5"/>
  <c r="AI18" i="5" s="1"/>
  <c r="AJ18" i="5" s="1"/>
  <c r="AE18" i="5"/>
  <c r="AD19" i="5"/>
  <c r="AE19" i="5" s="1"/>
  <c r="AD20" i="5"/>
  <c r="AE20" i="5" s="1"/>
  <c r="AD21" i="5"/>
  <c r="AE21" i="5"/>
  <c r="AD22" i="5"/>
  <c r="AI22" i="5" s="1"/>
  <c r="AJ22" i="5" s="1"/>
  <c r="AE22" i="5"/>
  <c r="AD23" i="5"/>
  <c r="AE23" i="5" s="1"/>
  <c r="AD24" i="5"/>
  <c r="AE24" i="5" s="1"/>
  <c r="AD25" i="5"/>
  <c r="AI25" i="5" s="1"/>
  <c r="AJ25" i="5" s="1"/>
  <c r="AD27" i="5"/>
  <c r="AI27" i="5" s="1"/>
  <c r="AJ27" i="5" s="1"/>
  <c r="AE27" i="5"/>
  <c r="AD28" i="5"/>
  <c r="AE28" i="5" s="1"/>
  <c r="AD29" i="5"/>
  <c r="AE29" i="5" s="1"/>
  <c r="AD30" i="5"/>
  <c r="AE30" i="5"/>
  <c r="AD31" i="5"/>
  <c r="AI31" i="5" s="1"/>
  <c r="AJ31" i="5" s="1"/>
  <c r="AD32" i="5"/>
  <c r="AE32" i="5" s="1"/>
  <c r="AD33" i="5"/>
  <c r="AE33" i="5" s="1"/>
  <c r="AD34" i="5"/>
  <c r="AI34" i="5" s="1"/>
  <c r="AJ34" i="5" s="1"/>
  <c r="AE34" i="5"/>
  <c r="AD35" i="5"/>
  <c r="AI35" i="5" s="1"/>
  <c r="AJ35" i="5" s="1"/>
  <c r="AE35" i="5"/>
  <c r="AD36" i="5"/>
  <c r="AE36" i="5" s="1"/>
  <c r="AD37" i="5"/>
  <c r="AE37" i="5" s="1"/>
  <c r="AD38" i="5"/>
  <c r="AE38" i="5"/>
  <c r="AD39" i="5"/>
  <c r="AI39" i="5" s="1"/>
  <c r="AJ39" i="5" s="1"/>
  <c r="AD40" i="5"/>
  <c r="AE40" i="5" s="1"/>
  <c r="AD41" i="5"/>
  <c r="AE41" i="5" s="1"/>
  <c r="AD42" i="5"/>
  <c r="AI42" i="5" s="1"/>
  <c r="AJ42" i="5" s="1"/>
  <c r="AD43" i="5"/>
  <c r="AI43" i="5" s="1"/>
  <c r="AJ43" i="5" s="1"/>
  <c r="AE43" i="5"/>
  <c r="AD44" i="5"/>
  <c r="AE44" i="5" s="1"/>
  <c r="AD45" i="5"/>
  <c r="AE45" i="5" s="1"/>
  <c r="AD46" i="5"/>
  <c r="AE46" i="5"/>
  <c r="AD47" i="5"/>
  <c r="AI47" i="5" s="1"/>
  <c r="AJ47" i="5" s="1"/>
  <c r="AD48" i="5"/>
  <c r="AE48" i="5" s="1"/>
  <c r="AD49" i="5"/>
  <c r="AE49" i="5" s="1"/>
  <c r="AE7" i="5"/>
  <c r="AD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B5" i="15"/>
  <c r="A3" i="4" s="1"/>
  <c r="B4" i="15"/>
  <c r="E3" i="15"/>
  <c r="B3" i="15"/>
  <c r="B6" i="15" s="1"/>
  <c r="A1" i="15"/>
  <c r="A1" i="4" s="1"/>
  <c r="A1" i="13" l="1"/>
  <c r="A3" i="13"/>
  <c r="L8" i="25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C26" i="22"/>
  <c r="D26" i="22" s="1"/>
  <c r="E26" i="22" s="1"/>
  <c r="F26" i="22" s="1"/>
  <c r="G26" i="22" s="1"/>
  <c r="H26" i="22" s="1"/>
  <c r="I26" i="22" s="1"/>
  <c r="J26" i="22" s="1"/>
  <c r="K26" i="22" s="1"/>
  <c r="L26" i="22" s="1"/>
  <c r="AI8" i="5"/>
  <c r="AJ8" i="5" s="1"/>
  <c r="AE39" i="5"/>
  <c r="AI45" i="5"/>
  <c r="AJ45" i="5" s="1"/>
  <c r="AI40" i="5"/>
  <c r="AJ40" i="5" s="1"/>
  <c r="AI29" i="5"/>
  <c r="AJ29" i="5" s="1"/>
  <c r="AI23" i="5"/>
  <c r="AJ23" i="5" s="1"/>
  <c r="AI12" i="5"/>
  <c r="AJ12" i="5" s="1"/>
  <c r="AI41" i="5"/>
  <c r="AJ41" i="5" s="1"/>
  <c r="AI24" i="5"/>
  <c r="AJ24" i="5" s="1"/>
  <c r="AE47" i="5"/>
  <c r="AE42" i="5"/>
  <c r="AE31" i="5"/>
  <c r="AE25" i="5"/>
  <c r="AE14" i="5"/>
  <c r="AE9" i="5"/>
  <c r="AI48" i="5"/>
  <c r="AJ48" i="5" s="1"/>
  <c r="AI37" i="5"/>
  <c r="AJ37" i="5" s="1"/>
  <c r="AI32" i="5"/>
  <c r="AJ32" i="5" s="1"/>
  <c r="AI20" i="5"/>
  <c r="AJ20" i="5" s="1"/>
  <c r="AI15" i="5"/>
  <c r="AJ15" i="5" s="1"/>
  <c r="AI49" i="5"/>
  <c r="AJ49" i="5" s="1"/>
  <c r="AI33" i="5"/>
  <c r="AJ33" i="5" s="1"/>
  <c r="AI16" i="5"/>
  <c r="AJ16" i="5" s="1"/>
  <c r="N9" i="28"/>
  <c r="N13" i="28" s="1"/>
  <c r="N4" i="28"/>
  <c r="N14" i="28" s="1"/>
  <c r="P14" i="28" s="1"/>
  <c r="K13" i="18"/>
  <c r="P10" i="28"/>
  <c r="I3" i="28"/>
  <c r="I14" i="28" s="1"/>
  <c r="H14" i="28"/>
  <c r="I13" i="28"/>
  <c r="P3" i="28"/>
  <c r="I4" i="28"/>
  <c r="D14" i="28"/>
  <c r="M14" i="28"/>
  <c r="M13" i="28"/>
  <c r="C42" i="22"/>
  <c r="D41" i="22"/>
  <c r="E41" i="22" s="1"/>
  <c r="F41" i="22" s="1"/>
  <c r="G41" i="22" s="1"/>
  <c r="H41" i="22" s="1"/>
  <c r="I41" i="22" s="1"/>
  <c r="J41" i="22" s="1"/>
  <c r="K41" i="22" s="1"/>
  <c r="L41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D38" i="22"/>
  <c r="E38" i="22" s="1"/>
  <c r="F38" i="22" s="1"/>
  <c r="G38" i="22" s="1"/>
  <c r="H38" i="22" s="1"/>
  <c r="I38" i="22" s="1"/>
  <c r="J38" i="22" s="1"/>
  <c r="K38" i="22" s="1"/>
  <c r="L38" i="22" s="1"/>
  <c r="D36" i="22"/>
  <c r="E36" i="22" s="1"/>
  <c r="F36" i="22" s="1"/>
  <c r="G36" i="22" s="1"/>
  <c r="H36" i="22" s="1"/>
  <c r="I36" i="22" s="1"/>
  <c r="J36" i="22" s="1"/>
  <c r="K36" i="22" s="1"/>
  <c r="L36" i="22" s="1"/>
  <c r="D40" i="22"/>
  <c r="E40" i="22" s="1"/>
  <c r="F40" i="22" s="1"/>
  <c r="G40" i="22" s="1"/>
  <c r="H40" i="22" s="1"/>
  <c r="I40" i="22" s="1"/>
  <c r="J40" i="22" s="1"/>
  <c r="K40" i="22" s="1"/>
  <c r="L40" i="22" s="1"/>
  <c r="C19" i="22"/>
  <c r="D19" i="22" s="1"/>
  <c r="E19" i="22" s="1"/>
  <c r="F19" i="22" s="1"/>
  <c r="G19" i="22" s="1"/>
  <c r="H19" i="22" s="1"/>
  <c r="I19" i="22" s="1"/>
  <c r="J19" i="22" s="1"/>
  <c r="K19" i="22" s="1"/>
  <c r="L19" i="22" s="1"/>
  <c r="D37" i="22"/>
  <c r="E37" i="22" s="1"/>
  <c r="F37" i="22" s="1"/>
  <c r="G37" i="22" s="1"/>
  <c r="H37" i="22" s="1"/>
  <c r="I37" i="22" s="1"/>
  <c r="J37" i="22" s="1"/>
  <c r="K37" i="22" s="1"/>
  <c r="L37" i="22" s="1"/>
  <c r="D8" i="22"/>
  <c r="E8" i="22" s="1"/>
  <c r="F8" i="22" s="1"/>
  <c r="G8" i="22" s="1"/>
  <c r="H8" i="22" s="1"/>
  <c r="I8" i="22" s="1"/>
  <c r="J8" i="22" s="1"/>
  <c r="K8" i="22" s="1"/>
  <c r="L8" i="22" s="1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D20" i="22"/>
  <c r="E20" i="22" s="1"/>
  <c r="F20" i="22" s="1"/>
  <c r="G20" i="22" s="1"/>
  <c r="H20" i="22" s="1"/>
  <c r="I20" i="22" s="1"/>
  <c r="J20" i="22" s="1"/>
  <c r="K20" i="22" s="1"/>
  <c r="L20" i="22" s="1"/>
  <c r="F38" i="20"/>
  <c r="F37" i="20"/>
  <c r="D41" i="20"/>
  <c r="D39" i="20"/>
  <c r="D32" i="20"/>
  <c r="C39" i="20"/>
  <c r="E39" i="20" s="1"/>
  <c r="C38" i="20"/>
  <c r="D38" i="20" s="1"/>
  <c r="D31" i="20" s="1"/>
  <c r="C36" i="20"/>
  <c r="E36" i="20" s="1"/>
  <c r="B37" i="20"/>
  <c r="B38" i="20"/>
  <c r="B39" i="20"/>
  <c r="B40" i="20"/>
  <c r="B36" i="20"/>
  <c r="C33" i="20"/>
  <c r="C32" i="20"/>
  <c r="C31" i="20"/>
  <c r="C30" i="20"/>
  <c r="C29" i="20"/>
  <c r="C37" i="20"/>
  <c r="E37" i="20" s="1"/>
  <c r="C40" i="20"/>
  <c r="D40" i="20" s="1"/>
  <c r="B32" i="20"/>
  <c r="B33" i="20"/>
  <c r="B31" i="20"/>
  <c r="B30" i="20"/>
  <c r="B29" i="20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H6" i="20"/>
  <c r="C26" i="20"/>
  <c r="C25" i="20"/>
  <c r="H13" i="20"/>
  <c r="K20" i="20"/>
  <c r="I9" i="20"/>
  <c r="I8" i="20"/>
  <c r="I7" i="20"/>
  <c r="I6" i="20"/>
  <c r="D5" i="20"/>
  <c r="I2" i="20"/>
  <c r="I3" i="20" s="1"/>
  <c r="P4" i="28" l="1"/>
  <c r="P9" i="28"/>
  <c r="P13" i="28"/>
  <c r="C43" i="22"/>
  <c r="D42" i="22"/>
  <c r="E42" i="22" s="1"/>
  <c r="F42" i="22" s="1"/>
  <c r="G42" i="22" s="1"/>
  <c r="H42" i="22" s="1"/>
  <c r="I42" i="22" s="1"/>
  <c r="J42" i="22" s="1"/>
  <c r="K42" i="22" s="1"/>
  <c r="L42" i="22" s="1"/>
  <c r="E38" i="20"/>
  <c r="E40" i="20"/>
  <c r="D43" i="20"/>
  <c r="D37" i="20"/>
  <c r="D36" i="20"/>
  <c r="F39" i="20"/>
  <c r="D33" i="20" s="1"/>
  <c r="F40" i="20" s="1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D43" i="22" l="1"/>
  <c r="E43" i="22" s="1"/>
  <c r="F43" i="22" s="1"/>
  <c r="G43" i="22" s="1"/>
  <c r="H43" i="22" s="1"/>
  <c r="I43" i="22" s="1"/>
  <c r="J43" i="22" s="1"/>
  <c r="K43" i="22" s="1"/>
  <c r="L43" i="22" s="1"/>
  <c r="C44" i="22"/>
  <c r="D44" i="20"/>
  <c r="D30" i="20"/>
  <c r="B10" i="21"/>
  <c r="C10" i="21"/>
  <c r="L22" i="20"/>
  <c r="C27" i="20"/>
  <c r="C45" i="22" l="1"/>
  <c r="D44" i="22"/>
  <c r="E44" i="22" s="1"/>
  <c r="F44" i="22" s="1"/>
  <c r="G44" i="22" s="1"/>
  <c r="H44" i="22" s="1"/>
  <c r="I44" i="22" s="1"/>
  <c r="J44" i="22" s="1"/>
  <c r="K44" i="22" s="1"/>
  <c r="L44" i="22" s="1"/>
  <c r="G9" i="20"/>
  <c r="H9" i="20" s="1"/>
  <c r="J9" i="20" s="1"/>
  <c r="G8" i="20"/>
  <c r="G7" i="20"/>
  <c r="F6" i="20"/>
  <c r="B13" i="20"/>
  <c r="B12" i="20"/>
  <c r="B14" i="20" s="1"/>
  <c r="G6" i="20" s="1"/>
  <c r="J6" i="20" s="1"/>
  <c r="O18" i="20" s="1"/>
  <c r="K16" i="20"/>
  <c r="F19" i="20"/>
  <c r="I19" i="20" s="1"/>
  <c r="I16" i="20"/>
  <c r="I17" i="20" s="1"/>
  <c r="F18" i="20"/>
  <c r="I18" i="20" s="1"/>
  <c r="C46" i="22" l="1"/>
  <c r="D45" i="22"/>
  <c r="E45" i="22" s="1"/>
  <c r="F45" i="22" s="1"/>
  <c r="G45" i="22" s="1"/>
  <c r="H45" i="22" s="1"/>
  <c r="I45" i="22" s="1"/>
  <c r="J45" i="22" s="1"/>
  <c r="K45" i="22" s="1"/>
  <c r="L45" i="22" s="1"/>
  <c r="P18" i="20"/>
  <c r="B25" i="20" s="1"/>
  <c r="P19" i="20"/>
  <c r="B26" i="20" s="1"/>
  <c r="P20" i="20"/>
  <c r="B27" i="20" s="1"/>
  <c r="G11" i="20"/>
  <c r="G12" i="20" s="1"/>
  <c r="H7" i="20"/>
  <c r="H8" i="20"/>
  <c r="J8" i="20" s="1"/>
  <c r="O20" i="20" s="1"/>
  <c r="K19" i="20"/>
  <c r="K18" i="20"/>
  <c r="K22" i="20" s="1"/>
  <c r="C47" i="22" l="1"/>
  <c r="D46" i="22"/>
  <c r="E46" i="22" s="1"/>
  <c r="F46" i="22" s="1"/>
  <c r="G46" i="22" s="1"/>
  <c r="H46" i="22" s="1"/>
  <c r="I46" i="22" s="1"/>
  <c r="J46" i="22" s="1"/>
  <c r="K46" i="22" s="1"/>
  <c r="L46" i="22" s="1"/>
  <c r="H11" i="20"/>
  <c r="H12" i="20" s="1"/>
  <c r="J7" i="20"/>
  <c r="O19" i="20" s="1"/>
  <c r="D47" i="22" l="1"/>
  <c r="E47" i="22" s="1"/>
  <c r="F47" i="22" s="1"/>
  <c r="G47" i="22" s="1"/>
  <c r="H47" i="22" s="1"/>
  <c r="I47" i="22" s="1"/>
  <c r="J47" i="22" s="1"/>
  <c r="K47" i="22" s="1"/>
  <c r="L47" i="22" s="1"/>
  <c r="C48" i="22"/>
  <c r="C49" i="22" l="1"/>
  <c r="D48" i="22"/>
  <c r="E48" i="22" s="1"/>
  <c r="F48" i="22" s="1"/>
  <c r="G48" i="22" s="1"/>
  <c r="H48" i="22" s="1"/>
  <c r="I48" i="22" s="1"/>
  <c r="J48" i="22" s="1"/>
  <c r="K48" i="22" s="1"/>
  <c r="L48" i="22" s="1"/>
  <c r="K18" i="18"/>
  <c r="L18" i="18" s="1"/>
  <c r="C50" i="22" l="1"/>
  <c r="D49" i="22"/>
  <c r="E49" i="22" s="1"/>
  <c r="F49" i="22" s="1"/>
  <c r="G49" i="22" s="1"/>
  <c r="H49" i="22" s="1"/>
  <c r="I49" i="22" s="1"/>
  <c r="J49" i="22" s="1"/>
  <c r="K49" i="22" s="1"/>
  <c r="L49" i="22" s="1"/>
  <c r="F2" i="18"/>
  <c r="W9" i="17"/>
  <c r="W10" i="17"/>
  <c r="C51" i="22" l="1"/>
  <c r="D51" i="22" s="1"/>
  <c r="E51" i="22" s="1"/>
  <c r="F51" i="22" s="1"/>
  <c r="G51" i="22" s="1"/>
  <c r="H51" i="22" s="1"/>
  <c r="I51" i="22" s="1"/>
  <c r="J51" i="22" s="1"/>
  <c r="K51" i="22" s="1"/>
  <c r="L51" i="22" s="1"/>
  <c r="D50" i="22"/>
  <c r="E50" i="22" s="1"/>
  <c r="F50" i="22" s="1"/>
  <c r="G50" i="22" s="1"/>
  <c r="H50" i="22" s="1"/>
  <c r="I50" i="22" s="1"/>
  <c r="J50" i="22" s="1"/>
  <c r="K50" i="22" s="1"/>
  <c r="L50" i="22" s="1"/>
  <c r="W12" i="17"/>
  <c r="P7" i="18"/>
  <c r="P6" i="18"/>
  <c r="W11" i="17" l="1"/>
  <c r="P13" i="18" l="1"/>
  <c r="K15" i="18" l="1"/>
  <c r="K10" i="18"/>
  <c r="P8" i="18"/>
  <c r="P9" i="18"/>
  <c r="P10" i="18" l="1"/>
  <c r="P15" i="18" l="1"/>
  <c r="P4" i="18" l="1"/>
  <c r="P5" i="18"/>
  <c r="W8" i="17" l="1"/>
  <c r="D29" i="20" l="1"/>
  <c r="F33" i="20" l="1"/>
  <c r="W7" i="17" l="1"/>
  <c r="N13" i="18"/>
  <c r="O4" i="18"/>
  <c r="O13" i="18" l="1"/>
  <c r="N21" i="18" s="1"/>
  <c r="N18" i="18"/>
  <c r="T7" i="17" l="1"/>
  <c r="N7" i="17" s="1"/>
  <c r="F7" i="17" s="1"/>
  <c r="G7" i="17" s="1"/>
  <c r="R5" i="18"/>
  <c r="N15" i="18"/>
  <c r="O15" i="18" s="1"/>
  <c r="S10" i="18" s="1"/>
  <c r="O18" i="18"/>
  <c r="R6" i="18"/>
  <c r="R7" i="18"/>
  <c r="R4" i="18"/>
  <c r="R15" i="18" l="1"/>
  <c r="R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<sst xmlns="http://schemas.openxmlformats.org/spreadsheetml/2006/main" count="2529" uniqueCount="815">
  <si>
    <t>x</t>
  </si>
  <si>
    <t>Factors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</si>
  <si>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</si>
  <si>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</si>
  <si>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</si>
  <si>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</si>
  <si>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</si>
  <si>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</si>
  <si>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</si>
  <si>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</si>
  <si>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</si>
  <si>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</si>
  <si>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</si>
  <si>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</si>
  <si>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fcap</t>
  </si>
  <si>
    <t>Capital</t>
  </si>
  <si>
    <t>atax</t>
  </si>
  <si>
    <t>dtax</t>
  </si>
  <si>
    <t>mtax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</si>
  <si>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</si>
  <si>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</si>
  <si>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</si>
  <si>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</si>
  <si>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</si>
  <si>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</si>
  <si>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</si>
  <si>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</si>
  <si>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</si>
  <si>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awood</t>
  </si>
  <si>
    <t>cwood</t>
  </si>
  <si>
    <t>nafta</t>
  </si>
  <si>
    <t>eu</t>
  </si>
  <si>
    <t>rest</t>
  </si>
  <si>
    <t>awatr</t>
  </si>
  <si>
    <t>cwatr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</si>
  <si>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</si>
  <si>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</si>
  <si>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</si>
  <si>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</si>
  <si>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</si>
  <si>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</si>
  <si>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</si>
  <si>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</si>
  <si>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</si>
  <si>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</si>
  <si>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</si>
  <si>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</si>
  <si>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</si>
  <si>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</si>
  <si>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</si>
  <si>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</si>
  <si>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</si>
  <si>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</si>
  <si>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</si>
  <si>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</si>
  <si>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</si>
  <si>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</si>
  <si>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</si>
  <si>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</si>
  <si>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</si>
  <si>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</si>
  <si>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</si>
  <si>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</si>
  <si>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</si>
  <si>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</si>
  <si>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</si>
  <si>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</si>
  <si>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</si>
  <si>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</si>
  <si>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</si>
  <si>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</si>
  <si>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</si>
  <si>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</si>
  <si>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</si>
  <si>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</si>
  <si>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</si>
  <si>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</si>
  <si>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</si>
  <si>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</si>
  <si>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</si>
  <si>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</si>
  <si>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</si>
  <si>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</si>
  <si>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</si>
  <si>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</si>
  <si>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</si>
  <si>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</si>
  <si>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</si>
  <si>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</si>
  <si>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</si>
  <si>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</si>
  <si>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</si>
  <si>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</si>
  <si>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</si>
  <si>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</si>
  <si>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</si>
  <si>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</si>
  <si>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</si>
  <si>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</si>
  <si>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</si>
  <si>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</si>
  <si>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</si>
  <si>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</si>
  <si>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</si>
  <si>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</si>
  <si>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</si>
  <si>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</si>
  <si>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</si>
  <si>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</si>
  <si>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</si>
  <si>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</si>
  <si>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</si>
  <si>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</si>
  <si>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</si>
  <si>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</si>
  <si>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</si>
  <si>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</si>
  <si>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</si>
  <si>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</si>
  <si>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</si>
  <si>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</si>
  <si>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</si>
  <si>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</si>
  <si>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</si>
  <si>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</si>
  <si>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</si>
  <si>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</si>
  <si>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</si>
  <si>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</si>
  <si>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</si>
  <si>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</si>
  <si>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</si>
  <si>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</si>
  <si>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</si>
  <si>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</si>
  <si>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</si>
  <si>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</si>
  <si>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</si>
  <si>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</si>
  <si>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</si>
  <si>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</si>
  <si>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</si>
  <si>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</si>
  <si>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</si>
  <si>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</si>
  <si>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</si>
  <si>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</si>
  <si>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</si>
  <si>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</si>
  <si>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</si>
  <si>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</si>
  <si>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</si>
  <si>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</si>
  <si>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</si>
  <si>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</si>
  <si>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</si>
  <si>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</si>
  <si>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</si>
  <si>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</si>
  <si>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</si>
  <si>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</si>
  <si>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</si>
  <si>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</si>
  <si>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</si>
  <si>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</si>
  <si>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</si>
  <si>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</si>
  <si>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</si>
  <si>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</si>
  <si>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</si>
  <si>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</si>
  <si>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</si>
  <si>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</si>
  <si>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</si>
  <si>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</si>
  <si>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total</t>
  </si>
  <si>
    <t>areal</t>
  </si>
  <si>
    <t>aeduc</t>
  </si>
  <si>
    <t>aheal</t>
  </si>
  <si>
    <t>creal</t>
  </si>
  <si>
    <t>ceduc</t>
  </si>
  <si>
    <t>cheal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</si>
  <si>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</si>
  <si>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</si>
  <si>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</si>
  <si>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</si>
  <si>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</si>
  <si>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</si>
  <si>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</si>
  <si>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</si>
  <si>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</si>
  <si>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</si>
  <si>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</si>
  <si>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</si>
  <si>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</si>
  <si>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</si>
  <si>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</si>
  <si>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</si>
  <si>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</si>
  <si>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</si>
  <si>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</si>
  <si>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</si>
  <si>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</si>
  <si>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</si>
  <si>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</si>
  <si>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</si>
  <si>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</si>
  <si>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</si>
  <si>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</si>
  <si>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</si>
  <si>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</si>
  <si>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</si>
  <si>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</si>
  <si>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</si>
  <si>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</si>
  <si>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</si>
  <si>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</si>
  <si>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</si>
  <si>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</si>
  <si>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</si>
  <si>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</si>
  <si>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</si>
  <si>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</si>
  <si>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</si>
  <si>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</si>
  <si>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</si>
  <si>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</si>
  <si>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</si>
  <si>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</si>
  <si>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</si>
  <si>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</si>
  <si>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</si>
  <si>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</si>
  <si>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</si>
  <si>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</si>
  <si>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</si>
  <si>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</si>
  <si>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</si>
  <si>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</si>
  <si>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</si>
  <si>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</si>
  <si>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</si>
  <si>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</si>
  <si>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</si>
  <si>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</si>
  <si>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</si>
  <si>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</si>
  <si>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</si>
  <si>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</si>
  <si>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</si>
  <si>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</si>
  <si>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</si>
  <si>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</si>
  <si>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</si>
  <si>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</si>
  <si>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</si>
  <si>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</si>
  <si>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</si>
  <si>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</si>
  <si>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</si>
  <si>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</si>
  <si>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</si>
  <si>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</si>
  <si>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</si>
  <si>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</si>
  <si>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</si>
  <si>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</si>
  <si>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</si>
  <si>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</si>
  <si>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</si>
  <si>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</si>
  <si>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</si>
  <si>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</si>
  <si>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</si>
  <si>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</si>
  <si>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</si>
  <si>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</si>
  <si>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</si>
  <si>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</si>
  <si>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</si>
  <si>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</si>
  <si>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</si>
  <si>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</si>
  <si>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</si>
  <si>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</si>
  <si>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</si>
  <si>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</si>
  <si>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</si>
  <si>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</si>
  <si>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</si>
  <si>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</si>
  <si>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</si>
  <si>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</si>
  <si>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</si>
  <si>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</si>
  <si>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</si>
  <si>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</si>
  <si>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</si>
  <si>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</si>
  <si>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</si>
  <si>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</si>
  <si>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</si>
  <si>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</si>
  <si>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</si>
  <si>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</si>
  <si>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</si>
  <si>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</si>
  <si>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</si>
  <si>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</si>
  <si>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</si>
  <si>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</si>
  <si>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</si>
  <si>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</si>
  <si>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</si>
  <si>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avege</t>
  </si>
  <si>
    <t>afrui</t>
  </si>
  <si>
    <t>atoba</t>
  </si>
  <si>
    <t>Beverages</t>
  </si>
  <si>
    <t>toba</t>
  </si>
  <si>
    <t>trad</t>
  </si>
  <si>
    <t>tran</t>
  </si>
  <si>
    <t>comm</t>
  </si>
  <si>
    <t>bsrv</t>
  </si>
  <si>
    <t>beve</t>
  </si>
  <si>
    <t>amaiz</t>
  </si>
  <si>
    <t>arice</t>
  </si>
  <si>
    <t>apuls</t>
  </si>
  <si>
    <t>aoils</t>
  </si>
  <si>
    <t>aroot</t>
  </si>
  <si>
    <t>asugr</t>
  </si>
  <si>
    <t>acott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</si>
  <si>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</si>
  <si>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</si>
  <si>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</si>
  <si>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</si>
  <si>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</si>
  <si>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</si>
  <si>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</si>
  <si>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</si>
  <si>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</si>
  <si>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</si>
  <si>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</si>
  <si>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</si>
  <si>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</si>
  <si>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</si>
  <si>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</si>
  <si>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</si>
  <si>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</si>
  <si>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</si>
  <si>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</si>
  <si>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</si>
  <si>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</si>
  <si>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</si>
  <si>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</si>
  <si>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</si>
  <si>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</si>
  <si>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</si>
  <si>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</si>
  <si>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ccoff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</si>
  <si>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</si>
  <si>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</si>
  <si>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</si>
  <si>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</si>
  <si>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</si>
  <si>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</si>
  <si>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</si>
  <si>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</si>
  <si>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</si>
  <si>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</si>
  <si>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</si>
  <si>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</si>
  <si>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</si>
  <si>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</si>
  <si>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</si>
  <si>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</si>
  <si>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</si>
  <si>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</si>
  <si>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</si>
  <si>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</si>
  <si>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flnd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</si>
  <si>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</si>
  <si>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</si>
  <si>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</si>
  <si>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</si>
  <si>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</si>
  <si>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</si>
  <si>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</si>
  <si>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</si>
  <si>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</si>
  <si>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</si>
  <si>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</si>
  <si>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</si>
  <si>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</si>
  <si>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maiz</t>
  </si>
  <si>
    <t>rice</t>
  </si>
  <si>
    <t>Rice</t>
  </si>
  <si>
    <t>ocer</t>
  </si>
  <si>
    <t>puls</t>
  </si>
  <si>
    <t>Pulses</t>
  </si>
  <si>
    <t>oils</t>
  </si>
  <si>
    <t>ftax</t>
  </si>
  <si>
    <t>root</t>
  </si>
  <si>
    <t>vege</t>
  </si>
  <si>
    <t>Vegetables</t>
  </si>
  <si>
    <t>Savings-investment</t>
  </si>
  <si>
    <t>sugr</t>
  </si>
  <si>
    <t>Change in stocks</t>
  </si>
  <si>
    <t>Tobacco</t>
  </si>
  <si>
    <t>cott</t>
  </si>
  <si>
    <t>Total</t>
  </si>
  <si>
    <t>frui</t>
  </si>
  <si>
    <t>Fruits and nuts</t>
  </si>
  <si>
    <t>coff</t>
  </si>
  <si>
    <t>ocrp</t>
  </si>
  <si>
    <t>Other crops</t>
  </si>
  <si>
    <t>Forestry</t>
  </si>
  <si>
    <t>Fishing</t>
  </si>
  <si>
    <t>Crude oil</t>
  </si>
  <si>
    <t>Natural gas</t>
  </si>
  <si>
    <t>Other foods</t>
  </si>
  <si>
    <t>Clothing</t>
  </si>
  <si>
    <t>Chemicals</t>
  </si>
  <si>
    <t>cngas</t>
  </si>
  <si>
    <t>Coal</t>
  </si>
  <si>
    <t>Electricity</t>
  </si>
  <si>
    <t>QPROD2</t>
  </si>
  <si>
    <t>QPROD</t>
  </si>
  <si>
    <t>CropProd!A7</t>
  </si>
  <si>
    <t>From RSAEnergy2007.xlsx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</si>
  <si>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</si>
  <si>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</si>
  <si>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</si>
  <si>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</si>
  <si>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</si>
  <si>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</si>
  <si>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</si>
  <si>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</si>
  <si>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</si>
  <si>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</si>
  <si>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</si>
  <si>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</si>
  <si>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</si>
  <si>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</si>
  <si>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</si>
  <si>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</si>
  <si>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</si>
  <si>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</si>
  <si>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</si>
  <si>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</si>
  <si>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</si>
  <si>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</si>
  <si>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</si>
  <si>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</si>
  <si>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</si>
  <si>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</si>
  <si>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</si>
  <si>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</si>
  <si>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</si>
  <si>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</si>
  <si>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</si>
  <si>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</si>
  <si>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</si>
  <si>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Prod</t>
  </si>
  <si>
    <t>SAM value</t>
  </si>
  <si>
    <t>Industry</t>
  </si>
  <si>
    <t>Mtax</t>
  </si>
  <si>
    <t>Agriculture</t>
  </si>
  <si>
    <t>Losses</t>
  </si>
  <si>
    <t>Commerce</t>
  </si>
  <si>
    <t>demand</t>
  </si>
  <si>
    <t>Residential</t>
  </si>
  <si>
    <t>Transport</t>
  </si>
  <si>
    <t>Final demand</t>
  </si>
  <si>
    <t>Generation</t>
  </si>
  <si>
    <t>supply</t>
  </si>
  <si>
    <t>ECG Data</t>
  </si>
  <si>
    <t>Ghp/kWh</t>
  </si>
  <si>
    <t>exp</t>
  </si>
  <si>
    <t>imp</t>
  </si>
  <si>
    <t>xx</t>
  </si>
  <si>
    <t>53-102</t>
  </si>
  <si>
    <t>68-114</t>
  </si>
  <si>
    <t>55-80</t>
  </si>
  <si>
    <t>exports</t>
  </si>
  <si>
    <t>amine</t>
  </si>
  <si>
    <t>Value</t>
  </si>
  <si>
    <t>flab-n</t>
  </si>
  <si>
    <t>angas</t>
  </si>
  <si>
    <t>ha</t>
  </si>
  <si>
    <t>tonnes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</si>
  <si>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</si>
  <si>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</si>
  <si>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</si>
  <si>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</si>
  <si>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</si>
  <si>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</si>
  <si>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</si>
  <si>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</si>
  <si>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</si>
  <si>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</si>
  <si>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</si>
  <si>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</si>
  <si>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</si>
  <si>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</si>
  <si>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</si>
  <si>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</si>
  <si>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</si>
  <si>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</si>
  <si>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</si>
  <si>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</si>
  <si>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</si>
  <si>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</si>
  <si>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</si>
  <si>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</si>
  <si>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</si>
  <si>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</si>
  <si>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</si>
  <si>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</si>
  <si>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</si>
  <si>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</si>
  <si>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</si>
  <si>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</si>
  <si>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</si>
  <si>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</si>
  <si>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</si>
  <si>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</si>
  <si>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</si>
  <si>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</si>
  <si>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</si>
  <si>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</si>
  <si>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</si>
  <si>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</si>
  <si>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</si>
  <si>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</si>
  <si>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</si>
  <si>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</si>
  <si>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</si>
  <si>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</si>
  <si>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</si>
  <si>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</si>
  <si>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</si>
  <si>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</si>
  <si>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</si>
  <si>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</si>
  <si>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</si>
  <si>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</si>
  <si>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</si>
  <si>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</si>
  <si>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</si>
  <si>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</si>
  <si>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</si>
  <si>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</si>
  <si>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</si>
  <si>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</si>
  <si>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</si>
  <si>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</si>
  <si>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</si>
  <si>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</si>
  <si>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</si>
  <si>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</si>
  <si>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</si>
  <si>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</si>
  <si>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</si>
  <si>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</si>
  <si>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</si>
  <si>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</si>
  <si>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</si>
  <si>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</si>
  <si>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</si>
  <si>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</si>
  <si>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</si>
  <si>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</si>
  <si>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</si>
  <si>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</si>
  <si>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</si>
  <si>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</si>
  <si>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</si>
  <si>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</si>
  <si>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</si>
  <si>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</si>
  <si>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</si>
  <si>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</si>
  <si>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</si>
  <si>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</si>
  <si>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</si>
  <si>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</si>
  <si>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</si>
  <si>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</si>
  <si>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</si>
  <si>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</si>
  <si>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</si>
  <si>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</si>
  <si>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</si>
  <si>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</si>
  <si>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</si>
  <si>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</si>
  <si>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</si>
  <si>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</si>
  <si>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</si>
  <si>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</si>
  <si>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</si>
  <si>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</si>
  <si>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</si>
  <si>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</si>
  <si>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</si>
  <si>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Country</t>
  </si>
  <si>
    <t>Exported</t>
  </si>
  <si>
    <t>Year</t>
  </si>
  <si>
    <t>Units</t>
  </si>
  <si>
    <t>Citation</t>
  </si>
  <si>
    <t>SAM Accounts</t>
  </si>
  <si>
    <t>Activities - Maize</t>
  </si>
  <si>
    <t>Activities - Rice</t>
  </si>
  <si>
    <t>aocer</t>
  </si>
  <si>
    <t>Activities - Other cereals</t>
  </si>
  <si>
    <t>Activities - Pulses</t>
  </si>
  <si>
    <t>Activities - Oilseeds</t>
  </si>
  <si>
    <t>Activities - Roots</t>
  </si>
  <si>
    <t>Activities - Vegetables</t>
  </si>
  <si>
    <t>Activities - Sugarcane</t>
  </si>
  <si>
    <t>Activities - Tobacco</t>
  </si>
  <si>
    <t>Activities - Cotton and fibres</t>
  </si>
  <si>
    <t>Activities - Fruits and nuts</t>
  </si>
  <si>
    <t>Activities - Coffee, tea and cocoa</t>
  </si>
  <si>
    <t>Activities - Other crops</t>
  </si>
  <si>
    <t>Activities - Cattle and raw milk</t>
  </si>
  <si>
    <t>Activities - Poultry and eggs</t>
  </si>
  <si>
    <t>Activities - Other livestock</t>
  </si>
  <si>
    <t>Activities - Forestry</t>
  </si>
  <si>
    <t>Activities - Fisheries</t>
  </si>
  <si>
    <t>Activities - Mining</t>
  </si>
  <si>
    <t>Activities - Processed foods</t>
  </si>
  <si>
    <t>Activities - Beverage and tobacco</t>
  </si>
  <si>
    <t>Activities - Textiles, clothing and footwear</t>
  </si>
  <si>
    <t>Activities - Wood and paper products</t>
  </si>
  <si>
    <t>Activities - Chemicals and petroleum</t>
  </si>
  <si>
    <t>Activities - Non-metal minerals</t>
  </si>
  <si>
    <t>Activities - Metals and metal products</t>
  </si>
  <si>
    <t>Activities - Machinery, equipment and vehicles</t>
  </si>
  <si>
    <t>Activities - Other manufacturing</t>
  </si>
  <si>
    <t>Activities - Electricity, gas and steam</t>
  </si>
  <si>
    <t>Activities - Water supply and sewage</t>
  </si>
  <si>
    <t>Activities - Construction</t>
  </si>
  <si>
    <t>Activities - Wholesale and retail trade</t>
  </si>
  <si>
    <t>Activities - Transportation and storage</t>
  </si>
  <si>
    <t>Activities - Accommodation and food services</t>
  </si>
  <si>
    <t>Activities - Information and communication</t>
  </si>
  <si>
    <t>Activities - Finance and insurance</t>
  </si>
  <si>
    <t>Activities - Real estate activities</t>
  </si>
  <si>
    <t>Activities - Business services</t>
  </si>
  <si>
    <t>Activities - Public administration</t>
  </si>
  <si>
    <t>Activities - Education</t>
  </si>
  <si>
    <t>Activities - Health and social work</t>
  </si>
  <si>
    <t>Activities - Other services</t>
  </si>
  <si>
    <t>Commodities - Maize</t>
  </si>
  <si>
    <t>Commodities - Rice</t>
  </si>
  <si>
    <t>Commodities - Other cereals</t>
  </si>
  <si>
    <t>Commodities - Pulses</t>
  </si>
  <si>
    <t>Commodities - Oilseeds</t>
  </si>
  <si>
    <t>Commodities - Roots</t>
  </si>
  <si>
    <t>Commodities - Vegetables</t>
  </si>
  <si>
    <t>Commodities - Sugarcane</t>
  </si>
  <si>
    <t>Commodities - Tobacco</t>
  </si>
  <si>
    <t>Commodities - Cotton and fibres</t>
  </si>
  <si>
    <t>Commodities - Fruits and nuts</t>
  </si>
  <si>
    <t>Commodities - Coffee, tea and cocoa</t>
  </si>
  <si>
    <t>Commodities - Other crops</t>
  </si>
  <si>
    <t>Commodities - Cattle and raw milk</t>
  </si>
  <si>
    <t>Commodities - Poultry and eggs</t>
  </si>
  <si>
    <t>Commodities - Other livestock</t>
  </si>
  <si>
    <t>Commodities - Forestry</t>
  </si>
  <si>
    <t>Commodities - Fisheries</t>
  </si>
  <si>
    <t>cmine</t>
  </si>
  <si>
    <t>Commodities - Mining</t>
  </si>
  <si>
    <t>Commodities - Processed foods</t>
  </si>
  <si>
    <t>Commodities - Beverage and tobacco</t>
  </si>
  <si>
    <t>Commodities - Textiles, clothing and footwear</t>
  </si>
  <si>
    <t>Commodities - Wood and paper products</t>
  </si>
  <si>
    <t>Commodities - Chemicals and petroleum</t>
  </si>
  <si>
    <t>Commodities - Non-metal minerals</t>
  </si>
  <si>
    <t>Commodities - Metals and metal products</t>
  </si>
  <si>
    <t>Commodities - Machinery, equipment and vehicles</t>
  </si>
  <si>
    <t>Commodities - Other manufacturing</t>
  </si>
  <si>
    <t>Commodities - Electricity, gas and steam</t>
  </si>
  <si>
    <t>Commodities - Water supply and sewage</t>
  </si>
  <si>
    <t>Commodities - Construction</t>
  </si>
  <si>
    <t>Commodities - Wholesale and retail trade</t>
  </si>
  <si>
    <t>Commodities - Transportation and storage</t>
  </si>
  <si>
    <t>Commodities - Accommodation and food services</t>
  </si>
  <si>
    <t>Commodities - Information and communication</t>
  </si>
  <si>
    <t>Commodities - Finance and insurance</t>
  </si>
  <si>
    <t>Commodities - Real estate activities</t>
  </si>
  <si>
    <t>Commodities - Business services</t>
  </si>
  <si>
    <t>Commodities - Public administration</t>
  </si>
  <si>
    <t>Commodities - Education</t>
  </si>
  <si>
    <t>Commodities - Health and social work</t>
  </si>
  <si>
    <t>Commodities - Other services</t>
  </si>
  <si>
    <t>Factors - Labor - Low (not finished primary schooling)</t>
  </si>
  <si>
    <t>Factors - Labor - Medium (finished primary, but not finished secondary schooling)</t>
  </si>
  <si>
    <t>Factors - Labor - High (finished secondary and/or tertiary schooling)</t>
  </si>
  <si>
    <t>Factors - Agricultural land</t>
  </si>
  <si>
    <t>Factors - Capital</t>
  </si>
  <si>
    <t>hhd-r1</t>
  </si>
  <si>
    <t>Households - Rural (quintile 1)</t>
  </si>
  <si>
    <t>hhd-r2</t>
  </si>
  <si>
    <t>Households - Rural (quintile 2)</t>
  </si>
  <si>
    <t>hhd-r3</t>
  </si>
  <si>
    <t>Households - Rural (quintile 3)</t>
  </si>
  <si>
    <t>hhd-r4</t>
  </si>
  <si>
    <t>Households - Rural (quintile 4)</t>
  </si>
  <si>
    <t>hhd-r5</t>
  </si>
  <si>
    <t>Households - Rural (quintile 5)</t>
  </si>
  <si>
    <t>Households - Urban (quintile 1)</t>
  </si>
  <si>
    <t>Households - Urban (quintile 2)</t>
  </si>
  <si>
    <t>Households - Urban (quintile 3)</t>
  </si>
  <si>
    <t>Households - Urban (quintile 4)</t>
  </si>
  <si>
    <t>Households - Urban (quintile 5)</t>
  </si>
  <si>
    <t>Taxes - Activity (producers)</t>
  </si>
  <si>
    <t>Taxes - Direct (personal or corporate)</t>
  </si>
  <si>
    <t>Taxes - Exports (products)</t>
  </si>
  <si>
    <t>Taxes - Factors</t>
  </si>
  <si>
    <t>Taxes - Imports (products)</t>
  </si>
  <si>
    <t>Taxes - Sales, excise and/or value-added (products)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</si>
  <si>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</si>
  <si>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</si>
  <si>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</si>
  <si>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</si>
  <si>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</si>
  <si>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</si>
  <si>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</si>
  <si>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</si>
  <si>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</si>
  <si>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</si>
  <si>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</si>
  <si>
    <t>Other cereals and grains</t>
  </si>
  <si>
    <t xml:space="preserve">Groundnuts </t>
  </si>
  <si>
    <t>Oilseeds (mainly coconuts)</t>
  </si>
  <si>
    <t>Root crops</t>
  </si>
  <si>
    <t>Beef</t>
  </si>
  <si>
    <t>Other meat</t>
  </si>
  <si>
    <t xml:space="preserve">Poultry </t>
  </si>
  <si>
    <t>Eggs</t>
  </si>
  <si>
    <t>Fish (incl. seafood)</t>
  </si>
  <si>
    <t>Milk/dairy</t>
  </si>
  <si>
    <t>Fats &amp; oils</t>
  </si>
  <si>
    <t>Sugars</t>
  </si>
  <si>
    <t>Machinery</t>
  </si>
  <si>
    <t>Non-food manufacturing</t>
  </si>
  <si>
    <t>Transport and comm.</t>
  </si>
  <si>
    <t>National with 42 sectors</t>
  </si>
  <si>
    <t>RSA elasticities</t>
  </si>
  <si>
    <t>Mapping</t>
  </si>
  <si>
    <t>NEW</t>
  </si>
  <si>
    <t>Trade elasticities: Saikkonen 2015 (Armington, Table A1.1) and DBSA model</t>
  </si>
  <si>
    <t>Factor elasticities, Kreuser, F., Bruger, R. and Rankin, N. 2015 (CES, Table 6)</t>
  </si>
  <si>
    <t>agri</t>
  </si>
  <si>
    <t>agriculture</t>
  </si>
  <si>
    <t>gold</t>
  </si>
  <si>
    <t>mining</t>
  </si>
  <si>
    <t>manufacturing</t>
  </si>
  <si>
    <t>utilities</t>
  </si>
  <si>
    <t>construction</t>
  </si>
  <si>
    <t>trade</t>
  </si>
  <si>
    <t>transport</t>
  </si>
  <si>
    <t>finance</t>
  </si>
  <si>
    <t>appa</t>
  </si>
  <si>
    <t>services</t>
  </si>
  <si>
    <t>foot</t>
  </si>
  <si>
    <t>papr</t>
  </si>
  <si>
    <t>prnt</t>
  </si>
  <si>
    <t>ochm</t>
  </si>
  <si>
    <t>rubb</t>
  </si>
  <si>
    <t>plas</t>
  </si>
  <si>
    <t>glas</t>
  </si>
  <si>
    <t>iron</t>
  </si>
  <si>
    <t>nfer</t>
  </si>
  <si>
    <t>metp</t>
  </si>
  <si>
    <t>emch</t>
  </si>
  <si>
    <t>cequ</t>
  </si>
  <si>
    <t>sequ</t>
  </si>
  <si>
    <t>vehi</t>
  </si>
  <si>
    <t>tequ</t>
  </si>
  <si>
    <t>furn</t>
  </si>
  <si>
    <t>elwt</t>
  </si>
  <si>
    <t>acco</t>
  </si>
  <si>
    <t>fins</t>
  </si>
  <si>
    <t>govt</t>
  </si>
  <si>
    <t>mil ha</t>
  </si>
  <si>
    <t>flab-m</t>
  </si>
  <si>
    <t>1 toe</t>
  </si>
  <si>
    <t>EPRA, 2019 (ktoe)</t>
  </si>
  <si>
    <t>Own</t>
  </si>
  <si>
    <t>Stat diff</t>
  </si>
  <si>
    <t>industry</t>
  </si>
  <si>
    <t>Other</t>
  </si>
  <si>
    <t>residential</t>
  </si>
  <si>
    <t>/TJ</t>
  </si>
  <si>
    <t>2019 SAM</t>
  </si>
  <si>
    <t>USD</t>
  </si>
  <si>
    <t>https://energy.go.ke/?p=512</t>
  </si>
  <si>
    <t>kshs/litre</t>
  </si>
  <si>
    <t>000 tonnes</t>
  </si>
  <si>
    <t>litres</t>
  </si>
  <si>
    <t>kshs</t>
  </si>
  <si>
    <t>billion kshs</t>
  </si>
  <si>
    <t>chem use by elec</t>
  </si>
  <si>
    <t>cpetr_d</t>
  </si>
  <si>
    <t>l/t</t>
  </si>
  <si>
    <t>barrel</t>
  </si>
  <si>
    <t>billion kshs/TJ</t>
  </si>
  <si>
    <t>diesel, TJ</t>
  </si>
  <si>
    <t>elec</t>
  </si>
  <si>
    <t>edie</t>
  </si>
  <si>
    <t>Energy!AD6</t>
  </si>
  <si>
    <t>cpetr_D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</si>
</sst>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  <numFmt numFmtId="177" formatCode="yyyy\-mm\-dd;@"/>
    <numFmt numFmtId="178" formatCode="h:mm;@"/>
    <numFmt numFmtId="179" formatCode="#,##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i/>
      <sz val="9"/>
      <color theme="9"/>
      <name val="Calibri Light"/>
      <family val="2"/>
    </font>
    <font>
      <sz val="9"/>
      <color rgb="FF00B05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0" fontId="0" fillId="0" borderId="0" xfId="0" quotePrefix="1"/>
    <xf numFmtId="168" fontId="0" fillId="0" borderId="0" xfId="1" applyNumberFormat="1" applyFon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1" fillId="0" borderId="0" xfId="0" applyFont="1"/>
    <xf numFmtId="168" fontId="21" fillId="0" borderId="0" xfId="1" applyNumberFormat="1" applyFont="1" applyFill="1"/>
    <xf numFmtId="170" fontId="22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1" fillId="0" borderId="0" xfId="0" applyNumberFormat="1" applyFont="1"/>
    <xf numFmtId="43" fontId="21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2" borderId="0" xfId="0" applyFill="1"/>
    <xf numFmtId="43" fontId="0" fillId="2" borderId="0" xfId="0" applyNumberFormat="1" applyFill="1"/>
    <xf numFmtId="169" fontId="0" fillId="2" borderId="0" xfId="0" applyNumberFormat="1" applyFill="1"/>
    <xf numFmtId="165" fontId="0" fillId="2" borderId="0" xfId="1" applyNumberFormat="1" applyFont="1" applyFill="1"/>
    <xf numFmtId="9" fontId="0" fillId="0" borderId="0" xfId="8" applyFont="1"/>
    <xf numFmtId="0" fontId="24" fillId="0" borderId="0" xfId="0" applyFont="1"/>
    <xf numFmtId="43" fontId="24" fillId="0" borderId="0" xfId="1" applyFont="1"/>
    <xf numFmtId="165" fontId="24" fillId="0" borderId="0" xfId="1" applyNumberFormat="1" applyFont="1"/>
    <xf numFmtId="165" fontId="24" fillId="0" borderId="0" xfId="0" applyNumberFormat="1" applyFont="1"/>
    <xf numFmtId="171" fontId="24" fillId="0" borderId="0" xfId="1" applyNumberFormat="1" applyFont="1"/>
    <xf numFmtId="171" fontId="24" fillId="0" borderId="0" xfId="0" applyNumberFormat="1" applyFont="1"/>
    <xf numFmtId="43" fontId="24" fillId="0" borderId="0" xfId="0" applyNumberFormat="1" applyFont="1"/>
    <xf numFmtId="0" fontId="26" fillId="0" borderId="0" xfId="0" applyFont="1"/>
    <xf numFmtId="43" fontId="26" fillId="0" borderId="0" xfId="1" applyFont="1"/>
    <xf numFmtId="165" fontId="26" fillId="0" borderId="0" xfId="0" applyNumberFormat="1" applyFont="1"/>
    <xf numFmtId="165" fontId="26" fillId="0" borderId="0" xfId="1" applyNumberFormat="1" applyFont="1"/>
    <xf numFmtId="169" fontId="24" fillId="0" borderId="0" xfId="1" applyNumberFormat="1" applyFont="1"/>
    <xf numFmtId="43" fontId="24" fillId="0" borderId="0" xfId="1" applyFont="1" applyFill="1"/>
    <xf numFmtId="43" fontId="26" fillId="0" borderId="0" xfId="1" applyFont="1" applyFill="1"/>
    <xf numFmtId="165" fontId="24" fillId="0" borderId="0" xfId="1" applyNumberFormat="1" applyFont="1" applyFill="1"/>
    <xf numFmtId="169" fontId="24" fillId="0" borderId="0" xfId="1" applyNumberFormat="1" applyFont="1" applyFill="1"/>
    <xf numFmtId="171" fontId="24" fillId="0" borderId="0" xfId="1" applyNumberFormat="1" applyFont="1" applyFill="1"/>
    <xf numFmtId="165" fontId="26" fillId="0" borderId="0" xfId="1" applyNumberFormat="1" applyFont="1" applyFill="1"/>
    <xf numFmtId="43" fontId="26" fillId="0" borderId="0" xfId="0" applyNumberFormat="1" applyFont="1"/>
    <xf numFmtId="169" fontId="27" fillId="0" borderId="0" xfId="1" applyNumberFormat="1" applyFont="1"/>
    <xf numFmtId="0" fontId="28" fillId="0" borderId="0" xfId="9" applyFont="1"/>
    <xf numFmtId="172" fontId="0" fillId="0" borderId="0" xfId="8" applyNumberFormat="1" applyFont="1"/>
    <xf numFmtId="9" fontId="24" fillId="0" borderId="0" xfId="8" applyFont="1"/>
    <xf numFmtId="165" fontId="0" fillId="2" borderId="0" xfId="0" applyNumberFormat="1" applyFill="1"/>
    <xf numFmtId="173" fontId="0" fillId="0" borderId="0" xfId="8" applyNumberFormat="1" applyFont="1"/>
    <xf numFmtId="174" fontId="24" fillId="0" borderId="0" xfId="0" applyNumberFormat="1" applyFont="1"/>
    <xf numFmtId="175" fontId="26" fillId="0" borderId="0" xfId="1" applyNumberFormat="1" applyFont="1" applyFill="1"/>
    <xf numFmtId="169" fontId="24" fillId="0" borderId="0" xfId="0" applyNumberFormat="1" applyFont="1"/>
    <xf numFmtId="43" fontId="29" fillId="0" borderId="0" xfId="1" applyFont="1"/>
    <xf numFmtId="176" fontId="0" fillId="0" borderId="0" xfId="0" applyNumberFormat="1"/>
    <xf numFmtId="0" fontId="25" fillId="0" borderId="0" xfId="0" applyFont="1"/>
    <xf numFmtId="0" fontId="24" fillId="3" borderId="0" xfId="0" applyFont="1" applyFill="1"/>
    <xf numFmtId="0" fontId="30" fillId="3" borderId="2" xfId="0" applyFont="1" applyFill="1" applyBorder="1" applyAlignment="1">
      <alignment horizontal="right" vertical="center"/>
    </xf>
    <xf numFmtId="0" fontId="31" fillId="4" borderId="2" xfId="0" applyFont="1" applyFill="1" applyBorder="1" applyAlignment="1">
      <alignment horizontal="right" vertical="center"/>
    </xf>
    <xf numFmtId="0" fontId="32" fillId="3" borderId="3" xfId="0" applyFont="1" applyFill="1" applyBorder="1" applyAlignment="1">
      <alignment vertical="center"/>
    </xf>
    <xf numFmtId="0" fontId="32" fillId="3" borderId="3" xfId="0" applyFont="1" applyFill="1" applyBorder="1" applyAlignment="1">
      <alignment horizontal="right" vertical="center"/>
    </xf>
    <xf numFmtId="0" fontId="33" fillId="5" borderId="3" xfId="0" applyFont="1" applyFill="1" applyBorder="1" applyAlignment="1">
      <alignment vertical="center"/>
    </xf>
    <xf numFmtId="0" fontId="33" fillId="5" borderId="3" xfId="0" applyFont="1" applyFill="1" applyBorder="1" applyAlignment="1">
      <alignment horizontal="right" vertical="center"/>
    </xf>
    <xf numFmtId="1" fontId="24" fillId="0" borderId="0" xfId="0" applyNumberFormat="1" applyFont="1"/>
    <xf numFmtId="43" fontId="24" fillId="0" borderId="0" xfId="1" applyFont="1" applyAlignment="1"/>
    <xf numFmtId="165" fontId="24" fillId="0" borderId="0" xfId="1" applyNumberFormat="1" applyFont="1" applyAlignment="1"/>
    <xf numFmtId="3" fontId="24" fillId="0" borderId="0" xfId="0" applyNumberFormat="1" applyFont="1"/>
    <xf numFmtId="0" fontId="23" fillId="0" borderId="0" xfId="9" applyAlignment="1"/>
    <xf numFmtId="0" fontId="24" fillId="6" borderId="0" xfId="0" applyFont="1" applyFill="1"/>
    <xf numFmtId="165" fontId="24" fillId="6" borderId="0" xfId="0" applyNumberFormat="1" applyFont="1" applyFill="1"/>
    <xf numFmtId="168" fontId="24" fillId="0" borderId="0" xfId="1" applyNumberFormat="1" applyFont="1" applyAlignment="1">
      <alignment horizontal="left"/>
    </xf>
    <xf numFmtId="167" fontId="24" fillId="0" borderId="0" xfId="1" applyNumberFormat="1" applyFont="1"/>
    <xf numFmtId="0" fontId="34" fillId="0" borderId="0" xfId="0" applyFont="1"/>
    <xf numFmtId="3" fontId="34" fillId="0" borderId="0" xfId="0" applyNumberFormat="1" applyFont="1"/>
    <xf numFmtId="9" fontId="34" fillId="0" borderId="0" xfId="8" applyFont="1"/>
    <xf numFmtId="165" fontId="34" fillId="0" borderId="0" xfId="0" applyNumberFormat="1" applyFont="1"/>
    <xf numFmtId="165" fontId="34" fillId="0" borderId="0" xfId="1" applyNumberFormat="1" applyFont="1"/>
    <xf numFmtId="1" fontId="34" fillId="0" borderId="0" xfId="0" applyNumberFormat="1" applyFont="1"/>
    <xf numFmtId="165" fontId="24" fillId="7" borderId="0" xfId="1" applyNumberFormat="1" applyFont="1" applyFill="1"/>
    <xf numFmtId="171" fontId="24" fillId="7" borderId="0" xfId="0" applyNumberFormat="1" applyFont="1" applyFill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4" xfId="0" applyBorder="1"/>
    <xf numFmtId="0" fontId="35" fillId="0" borderId="0" xfId="0" applyFont="1" applyAlignment="1">
      <alignment vertical="center"/>
    </xf>
    <xf numFmtId="0" fontId="35" fillId="0" borderId="0" xfId="0" applyFont="1" applyAlignment="1">
      <alignment horizontal="right" vertical="center"/>
    </xf>
    <xf numFmtId="0" fontId="36" fillId="0" borderId="0" xfId="0" applyFont="1"/>
    <xf numFmtId="0" fontId="37" fillId="0" borderId="0" xfId="0" applyFont="1"/>
    <xf numFmtId="1" fontId="15" fillId="0" borderId="0" xfId="0" applyNumberFormat="1" applyFont="1" applyAlignment="1">
      <alignment horizontal="left"/>
    </xf>
    <xf numFmtId="171" fontId="0" fillId="0" borderId="0" xfId="1" applyNumberFormat="1" applyFont="1"/>
    <xf numFmtId="0" fontId="24" fillId="0" borderId="0" xfId="0" quotePrefix="1" applyFont="1" applyAlignment="1">
      <alignment horizontal="right"/>
    </xf>
    <xf numFmtId="0" fontId="38" fillId="0" borderId="0" xfId="0" applyFont="1"/>
    <xf numFmtId="43" fontId="38" fillId="0" borderId="0" xfId="1" applyFont="1"/>
    <xf numFmtId="43" fontId="39" fillId="0" borderId="0" xfId="1" applyFont="1"/>
    <xf numFmtId="169" fontId="0" fillId="2" borderId="0" xfId="1" applyNumberFormat="1" applyFont="1" applyFill="1"/>
    <xf numFmtId="165" fontId="39" fillId="0" borderId="0" xfId="1" applyNumberFormat="1" applyFont="1"/>
    <xf numFmtId="0" fontId="24" fillId="0" borderId="0" xfId="0" quotePrefix="1" applyFont="1"/>
    <xf numFmtId="168" fontId="24" fillId="0" borderId="0" xfId="1" applyNumberFormat="1" applyFont="1"/>
    <xf numFmtId="179" fontId="24" fillId="0" borderId="0" xfId="0" applyNumberFormat="1" applyFont="1"/>
    <xf numFmtId="179" fontId="0" fillId="0" borderId="0" xfId="0" applyNumberFormat="1"/>
    <xf numFmtId="0" fontId="25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4">
    <dxf>
      <font>
        <color rgb="FFFF0000"/>
      </font>
    </dxf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cuments/2.Projects/TSITICA/Kenya/Kenya%20CGE/IFPRI_SAM_KEN_2019_199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/SAGE_KE_woenergylinks/1model2019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otes"/>
      <sheetName val="SAM"/>
      <sheetName val="POP"/>
      <sheetName val="T10"/>
      <sheetName val="T11"/>
      <sheetName val="T12"/>
      <sheetName val="T13"/>
    </sheetNames>
    <sheetDataSet>
      <sheetData sheetId="0">
        <row r="2">
          <cell r="M2" t="str">
            <v>KEN</v>
          </cell>
          <cell r="O2" t="str">
            <v>Billions</v>
          </cell>
        </row>
        <row r="3">
          <cell r="M3">
            <v>2019</v>
          </cell>
        </row>
        <row r="7">
          <cell r="A7" t="str">
            <v>AFG</v>
          </cell>
          <cell r="B7" t="str">
            <v>Afghanistan</v>
          </cell>
          <cell r="C7" t="str">
            <v>؋</v>
          </cell>
          <cell r="D7" t="str">
            <v>Afghan afghani</v>
          </cell>
        </row>
        <row r="8">
          <cell r="A8" t="str">
            <v>ALB</v>
          </cell>
          <cell r="B8" t="str">
            <v>Albania</v>
          </cell>
          <cell r="C8" t="str">
            <v>L</v>
          </cell>
          <cell r="D8" t="str">
            <v>Albanian lek</v>
          </cell>
        </row>
        <row r="9">
          <cell r="A9" t="str">
            <v>DZA</v>
          </cell>
          <cell r="B9" t="str">
            <v>Algeria</v>
          </cell>
          <cell r="C9" t="str">
            <v>د.ج</v>
          </cell>
          <cell r="D9" t="str">
            <v>Algerian dinar</v>
          </cell>
        </row>
        <row r="10">
          <cell r="A10" t="str">
            <v>AND</v>
          </cell>
          <cell r="B10" t="str">
            <v>Andorra</v>
          </cell>
          <cell r="C10" t="str">
            <v>€</v>
          </cell>
          <cell r="D10" t="str">
            <v>Euro</v>
          </cell>
        </row>
        <row r="11">
          <cell r="A11" t="str">
            <v>AGO</v>
          </cell>
          <cell r="B11" t="str">
            <v>Angola</v>
          </cell>
          <cell r="C11" t="str">
            <v>Kz</v>
          </cell>
          <cell r="D11" t="str">
            <v>Angolan kwanza</v>
          </cell>
        </row>
        <row r="12">
          <cell r="A12" t="str">
            <v>ATG</v>
          </cell>
          <cell r="B12" t="str">
            <v>Antigua and Barbuda</v>
          </cell>
          <cell r="C12" t="str">
            <v>$</v>
          </cell>
          <cell r="D12" t="str">
            <v>Eastern Caribbean dollar</v>
          </cell>
        </row>
        <row r="13">
          <cell r="A13" t="str">
            <v>ARG</v>
          </cell>
          <cell r="B13" t="str">
            <v>Argentina</v>
          </cell>
          <cell r="C13" t="str">
            <v>$</v>
          </cell>
          <cell r="D13" t="str">
            <v>Argentine peso</v>
          </cell>
        </row>
        <row r="14">
          <cell r="A14" t="str">
            <v>ARM</v>
          </cell>
          <cell r="B14" t="str">
            <v>Armenia</v>
          </cell>
          <cell r="C14" t="str">
            <v>֏</v>
          </cell>
          <cell r="D14" t="str">
            <v>Armenian dram</v>
          </cell>
        </row>
        <row r="15">
          <cell r="A15" t="str">
            <v>ABW</v>
          </cell>
          <cell r="B15" t="str">
            <v>Aruba</v>
          </cell>
          <cell r="C15" t="str">
            <v>ƒ</v>
          </cell>
          <cell r="D15" t="str">
            <v>Aruban florin</v>
          </cell>
        </row>
        <row r="16">
          <cell r="A16" t="str">
            <v>AUS</v>
          </cell>
          <cell r="B16" t="str">
            <v>Australia</v>
          </cell>
          <cell r="C16" t="str">
            <v>$</v>
          </cell>
          <cell r="D16" t="str">
            <v>Australian dollar</v>
          </cell>
        </row>
        <row r="17">
          <cell r="A17" t="str">
            <v>AUT</v>
          </cell>
          <cell r="B17" t="str">
            <v>Austria</v>
          </cell>
          <cell r="C17" t="str">
            <v>€</v>
          </cell>
          <cell r="D17" t="str">
            <v>Euro</v>
          </cell>
        </row>
        <row r="18">
          <cell r="A18" t="str">
            <v>AZE</v>
          </cell>
          <cell r="B18" t="str">
            <v>Azerbaijan</v>
          </cell>
          <cell r="C18" t="str">
            <v>₼</v>
          </cell>
          <cell r="D18" t="str">
            <v>Azerbaijani manat</v>
          </cell>
        </row>
        <row r="19">
          <cell r="A19" t="str">
            <v>BHS</v>
          </cell>
          <cell r="B19" t="str">
            <v>Bahamas</v>
          </cell>
          <cell r="C19" t="str">
            <v>$</v>
          </cell>
          <cell r="D19" t="str">
            <v>Bahamian dollar</v>
          </cell>
        </row>
        <row r="20">
          <cell r="A20" t="str">
            <v>BHR</v>
          </cell>
          <cell r="B20" t="str">
            <v>Bahrain</v>
          </cell>
          <cell r="C20" t="str">
            <v>.د.ب</v>
          </cell>
          <cell r="D20" t="str">
            <v>Bahraini dinar</v>
          </cell>
        </row>
        <row r="21">
          <cell r="A21" t="str">
            <v>BGD</v>
          </cell>
          <cell r="B21" t="str">
            <v>Bangladesh</v>
          </cell>
          <cell r="C21" t="str">
            <v>৳</v>
          </cell>
          <cell r="D21" t="str">
            <v>Bangladeshi taka</v>
          </cell>
        </row>
        <row r="22">
          <cell r="A22" t="str">
            <v>BRB</v>
          </cell>
          <cell r="B22" t="str">
            <v>Barbados</v>
          </cell>
          <cell r="C22" t="str">
            <v>$</v>
          </cell>
          <cell r="D22" t="str">
            <v>Barbadian dollar</v>
          </cell>
        </row>
        <row r="23">
          <cell r="A23" t="str">
            <v>BLR</v>
          </cell>
          <cell r="B23" t="str">
            <v>Belarus</v>
          </cell>
          <cell r="C23" t="str">
            <v>Br</v>
          </cell>
          <cell r="D23" t="str">
            <v>Belarusian ruble</v>
          </cell>
        </row>
        <row r="24">
          <cell r="A24" t="str">
            <v>BEL</v>
          </cell>
          <cell r="B24" t="str">
            <v>Belgium</v>
          </cell>
          <cell r="C24" t="str">
            <v>€</v>
          </cell>
          <cell r="D24" t="str">
            <v>Euro</v>
          </cell>
        </row>
        <row r="25">
          <cell r="A25" t="str">
            <v>BLZ</v>
          </cell>
          <cell r="B25" t="str">
            <v>Belize</v>
          </cell>
          <cell r="C25" t="str">
            <v>$</v>
          </cell>
          <cell r="D25" t="str">
            <v>Belize dollar</v>
          </cell>
        </row>
        <row r="26">
          <cell r="A26" t="str">
            <v>BEN</v>
          </cell>
          <cell r="B26" t="str">
            <v>Benin</v>
          </cell>
          <cell r="C26" t="str">
            <v>Fr</v>
          </cell>
          <cell r="D26" t="str">
            <v>West African CFA franc</v>
          </cell>
        </row>
        <row r="27">
          <cell r="A27" t="str">
            <v>BMU</v>
          </cell>
          <cell r="B27" t="str">
            <v>Bermuda</v>
          </cell>
          <cell r="C27" t="str">
            <v>$</v>
          </cell>
          <cell r="D27" t="str">
            <v>Bermudian dollar</v>
          </cell>
        </row>
        <row r="28">
          <cell r="A28" t="str">
            <v>BTN</v>
          </cell>
          <cell r="B28" t="str">
            <v>Bhutan</v>
          </cell>
          <cell r="C28" t="str">
            <v>Nu.</v>
          </cell>
          <cell r="D28" t="str">
            <v>Bhutanese ngultrum</v>
          </cell>
        </row>
        <row r="29">
          <cell r="A29" t="str">
            <v>BOL</v>
          </cell>
          <cell r="B29" t="str">
            <v>Bolivia</v>
          </cell>
          <cell r="C29" t="str">
            <v>Bs.</v>
          </cell>
          <cell r="D29" t="str">
            <v>Bolivian boliviano</v>
          </cell>
        </row>
        <row r="30">
          <cell r="A30" t="str">
            <v>BIH</v>
          </cell>
          <cell r="B30" t="str">
            <v>Bosnia and Herzegovina</v>
          </cell>
          <cell r="C30" t="str">
            <v>KM</v>
          </cell>
          <cell r="D30" t="str">
            <v>Bosnia and Herzegovina convertible mark</v>
          </cell>
        </row>
        <row r="31">
          <cell r="A31" t="str">
            <v>BWA</v>
          </cell>
          <cell r="B31" t="str">
            <v>Botswana</v>
          </cell>
          <cell r="C31" t="str">
            <v>P</v>
          </cell>
          <cell r="D31" t="str">
            <v>Botswana pula</v>
          </cell>
        </row>
        <row r="32">
          <cell r="A32" t="str">
            <v>BRA</v>
          </cell>
          <cell r="B32" t="str">
            <v>Brazil</v>
          </cell>
          <cell r="C32" t="str">
            <v>R$</v>
          </cell>
          <cell r="D32" t="str">
            <v>Brazilian real</v>
          </cell>
        </row>
        <row r="33">
          <cell r="A33" t="str">
            <v>VGB</v>
          </cell>
          <cell r="B33" t="str">
            <v>British Virgin Islands</v>
          </cell>
          <cell r="C33" t="str">
            <v>$</v>
          </cell>
          <cell r="D33" t="str">
            <v>United States dollar</v>
          </cell>
        </row>
        <row r="34">
          <cell r="A34" t="str">
            <v>BRN</v>
          </cell>
          <cell r="B34" t="str">
            <v>Brunei</v>
          </cell>
          <cell r="C34" t="str">
            <v>$</v>
          </cell>
          <cell r="D34" t="str">
            <v>Brunei dollar</v>
          </cell>
        </row>
        <row r="35">
          <cell r="A35" t="str">
            <v>BGR</v>
          </cell>
          <cell r="B35" t="str">
            <v>Bulgaria</v>
          </cell>
          <cell r="C35" t="str">
            <v>лв.</v>
          </cell>
          <cell r="D35" t="str">
            <v>Bulgarian lev</v>
          </cell>
        </row>
        <row r="36">
          <cell r="A36" t="str">
            <v>BFA</v>
          </cell>
          <cell r="B36" t="str">
            <v>Burkina Faso</v>
          </cell>
          <cell r="C36" t="str">
            <v>Fr</v>
          </cell>
          <cell r="D36" t="str">
            <v>West African CFA franc</v>
          </cell>
        </row>
        <row r="37">
          <cell r="A37" t="str">
            <v>BDI</v>
          </cell>
          <cell r="B37" t="str">
            <v>Burundi</v>
          </cell>
          <cell r="C37" t="str">
            <v>Fr</v>
          </cell>
          <cell r="D37" t="str">
            <v>Burundian franc</v>
          </cell>
        </row>
        <row r="38">
          <cell r="A38" t="str">
            <v>KHM</v>
          </cell>
          <cell r="B38" t="str">
            <v>Cambodia</v>
          </cell>
          <cell r="C38" t="str">
            <v>៛</v>
          </cell>
          <cell r="D38" t="str">
            <v>Cambodian riel</v>
          </cell>
        </row>
        <row r="39">
          <cell r="A39" t="str">
            <v>CMR</v>
          </cell>
          <cell r="B39" t="str">
            <v>Cameroon</v>
          </cell>
          <cell r="C39" t="str">
            <v>Fr</v>
          </cell>
          <cell r="D39" t="str">
            <v>Central African CFA franc</v>
          </cell>
        </row>
        <row r="40">
          <cell r="A40" t="str">
            <v>CAN</v>
          </cell>
          <cell r="B40" t="str">
            <v>Canada</v>
          </cell>
          <cell r="C40" t="str">
            <v>$</v>
          </cell>
          <cell r="D40" t="str">
            <v>Canadian dollar</v>
          </cell>
        </row>
        <row r="41">
          <cell r="A41" t="str">
            <v>CPV</v>
          </cell>
          <cell r="B41" t="str">
            <v>Cape Verde</v>
          </cell>
          <cell r="C41" t="str">
            <v>Esc</v>
          </cell>
          <cell r="D41" t="str">
            <v>Cape Verdean escudo</v>
          </cell>
        </row>
        <row r="42">
          <cell r="A42" t="str">
            <v>CYM</v>
          </cell>
          <cell r="B42" t="str">
            <v>Cayman Islands</v>
          </cell>
          <cell r="C42" t="str">
            <v>$</v>
          </cell>
          <cell r="D42" t="str">
            <v>Cayman Islands dollar</v>
          </cell>
        </row>
        <row r="43">
          <cell r="A43" t="str">
            <v>CAF</v>
          </cell>
          <cell r="B43" t="str">
            <v>Central African Republic</v>
          </cell>
          <cell r="C43" t="str">
            <v>Fr</v>
          </cell>
          <cell r="D43" t="str">
            <v>Central African CFA franc</v>
          </cell>
        </row>
        <row r="44">
          <cell r="A44" t="str">
            <v>TCD</v>
          </cell>
          <cell r="B44" t="str">
            <v>Chad</v>
          </cell>
          <cell r="C44" t="str">
            <v>Fr</v>
          </cell>
          <cell r="D44" t="str">
            <v>Central African CFA franc</v>
          </cell>
        </row>
        <row r="45">
          <cell r="A45" t="str">
            <v>CHL</v>
          </cell>
          <cell r="B45" t="str">
            <v>Chile</v>
          </cell>
          <cell r="C45" t="str">
            <v>$</v>
          </cell>
          <cell r="D45" t="str">
            <v>Chilean peso</v>
          </cell>
        </row>
        <row r="46">
          <cell r="A46" t="str">
            <v>CHN</v>
          </cell>
          <cell r="B46" t="str">
            <v>China</v>
          </cell>
          <cell r="C46" t="str">
            <v>¥</v>
          </cell>
          <cell r="D46" t="str">
            <v>Chinese yuan</v>
          </cell>
        </row>
        <row r="47">
          <cell r="A47" t="str">
            <v>COL</v>
          </cell>
          <cell r="B47" t="str">
            <v>Colombia</v>
          </cell>
          <cell r="C47" t="str">
            <v>$</v>
          </cell>
          <cell r="D47" t="str">
            <v>Colombian peso</v>
          </cell>
        </row>
        <row r="48">
          <cell r="A48" t="str">
            <v>COM</v>
          </cell>
          <cell r="B48" t="str">
            <v>Comoros</v>
          </cell>
          <cell r="C48" t="str">
            <v>Fr</v>
          </cell>
          <cell r="D48" t="str">
            <v>Comorian franc</v>
          </cell>
        </row>
        <row r="49">
          <cell r="A49" t="str">
            <v>ZAR</v>
          </cell>
          <cell r="B49" t="str">
            <v>Democratic Republic of the Congo</v>
          </cell>
          <cell r="C49" t="str">
            <v>Fr</v>
          </cell>
          <cell r="D49" t="str">
            <v>Congolese franc</v>
          </cell>
        </row>
        <row r="50">
          <cell r="A50" t="str">
            <v>COG</v>
          </cell>
          <cell r="B50" t="str">
            <v>Republic of the Congo</v>
          </cell>
          <cell r="C50" t="str">
            <v>Fr</v>
          </cell>
          <cell r="D50" t="str">
            <v>Central African CFA franc</v>
          </cell>
        </row>
        <row r="51">
          <cell r="A51" t="str">
            <v>COK</v>
          </cell>
          <cell r="B51" t="str">
            <v>Cook Islands</v>
          </cell>
          <cell r="C51" t="str">
            <v>$</v>
          </cell>
          <cell r="D51" t="str">
            <v>Cook Islands dollar</v>
          </cell>
        </row>
        <row r="52">
          <cell r="A52" t="str">
            <v>CRI</v>
          </cell>
          <cell r="B52" t="str">
            <v>Costa Rica</v>
          </cell>
          <cell r="C52" t="str">
            <v>₡</v>
          </cell>
          <cell r="D52" t="str">
            <v>Costa Rican colón</v>
          </cell>
        </row>
        <row r="53">
          <cell r="A53" t="str">
            <v>CIV</v>
          </cell>
          <cell r="B53" t="str">
            <v>Cote d'Ivoire</v>
          </cell>
          <cell r="C53" t="str">
            <v>Fr</v>
          </cell>
          <cell r="D53" t="str">
            <v>West African CFA franc</v>
          </cell>
        </row>
        <row r="54">
          <cell r="A54" t="str">
            <v>HRV</v>
          </cell>
          <cell r="B54" t="str">
            <v>Croatia</v>
          </cell>
          <cell r="C54" t="str">
            <v>kn</v>
          </cell>
          <cell r="D54" t="str">
            <v>Croatian kuna</v>
          </cell>
        </row>
        <row r="55">
          <cell r="A55" t="str">
            <v>CUB</v>
          </cell>
          <cell r="B55" t="str">
            <v>Cuba</v>
          </cell>
          <cell r="C55" t="str">
            <v>$</v>
          </cell>
          <cell r="D55" t="str">
            <v>Cuban peso</v>
          </cell>
        </row>
        <row r="56">
          <cell r="A56" t="str">
            <v>CYP</v>
          </cell>
          <cell r="B56" t="str">
            <v>Cyprus</v>
          </cell>
          <cell r="C56" t="str">
            <v>€</v>
          </cell>
          <cell r="D56" t="str">
            <v>Euro</v>
          </cell>
        </row>
        <row r="57">
          <cell r="A57" t="str">
            <v>CZE</v>
          </cell>
          <cell r="B57" t="str">
            <v>Czech Republic</v>
          </cell>
          <cell r="C57" t="str">
            <v>Kč</v>
          </cell>
          <cell r="D57" t="str">
            <v>Czech koruna</v>
          </cell>
        </row>
        <row r="58">
          <cell r="A58" t="str">
            <v>DNK</v>
          </cell>
          <cell r="B58" t="str">
            <v>Denmark</v>
          </cell>
          <cell r="C58" t="str">
            <v>kr</v>
          </cell>
          <cell r="D58" t="str">
            <v>Danish krone</v>
          </cell>
        </row>
        <row r="59">
          <cell r="A59" t="str">
            <v>DJI</v>
          </cell>
          <cell r="B59" t="str">
            <v>Djibouti</v>
          </cell>
          <cell r="C59" t="str">
            <v>Fr</v>
          </cell>
          <cell r="D59" t="str">
            <v>Djiboutian franc</v>
          </cell>
        </row>
        <row r="60">
          <cell r="A60" t="str">
            <v>DMA</v>
          </cell>
          <cell r="B60" t="str">
            <v>Dominica</v>
          </cell>
          <cell r="C60" t="str">
            <v>$</v>
          </cell>
          <cell r="D60" t="str">
            <v>Eastern Caribbean dollar</v>
          </cell>
        </row>
        <row r="61">
          <cell r="A61" t="str">
            <v>DOM</v>
          </cell>
          <cell r="B61" t="str">
            <v>Dominican Republic</v>
          </cell>
          <cell r="C61" t="str">
            <v>RD$</v>
          </cell>
          <cell r="D61" t="str">
            <v>Dominican peso</v>
          </cell>
        </row>
        <row r="62">
          <cell r="A62" t="str">
            <v>TMP</v>
          </cell>
          <cell r="B62" t="str">
            <v>East Timor</v>
          </cell>
          <cell r="C62" t="str">
            <v>$</v>
          </cell>
          <cell r="D62" t="str">
            <v>United States dollar</v>
          </cell>
        </row>
        <row r="63">
          <cell r="A63" t="str">
            <v>ECU</v>
          </cell>
          <cell r="B63" t="str">
            <v>Ecuador</v>
          </cell>
          <cell r="C63" t="str">
            <v>$</v>
          </cell>
          <cell r="D63" t="str">
            <v>United States dollar</v>
          </cell>
        </row>
        <row r="64">
          <cell r="A64" t="str">
            <v>EGY</v>
          </cell>
          <cell r="B64" t="str">
            <v>Egypt</v>
          </cell>
          <cell r="C64" t="str">
            <v>£</v>
          </cell>
          <cell r="D64" t="str">
            <v>Egyptian pound</v>
          </cell>
        </row>
        <row r="65">
          <cell r="A65" t="str">
            <v>SLV</v>
          </cell>
          <cell r="B65" t="str">
            <v>El Salvador</v>
          </cell>
          <cell r="C65" t="str">
            <v>$</v>
          </cell>
          <cell r="D65" t="str">
            <v>United States dollar</v>
          </cell>
        </row>
        <row r="66">
          <cell r="A66" t="str">
            <v>GNQ</v>
          </cell>
          <cell r="B66" t="str">
            <v>Equatorial Guinea</v>
          </cell>
          <cell r="C66" t="str">
            <v>Fr</v>
          </cell>
          <cell r="D66" t="str">
            <v>Central African CFA franc</v>
          </cell>
        </row>
        <row r="67">
          <cell r="A67" t="str">
            <v>ERI</v>
          </cell>
          <cell r="B67" t="str">
            <v>Eritrea</v>
          </cell>
          <cell r="C67" t="str">
            <v>Nfk</v>
          </cell>
          <cell r="D67" t="str">
            <v>Eritrean nakfa</v>
          </cell>
        </row>
        <row r="68">
          <cell r="A68" t="str">
            <v>EST</v>
          </cell>
          <cell r="B68" t="str">
            <v>Estonia</v>
          </cell>
          <cell r="C68" t="str">
            <v>€</v>
          </cell>
          <cell r="D68" t="str">
            <v>Euro</v>
          </cell>
        </row>
        <row r="69">
          <cell r="A69" t="str">
            <v>ETH</v>
          </cell>
          <cell r="B69" t="str">
            <v>Ethiopia</v>
          </cell>
          <cell r="C69" t="str">
            <v>Br</v>
          </cell>
          <cell r="D69" t="str">
            <v>Ethiopian birr</v>
          </cell>
        </row>
        <row r="70">
          <cell r="A70" t="str">
            <v>FJI</v>
          </cell>
          <cell r="B70" t="str">
            <v>Fiji</v>
          </cell>
          <cell r="C70" t="str">
            <v>$</v>
          </cell>
          <cell r="D70" t="str">
            <v>Fijian dollar</v>
          </cell>
        </row>
        <row r="71">
          <cell r="A71" t="str">
            <v>FIN</v>
          </cell>
          <cell r="B71" t="str">
            <v>Finland</v>
          </cell>
          <cell r="C71" t="str">
            <v>€</v>
          </cell>
          <cell r="D71" t="str">
            <v>Euro</v>
          </cell>
        </row>
        <row r="72">
          <cell r="A72" t="str">
            <v>FRA</v>
          </cell>
          <cell r="B72" t="str">
            <v>France</v>
          </cell>
          <cell r="C72" t="str">
            <v>€</v>
          </cell>
          <cell r="D72" t="str">
            <v>Euro</v>
          </cell>
        </row>
        <row r="73">
          <cell r="A73" t="str">
            <v>PYF</v>
          </cell>
          <cell r="B73" t="str">
            <v>French Polynesia</v>
          </cell>
          <cell r="C73" t="str">
            <v>₣</v>
          </cell>
          <cell r="D73" t="str">
            <v>CFP franc</v>
          </cell>
        </row>
        <row r="74">
          <cell r="A74" t="str">
            <v>GAB</v>
          </cell>
          <cell r="B74" t="str">
            <v>Gabon</v>
          </cell>
          <cell r="C74" t="str">
            <v>Fr</v>
          </cell>
          <cell r="D74" t="str">
            <v>Central African CFA franc</v>
          </cell>
        </row>
        <row r="75">
          <cell r="A75" t="str">
            <v>GMB</v>
          </cell>
          <cell r="B75" t="str">
            <v>Gambia</v>
          </cell>
          <cell r="C75" t="str">
            <v>D</v>
          </cell>
          <cell r="D75" t="str">
            <v>Gambian dalasi</v>
          </cell>
        </row>
        <row r="76">
          <cell r="A76" t="str">
            <v>GEO</v>
          </cell>
          <cell r="B76" t="str">
            <v>Georgia</v>
          </cell>
          <cell r="C76" t="str">
            <v>₾</v>
          </cell>
          <cell r="D76" t="str">
            <v>Georgian lari</v>
          </cell>
        </row>
        <row r="77">
          <cell r="A77" t="str">
            <v>DEU</v>
          </cell>
          <cell r="B77" t="str">
            <v>Germany</v>
          </cell>
          <cell r="C77" t="str">
            <v>€</v>
          </cell>
          <cell r="D77" t="str">
            <v>Euro</v>
          </cell>
        </row>
        <row r="78">
          <cell r="A78" t="str">
            <v>GHA</v>
          </cell>
          <cell r="B78" t="str">
            <v>Ghana</v>
          </cell>
          <cell r="C78" t="str">
            <v>₵</v>
          </cell>
          <cell r="D78" t="str">
            <v>Ghanaian cedi</v>
          </cell>
        </row>
        <row r="79">
          <cell r="A79" t="str">
            <v>GIB</v>
          </cell>
          <cell r="B79" t="str">
            <v>Gibraltar</v>
          </cell>
          <cell r="C79" t="str">
            <v>£</v>
          </cell>
          <cell r="D79" t="str">
            <v>Gibraltar pound</v>
          </cell>
        </row>
        <row r="80">
          <cell r="A80" t="str">
            <v>GRC</v>
          </cell>
          <cell r="B80" t="str">
            <v>Greece</v>
          </cell>
          <cell r="C80" t="str">
            <v>€</v>
          </cell>
          <cell r="D80" t="str">
            <v>Euro</v>
          </cell>
        </row>
        <row r="81">
          <cell r="A81" t="str">
            <v>GRL</v>
          </cell>
          <cell r="B81" t="str">
            <v>Greenland</v>
          </cell>
          <cell r="C81" t="str">
            <v>kr</v>
          </cell>
          <cell r="D81" t="str">
            <v>Danish krone</v>
          </cell>
        </row>
        <row r="82">
          <cell r="A82" t="str">
            <v>GRD</v>
          </cell>
          <cell r="B82" t="str">
            <v>Grenada</v>
          </cell>
          <cell r="C82" t="str">
            <v>$</v>
          </cell>
          <cell r="D82" t="str">
            <v>Eastern Caribbean dollar</v>
          </cell>
        </row>
        <row r="83">
          <cell r="A83" t="str">
            <v>GTM</v>
          </cell>
          <cell r="B83" t="str">
            <v>Guatemala</v>
          </cell>
          <cell r="C83" t="str">
            <v>Q</v>
          </cell>
          <cell r="D83" t="str">
            <v>Guatemalan quetzal</v>
          </cell>
        </row>
        <row r="84">
          <cell r="A84" t="str">
            <v>GIN</v>
          </cell>
          <cell r="B84" t="str">
            <v>Guinea</v>
          </cell>
          <cell r="C84" t="str">
            <v>Fr</v>
          </cell>
          <cell r="D84" t="str">
            <v>Guinean franc</v>
          </cell>
        </row>
        <row r="85">
          <cell r="A85" t="str">
            <v>GNB</v>
          </cell>
          <cell r="B85" t="str">
            <v>Guinea-Bissau</v>
          </cell>
          <cell r="C85" t="str">
            <v>Fr</v>
          </cell>
          <cell r="D85" t="str">
            <v>West African CFA franc</v>
          </cell>
        </row>
        <row r="86">
          <cell r="A86" t="str">
            <v>GUY</v>
          </cell>
          <cell r="B86" t="str">
            <v>Guyana</v>
          </cell>
          <cell r="C86" t="str">
            <v>$</v>
          </cell>
          <cell r="D86" t="str">
            <v>Guyanese dollar</v>
          </cell>
        </row>
        <row r="87">
          <cell r="A87" t="str">
            <v>HTI</v>
          </cell>
          <cell r="B87" t="str">
            <v>Haiti</v>
          </cell>
          <cell r="C87" t="str">
            <v>G</v>
          </cell>
          <cell r="D87" t="str">
            <v>Haitian gourde</v>
          </cell>
        </row>
        <row r="88">
          <cell r="A88" t="str">
            <v>HND</v>
          </cell>
          <cell r="B88" t="str">
            <v>Honduras</v>
          </cell>
          <cell r="C88" t="str">
            <v>L</v>
          </cell>
          <cell r="D88" t="str">
            <v>Honduran lempira</v>
          </cell>
        </row>
        <row r="89">
          <cell r="A89" t="str">
            <v>HKG</v>
          </cell>
          <cell r="B89" t="str">
            <v>Hong Kong</v>
          </cell>
          <cell r="C89" t="str">
            <v>$</v>
          </cell>
          <cell r="D89" t="str">
            <v>Hong Kong dollar</v>
          </cell>
        </row>
        <row r="90">
          <cell r="A90" t="str">
            <v>HUN</v>
          </cell>
          <cell r="B90" t="str">
            <v>Hungary</v>
          </cell>
          <cell r="C90" t="str">
            <v>Ft</v>
          </cell>
          <cell r="D90" t="str">
            <v>Hungarian forint</v>
          </cell>
        </row>
        <row r="91">
          <cell r="A91" t="str">
            <v>ISL</v>
          </cell>
          <cell r="B91" t="str">
            <v>Iceland</v>
          </cell>
          <cell r="C91" t="str">
            <v>kr</v>
          </cell>
          <cell r="D91" t="str">
            <v>Icelandic króna</v>
          </cell>
        </row>
        <row r="92">
          <cell r="A92" t="str">
            <v>IND</v>
          </cell>
          <cell r="B92" t="str">
            <v>India</v>
          </cell>
          <cell r="C92" t="str">
            <v>₹</v>
          </cell>
          <cell r="D92" t="str">
            <v>Indian rupee</v>
          </cell>
        </row>
        <row r="93">
          <cell r="A93" t="str">
            <v>IDN</v>
          </cell>
          <cell r="B93" t="str">
            <v>Indonesia</v>
          </cell>
          <cell r="C93" t="str">
            <v>Rp</v>
          </cell>
          <cell r="D93" t="str">
            <v>Indonesian rupiah</v>
          </cell>
        </row>
        <row r="94">
          <cell r="A94" t="str">
            <v>IRN</v>
          </cell>
          <cell r="B94" t="str">
            <v>Iran</v>
          </cell>
          <cell r="C94" t="str">
            <v>﷼</v>
          </cell>
          <cell r="D94" t="str">
            <v>Iranian rial</v>
          </cell>
        </row>
        <row r="95">
          <cell r="A95" t="str">
            <v>IRQ</v>
          </cell>
          <cell r="B95" t="str">
            <v>Iraq</v>
          </cell>
          <cell r="C95" t="str">
            <v>ع.د</v>
          </cell>
          <cell r="D95" t="str">
            <v>Iraqi dinar</v>
          </cell>
        </row>
        <row r="96">
          <cell r="A96" t="str">
            <v>IRL</v>
          </cell>
          <cell r="B96" t="str">
            <v>Ireland</v>
          </cell>
          <cell r="C96" t="str">
            <v>€</v>
          </cell>
          <cell r="D96" t="str">
            <v>Euro</v>
          </cell>
        </row>
        <row r="97">
          <cell r="A97" t="str">
            <v>ISR</v>
          </cell>
          <cell r="B97" t="str">
            <v>Israel</v>
          </cell>
          <cell r="C97" t="str">
            <v>₪</v>
          </cell>
          <cell r="D97" t="str">
            <v>Israeli new shekel</v>
          </cell>
        </row>
        <row r="98">
          <cell r="A98" t="str">
            <v>ITA</v>
          </cell>
          <cell r="B98" t="str">
            <v>Italy</v>
          </cell>
          <cell r="C98" t="str">
            <v>€</v>
          </cell>
          <cell r="D98" t="str">
            <v>Euro</v>
          </cell>
        </row>
        <row r="99">
          <cell r="A99" t="str">
            <v>JAM</v>
          </cell>
          <cell r="B99" t="str">
            <v>Jamaica</v>
          </cell>
          <cell r="C99" t="str">
            <v>$</v>
          </cell>
          <cell r="D99" t="str">
            <v>Jamaican dollar</v>
          </cell>
        </row>
        <row r="100">
          <cell r="A100" t="str">
            <v>JPN</v>
          </cell>
          <cell r="B100" t="str">
            <v>Japan</v>
          </cell>
          <cell r="C100" t="str">
            <v>¥</v>
          </cell>
          <cell r="D100" t="str">
            <v>Japanese yen</v>
          </cell>
        </row>
        <row r="101">
          <cell r="A101" t="str">
            <v>JOR</v>
          </cell>
          <cell r="B101" t="str">
            <v>Jordan</v>
          </cell>
          <cell r="C101" t="str">
            <v>د.ا</v>
          </cell>
          <cell r="D101" t="str">
            <v>Jordanian dinar</v>
          </cell>
        </row>
        <row r="102">
          <cell r="A102" t="str">
            <v>KAZ</v>
          </cell>
          <cell r="B102" t="str">
            <v>Kazakhstan</v>
          </cell>
          <cell r="C102" t="str">
            <v>₸</v>
          </cell>
          <cell r="D102" t="str">
            <v>Kazakhstani tenge</v>
          </cell>
        </row>
        <row r="103">
          <cell r="A103" t="str">
            <v>KEN</v>
          </cell>
          <cell r="B103" t="str">
            <v>Kenya</v>
          </cell>
          <cell r="C103" t="str">
            <v>Sh</v>
          </cell>
          <cell r="D103" t="str">
            <v>Kenyan shilling</v>
          </cell>
        </row>
        <row r="104">
          <cell r="A104" t="str">
            <v>KIR</v>
          </cell>
          <cell r="B104" t="str">
            <v>Kiribati</v>
          </cell>
          <cell r="C104" t="str">
            <v>$</v>
          </cell>
          <cell r="D104" t="str">
            <v>Kiribati dollar</v>
          </cell>
        </row>
        <row r="105">
          <cell r="A105" t="str">
            <v>PRK</v>
          </cell>
          <cell r="B105" t="str">
            <v>Korea, Dem. Rep.</v>
          </cell>
          <cell r="C105" t="str">
            <v>₩</v>
          </cell>
          <cell r="D105" t="str">
            <v>North Korean won</v>
          </cell>
        </row>
        <row r="106">
          <cell r="A106" t="str">
            <v>KOR</v>
          </cell>
          <cell r="B106" t="str">
            <v>Korea, Rep.</v>
          </cell>
          <cell r="C106" t="str">
            <v>₩</v>
          </cell>
          <cell r="D106" t="str">
            <v>South Korean won</v>
          </cell>
        </row>
        <row r="107">
          <cell r="A107" t="str">
            <v>KWT</v>
          </cell>
          <cell r="B107" t="str">
            <v>Kuwait</v>
          </cell>
          <cell r="C107" t="str">
            <v>د.ك</v>
          </cell>
          <cell r="D107" t="str">
            <v>Kuwaiti dinar</v>
          </cell>
        </row>
        <row r="108">
          <cell r="A108" t="str">
            <v>KGZ</v>
          </cell>
          <cell r="B108" t="str">
            <v>Kyrgyzstan</v>
          </cell>
          <cell r="C108" t="str">
            <v>с</v>
          </cell>
          <cell r="D108" t="str">
            <v>Kyrgyzstani som</v>
          </cell>
        </row>
        <row r="109">
          <cell r="A109" t="str">
            <v>LAO</v>
          </cell>
          <cell r="B109" t="str">
            <v>Laos</v>
          </cell>
          <cell r="C109" t="str">
            <v>₭</v>
          </cell>
          <cell r="D109" t="str">
            <v>Lao kip</v>
          </cell>
        </row>
        <row r="110">
          <cell r="A110" t="str">
            <v>LVA</v>
          </cell>
          <cell r="B110" t="str">
            <v>Latvia</v>
          </cell>
          <cell r="C110" t="str">
            <v>€</v>
          </cell>
          <cell r="D110" t="str">
            <v>Euro</v>
          </cell>
        </row>
        <row r="111">
          <cell r="A111" t="str">
            <v>LBN</v>
          </cell>
          <cell r="B111" t="str">
            <v>Lebanon</v>
          </cell>
          <cell r="C111" t="str">
            <v>ل.ل</v>
          </cell>
          <cell r="D111" t="str">
            <v>Lebanese pound</v>
          </cell>
        </row>
        <row r="112">
          <cell r="A112" t="str">
            <v>LSO</v>
          </cell>
          <cell r="B112" t="str">
            <v>Lesotho</v>
          </cell>
          <cell r="C112" t="str">
            <v>L</v>
          </cell>
          <cell r="D112" t="str">
            <v>Lesotho loti</v>
          </cell>
        </row>
        <row r="113">
          <cell r="A113" t="str">
            <v>LBR</v>
          </cell>
          <cell r="B113" t="str">
            <v>Liberia</v>
          </cell>
          <cell r="C113" t="str">
            <v>$</v>
          </cell>
          <cell r="D113" t="str">
            <v>Liberian dollar</v>
          </cell>
        </row>
        <row r="114">
          <cell r="A114" t="str">
            <v>LBY</v>
          </cell>
          <cell r="B114" t="str">
            <v>Libya</v>
          </cell>
          <cell r="C114" t="str">
            <v>ل.د</v>
          </cell>
          <cell r="D114" t="str">
            <v>Libyan dinar</v>
          </cell>
        </row>
        <row r="115">
          <cell r="A115" t="str">
            <v>LIE</v>
          </cell>
          <cell r="B115" t="str">
            <v>Liechtenstein</v>
          </cell>
          <cell r="C115" t="str">
            <v>Fr.</v>
          </cell>
          <cell r="D115" t="str">
            <v>Swiss franc</v>
          </cell>
        </row>
        <row r="116">
          <cell r="A116" t="str">
            <v>LTU</v>
          </cell>
          <cell r="B116" t="str">
            <v>Lithuania</v>
          </cell>
          <cell r="C116" t="str">
            <v>€</v>
          </cell>
          <cell r="D116" t="str">
            <v>Euro</v>
          </cell>
        </row>
        <row r="117">
          <cell r="A117" t="str">
            <v>LUX</v>
          </cell>
          <cell r="B117" t="str">
            <v>Luxembourg</v>
          </cell>
          <cell r="C117" t="str">
            <v>€</v>
          </cell>
          <cell r="D117" t="str">
            <v>Euro</v>
          </cell>
        </row>
        <row r="118">
          <cell r="A118" t="str">
            <v>MDG</v>
          </cell>
          <cell r="B118" t="str">
            <v>Madagascar</v>
          </cell>
          <cell r="C118" t="str">
            <v>Ar</v>
          </cell>
          <cell r="D118" t="str">
            <v>Malagasy ariary</v>
          </cell>
        </row>
        <row r="119">
          <cell r="A119" t="str">
            <v>MWI</v>
          </cell>
          <cell r="B119" t="str">
            <v>Malawi</v>
          </cell>
          <cell r="C119" t="str">
            <v>MK</v>
          </cell>
          <cell r="D119" t="str">
            <v>Malawian kwacha</v>
          </cell>
        </row>
        <row r="120">
          <cell r="A120" t="str">
            <v>MYS</v>
          </cell>
          <cell r="B120" t="str">
            <v>Malaysia</v>
          </cell>
          <cell r="C120" t="str">
            <v>RM</v>
          </cell>
          <cell r="D120" t="str">
            <v>Malaysian ringgit</v>
          </cell>
        </row>
        <row r="121">
          <cell r="A121" t="str">
            <v>MDV</v>
          </cell>
          <cell r="B121" t="str">
            <v>Maldives</v>
          </cell>
          <cell r="C121" t="str">
            <v>.ރ</v>
          </cell>
          <cell r="D121" t="str">
            <v>Maldivian rufiyaa</v>
          </cell>
        </row>
        <row r="122">
          <cell r="A122" t="str">
            <v>MLI</v>
          </cell>
          <cell r="B122" t="str">
            <v>Mali</v>
          </cell>
          <cell r="C122" t="str">
            <v>Fr</v>
          </cell>
          <cell r="D122" t="str">
            <v>West African CFA franc</v>
          </cell>
        </row>
        <row r="123">
          <cell r="A123" t="str">
            <v>MLT</v>
          </cell>
          <cell r="B123" t="str">
            <v>Malta</v>
          </cell>
          <cell r="C123" t="str">
            <v>€</v>
          </cell>
          <cell r="D123" t="str">
            <v>Euro</v>
          </cell>
        </row>
        <row r="124">
          <cell r="A124" t="str">
            <v>MHL</v>
          </cell>
          <cell r="B124" t="str">
            <v>Marshall Islands</v>
          </cell>
          <cell r="C124" t="str">
            <v>$</v>
          </cell>
          <cell r="D124" t="str">
            <v>United States dollar</v>
          </cell>
        </row>
        <row r="125">
          <cell r="A125" t="str">
            <v>MRT</v>
          </cell>
          <cell r="B125" t="str">
            <v>Mauritania</v>
          </cell>
          <cell r="C125" t="str">
            <v>UM</v>
          </cell>
          <cell r="D125" t="str">
            <v>Mauritanian ouguiya</v>
          </cell>
        </row>
        <row r="126">
          <cell r="A126" t="str">
            <v>MUS</v>
          </cell>
          <cell r="B126" t="str">
            <v>Mauritius</v>
          </cell>
          <cell r="C126" t="str">
            <v>₨</v>
          </cell>
          <cell r="D126" t="str">
            <v>Mauritian rupee</v>
          </cell>
        </row>
        <row r="127">
          <cell r="A127" t="str">
            <v>MEX</v>
          </cell>
          <cell r="B127" t="str">
            <v>Mexico</v>
          </cell>
          <cell r="C127" t="str">
            <v>$</v>
          </cell>
          <cell r="D127" t="str">
            <v>Mexican peso</v>
          </cell>
        </row>
        <row r="128">
          <cell r="A128" t="str">
            <v>MDA</v>
          </cell>
          <cell r="B128" t="str">
            <v>Moldova</v>
          </cell>
          <cell r="C128" t="str">
            <v>L</v>
          </cell>
          <cell r="D128" t="str">
            <v>Moldovan leu</v>
          </cell>
        </row>
        <row r="129">
          <cell r="A129" t="str">
            <v>MCO</v>
          </cell>
          <cell r="B129" t="str">
            <v>Monaco</v>
          </cell>
          <cell r="C129" t="str">
            <v>€</v>
          </cell>
          <cell r="D129" t="str">
            <v>Euro</v>
          </cell>
        </row>
        <row r="130">
          <cell r="A130" t="str">
            <v>MNG</v>
          </cell>
          <cell r="B130" t="str">
            <v>Mongolia</v>
          </cell>
          <cell r="C130" t="str">
            <v>₮</v>
          </cell>
          <cell r="D130" t="str">
            <v>Mongolian tögrög</v>
          </cell>
        </row>
        <row r="131">
          <cell r="A131" t="str">
            <v>MSR</v>
          </cell>
          <cell r="B131" t="str">
            <v>Montserrat</v>
          </cell>
          <cell r="C131" t="str">
            <v>$</v>
          </cell>
          <cell r="D131" t="str">
            <v>Eastern Caribbean dollar</v>
          </cell>
        </row>
        <row r="132">
          <cell r="A132" t="str">
            <v>MAR</v>
          </cell>
          <cell r="B132" t="str">
            <v>Morocco</v>
          </cell>
          <cell r="C132" t="str">
            <v>د.م.</v>
          </cell>
          <cell r="D132" t="str">
            <v>Moroccan dirham</v>
          </cell>
        </row>
        <row r="133">
          <cell r="A133" t="str">
            <v>MOZ</v>
          </cell>
          <cell r="B133" t="str">
            <v>Mozambique</v>
          </cell>
          <cell r="C133" t="str">
            <v>MT</v>
          </cell>
          <cell r="D133" t="str">
            <v>Mozambican metical</v>
          </cell>
        </row>
        <row r="134">
          <cell r="A134" t="str">
            <v>MMR</v>
          </cell>
          <cell r="B134" t="str">
            <v>Myanmar</v>
          </cell>
          <cell r="C134" t="str">
            <v>Ks</v>
          </cell>
          <cell r="D134" t="str">
            <v>Burmese kyat</v>
          </cell>
        </row>
        <row r="135">
          <cell r="A135" t="str">
            <v>NAM</v>
          </cell>
          <cell r="B135" t="str">
            <v>Namibia</v>
          </cell>
          <cell r="C135" t="str">
            <v>$</v>
          </cell>
          <cell r="D135" t="str">
            <v>Namibian dollar</v>
          </cell>
        </row>
        <row r="136">
          <cell r="A136" t="str">
            <v>NRU</v>
          </cell>
          <cell r="B136" t="str">
            <v>Nauru</v>
          </cell>
          <cell r="C136" t="str">
            <v>$</v>
          </cell>
          <cell r="D136" t="str">
            <v>Australian dollar</v>
          </cell>
        </row>
        <row r="137">
          <cell r="A137" t="str">
            <v>NPL</v>
          </cell>
          <cell r="B137" t="str">
            <v>Nepal</v>
          </cell>
          <cell r="C137" t="str">
            <v>रू</v>
          </cell>
          <cell r="D137" t="str">
            <v>Nepalese rupee</v>
          </cell>
        </row>
        <row r="138">
          <cell r="A138" t="str">
            <v>NLD</v>
          </cell>
          <cell r="B138" t="str">
            <v>Netherlands</v>
          </cell>
          <cell r="C138" t="str">
            <v>€</v>
          </cell>
          <cell r="D138" t="str">
            <v>Euro</v>
          </cell>
        </row>
        <row r="139">
          <cell r="A139" t="str">
            <v>NCL</v>
          </cell>
          <cell r="B139" t="str">
            <v>New Caledonia</v>
          </cell>
          <cell r="C139" t="str">
            <v>₣</v>
          </cell>
          <cell r="D139" t="str">
            <v>CFP franc</v>
          </cell>
        </row>
        <row r="140">
          <cell r="A140" t="str">
            <v>NZL</v>
          </cell>
          <cell r="B140" t="str">
            <v>New Zealand</v>
          </cell>
          <cell r="C140" t="str">
            <v>$</v>
          </cell>
          <cell r="D140" t="str">
            <v>New Zealand dollar</v>
          </cell>
        </row>
        <row r="141">
          <cell r="A141" t="str">
            <v>NIC</v>
          </cell>
          <cell r="B141" t="str">
            <v>Nicaragua</v>
          </cell>
          <cell r="C141" t="str">
            <v>C$</v>
          </cell>
          <cell r="D141" t="str">
            <v>Nicaraguan córdoba</v>
          </cell>
        </row>
        <row r="142">
          <cell r="A142" t="str">
            <v>NER</v>
          </cell>
          <cell r="B142" t="str">
            <v>Niger</v>
          </cell>
          <cell r="C142" t="str">
            <v>Fr</v>
          </cell>
          <cell r="D142" t="str">
            <v>West African CFA franc</v>
          </cell>
        </row>
        <row r="143">
          <cell r="A143" t="str">
            <v>NGA</v>
          </cell>
          <cell r="B143" t="str">
            <v>Nigeria</v>
          </cell>
          <cell r="C143" t="str">
            <v>₦</v>
          </cell>
          <cell r="D143" t="str">
            <v>Nigerian naira</v>
          </cell>
        </row>
        <row r="144">
          <cell r="A144" t="str">
            <v>NIU</v>
          </cell>
          <cell r="B144" t="str">
            <v>Niue</v>
          </cell>
          <cell r="C144" t="str">
            <v>$</v>
          </cell>
          <cell r="D144" t="str">
            <v>New Zealand dollar</v>
          </cell>
        </row>
        <row r="145">
          <cell r="A145" t="str">
            <v>NOR</v>
          </cell>
          <cell r="B145" t="str">
            <v>Norway</v>
          </cell>
          <cell r="C145" t="str">
            <v>kr</v>
          </cell>
          <cell r="D145" t="str">
            <v>Norwegian krone</v>
          </cell>
        </row>
        <row r="146">
          <cell r="A146" t="str">
            <v>OMN</v>
          </cell>
          <cell r="B146" t="str">
            <v>Oman</v>
          </cell>
          <cell r="C146" t="str">
            <v>ر.ع.</v>
          </cell>
          <cell r="D146" t="str">
            <v>Omani rial</v>
          </cell>
        </row>
        <row r="147">
          <cell r="A147" t="str">
            <v>PAK</v>
          </cell>
          <cell r="B147" t="str">
            <v>Pakistan</v>
          </cell>
          <cell r="C147" t="str">
            <v>₨</v>
          </cell>
          <cell r="D147" t="str">
            <v>Pakistani rupee</v>
          </cell>
        </row>
        <row r="148">
          <cell r="A148" t="str">
            <v>PLW</v>
          </cell>
          <cell r="B148" t="str">
            <v>Palau</v>
          </cell>
          <cell r="C148" t="str">
            <v>$</v>
          </cell>
          <cell r="D148" t="str">
            <v>United States dollar</v>
          </cell>
        </row>
        <row r="149">
          <cell r="A149" t="str">
            <v>PAN</v>
          </cell>
          <cell r="B149" t="str">
            <v>Panama</v>
          </cell>
          <cell r="C149" t="str">
            <v>B/.</v>
          </cell>
          <cell r="D149" t="str">
            <v>Panamanian balboa</v>
          </cell>
        </row>
        <row r="150">
          <cell r="A150" t="str">
            <v>PNG</v>
          </cell>
          <cell r="B150" t="str">
            <v>Papua New Guinea</v>
          </cell>
          <cell r="C150" t="str">
            <v>K</v>
          </cell>
          <cell r="D150" t="str">
            <v>Papua New Guinean kina</v>
          </cell>
        </row>
        <row r="151">
          <cell r="A151" t="str">
            <v>PRY</v>
          </cell>
          <cell r="B151" t="str">
            <v>Paraguay</v>
          </cell>
          <cell r="C151" t="str">
            <v>₲</v>
          </cell>
          <cell r="D151" t="str">
            <v>Paraguayan guaraní</v>
          </cell>
        </row>
        <row r="152">
          <cell r="A152" t="str">
            <v>PER</v>
          </cell>
          <cell r="B152" t="str">
            <v>Peru</v>
          </cell>
          <cell r="C152" t="str">
            <v>S/.</v>
          </cell>
          <cell r="D152" t="str">
            <v>Peruvian sol</v>
          </cell>
        </row>
        <row r="153">
          <cell r="A153" t="str">
            <v>PHL</v>
          </cell>
          <cell r="B153" t="str">
            <v>Philippines</v>
          </cell>
          <cell r="C153" t="str">
            <v>₱</v>
          </cell>
          <cell r="D153" t="str">
            <v>Philippine peso</v>
          </cell>
        </row>
        <row r="154">
          <cell r="A154" t="str">
            <v>POL</v>
          </cell>
          <cell r="B154" t="str">
            <v>Poland</v>
          </cell>
          <cell r="C154" t="str">
            <v>zł</v>
          </cell>
          <cell r="D154" t="str">
            <v>Polish złoty</v>
          </cell>
        </row>
        <row r="155">
          <cell r="A155" t="str">
            <v>PRT</v>
          </cell>
          <cell r="B155" t="str">
            <v>Portugal</v>
          </cell>
          <cell r="C155" t="str">
            <v>€</v>
          </cell>
          <cell r="D155" t="str">
            <v>Euro</v>
          </cell>
        </row>
        <row r="156">
          <cell r="A156" t="str">
            <v>QAT</v>
          </cell>
          <cell r="B156" t="str">
            <v>Qatar</v>
          </cell>
          <cell r="C156" t="str">
            <v>ر.ق</v>
          </cell>
          <cell r="D156" t="str">
            <v>Qatari riyal</v>
          </cell>
        </row>
        <row r="157">
          <cell r="A157" t="str">
            <v>ROM</v>
          </cell>
          <cell r="B157" t="str">
            <v>Romania</v>
          </cell>
          <cell r="C157" t="str">
            <v>lei</v>
          </cell>
          <cell r="D157" t="str">
            <v>Romanian leu</v>
          </cell>
        </row>
        <row r="158">
          <cell r="A158" t="str">
            <v>RUS</v>
          </cell>
          <cell r="B158" t="str">
            <v>Russia</v>
          </cell>
          <cell r="C158" t="str">
            <v>₽</v>
          </cell>
          <cell r="D158" t="str">
            <v>Russian ruble</v>
          </cell>
        </row>
        <row r="159">
          <cell r="A159" t="str">
            <v>RWA</v>
          </cell>
          <cell r="B159" t="str">
            <v>Rwanda</v>
          </cell>
          <cell r="C159" t="str">
            <v>Fr</v>
          </cell>
          <cell r="D159" t="str">
            <v>Rwandan franc</v>
          </cell>
        </row>
        <row r="160">
          <cell r="A160" t="str">
            <v>SHN</v>
          </cell>
          <cell r="B160" t="str">
            <v>Saint Helena</v>
          </cell>
          <cell r="C160" t="str">
            <v>£</v>
          </cell>
          <cell r="D160" t="str">
            <v>Saint Helena pound</v>
          </cell>
        </row>
        <row r="161">
          <cell r="A161" t="str">
            <v>WSM</v>
          </cell>
          <cell r="B161" t="str">
            <v>Samoa</v>
          </cell>
          <cell r="C161" t="str">
            <v>T</v>
          </cell>
          <cell r="D161" t="str">
            <v>Samoan tālā</v>
          </cell>
        </row>
        <row r="162">
          <cell r="A162" t="str">
            <v>SMR</v>
          </cell>
          <cell r="B162" t="str">
            <v>San Marino</v>
          </cell>
          <cell r="C162" t="str">
            <v>€</v>
          </cell>
          <cell r="D162" t="str">
            <v>Euro</v>
          </cell>
        </row>
        <row r="163">
          <cell r="A163" t="str">
            <v>STP</v>
          </cell>
          <cell r="B163" t="str">
            <v>São Tomé and Príncipe</v>
          </cell>
          <cell r="C163" t="str">
            <v>Db</v>
          </cell>
          <cell r="D163" t="str">
            <v>São Tomé and Príncipe dobra</v>
          </cell>
        </row>
        <row r="164">
          <cell r="A164" t="str">
            <v>SAU</v>
          </cell>
          <cell r="B164" t="str">
            <v>Saudi Arabia</v>
          </cell>
          <cell r="C164" t="str">
            <v>﷼</v>
          </cell>
          <cell r="D164" t="str">
            <v>Saudi riyal</v>
          </cell>
        </row>
        <row r="165">
          <cell r="A165" t="str">
            <v>SEN</v>
          </cell>
          <cell r="B165" t="str">
            <v>Senegal</v>
          </cell>
          <cell r="C165" t="str">
            <v>Fr</v>
          </cell>
          <cell r="D165" t="str">
            <v>West African CFA franc</v>
          </cell>
        </row>
        <row r="166">
          <cell r="A166" t="str">
            <v>SYC</v>
          </cell>
          <cell r="B166" t="str">
            <v>Seychelles</v>
          </cell>
          <cell r="C166" t="str">
            <v>₨</v>
          </cell>
          <cell r="D166" t="str">
            <v>Seychellois rupee</v>
          </cell>
        </row>
        <row r="167">
          <cell r="A167" t="str">
            <v>SLE</v>
          </cell>
          <cell r="B167" t="str">
            <v>Sierra Leone</v>
          </cell>
          <cell r="C167" t="str">
            <v>Le</v>
          </cell>
          <cell r="D167" t="str">
            <v>Sierra Leonean leone</v>
          </cell>
        </row>
        <row r="168">
          <cell r="A168" t="str">
            <v>SGP</v>
          </cell>
          <cell r="B168" t="str">
            <v>Singapore</v>
          </cell>
          <cell r="C168" t="str">
            <v>$</v>
          </cell>
          <cell r="D168" t="str">
            <v>Singapore dollar</v>
          </cell>
        </row>
        <row r="169">
          <cell r="A169" t="str">
            <v>SVK</v>
          </cell>
          <cell r="B169" t="str">
            <v>Slovakia</v>
          </cell>
          <cell r="C169" t="str">
            <v>€</v>
          </cell>
          <cell r="D169" t="str">
            <v>Euro</v>
          </cell>
        </row>
        <row r="170">
          <cell r="A170" t="str">
            <v>SVN</v>
          </cell>
          <cell r="B170" t="str">
            <v>Slovenia</v>
          </cell>
          <cell r="C170" t="str">
            <v>€</v>
          </cell>
          <cell r="D170" t="str">
            <v>Euro</v>
          </cell>
        </row>
        <row r="171">
          <cell r="A171" t="str">
            <v>SLB</v>
          </cell>
          <cell r="B171" t="str">
            <v>Solomon Islands</v>
          </cell>
          <cell r="C171" t="str">
            <v>$</v>
          </cell>
          <cell r="D171" t="str">
            <v>Solomon Islands dollar</v>
          </cell>
        </row>
        <row r="172">
          <cell r="A172" t="str">
            <v>SOM</v>
          </cell>
          <cell r="B172" t="str">
            <v>Somalia</v>
          </cell>
          <cell r="C172" t="str">
            <v>Sh</v>
          </cell>
          <cell r="D172" t="str">
            <v>Somali shilling</v>
          </cell>
        </row>
        <row r="173">
          <cell r="A173" t="str">
            <v>ZAF</v>
          </cell>
          <cell r="B173" t="str">
            <v>South Africa</v>
          </cell>
          <cell r="C173" t="str">
            <v>R</v>
          </cell>
          <cell r="D173" t="str">
            <v>South African rand</v>
          </cell>
        </row>
        <row r="174">
          <cell r="A174" t="str">
            <v>ESP</v>
          </cell>
          <cell r="B174" t="str">
            <v>Spain</v>
          </cell>
          <cell r="C174" t="str">
            <v>€</v>
          </cell>
          <cell r="D174" t="str">
            <v>Euro</v>
          </cell>
        </row>
        <row r="175">
          <cell r="A175" t="str">
            <v>LKA</v>
          </cell>
          <cell r="B175" t="str">
            <v>Sri Lanka</v>
          </cell>
          <cell r="C175" t="str">
            <v>Rs</v>
          </cell>
          <cell r="D175" t="str">
            <v>Sri Lankan rupee</v>
          </cell>
        </row>
        <row r="176">
          <cell r="A176" t="str">
            <v>KNA</v>
          </cell>
          <cell r="B176" t="str">
            <v>Saint Kitts and Nevis</v>
          </cell>
          <cell r="C176" t="str">
            <v>$</v>
          </cell>
          <cell r="D176" t="str">
            <v>Eastern Caribbean dollar</v>
          </cell>
        </row>
        <row r="177">
          <cell r="A177" t="str">
            <v>LCA</v>
          </cell>
          <cell r="B177" t="str">
            <v>Saint Lucia</v>
          </cell>
          <cell r="C177" t="str">
            <v>$</v>
          </cell>
          <cell r="D177" t="str">
            <v>Eastern Caribbean dollar</v>
          </cell>
        </row>
        <row r="178">
          <cell r="A178" t="str">
            <v>VCT</v>
          </cell>
          <cell r="B178" t="str">
            <v>Saint Vincent and the Grenadines</v>
          </cell>
          <cell r="C178" t="str">
            <v>$</v>
          </cell>
          <cell r="D178" t="str">
            <v>Eastern Caribbean dollar</v>
          </cell>
        </row>
        <row r="179">
          <cell r="A179" t="str">
            <v>SDN</v>
          </cell>
          <cell r="B179" t="str">
            <v>Sudan</v>
          </cell>
          <cell r="C179" t="str">
            <v>ج.س.</v>
          </cell>
          <cell r="D179" t="str">
            <v>Sudanese pound</v>
          </cell>
        </row>
        <row r="180">
          <cell r="A180" t="str">
            <v>SUR</v>
          </cell>
          <cell r="B180" t="str">
            <v>Suriname</v>
          </cell>
          <cell r="C180" t="str">
            <v>$</v>
          </cell>
          <cell r="D180" t="str">
            <v>Surinamese dollar</v>
          </cell>
        </row>
        <row r="181">
          <cell r="A181" t="str">
            <v>SWZ</v>
          </cell>
          <cell r="B181" t="str">
            <v>Eswatini</v>
          </cell>
          <cell r="C181" t="str">
            <v>L</v>
          </cell>
          <cell r="D181" t="str">
            <v>Swazi lilangeni</v>
          </cell>
        </row>
        <row r="182">
          <cell r="A182" t="str">
            <v>SWE</v>
          </cell>
          <cell r="B182" t="str">
            <v>Sweden</v>
          </cell>
          <cell r="C182" t="str">
            <v>kr</v>
          </cell>
          <cell r="D182" t="str">
            <v>Swedish krona</v>
          </cell>
        </row>
        <row r="183">
          <cell r="A183" t="str">
            <v>CHE</v>
          </cell>
          <cell r="B183" t="str">
            <v>Switzerland</v>
          </cell>
          <cell r="C183" t="str">
            <v>Fr.</v>
          </cell>
          <cell r="D183" t="str">
            <v>Swiss franc</v>
          </cell>
        </row>
        <row r="184">
          <cell r="A184" t="str">
            <v>SYR</v>
          </cell>
          <cell r="B184" t="str">
            <v>Syria</v>
          </cell>
          <cell r="C184" t="str">
            <v>£</v>
          </cell>
          <cell r="D184" t="str">
            <v>Syrian pound</v>
          </cell>
        </row>
        <row r="185">
          <cell r="A185" t="str">
            <v>TWN</v>
          </cell>
          <cell r="B185" t="str">
            <v>Taiwan</v>
          </cell>
          <cell r="C185" t="str">
            <v>$</v>
          </cell>
          <cell r="D185" t="str">
            <v>New Taiwan dollar</v>
          </cell>
        </row>
        <row r="186">
          <cell r="A186" t="str">
            <v>TJK</v>
          </cell>
          <cell r="B186" t="str">
            <v>Tajikistan</v>
          </cell>
          <cell r="C186" t="str">
            <v>с.</v>
          </cell>
          <cell r="D186" t="str">
            <v>Tajikistani somoni</v>
          </cell>
        </row>
        <row r="187">
          <cell r="A187" t="str">
            <v>TZA</v>
          </cell>
          <cell r="B187" t="str">
            <v>Tanzania</v>
          </cell>
          <cell r="C187" t="str">
            <v>Sh</v>
          </cell>
          <cell r="D187" t="str">
            <v>Tanzanian shilling</v>
          </cell>
        </row>
        <row r="188">
          <cell r="A188" t="str">
            <v>THA</v>
          </cell>
          <cell r="B188" t="str">
            <v>Thailand</v>
          </cell>
          <cell r="C188" t="str">
            <v>฿</v>
          </cell>
          <cell r="D188" t="str">
            <v>Thai baht</v>
          </cell>
        </row>
        <row r="189">
          <cell r="A189" t="str">
            <v>TGO</v>
          </cell>
          <cell r="B189" t="str">
            <v>Togo</v>
          </cell>
          <cell r="C189" t="str">
            <v>Fr</v>
          </cell>
          <cell r="D189" t="str">
            <v>West African CFA franc</v>
          </cell>
        </row>
        <row r="190">
          <cell r="A190" t="str">
            <v>TON</v>
          </cell>
          <cell r="B190" t="str">
            <v>Tonga</v>
          </cell>
          <cell r="C190" t="str">
            <v>T$</v>
          </cell>
          <cell r="D190" t="str">
            <v>Tongan paʻanga</v>
          </cell>
        </row>
        <row r="191">
          <cell r="A191" t="str">
            <v>TTO</v>
          </cell>
          <cell r="B191" t="str">
            <v>Trinidad and Tobago</v>
          </cell>
          <cell r="C191" t="str">
            <v>$</v>
          </cell>
          <cell r="D191" t="str">
            <v>Trinidad and Tobago dollar</v>
          </cell>
        </row>
        <row r="192">
          <cell r="A192" t="str">
            <v>TUN</v>
          </cell>
          <cell r="B192" t="str">
            <v>Tunisia</v>
          </cell>
          <cell r="C192" t="str">
            <v>د.ت</v>
          </cell>
          <cell r="D192" t="str">
            <v>Tunisian dinar</v>
          </cell>
        </row>
        <row r="193">
          <cell r="A193" t="str">
            <v>TUR</v>
          </cell>
          <cell r="B193" t="str">
            <v>Turkey</v>
          </cell>
          <cell r="C193" t="str">
            <v>₺</v>
          </cell>
          <cell r="D193" t="str">
            <v>Turkish lira</v>
          </cell>
        </row>
        <row r="194">
          <cell r="A194" t="str">
            <v>TKM</v>
          </cell>
          <cell r="B194" t="str">
            <v>Turkmenistan</v>
          </cell>
          <cell r="C194" t="str">
            <v>m.</v>
          </cell>
          <cell r="D194" t="str">
            <v>Turkmenistan manat</v>
          </cell>
        </row>
        <row r="195">
          <cell r="A195" t="str">
            <v>TCA</v>
          </cell>
          <cell r="B195" t="str">
            <v>Turks and Caicos</v>
          </cell>
          <cell r="C195" t="str">
            <v>$</v>
          </cell>
          <cell r="D195" t="str">
            <v>United States dollar</v>
          </cell>
        </row>
        <row r="196">
          <cell r="A196" t="str">
            <v>TUV</v>
          </cell>
          <cell r="B196" t="str">
            <v>Tuvalu</v>
          </cell>
          <cell r="C196" t="str">
            <v>$</v>
          </cell>
          <cell r="D196" t="str">
            <v>Tuvaluan dollar</v>
          </cell>
        </row>
        <row r="197">
          <cell r="A197" t="str">
            <v>UGA</v>
          </cell>
          <cell r="B197" t="str">
            <v>Uganda</v>
          </cell>
          <cell r="C197" t="str">
            <v>Sh</v>
          </cell>
          <cell r="D197" t="str">
            <v>Ugandan shilling</v>
          </cell>
        </row>
        <row r="198">
          <cell r="A198" t="str">
            <v>UKR</v>
          </cell>
          <cell r="B198" t="str">
            <v>Ukraine</v>
          </cell>
          <cell r="C198" t="str">
            <v>₴</v>
          </cell>
          <cell r="D198" t="str">
            <v>Ukrainian hryvnia</v>
          </cell>
        </row>
        <row r="199">
          <cell r="A199" t="str">
            <v>ARE</v>
          </cell>
          <cell r="B199" t="str">
            <v>United Arab Emirates</v>
          </cell>
          <cell r="C199" t="str">
            <v>د.إ</v>
          </cell>
          <cell r="D199" t="str">
            <v>United Arab Emirates dirham</v>
          </cell>
        </row>
        <row r="200">
          <cell r="A200" t="str">
            <v>GBR</v>
          </cell>
          <cell r="B200" t="str">
            <v>United Kingdom</v>
          </cell>
          <cell r="C200" t="str">
            <v>£</v>
          </cell>
          <cell r="D200" t="str">
            <v>British pound[F]</v>
          </cell>
        </row>
        <row r="201">
          <cell r="A201" t="str">
            <v>USA</v>
          </cell>
          <cell r="B201" t="str">
            <v>United States</v>
          </cell>
          <cell r="C201" t="str">
            <v>$</v>
          </cell>
          <cell r="D201" t="str">
            <v>United States dollar</v>
          </cell>
        </row>
        <row r="202">
          <cell r="A202" t="str">
            <v>URY</v>
          </cell>
          <cell r="B202" t="str">
            <v>Uruguay</v>
          </cell>
          <cell r="C202" t="str">
            <v>$</v>
          </cell>
          <cell r="D202" t="str">
            <v>Uruguayan peso</v>
          </cell>
        </row>
        <row r="203">
          <cell r="A203" t="str">
            <v>UZB</v>
          </cell>
          <cell r="B203" t="str">
            <v>Uzbekistan</v>
          </cell>
          <cell r="C203" t="str">
            <v>Sʻ</v>
          </cell>
          <cell r="D203" t="str">
            <v>Uzbekistani soʻm</v>
          </cell>
        </row>
        <row r="204">
          <cell r="A204" t="str">
            <v>VUT</v>
          </cell>
          <cell r="B204" t="str">
            <v>Vanuatu</v>
          </cell>
          <cell r="C204" t="str">
            <v>Vt</v>
          </cell>
          <cell r="D204" t="str">
            <v>Vanuatu vatu</v>
          </cell>
        </row>
        <row r="205">
          <cell r="A205" t="str">
            <v>VEN</v>
          </cell>
          <cell r="B205" t="str">
            <v>Venezuela</v>
          </cell>
          <cell r="C205" t="str">
            <v>Bs.</v>
          </cell>
          <cell r="D205" t="str">
            <v>Venezuelan bolívar soberano</v>
          </cell>
        </row>
        <row r="206">
          <cell r="A206" t="str">
            <v>VNM</v>
          </cell>
          <cell r="B206" t="str">
            <v>Vietnam</v>
          </cell>
          <cell r="C206" t="str">
            <v>₫</v>
          </cell>
          <cell r="D206" t="str">
            <v>Vietnamese đồng</v>
          </cell>
        </row>
        <row r="207">
          <cell r="A207" t="str">
            <v>YEM</v>
          </cell>
          <cell r="B207" t="str">
            <v>Yemen</v>
          </cell>
          <cell r="C207" t="str">
            <v>﷼</v>
          </cell>
          <cell r="D207" t="str">
            <v>Yemeni rial</v>
          </cell>
        </row>
        <row r="208">
          <cell r="A208" t="str">
            <v>ZMB</v>
          </cell>
          <cell r="B208" t="str">
            <v>Zambia</v>
          </cell>
          <cell r="C208" t="str">
            <v>ZK</v>
          </cell>
          <cell r="D208" t="str">
            <v>Zambian kwacha</v>
          </cell>
        </row>
        <row r="209">
          <cell r="A209" t="str">
            <v>ZWE</v>
          </cell>
          <cell r="B209" t="str">
            <v>Zimbabwe</v>
          </cell>
          <cell r="C209"/>
          <cell r="D209" t="str">
            <v>RTGS dollar</v>
          </cell>
        </row>
      </sheetData>
      <sheetData sheetId="1">
        <row r="3">
          <cell r="B3" t="str">
            <v>Kenya</v>
          </cell>
        </row>
        <row r="4">
          <cell r="B4">
            <v>2019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FacNest"/>
      <sheetName val="Population"/>
      <sheetName val="CropProd"/>
      <sheetName val="Energy"/>
      <sheetName val="Power calc"/>
    </sheetNames>
    <sheetDataSet>
      <sheetData sheetId="0"/>
      <sheetData sheetId="1"/>
      <sheetData sheetId="2"/>
      <sheetData sheetId="3">
        <row r="7">
          <cell r="F7" t="str">
            <v>cmaiz</v>
          </cell>
        </row>
        <row r="8">
          <cell r="F8" t="str">
            <v>crice</v>
          </cell>
        </row>
        <row r="9">
          <cell r="F9" t="str">
            <v>cocer</v>
          </cell>
        </row>
        <row r="10">
          <cell r="F10" t="str">
            <v>cpuls</v>
          </cell>
        </row>
        <row r="11">
          <cell r="F11" t="str">
            <v>coils</v>
          </cell>
        </row>
        <row r="12">
          <cell r="F12" t="str">
            <v>croot</v>
          </cell>
        </row>
        <row r="13">
          <cell r="F13" t="str">
            <v>cvege</v>
          </cell>
        </row>
        <row r="14">
          <cell r="F14" t="str">
            <v>csugr</v>
          </cell>
        </row>
        <row r="15">
          <cell r="F15" t="str">
            <v>ctoba</v>
          </cell>
        </row>
        <row r="16">
          <cell r="F16" t="str">
            <v>ccott</v>
          </cell>
        </row>
        <row r="17">
          <cell r="F17" t="str">
            <v>cfrui</v>
          </cell>
        </row>
        <row r="18">
          <cell r="F18" t="str">
            <v>ccoff</v>
          </cell>
        </row>
        <row r="19">
          <cell r="F19" t="str">
            <v>cocrp</v>
          </cell>
        </row>
        <row r="20">
          <cell r="F20" t="str">
            <v>ccatt</v>
          </cell>
        </row>
        <row r="21">
          <cell r="F21" t="str">
            <v>cpoul</v>
          </cell>
        </row>
        <row r="22">
          <cell r="F22" t="str">
            <v>coliv</v>
          </cell>
        </row>
        <row r="23">
          <cell r="F23" t="str">
            <v>cfore</v>
          </cell>
        </row>
        <row r="24">
          <cell r="F24" t="str">
            <v>cfish</v>
          </cell>
        </row>
        <row r="25">
          <cell r="F25" t="str">
            <v>cmine</v>
          </cell>
        </row>
        <row r="26">
          <cell r="F26" t="str">
            <v>cfood</v>
          </cell>
        </row>
        <row r="27">
          <cell r="F27" t="str">
            <v>cbeve</v>
          </cell>
        </row>
        <row r="28">
          <cell r="F28" t="str">
            <v>ctext</v>
          </cell>
        </row>
        <row r="29">
          <cell r="F29" t="str">
            <v>cwood</v>
          </cell>
        </row>
        <row r="30">
          <cell r="F30" t="str">
            <v>cchem</v>
          </cell>
        </row>
        <row r="31">
          <cell r="F31" t="str">
            <v>cnmet</v>
          </cell>
        </row>
        <row r="32">
          <cell r="F32" t="str">
            <v>cmetl</v>
          </cell>
        </row>
        <row r="33">
          <cell r="F33" t="str">
            <v>cmach</v>
          </cell>
        </row>
        <row r="34">
          <cell r="F34" t="str">
            <v>coman</v>
          </cell>
        </row>
        <row r="35">
          <cell r="F35" t="str">
            <v>celec</v>
          </cell>
        </row>
        <row r="36">
          <cell r="F36" t="str">
            <v>cwatr</v>
          </cell>
        </row>
        <row r="37">
          <cell r="F37" t="str">
            <v>ccons</v>
          </cell>
        </row>
        <row r="38">
          <cell r="F38" t="str">
            <v>ctrad</v>
          </cell>
        </row>
        <row r="39">
          <cell r="F39" t="str">
            <v>ctran</v>
          </cell>
        </row>
        <row r="40">
          <cell r="F40" t="str">
            <v>chotl</v>
          </cell>
        </row>
        <row r="41">
          <cell r="F41" t="str">
            <v>ccomm</v>
          </cell>
        </row>
        <row r="42">
          <cell r="F42" t="str">
            <v>cfsrv</v>
          </cell>
        </row>
        <row r="43">
          <cell r="F43" t="str">
            <v>creal</v>
          </cell>
        </row>
        <row r="44">
          <cell r="F44" t="str">
            <v>cbsrv</v>
          </cell>
        </row>
        <row r="45">
          <cell r="F45" t="str">
            <v>cpadm</v>
          </cell>
        </row>
        <row r="46">
          <cell r="F46" t="str">
            <v>ceduc</v>
          </cell>
        </row>
        <row r="47">
          <cell r="F47" t="str">
            <v>cheal</v>
          </cell>
        </row>
        <row r="48">
          <cell r="F48" t="str">
            <v>cosrv</v>
          </cell>
        </row>
      </sheetData>
      <sheetData sheetId="4"/>
      <sheetData sheetId="5">
        <row r="36">
          <cell r="BT36">
            <v>239.30925457885624</v>
          </cell>
        </row>
        <row r="78">
          <cell r="B78">
            <v>0.17350669366033591</v>
          </cell>
          <cell r="C78">
            <v>4.0895236052458407E-2</v>
          </cell>
          <cell r="D78">
            <v>0.3330297364319505</v>
          </cell>
          <cell r="E78">
            <v>0.60600160380585477</v>
          </cell>
          <cell r="F78">
            <v>0.21590645910913922</v>
          </cell>
          <cell r="G78">
            <v>0.96624183265177144</v>
          </cell>
          <cell r="H78">
            <v>1.1086442654609137</v>
          </cell>
          <cell r="I78">
            <v>0.26472097144379009</v>
          </cell>
          <cell r="J78">
            <v>1.3839398893041796E-2</v>
          </cell>
          <cell r="K78">
            <v>0.3044999083158148</v>
          </cell>
          <cell r="L78">
            <v>0.23596452629581255</v>
          </cell>
          <cell r="M78">
            <v>4.0591063876784164</v>
          </cell>
          <cell r="N78">
            <v>2.3287923671208501E-2</v>
          </cell>
          <cell r="O78">
            <v>6.1304880274358391</v>
          </cell>
          <cell r="P78">
            <v>1.7721727611764229</v>
          </cell>
          <cell r="Q78">
            <v>0.32486048906819376</v>
          </cell>
          <cell r="R78">
            <v>0.3736688416612971</v>
          </cell>
          <cell r="S78">
            <v>4.5923297178480196</v>
          </cell>
          <cell r="T78">
            <v>13.301096756942185</v>
          </cell>
          <cell r="U78">
            <v>0.11916221016027248</v>
          </cell>
          <cell r="V78">
            <v>1.8117317760592679</v>
          </cell>
          <cell r="W78">
            <v>5.725518823570436</v>
          </cell>
          <cell r="X78">
            <v>3.2554503201719802</v>
          </cell>
          <cell r="Y78">
            <v>1.9523176713078316</v>
          </cell>
          <cell r="Z78">
            <v>6.2141252144367822</v>
          </cell>
          <cell r="AA78">
            <v>3.6123607699778364</v>
          </cell>
          <cell r="AB78">
            <v>2.8282782428087341</v>
          </cell>
          <cell r="AC78">
            <v>10.788551389331818</v>
          </cell>
          <cell r="AD78">
            <v>4.0705523703423685</v>
          </cell>
          <cell r="AE78">
            <v>0.97609735443465362</v>
          </cell>
          <cell r="AF78">
            <v>39.216874462631971</v>
          </cell>
          <cell r="AG78">
            <v>22.35957849026649</v>
          </cell>
          <cell r="AH78">
            <v>47.449013600270398</v>
          </cell>
          <cell r="AI78">
            <v>13.322970683859419</v>
          </cell>
          <cell r="AJ78">
            <v>1.3212771704078123</v>
          </cell>
          <cell r="AK78">
            <v>1.3499476975860074</v>
          </cell>
          <cell r="AL78">
            <v>3.6381606371969113</v>
          </cell>
          <cell r="AM78">
            <v>4.6145852772133882</v>
          </cell>
          <cell r="AN78">
            <v>15.192748562300794</v>
          </cell>
          <cell r="AO78">
            <v>12.496845450180691</v>
          </cell>
          <cell r="AP78">
            <v>0.33871039943205106</v>
          </cell>
          <cell r="AQ78">
            <v>1.6455821063077094</v>
          </cell>
          <cell r="CO78">
            <v>5.802106470434161E-2</v>
          </cell>
          <cell r="CP78">
            <v>0.22541001125438173</v>
          </cell>
          <cell r="CQ78">
            <v>0.47783914679412076</v>
          </cell>
          <cell r="CR78">
            <v>0.89513543460970213</v>
          </cell>
          <cell r="CS78">
            <v>1.2037256248617672</v>
          </cell>
          <cell r="CT78">
            <v>5.5393885554789586E-2</v>
          </cell>
          <cell r="CU78">
            <v>0.17324826511135408</v>
          </cell>
          <cell r="CV78">
            <v>0.5467149676920412</v>
          </cell>
          <cell r="CW78">
            <v>1.4850492050150625</v>
          </cell>
          <cell r="CX78">
            <v>8.7313380743961595</v>
          </cell>
          <cell r="DD78"/>
          <cell r="DE78"/>
        </row>
        <row r="111">
          <cell r="BT111"/>
        </row>
        <row r="112">
          <cell r="BT112">
            <v>13.683323318995553</v>
          </cell>
        </row>
        <row r="115">
          <cell r="BT115"/>
        </row>
      </sheetData>
      <sheetData sheetId="6"/>
      <sheetData sheetId="7"/>
      <sheetData sheetId="8"/>
      <sheetData sheetId="9">
        <row r="8">
          <cell r="A8" t="str">
            <v>flab-n</v>
          </cell>
        </row>
        <row r="9">
          <cell r="A9" t="str">
            <v>flab-p</v>
          </cell>
        </row>
        <row r="10">
          <cell r="A10" t="str">
            <v>flab-s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go.ke/?p=51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F120"/>
  <sheetViews>
    <sheetView topLeftCell="A79" workbookViewId="0">
      <selection activeCell="A9" sqref="A9:B24"/>
    </sheetView>
  </sheetViews>
  <sheetFormatPr defaultRowHeight="14.4" x14ac:dyDescent="0.3"/>
  <cols>
    <col min="2" max="2" width="74" customWidth="1"/>
    <col min="5" max="5" width="11" customWidth="1"/>
  </cols>
  <sheetData>
    <row r="1" spans="1:6" ht="18" x14ac:dyDescent="0.35">
      <c r="A1" s="1" t="str">
        <f>IF([4]Notes!B3="No match","Check country code",[4]Notes!B4&amp;" Social Accounting Matrix for "&amp;[4]Notes!B3)</f>
        <v>2019 Social Accounting Matrix for Kenya</v>
      </c>
    </row>
    <row r="3" spans="1:6" x14ac:dyDescent="0.3">
      <c r="A3" s="2" t="s">
        <v>605</v>
      </c>
      <c r="B3" t="str">
        <f>_xlfn.XLOOKUP([4]Index!M2,[4]Index!$A$7:$A$270,[4]Index!$B$7:$B$270,"No match")</f>
        <v>Kenya</v>
      </c>
      <c r="D3" s="117" t="s">
        <v>606</v>
      </c>
      <c r="E3" s="118">
        <f>F3</f>
        <v>44508.695565150461</v>
      </c>
      <c r="F3" s="119">
        <v>44508.695565150461</v>
      </c>
    </row>
    <row r="4" spans="1:6" x14ac:dyDescent="0.3">
      <c r="A4" s="2" t="s">
        <v>607</v>
      </c>
      <c r="B4" s="3">
        <f>[4]Index!M3</f>
        <v>2019</v>
      </c>
    </row>
    <row r="5" spans="1:6" x14ac:dyDescent="0.3">
      <c r="A5" s="2" t="s">
        <v>608</v>
      </c>
      <c r="B5" s="3" t="str">
        <f>PROPER([4]Index!O2&amp;" of "&amp;_xlfn.XLOOKUP([4]Index!$M$2,[4]Index!$A$7:$A$209,[4]Index!$D$7:$D$209,"")&amp;" ("&amp;_xlfn.XLOOKUP([4]Index!$M$2,[4]Index!$A$7:$A$209,[4]Index!$C$7:$C$209,"")&amp;")")</f>
        <v>Billions Of Kenyan Shilling (Sh)</v>
      </c>
    </row>
    <row r="6" spans="1:6" x14ac:dyDescent="0.3">
      <c r="A6" s="2" t="s">
        <v>609</v>
      </c>
      <c r="B6" s="3" t="str">
        <f>IF(B3="No match","Check country code","IFPRI. 2021. "&amp;B4&amp;" Social Accounting Matrix for "&amp;B3&amp;". Washington DC: International Food Policy Research Institute.")</f>
        <v>IFPRI. 2021. 2019 Social Accounting Matrix for Kenya. Washington DC: International Food Policy Research Institute.</v>
      </c>
    </row>
    <row r="7" spans="1:6" x14ac:dyDescent="0.3">
      <c r="A7" s="9"/>
    </row>
    <row r="8" spans="1:6" x14ac:dyDescent="0.3">
      <c r="A8" s="2" t="s">
        <v>610</v>
      </c>
    </row>
    <row r="9" spans="1:6" x14ac:dyDescent="0.3">
      <c r="A9" t="s">
        <v>324</v>
      </c>
      <c r="B9" t="s">
        <v>611</v>
      </c>
    </row>
    <row r="10" spans="1:6" x14ac:dyDescent="0.3">
      <c r="A10" t="s">
        <v>325</v>
      </c>
      <c r="B10" t="s">
        <v>612</v>
      </c>
    </row>
    <row r="11" spans="1:6" x14ac:dyDescent="0.3">
      <c r="A11" t="s">
        <v>613</v>
      </c>
      <c r="B11" t="s">
        <v>614</v>
      </c>
    </row>
    <row r="12" spans="1:6" x14ac:dyDescent="0.3">
      <c r="A12" t="s">
        <v>326</v>
      </c>
      <c r="B12" t="s">
        <v>615</v>
      </c>
    </row>
    <row r="13" spans="1:6" x14ac:dyDescent="0.3">
      <c r="A13" t="s">
        <v>327</v>
      </c>
      <c r="B13" t="s">
        <v>616</v>
      </c>
    </row>
    <row r="14" spans="1:6" x14ac:dyDescent="0.3">
      <c r="A14" t="s">
        <v>328</v>
      </c>
      <c r="B14" t="s">
        <v>617</v>
      </c>
    </row>
    <row r="15" spans="1:6" x14ac:dyDescent="0.3">
      <c r="A15" t="s">
        <v>314</v>
      </c>
      <c r="B15" t="s">
        <v>618</v>
      </c>
    </row>
    <row r="16" spans="1:6" x14ac:dyDescent="0.3">
      <c r="A16" t="s">
        <v>329</v>
      </c>
      <c r="B16" t="s">
        <v>619</v>
      </c>
    </row>
    <row r="17" spans="1:2" x14ac:dyDescent="0.3">
      <c r="A17" t="s">
        <v>316</v>
      </c>
      <c r="B17" t="s">
        <v>620</v>
      </c>
    </row>
    <row r="18" spans="1:2" x14ac:dyDescent="0.3">
      <c r="A18" t="s">
        <v>330</v>
      </c>
      <c r="B18" t="s">
        <v>621</v>
      </c>
    </row>
    <row r="19" spans="1:2" x14ac:dyDescent="0.3">
      <c r="A19" t="s">
        <v>315</v>
      </c>
      <c r="B19" t="s">
        <v>622</v>
      </c>
    </row>
    <row r="20" spans="1:2" x14ac:dyDescent="0.3">
      <c r="A20" t="s">
        <v>331</v>
      </c>
      <c r="B20" t="s">
        <v>623</v>
      </c>
    </row>
    <row r="21" spans="1:2" x14ac:dyDescent="0.3">
      <c r="A21" t="s">
        <v>332</v>
      </c>
      <c r="B21" t="s">
        <v>624</v>
      </c>
    </row>
    <row r="22" spans="1:2" x14ac:dyDescent="0.3">
      <c r="A22" t="s">
        <v>333</v>
      </c>
      <c r="B22" t="s">
        <v>625</v>
      </c>
    </row>
    <row r="23" spans="1:2" x14ac:dyDescent="0.3">
      <c r="A23" t="s">
        <v>334</v>
      </c>
      <c r="B23" t="s">
        <v>626</v>
      </c>
    </row>
    <row r="24" spans="1:2" x14ac:dyDescent="0.3">
      <c r="A24" t="s">
        <v>335</v>
      </c>
      <c r="B24" t="s">
        <v>627</v>
      </c>
    </row>
    <row r="25" spans="1:2" x14ac:dyDescent="0.3">
      <c r="A25" t="s">
        <v>5</v>
      </c>
      <c r="B25" t="s">
        <v>628</v>
      </c>
    </row>
    <row r="26" spans="1:2" x14ac:dyDescent="0.3">
      <c r="A26" t="s">
        <v>9</v>
      </c>
      <c r="B26" t="s">
        <v>629</v>
      </c>
    </row>
    <row r="27" spans="1:2" x14ac:dyDescent="0.3">
      <c r="A27" t="s">
        <v>484</v>
      </c>
      <c r="B27" t="s">
        <v>630</v>
      </c>
    </row>
    <row r="28" spans="1:2" x14ac:dyDescent="0.3">
      <c r="A28" t="s">
        <v>21</v>
      </c>
      <c r="B28" t="s">
        <v>631</v>
      </c>
    </row>
    <row r="29" spans="1:2" x14ac:dyDescent="0.3">
      <c r="A29" t="s">
        <v>336</v>
      </c>
      <c r="B29" t="s">
        <v>632</v>
      </c>
    </row>
    <row r="30" spans="1:2" x14ac:dyDescent="0.3">
      <c r="A30" t="s">
        <v>337</v>
      </c>
      <c r="B30" t="s">
        <v>633</v>
      </c>
    </row>
    <row r="31" spans="1:2" x14ac:dyDescent="0.3">
      <c r="A31" t="s">
        <v>28</v>
      </c>
      <c r="B31" t="s">
        <v>634</v>
      </c>
    </row>
    <row r="32" spans="1:2" x14ac:dyDescent="0.3">
      <c r="A32" t="s">
        <v>338</v>
      </c>
      <c r="B32" t="s">
        <v>635</v>
      </c>
    </row>
    <row r="33" spans="1:2" x14ac:dyDescent="0.3">
      <c r="A33" t="s">
        <v>339</v>
      </c>
      <c r="B33" t="s">
        <v>636</v>
      </c>
    </row>
    <row r="34" spans="1:2" x14ac:dyDescent="0.3">
      <c r="A34" t="s">
        <v>340</v>
      </c>
      <c r="B34" t="s">
        <v>637</v>
      </c>
    </row>
    <row r="35" spans="1:2" x14ac:dyDescent="0.3">
      <c r="A35" t="s">
        <v>310</v>
      </c>
      <c r="B35" t="s">
        <v>638</v>
      </c>
    </row>
    <row r="36" spans="1:2" x14ac:dyDescent="0.3">
      <c r="A36" t="s">
        <v>341</v>
      </c>
      <c r="B36" t="s">
        <v>639</v>
      </c>
    </row>
    <row r="37" spans="1:2" x14ac:dyDescent="0.3">
      <c r="A37" t="s">
        <v>342</v>
      </c>
      <c r="B37" t="s">
        <v>640</v>
      </c>
    </row>
    <row r="38" spans="1:2" x14ac:dyDescent="0.3">
      <c r="A38" t="s">
        <v>33</v>
      </c>
      <c r="B38" t="s">
        <v>641</v>
      </c>
    </row>
    <row r="39" spans="1:2" x14ac:dyDescent="0.3">
      <c r="A39" t="s">
        <v>343</v>
      </c>
      <c r="B39" t="s">
        <v>642</v>
      </c>
    </row>
    <row r="40" spans="1:2" x14ac:dyDescent="0.3">
      <c r="A40" t="s">
        <v>35</v>
      </c>
      <c r="B40" t="s">
        <v>643</v>
      </c>
    </row>
    <row r="41" spans="1:2" x14ac:dyDescent="0.3">
      <c r="A41" t="s">
        <v>344</v>
      </c>
      <c r="B41" t="s">
        <v>644</v>
      </c>
    </row>
    <row r="42" spans="1:2" x14ac:dyDescent="0.3">
      <c r="A42" t="s">
        <v>345</v>
      </c>
      <c r="B42" t="s">
        <v>645</v>
      </c>
    </row>
    <row r="43" spans="1:2" x14ac:dyDescent="0.3">
      <c r="A43" t="s">
        <v>346</v>
      </c>
      <c r="B43" t="s">
        <v>646</v>
      </c>
    </row>
    <row r="44" spans="1:2" x14ac:dyDescent="0.3">
      <c r="A44" t="s">
        <v>347</v>
      </c>
      <c r="B44" t="s">
        <v>647</v>
      </c>
    </row>
    <row r="45" spans="1:2" x14ac:dyDescent="0.3">
      <c r="A45" t="s">
        <v>176</v>
      </c>
      <c r="B45" t="s">
        <v>648</v>
      </c>
    </row>
    <row r="46" spans="1:2" x14ac:dyDescent="0.3">
      <c r="A46" t="s">
        <v>348</v>
      </c>
      <c r="B46" t="s">
        <v>649</v>
      </c>
    </row>
    <row r="47" spans="1:2" x14ac:dyDescent="0.3">
      <c r="A47" t="s">
        <v>349</v>
      </c>
      <c r="B47" t="s">
        <v>650</v>
      </c>
    </row>
    <row r="48" spans="1:2" x14ac:dyDescent="0.3">
      <c r="A48" t="s">
        <v>177</v>
      </c>
      <c r="B48" t="s">
        <v>651</v>
      </c>
    </row>
    <row r="49" spans="1:2" x14ac:dyDescent="0.3">
      <c r="A49" t="s">
        <v>178</v>
      </c>
      <c r="B49" t="s">
        <v>652</v>
      </c>
    </row>
    <row r="50" spans="1:2" x14ac:dyDescent="0.3">
      <c r="A50" s="34" t="s">
        <v>37</v>
      </c>
      <c r="B50" s="34" t="s">
        <v>653</v>
      </c>
    </row>
    <row r="51" spans="1:2" x14ac:dyDescent="0.3">
      <c r="A51" t="s">
        <v>350</v>
      </c>
      <c r="B51" t="s">
        <v>654</v>
      </c>
    </row>
    <row r="52" spans="1:2" x14ac:dyDescent="0.3">
      <c r="A52" t="s">
        <v>351</v>
      </c>
      <c r="B52" t="s">
        <v>655</v>
      </c>
    </row>
    <row r="53" spans="1:2" x14ac:dyDescent="0.3">
      <c r="A53" t="s">
        <v>352</v>
      </c>
      <c r="B53" t="s">
        <v>656</v>
      </c>
    </row>
    <row r="54" spans="1:2" x14ac:dyDescent="0.3">
      <c r="A54" t="s">
        <v>353</v>
      </c>
      <c r="B54" t="s">
        <v>657</v>
      </c>
    </row>
    <row r="55" spans="1:2" x14ac:dyDescent="0.3">
      <c r="A55" t="s">
        <v>354</v>
      </c>
      <c r="B55" t="s">
        <v>658</v>
      </c>
    </row>
    <row r="56" spans="1:2" x14ac:dyDescent="0.3">
      <c r="A56" t="s">
        <v>355</v>
      </c>
      <c r="B56" t="s">
        <v>659</v>
      </c>
    </row>
    <row r="57" spans="1:2" x14ac:dyDescent="0.3">
      <c r="A57" t="s">
        <v>311</v>
      </c>
      <c r="B57" t="s">
        <v>660</v>
      </c>
    </row>
    <row r="58" spans="1:2" x14ac:dyDescent="0.3">
      <c r="A58" t="s">
        <v>356</v>
      </c>
      <c r="B58" t="s">
        <v>661</v>
      </c>
    </row>
    <row r="59" spans="1:2" x14ac:dyDescent="0.3">
      <c r="A59" t="s">
        <v>313</v>
      </c>
      <c r="B59" t="s">
        <v>662</v>
      </c>
    </row>
    <row r="60" spans="1:2" x14ac:dyDescent="0.3">
      <c r="A60" t="s">
        <v>357</v>
      </c>
      <c r="B60" t="s">
        <v>663</v>
      </c>
    </row>
    <row r="61" spans="1:2" x14ac:dyDescent="0.3">
      <c r="A61" t="s">
        <v>312</v>
      </c>
      <c r="B61" t="s">
        <v>664</v>
      </c>
    </row>
    <row r="62" spans="1:2" x14ac:dyDescent="0.3">
      <c r="A62" t="s">
        <v>358</v>
      </c>
      <c r="B62" t="s">
        <v>665</v>
      </c>
    </row>
    <row r="63" spans="1:2" x14ac:dyDescent="0.3">
      <c r="A63" t="s">
        <v>359</v>
      </c>
      <c r="B63" t="s">
        <v>666</v>
      </c>
    </row>
    <row r="64" spans="1:2" x14ac:dyDescent="0.3">
      <c r="A64" t="s">
        <v>360</v>
      </c>
      <c r="B64" t="s">
        <v>667</v>
      </c>
    </row>
    <row r="65" spans="1:2" x14ac:dyDescent="0.3">
      <c r="A65" t="s">
        <v>361</v>
      </c>
      <c r="B65" t="s">
        <v>668</v>
      </c>
    </row>
    <row r="66" spans="1:2" x14ac:dyDescent="0.3">
      <c r="A66" t="s">
        <v>362</v>
      </c>
      <c r="B66" t="s">
        <v>669</v>
      </c>
    </row>
    <row r="67" spans="1:2" x14ac:dyDescent="0.3">
      <c r="A67" t="s">
        <v>6</v>
      </c>
      <c r="B67" t="s">
        <v>670</v>
      </c>
    </row>
    <row r="68" spans="1:2" x14ac:dyDescent="0.3">
      <c r="A68" t="s">
        <v>10</v>
      </c>
      <c r="B68" t="s">
        <v>671</v>
      </c>
    </row>
    <row r="69" spans="1:2" x14ac:dyDescent="0.3">
      <c r="A69" t="s">
        <v>672</v>
      </c>
      <c r="B69" t="s">
        <v>673</v>
      </c>
    </row>
    <row r="70" spans="1:2" x14ac:dyDescent="0.3">
      <c r="A70" t="s">
        <v>363</v>
      </c>
      <c r="B70" t="s">
        <v>674</v>
      </c>
    </row>
    <row r="71" spans="1:2" x14ac:dyDescent="0.3">
      <c r="A71" t="s">
        <v>364</v>
      </c>
      <c r="B71" t="s">
        <v>675</v>
      </c>
    </row>
    <row r="72" spans="1:2" x14ac:dyDescent="0.3">
      <c r="A72" t="s">
        <v>365</v>
      </c>
      <c r="B72" t="s">
        <v>676</v>
      </c>
    </row>
    <row r="73" spans="1:2" x14ac:dyDescent="0.3">
      <c r="A73" t="s">
        <v>29</v>
      </c>
      <c r="B73" t="s">
        <v>677</v>
      </c>
    </row>
    <row r="74" spans="1:2" x14ac:dyDescent="0.3">
      <c r="A74" t="s">
        <v>366</v>
      </c>
      <c r="B74" t="s">
        <v>678</v>
      </c>
    </row>
    <row r="75" spans="1:2" x14ac:dyDescent="0.3">
      <c r="A75" t="s">
        <v>367</v>
      </c>
      <c r="B75" t="s">
        <v>679</v>
      </c>
    </row>
    <row r="76" spans="1:2" x14ac:dyDescent="0.3">
      <c r="A76" t="s">
        <v>368</v>
      </c>
      <c r="B76" t="s">
        <v>680</v>
      </c>
    </row>
    <row r="77" spans="1:2" x14ac:dyDescent="0.3">
      <c r="A77" t="s">
        <v>369</v>
      </c>
      <c r="B77" t="s">
        <v>681</v>
      </c>
    </row>
    <row r="78" spans="1:2" x14ac:dyDescent="0.3">
      <c r="A78" t="s">
        <v>370</v>
      </c>
      <c r="B78" t="s">
        <v>682</v>
      </c>
    </row>
    <row r="79" spans="1:2" x14ac:dyDescent="0.3">
      <c r="A79" t="s">
        <v>371</v>
      </c>
      <c r="B79" t="s">
        <v>683</v>
      </c>
    </row>
    <row r="80" spans="1:2" x14ac:dyDescent="0.3">
      <c r="A80" t="s">
        <v>34</v>
      </c>
      <c r="B80" t="s">
        <v>684</v>
      </c>
    </row>
    <row r="81" spans="1:2" x14ac:dyDescent="0.3">
      <c r="A81" t="s">
        <v>372</v>
      </c>
      <c r="B81" t="s">
        <v>685</v>
      </c>
    </row>
    <row r="82" spans="1:2" x14ac:dyDescent="0.3">
      <c r="A82" t="s">
        <v>36</v>
      </c>
      <c r="B82" t="s">
        <v>686</v>
      </c>
    </row>
    <row r="83" spans="1:2" x14ac:dyDescent="0.3">
      <c r="A83" t="s">
        <v>373</v>
      </c>
      <c r="B83" t="s">
        <v>687</v>
      </c>
    </row>
    <row r="84" spans="1:2" x14ac:dyDescent="0.3">
      <c r="A84" t="s">
        <v>374</v>
      </c>
      <c r="B84" t="s">
        <v>688</v>
      </c>
    </row>
    <row r="85" spans="1:2" x14ac:dyDescent="0.3">
      <c r="A85" t="s">
        <v>375</v>
      </c>
      <c r="B85" t="s">
        <v>689</v>
      </c>
    </row>
    <row r="86" spans="1:2" x14ac:dyDescent="0.3">
      <c r="A86" t="s">
        <v>376</v>
      </c>
      <c r="B86" t="s">
        <v>690</v>
      </c>
    </row>
    <row r="87" spans="1:2" x14ac:dyDescent="0.3">
      <c r="A87" t="s">
        <v>179</v>
      </c>
      <c r="B87" t="s">
        <v>691</v>
      </c>
    </row>
    <row r="88" spans="1:2" x14ac:dyDescent="0.3">
      <c r="A88" t="s">
        <v>377</v>
      </c>
      <c r="B88" t="s">
        <v>692</v>
      </c>
    </row>
    <row r="89" spans="1:2" x14ac:dyDescent="0.3">
      <c r="A89" t="s">
        <v>378</v>
      </c>
      <c r="B89" t="s">
        <v>693</v>
      </c>
    </row>
    <row r="90" spans="1:2" x14ac:dyDescent="0.3">
      <c r="A90" t="s">
        <v>180</v>
      </c>
      <c r="B90" t="s">
        <v>694</v>
      </c>
    </row>
    <row r="91" spans="1:2" x14ac:dyDescent="0.3">
      <c r="A91" t="s">
        <v>181</v>
      </c>
      <c r="B91" t="s">
        <v>695</v>
      </c>
    </row>
    <row r="92" spans="1:2" x14ac:dyDescent="0.3">
      <c r="A92" s="34" t="s">
        <v>38</v>
      </c>
      <c r="B92" s="34" t="s">
        <v>696</v>
      </c>
    </row>
    <row r="93" spans="1:2" x14ac:dyDescent="0.3">
      <c r="A93" s="120" t="s">
        <v>157</v>
      </c>
      <c r="B93" s="120" t="s">
        <v>158</v>
      </c>
    </row>
    <row r="94" spans="1:2" x14ac:dyDescent="0.3">
      <c r="A94" t="s">
        <v>486</v>
      </c>
      <c r="B94" t="s">
        <v>697</v>
      </c>
    </row>
    <row r="95" spans="1:2" x14ac:dyDescent="0.3">
      <c r="A95" t="s">
        <v>2</v>
      </c>
      <c r="B95" t="s">
        <v>698</v>
      </c>
    </row>
    <row r="96" spans="1:2" x14ac:dyDescent="0.3">
      <c r="A96" t="s">
        <v>7</v>
      </c>
      <c r="B96" t="s">
        <v>699</v>
      </c>
    </row>
    <row r="97" spans="1:2" x14ac:dyDescent="0.3">
      <c r="A97" t="s">
        <v>379</v>
      </c>
      <c r="B97" t="s">
        <v>700</v>
      </c>
    </row>
    <row r="98" spans="1:2" x14ac:dyDescent="0.3">
      <c r="A98" s="34" t="s">
        <v>14</v>
      </c>
      <c r="B98" s="34" t="s">
        <v>701</v>
      </c>
    </row>
    <row r="99" spans="1:2" x14ac:dyDescent="0.3">
      <c r="A99" s="120" t="s">
        <v>12</v>
      </c>
      <c r="B99" s="120" t="s">
        <v>13</v>
      </c>
    </row>
    <row r="100" spans="1:2" x14ac:dyDescent="0.3">
      <c r="A100" t="s">
        <v>702</v>
      </c>
      <c r="B100" t="s">
        <v>703</v>
      </c>
    </row>
    <row r="101" spans="1:2" x14ac:dyDescent="0.3">
      <c r="A101" t="s">
        <v>704</v>
      </c>
      <c r="B101" t="s">
        <v>705</v>
      </c>
    </row>
    <row r="102" spans="1:2" x14ac:dyDescent="0.3">
      <c r="A102" t="s">
        <v>706</v>
      </c>
      <c r="B102" t="s">
        <v>707</v>
      </c>
    </row>
    <row r="103" spans="1:2" x14ac:dyDescent="0.3">
      <c r="A103" t="s">
        <v>708</v>
      </c>
      <c r="B103" t="s">
        <v>709</v>
      </c>
    </row>
    <row r="104" spans="1:2" x14ac:dyDescent="0.3">
      <c r="A104" t="s">
        <v>710</v>
      </c>
      <c r="B104" t="s">
        <v>711</v>
      </c>
    </row>
    <row r="105" spans="1:2" x14ac:dyDescent="0.3">
      <c r="A105" t="s">
        <v>380</v>
      </c>
      <c r="B105" t="s">
        <v>712</v>
      </c>
    </row>
    <row r="106" spans="1:2" x14ac:dyDescent="0.3">
      <c r="A106" t="s">
        <v>381</v>
      </c>
      <c r="B106" t="s">
        <v>713</v>
      </c>
    </row>
    <row r="107" spans="1:2" x14ac:dyDescent="0.3">
      <c r="A107" t="s">
        <v>382</v>
      </c>
      <c r="B107" t="s">
        <v>714</v>
      </c>
    </row>
    <row r="108" spans="1:2" x14ac:dyDescent="0.3">
      <c r="A108" t="s">
        <v>383</v>
      </c>
      <c r="B108" t="s">
        <v>715</v>
      </c>
    </row>
    <row r="109" spans="1:2" x14ac:dyDescent="0.3">
      <c r="A109" s="34" t="s">
        <v>384</v>
      </c>
      <c r="B109" s="34" t="s">
        <v>716</v>
      </c>
    </row>
    <row r="110" spans="1:2" x14ac:dyDescent="0.3">
      <c r="A110" t="s">
        <v>22</v>
      </c>
      <c r="B110" t="s">
        <v>23</v>
      </c>
    </row>
    <row r="111" spans="1:2" x14ac:dyDescent="0.3">
      <c r="A111" t="s">
        <v>16</v>
      </c>
      <c r="B111" t="s">
        <v>717</v>
      </c>
    </row>
    <row r="112" spans="1:2" x14ac:dyDescent="0.3">
      <c r="A112" t="s">
        <v>17</v>
      </c>
      <c r="B112" t="s">
        <v>718</v>
      </c>
    </row>
    <row r="113" spans="1:2" x14ac:dyDescent="0.3">
      <c r="A113" t="s">
        <v>385</v>
      </c>
      <c r="B113" t="s">
        <v>719</v>
      </c>
    </row>
    <row r="114" spans="1:2" x14ac:dyDescent="0.3">
      <c r="A114" t="s">
        <v>400</v>
      </c>
      <c r="B114" t="s">
        <v>720</v>
      </c>
    </row>
    <row r="115" spans="1:2" x14ac:dyDescent="0.3">
      <c r="A115" t="s">
        <v>18</v>
      </c>
      <c r="B115" t="s">
        <v>721</v>
      </c>
    </row>
    <row r="116" spans="1:2" x14ac:dyDescent="0.3">
      <c r="A116" s="34" t="s">
        <v>20</v>
      </c>
      <c r="B116" s="34" t="s">
        <v>722</v>
      </c>
    </row>
    <row r="117" spans="1:2" x14ac:dyDescent="0.3">
      <c r="A117" t="s">
        <v>24</v>
      </c>
      <c r="B117" t="s">
        <v>404</v>
      </c>
    </row>
    <row r="118" spans="1:2" x14ac:dyDescent="0.3">
      <c r="A118" s="34" t="s">
        <v>25</v>
      </c>
      <c r="B118" s="34" t="s">
        <v>406</v>
      </c>
    </row>
    <row r="119" spans="1:2" x14ac:dyDescent="0.3">
      <c r="A119" s="120" t="s">
        <v>26</v>
      </c>
      <c r="B119" s="120" t="s">
        <v>27</v>
      </c>
    </row>
    <row r="120" spans="1:2" x14ac:dyDescent="0.3">
      <c r="A120" t="s">
        <v>175</v>
      </c>
      <c r="B120" t="s">
        <v>409</v>
      </c>
    </row>
  </sheetData>
  <conditionalFormatting sqref="B6">
    <cfRule type="cellIs" dxfId="3" priority="2" operator="equal">
      <formula>"Check country code"</formula>
    </cfRule>
  </conditionalFormatting>
  <conditionalFormatting sqref="B3:B4">
    <cfRule type="cellIs" dxfId="2" priority="1" operator="equal">
      <formula>"No match"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F90A-1B4B-4D07-8EF1-2CBD9EAC225E}">
  <dimension ref="A1:AE71"/>
  <sheetViews>
    <sheetView workbookViewId="0">
      <selection activeCell="M28" sqref="M28"/>
    </sheetView>
  </sheetViews>
  <sheetFormatPr defaultRowHeight="14.4" x14ac:dyDescent="0.3"/>
  <cols>
    <col min="12" max="12" width="9.21875" bestFit="1" customWidth="1"/>
  </cols>
  <sheetData>
    <row r="1" spans="1:31" ht="18" x14ac:dyDescent="0.35">
      <c r="A1" s="5" t="s">
        <v>288</v>
      </c>
    </row>
    <row r="3" spans="1:31" x14ac:dyDescent="0.3">
      <c r="A3" s="2" t="s">
        <v>289</v>
      </c>
    </row>
    <row r="4" spans="1:31" x14ac:dyDescent="0.3">
      <c r="A4" s="9" t="s">
        <v>290</v>
      </c>
      <c r="F4" s="2" t="s">
        <v>291</v>
      </c>
      <c r="Q4" s="2" t="s">
        <v>292</v>
      </c>
    </row>
    <row r="5" spans="1:31" x14ac:dyDescent="0.3">
      <c r="A5" s="9" t="s">
        <v>293</v>
      </c>
      <c r="F5" s="9" t="s">
        <v>294</v>
      </c>
      <c r="Q5" s="9" t="s">
        <v>295</v>
      </c>
    </row>
    <row r="6" spans="1:31" x14ac:dyDescent="0.3">
      <c r="A6" s="9" t="s">
        <v>296</v>
      </c>
      <c r="F6" s="9" t="s">
        <v>230</v>
      </c>
      <c r="L6" s="36" t="s">
        <v>787</v>
      </c>
      <c r="Q6" s="9" t="s">
        <v>232</v>
      </c>
    </row>
    <row r="7" spans="1:31" x14ac:dyDescent="0.3">
      <c r="B7" s="4" t="s">
        <v>297</v>
      </c>
      <c r="C7" s="4" t="s">
        <v>298</v>
      </c>
      <c r="G7" t="s">
        <v>2</v>
      </c>
      <c r="H7" t="s">
        <v>788</v>
      </c>
      <c r="I7" t="s">
        <v>7</v>
      </c>
      <c r="J7" t="s">
        <v>11</v>
      </c>
      <c r="K7" t="s">
        <v>14</v>
      </c>
      <c r="L7" t="s">
        <v>379</v>
      </c>
      <c r="R7" t="s">
        <v>2</v>
      </c>
      <c r="S7" t="s">
        <v>788</v>
      </c>
      <c r="T7" t="s">
        <v>7</v>
      </c>
      <c r="U7" t="s">
        <v>11</v>
      </c>
      <c r="V7" t="s">
        <v>14</v>
      </c>
    </row>
    <row r="8" spans="1:31" x14ac:dyDescent="0.3">
      <c r="A8" s="11" t="s">
        <v>486</v>
      </c>
      <c r="B8" s="4">
        <v>1</v>
      </c>
      <c r="C8" s="4">
        <v>1</v>
      </c>
      <c r="F8" t="s">
        <v>175</v>
      </c>
      <c r="G8" s="11"/>
      <c r="H8" s="11"/>
      <c r="I8" s="11"/>
      <c r="J8" s="11"/>
      <c r="K8" s="11"/>
      <c r="L8" s="126">
        <f>SUM(L9:L21)</f>
        <v>6.2042060000000001</v>
      </c>
      <c r="Q8" t="s">
        <v>175</v>
      </c>
      <c r="R8" s="28"/>
      <c r="S8" s="28"/>
      <c r="T8" s="28"/>
      <c r="U8" s="28"/>
      <c r="AC8" s="11"/>
    </row>
    <row r="9" spans="1:31" x14ac:dyDescent="0.3">
      <c r="A9" s="11" t="s">
        <v>2</v>
      </c>
      <c r="B9" s="4">
        <v>1</v>
      </c>
      <c r="C9" s="4">
        <v>1</v>
      </c>
      <c r="F9" s="11" t="s">
        <v>324</v>
      </c>
      <c r="G9" s="29"/>
      <c r="H9" s="29"/>
      <c r="I9" s="29"/>
      <c r="J9" s="29"/>
      <c r="L9" s="126">
        <f>VLOOKUP($F9,CropProd!$M$5:$O$17,3,)/1000000</f>
        <v>2.2961740000000002</v>
      </c>
      <c r="Q9" s="11" t="str">
        <f>F9</f>
        <v>amaiz</v>
      </c>
      <c r="R9" s="28"/>
      <c r="S9" s="28"/>
      <c r="T9" s="28"/>
      <c r="U9" s="28"/>
      <c r="AC9" s="11"/>
      <c r="AE9" s="11">
        <v>2296174</v>
      </c>
    </row>
    <row r="10" spans="1:31" x14ac:dyDescent="0.3">
      <c r="A10" s="11" t="s">
        <v>7</v>
      </c>
      <c r="B10" s="4">
        <v>1</v>
      </c>
      <c r="C10" s="4">
        <v>1</v>
      </c>
      <c r="F10" s="11" t="s">
        <v>325</v>
      </c>
      <c r="I10" s="29"/>
      <c r="L10" s="126">
        <f>VLOOKUP($F10,CropProd!$M$5:$O$17,3,)/1000000</f>
        <v>2.4992E-2</v>
      </c>
      <c r="Q10" s="11" t="str">
        <f t="shared" ref="Q10:Q51" si="0">F10</f>
        <v>arice</v>
      </c>
      <c r="R10" s="28"/>
      <c r="S10" s="28"/>
      <c r="T10" s="28"/>
      <c r="U10" s="28"/>
      <c r="AC10" s="11"/>
      <c r="AE10" s="11">
        <v>24992</v>
      </c>
    </row>
    <row r="11" spans="1:31" x14ac:dyDescent="0.3">
      <c r="A11" t="s">
        <v>14</v>
      </c>
      <c r="B11" s="4">
        <v>1</v>
      </c>
      <c r="C11" s="4">
        <v>1</v>
      </c>
      <c r="F11" s="11" t="s">
        <v>613</v>
      </c>
      <c r="G11" s="29"/>
      <c r="H11" s="29"/>
      <c r="I11" s="29"/>
      <c r="J11" s="29"/>
      <c r="L11" s="126">
        <f>VLOOKUP($F11,CropProd!$M$5:$O$17,3,)/1000000</f>
        <v>0.31290400000000002</v>
      </c>
      <c r="Q11" s="11" t="str">
        <f t="shared" si="0"/>
        <v>aocer</v>
      </c>
      <c r="R11" s="28"/>
      <c r="S11" s="28"/>
      <c r="T11" s="28"/>
      <c r="U11" s="28"/>
      <c r="AC11" s="11"/>
      <c r="AE11" s="11">
        <v>553104</v>
      </c>
    </row>
    <row r="12" spans="1:31" x14ac:dyDescent="0.3">
      <c r="A12" s="11" t="s">
        <v>379</v>
      </c>
      <c r="B12" s="4">
        <v>2</v>
      </c>
      <c r="C12" s="4"/>
      <c r="F12" s="11" t="s">
        <v>326</v>
      </c>
      <c r="G12" s="29"/>
      <c r="H12" s="29"/>
      <c r="I12" s="29"/>
      <c r="J12" s="29"/>
      <c r="L12" s="126">
        <f>VLOOKUP($F12,CropProd!$M$5:$O$17,3,)/1000000</f>
        <v>1.7730870000000001</v>
      </c>
      <c r="Q12" s="11" t="str">
        <f t="shared" si="0"/>
        <v>apuls</v>
      </c>
      <c r="R12" s="28"/>
      <c r="S12" s="28"/>
      <c r="T12" s="28"/>
      <c r="U12" s="28"/>
      <c r="AC12" s="11"/>
      <c r="AE12" s="11">
        <v>1773087</v>
      </c>
    </row>
    <row r="13" spans="1:31" x14ac:dyDescent="0.3">
      <c r="F13" s="11" t="s">
        <v>327</v>
      </c>
      <c r="G13" s="29"/>
      <c r="H13" s="29"/>
      <c r="I13" s="29"/>
      <c r="J13" s="29"/>
      <c r="L13" s="126">
        <f>VLOOKUP($F13,CropProd!$M$5:$O$17,3,)/1000000</f>
        <v>0.23053399999999999</v>
      </c>
      <c r="Q13" s="11" t="str">
        <f t="shared" si="0"/>
        <v>aoils</v>
      </c>
      <c r="R13" s="28"/>
      <c r="S13" s="28"/>
      <c r="T13" s="28"/>
      <c r="U13" s="28"/>
      <c r="AC13" s="11"/>
      <c r="AE13" s="11">
        <v>246499</v>
      </c>
    </row>
    <row r="14" spans="1:31" x14ac:dyDescent="0.3">
      <c r="F14" s="11" t="s">
        <v>328</v>
      </c>
      <c r="G14" s="29"/>
      <c r="H14" s="29"/>
      <c r="I14" s="29"/>
      <c r="J14" s="29"/>
      <c r="L14" s="126">
        <f>VLOOKUP($F14,CropProd!$M$5:$O$17,3,)/1000000</f>
        <v>0.33353699999999997</v>
      </c>
      <c r="Q14" s="11" t="str">
        <f t="shared" si="0"/>
        <v>aroot</v>
      </c>
      <c r="R14" s="28"/>
      <c r="S14" s="28"/>
      <c r="T14" s="28"/>
      <c r="U14" s="28"/>
      <c r="AC14" s="11"/>
      <c r="AE14" s="11">
        <v>333537</v>
      </c>
    </row>
    <row r="15" spans="1:31" x14ac:dyDescent="0.3">
      <c r="F15" s="11" t="s">
        <v>314</v>
      </c>
      <c r="G15" s="29"/>
      <c r="H15" s="29"/>
      <c r="I15" s="29"/>
      <c r="J15" s="29"/>
      <c r="L15" s="126">
        <f>VLOOKUP($F15,CropProd!$M$5:$O$17,3,)/1000000</f>
        <v>0.19729099999999999</v>
      </c>
      <c r="Q15" s="11" t="str">
        <f t="shared" si="0"/>
        <v>avege</v>
      </c>
      <c r="R15" s="28"/>
      <c r="S15" s="28"/>
      <c r="T15" s="28"/>
      <c r="U15" s="28"/>
      <c r="AC15" s="11"/>
      <c r="AE15" s="11">
        <v>181326</v>
      </c>
    </row>
    <row r="16" spans="1:31" x14ac:dyDescent="0.3">
      <c r="F16" s="11" t="s">
        <v>329</v>
      </c>
      <c r="G16" s="29"/>
      <c r="H16" s="29"/>
      <c r="I16" s="29"/>
      <c r="J16" s="29"/>
      <c r="L16" s="126">
        <f>VLOOKUP($F16,CropProd!$M$5:$O$17,3,)/1000000</f>
        <v>7.1900000000000006E-2</v>
      </c>
      <c r="Q16" s="11" t="str">
        <f t="shared" si="0"/>
        <v>asugr</v>
      </c>
      <c r="R16" s="28"/>
      <c r="S16" s="28"/>
      <c r="T16" s="28"/>
      <c r="U16" s="28"/>
      <c r="AC16" s="11"/>
      <c r="AE16" s="11">
        <v>71900</v>
      </c>
    </row>
    <row r="17" spans="6:31" x14ac:dyDescent="0.3">
      <c r="F17" s="11" t="s">
        <v>316</v>
      </c>
      <c r="G17" s="29"/>
      <c r="H17" s="29"/>
      <c r="I17" s="29"/>
      <c r="J17" s="29"/>
      <c r="L17" s="126">
        <f>VLOOKUP($F17,CropProd!$M$5:$O$17,3,)/1000000</f>
        <v>1.5427E-2</v>
      </c>
      <c r="Q17" s="11" t="str">
        <f t="shared" si="0"/>
        <v>atoba</v>
      </c>
      <c r="R17" s="28"/>
      <c r="S17" s="28"/>
      <c r="T17" s="28"/>
      <c r="U17" s="28"/>
      <c r="AC17" s="11"/>
      <c r="AE17" s="11">
        <v>15427</v>
      </c>
    </row>
    <row r="18" spans="6:31" x14ac:dyDescent="0.3">
      <c r="F18" s="11" t="s">
        <v>330</v>
      </c>
      <c r="G18" s="29"/>
      <c r="H18" s="29"/>
      <c r="I18" s="29"/>
      <c r="J18" s="29"/>
      <c r="L18" s="126">
        <f>VLOOKUP($F18,CropProd!$M$5:$O$17,3,)/1000000</f>
        <v>3.8198999999999997E-2</v>
      </c>
      <c r="Q18" s="11" t="str">
        <f t="shared" si="0"/>
        <v>acott</v>
      </c>
      <c r="R18" s="28"/>
      <c r="S18" s="28"/>
      <c r="T18" s="28"/>
      <c r="U18" s="28"/>
      <c r="AC18" s="11"/>
      <c r="AE18" s="11">
        <v>38199</v>
      </c>
    </row>
    <row r="19" spans="6:31" x14ac:dyDescent="0.3">
      <c r="F19" s="11" t="s">
        <v>315</v>
      </c>
      <c r="G19" s="29"/>
      <c r="H19" s="29"/>
      <c r="I19" s="29"/>
      <c r="J19" s="29"/>
      <c r="L19" s="126">
        <f>VLOOKUP($F19,CropProd!$M$5:$O$17,3,)/1000000</f>
        <v>0.27590300000000001</v>
      </c>
      <c r="Q19" s="11" t="str">
        <f t="shared" si="0"/>
        <v>afrui</v>
      </c>
      <c r="R19" s="28"/>
      <c r="S19" s="28"/>
      <c r="T19" s="28"/>
      <c r="U19" s="28"/>
      <c r="AC19" s="11"/>
      <c r="AE19" s="11">
        <v>249130</v>
      </c>
    </row>
    <row r="20" spans="6:31" x14ac:dyDescent="0.3">
      <c r="F20" s="11" t="s">
        <v>331</v>
      </c>
      <c r="G20" s="29"/>
      <c r="H20" s="29"/>
      <c r="I20" s="29"/>
      <c r="J20" s="29"/>
      <c r="L20" s="126">
        <f>VLOOKUP($F20,CropProd!$M$5:$O$17,3,)/1000000</f>
        <v>0.38900000000000001</v>
      </c>
      <c r="Q20" s="11" t="str">
        <f t="shared" si="0"/>
        <v>acoff</v>
      </c>
      <c r="R20" s="28"/>
      <c r="S20" s="28"/>
      <c r="T20" s="28"/>
      <c r="U20" s="28"/>
      <c r="AC20" s="11"/>
      <c r="AE20" s="11">
        <v>119600</v>
      </c>
    </row>
    <row r="21" spans="6:31" x14ac:dyDescent="0.3">
      <c r="F21" s="11" t="s">
        <v>332</v>
      </c>
      <c r="G21" s="29"/>
      <c r="H21" s="29"/>
      <c r="I21" s="29"/>
      <c r="J21" s="29"/>
      <c r="L21" s="126">
        <f>VLOOKUP($F21,CropProd!$M$5:$O$17,3,)/1000000</f>
        <v>0.245258</v>
      </c>
      <c r="Q21" s="11" t="str">
        <f t="shared" si="0"/>
        <v>aocrp</v>
      </c>
      <c r="R21" s="28"/>
      <c r="S21" s="28"/>
      <c r="T21" s="28"/>
      <c r="U21" s="28"/>
      <c r="AC21" s="11"/>
      <c r="AE21" s="11">
        <v>305035</v>
      </c>
    </row>
    <row r="22" spans="6:31" x14ac:dyDescent="0.3">
      <c r="F22" s="11" t="s">
        <v>333</v>
      </c>
      <c r="G22" s="29"/>
      <c r="H22" s="29"/>
      <c r="I22" s="29"/>
      <c r="J22" s="29"/>
      <c r="L22" s="126"/>
      <c r="Q22" s="11" t="str">
        <f t="shared" si="0"/>
        <v>acatt</v>
      </c>
      <c r="R22" s="28"/>
      <c r="S22" s="28"/>
      <c r="T22" s="28"/>
      <c r="U22" s="28"/>
      <c r="AC22" s="11"/>
    </row>
    <row r="23" spans="6:31" x14ac:dyDescent="0.3">
      <c r="F23" s="11" t="s">
        <v>334</v>
      </c>
      <c r="G23" s="29"/>
      <c r="H23" s="29"/>
      <c r="I23" s="29"/>
      <c r="J23" s="29"/>
      <c r="L23" s="126"/>
      <c r="Q23" s="11" t="str">
        <f t="shared" si="0"/>
        <v>apoul</v>
      </c>
      <c r="R23" s="28"/>
      <c r="S23" s="28"/>
      <c r="T23" s="28"/>
      <c r="U23" s="28"/>
      <c r="AC23" s="11"/>
    </row>
    <row r="24" spans="6:31" x14ac:dyDescent="0.3">
      <c r="F24" s="11" t="s">
        <v>335</v>
      </c>
      <c r="G24" s="29"/>
      <c r="H24" s="29"/>
      <c r="I24" s="29"/>
      <c r="J24" s="29"/>
      <c r="L24" s="126"/>
      <c r="Q24" s="11" t="str">
        <f t="shared" si="0"/>
        <v>aoliv</v>
      </c>
      <c r="R24" s="28"/>
      <c r="S24" s="28"/>
      <c r="T24" s="28"/>
      <c r="U24" s="28"/>
      <c r="AC24" s="11"/>
    </row>
    <row r="25" spans="6:31" x14ac:dyDescent="0.3">
      <c r="F25" s="11" t="s">
        <v>5</v>
      </c>
      <c r="G25" s="29"/>
      <c r="H25" s="29"/>
      <c r="I25" s="29"/>
      <c r="J25" s="29"/>
      <c r="L25" s="126"/>
      <c r="Q25" s="11" t="str">
        <f t="shared" si="0"/>
        <v>afore</v>
      </c>
      <c r="R25" s="28"/>
      <c r="S25" s="28"/>
      <c r="T25" s="28"/>
      <c r="U25" s="28"/>
      <c r="AC25" s="11"/>
    </row>
    <row r="26" spans="6:31" x14ac:dyDescent="0.3">
      <c r="F26" s="11" t="s">
        <v>9</v>
      </c>
      <c r="G26" s="29"/>
      <c r="H26" s="29"/>
      <c r="I26" s="29"/>
      <c r="J26" s="29"/>
      <c r="L26" s="11"/>
      <c r="Q26" s="11" t="str">
        <f t="shared" si="0"/>
        <v>afish</v>
      </c>
      <c r="R26" s="28"/>
      <c r="S26" s="28"/>
      <c r="T26" s="28"/>
      <c r="U26" s="28"/>
      <c r="AC26" s="11"/>
    </row>
    <row r="27" spans="6:31" x14ac:dyDescent="0.3">
      <c r="F27" s="11" t="s">
        <v>484</v>
      </c>
      <c r="G27" s="29"/>
      <c r="H27" s="29"/>
      <c r="I27" s="29"/>
      <c r="J27" s="29"/>
      <c r="L27" s="11"/>
      <c r="Q27" s="11" t="str">
        <f t="shared" si="0"/>
        <v>amine</v>
      </c>
      <c r="R27" s="28"/>
      <c r="S27" s="28"/>
      <c r="T27" s="28"/>
      <c r="U27" s="28"/>
      <c r="AC27" s="11"/>
    </row>
    <row r="28" spans="6:31" x14ac:dyDescent="0.3">
      <c r="F28" s="11" t="s">
        <v>487</v>
      </c>
      <c r="G28" s="29"/>
      <c r="H28" s="29"/>
      <c r="I28" s="29"/>
      <c r="J28" s="29"/>
      <c r="L28" s="11"/>
      <c r="Q28" s="11" t="str">
        <f t="shared" si="0"/>
        <v>angas</v>
      </c>
      <c r="R28" s="28"/>
      <c r="S28" s="28"/>
      <c r="T28" s="28"/>
      <c r="U28" s="28"/>
      <c r="AC28" s="11"/>
    </row>
    <row r="29" spans="6:31" x14ac:dyDescent="0.3">
      <c r="F29" s="11" t="s">
        <v>21</v>
      </c>
      <c r="G29" s="29"/>
      <c r="H29" s="29"/>
      <c r="I29" s="29"/>
      <c r="J29" s="29"/>
      <c r="L29" s="11"/>
      <c r="Q29" s="11" t="str">
        <f t="shared" si="0"/>
        <v>afood</v>
      </c>
      <c r="R29" s="28"/>
      <c r="S29" s="28"/>
      <c r="T29" s="28"/>
      <c r="U29" s="28"/>
      <c r="AC29" s="11"/>
    </row>
    <row r="30" spans="6:31" x14ac:dyDescent="0.3">
      <c r="F30" s="11" t="s">
        <v>336</v>
      </c>
      <c r="G30" s="29"/>
      <c r="H30" s="29"/>
      <c r="I30" s="29"/>
      <c r="J30" s="29"/>
      <c r="L30" s="11"/>
      <c r="Q30" s="11" t="str">
        <f t="shared" si="0"/>
        <v>abeve</v>
      </c>
      <c r="R30" s="28"/>
      <c r="S30" s="28"/>
      <c r="T30" s="28"/>
      <c r="U30" s="28"/>
      <c r="AC30" s="11"/>
    </row>
    <row r="31" spans="6:31" x14ac:dyDescent="0.3">
      <c r="F31" s="11" t="s">
        <v>337</v>
      </c>
      <c r="G31" s="30"/>
      <c r="H31" s="30"/>
      <c r="I31" s="29"/>
      <c r="J31" s="30"/>
      <c r="L31" s="11"/>
      <c r="Q31" s="11" t="str">
        <f t="shared" si="0"/>
        <v>atext</v>
      </c>
      <c r="R31" s="28"/>
      <c r="S31" s="28"/>
      <c r="T31" s="28"/>
      <c r="U31" s="28"/>
      <c r="AC31" s="11"/>
    </row>
    <row r="32" spans="6:31" x14ac:dyDescent="0.3">
      <c r="F32" s="11" t="s">
        <v>28</v>
      </c>
      <c r="L32" s="11"/>
      <c r="Q32" s="11" t="str">
        <f t="shared" si="0"/>
        <v>awood</v>
      </c>
      <c r="R32" s="28"/>
      <c r="S32" s="28"/>
      <c r="T32" s="28"/>
      <c r="U32" s="28"/>
      <c r="AC32" s="11"/>
    </row>
    <row r="33" spans="6:29" x14ac:dyDescent="0.3">
      <c r="F33" s="11" t="s">
        <v>338</v>
      </c>
      <c r="L33" s="11"/>
      <c r="Q33" s="11" t="str">
        <f t="shared" si="0"/>
        <v>achem</v>
      </c>
      <c r="R33" s="28"/>
      <c r="S33" s="28"/>
      <c r="T33" s="28"/>
      <c r="U33" s="28"/>
      <c r="AC33" s="11"/>
    </row>
    <row r="34" spans="6:29" x14ac:dyDescent="0.3">
      <c r="F34" s="11" t="s">
        <v>339</v>
      </c>
      <c r="L34" s="11"/>
      <c r="Q34" s="11" t="str">
        <f t="shared" si="0"/>
        <v>anmet</v>
      </c>
      <c r="R34" s="28"/>
      <c r="S34" s="28"/>
      <c r="T34" s="28"/>
      <c r="U34" s="28"/>
      <c r="AC34" s="11"/>
    </row>
    <row r="35" spans="6:29" x14ac:dyDescent="0.3">
      <c r="F35" s="11" t="s">
        <v>340</v>
      </c>
      <c r="L35" s="11"/>
      <c r="Q35" s="11" t="str">
        <f t="shared" si="0"/>
        <v>ametl</v>
      </c>
      <c r="R35" s="28"/>
      <c r="S35" s="28"/>
      <c r="T35" s="28"/>
      <c r="U35" s="28"/>
      <c r="AC35" s="11"/>
    </row>
    <row r="36" spans="6:29" x14ac:dyDescent="0.3">
      <c r="F36" s="11" t="s">
        <v>310</v>
      </c>
      <c r="L36" s="11"/>
      <c r="Q36" s="11" t="str">
        <f t="shared" si="0"/>
        <v>amach</v>
      </c>
      <c r="R36" s="28"/>
      <c r="S36" s="28"/>
      <c r="T36" s="28"/>
      <c r="U36" s="28"/>
      <c r="AC36" s="11"/>
    </row>
    <row r="37" spans="6:29" x14ac:dyDescent="0.3">
      <c r="F37" s="11" t="s">
        <v>341</v>
      </c>
      <c r="L37" s="11"/>
      <c r="Q37" s="11" t="str">
        <f t="shared" si="0"/>
        <v>aoman</v>
      </c>
      <c r="R37" s="28"/>
      <c r="S37" s="28"/>
      <c r="T37" s="28"/>
      <c r="U37" s="28"/>
      <c r="AC37" s="11"/>
    </row>
    <row r="38" spans="6:29" x14ac:dyDescent="0.3">
      <c r="F38" s="11" t="s">
        <v>342</v>
      </c>
      <c r="L38" s="11"/>
      <c r="Q38" s="11" t="str">
        <f t="shared" si="0"/>
        <v>aelec</v>
      </c>
      <c r="R38" s="28"/>
      <c r="S38" s="28"/>
      <c r="T38" s="28"/>
      <c r="U38" s="28"/>
      <c r="AC38" s="11"/>
    </row>
    <row r="39" spans="6:29" x14ac:dyDescent="0.3">
      <c r="F39" s="11" t="s">
        <v>33</v>
      </c>
      <c r="L39" s="11"/>
      <c r="Q39" s="11" t="str">
        <f t="shared" si="0"/>
        <v>awatr</v>
      </c>
      <c r="R39" s="28"/>
      <c r="S39" s="28"/>
      <c r="T39" s="28"/>
      <c r="U39" s="28"/>
      <c r="AC39" s="11"/>
    </row>
    <row r="40" spans="6:29" x14ac:dyDescent="0.3">
      <c r="F40" s="11" t="s">
        <v>343</v>
      </c>
      <c r="L40" s="11"/>
      <c r="Q40" s="11" t="str">
        <f t="shared" si="0"/>
        <v>acons</v>
      </c>
      <c r="R40" s="28"/>
      <c r="S40" s="28"/>
      <c r="T40" s="28"/>
      <c r="U40" s="28"/>
      <c r="AC40" s="11"/>
    </row>
    <row r="41" spans="6:29" x14ac:dyDescent="0.3">
      <c r="F41" s="11" t="s">
        <v>35</v>
      </c>
      <c r="L41" s="11"/>
      <c r="Q41" s="11" t="str">
        <f t="shared" si="0"/>
        <v>atrad</v>
      </c>
      <c r="R41" s="28"/>
      <c r="S41" s="28"/>
      <c r="T41" s="28"/>
      <c r="U41" s="28"/>
      <c r="AC41" s="11"/>
    </row>
    <row r="42" spans="6:29" x14ac:dyDescent="0.3">
      <c r="F42" s="11" t="s">
        <v>344</v>
      </c>
      <c r="L42" s="11"/>
      <c r="Q42" s="11" t="str">
        <f t="shared" si="0"/>
        <v>atran</v>
      </c>
      <c r="R42" s="28"/>
      <c r="S42" s="28"/>
      <c r="T42" s="28"/>
      <c r="U42" s="28"/>
      <c r="AC42" s="11"/>
    </row>
    <row r="43" spans="6:29" x14ac:dyDescent="0.3">
      <c r="F43" s="11" t="s">
        <v>345</v>
      </c>
      <c r="L43" s="11"/>
      <c r="Q43" s="11" t="str">
        <f t="shared" si="0"/>
        <v>ahotl</v>
      </c>
      <c r="R43" s="28"/>
      <c r="S43" s="28"/>
      <c r="T43" s="28"/>
      <c r="U43" s="28"/>
      <c r="AC43" s="11"/>
    </row>
    <row r="44" spans="6:29" x14ac:dyDescent="0.3">
      <c r="F44" s="11" t="s">
        <v>346</v>
      </c>
      <c r="L44" s="11"/>
      <c r="Q44" s="11" t="str">
        <f t="shared" si="0"/>
        <v>acomm</v>
      </c>
      <c r="R44" s="28"/>
      <c r="S44" s="28"/>
      <c r="T44" s="28"/>
      <c r="U44" s="28"/>
      <c r="AC44" s="11"/>
    </row>
    <row r="45" spans="6:29" x14ac:dyDescent="0.3">
      <c r="F45" s="11" t="s">
        <v>347</v>
      </c>
      <c r="L45" s="11"/>
      <c r="Q45" s="11" t="str">
        <f t="shared" si="0"/>
        <v>afsrv</v>
      </c>
      <c r="R45" s="28"/>
      <c r="S45" s="28"/>
      <c r="T45" s="28"/>
      <c r="U45" s="28"/>
      <c r="AC45" s="11"/>
    </row>
    <row r="46" spans="6:29" x14ac:dyDescent="0.3">
      <c r="F46" s="11" t="s">
        <v>176</v>
      </c>
      <c r="L46" s="11"/>
      <c r="Q46" s="11" t="str">
        <f t="shared" si="0"/>
        <v>areal</v>
      </c>
      <c r="R46" s="28"/>
      <c r="S46" s="28"/>
      <c r="T46" s="28"/>
      <c r="U46" s="28"/>
      <c r="AC46" s="11"/>
    </row>
    <row r="47" spans="6:29" x14ac:dyDescent="0.3">
      <c r="F47" s="11" t="s">
        <v>348</v>
      </c>
      <c r="L47" s="11"/>
      <c r="Q47" s="11" t="str">
        <f t="shared" si="0"/>
        <v>absrv</v>
      </c>
      <c r="R47" s="28"/>
      <c r="S47" s="28"/>
      <c r="T47" s="28"/>
      <c r="U47" s="28"/>
      <c r="AC47" s="11"/>
    </row>
    <row r="48" spans="6:29" x14ac:dyDescent="0.3">
      <c r="F48" s="11" t="s">
        <v>349</v>
      </c>
      <c r="L48" s="11"/>
      <c r="Q48" s="11" t="str">
        <f t="shared" si="0"/>
        <v>apadm</v>
      </c>
      <c r="R48" s="28"/>
      <c r="S48" s="28"/>
      <c r="T48" s="28"/>
      <c r="U48" s="28"/>
      <c r="AC48" s="11"/>
    </row>
    <row r="49" spans="6:29" x14ac:dyDescent="0.3">
      <c r="F49" s="11" t="s">
        <v>177</v>
      </c>
      <c r="L49" s="11"/>
      <c r="Q49" s="11" t="str">
        <f t="shared" si="0"/>
        <v>aeduc</v>
      </c>
      <c r="R49" s="28"/>
      <c r="S49" s="28"/>
      <c r="T49" s="28"/>
      <c r="U49" s="28"/>
      <c r="AC49" s="11"/>
    </row>
    <row r="50" spans="6:29" x14ac:dyDescent="0.3">
      <c r="F50" s="11" t="s">
        <v>178</v>
      </c>
      <c r="L50" s="11"/>
      <c r="Q50" s="11" t="str">
        <f t="shared" si="0"/>
        <v>aheal</v>
      </c>
      <c r="R50" s="28"/>
      <c r="S50" s="28"/>
      <c r="T50" s="28"/>
      <c r="U50" s="28"/>
      <c r="AC50" s="11"/>
    </row>
    <row r="51" spans="6:29" x14ac:dyDescent="0.3">
      <c r="F51" s="11" t="s">
        <v>37</v>
      </c>
      <c r="L51" s="11"/>
      <c r="Q51" s="11" t="str">
        <f t="shared" si="0"/>
        <v>aosrv</v>
      </c>
      <c r="R51" s="28"/>
      <c r="S51" s="28"/>
      <c r="T51" s="28"/>
      <c r="U51" s="28"/>
      <c r="AC51" s="11"/>
    </row>
    <row r="52" spans="6:29" x14ac:dyDescent="0.3">
      <c r="F52" s="11"/>
      <c r="L52" s="11"/>
      <c r="Q52" s="11"/>
      <c r="R52" s="28"/>
      <c r="S52" s="28"/>
      <c r="T52" s="28"/>
      <c r="U52" s="28"/>
      <c r="AC52" s="11"/>
    </row>
    <row r="53" spans="6:29" x14ac:dyDescent="0.3">
      <c r="F53" s="11"/>
      <c r="L53" s="11"/>
      <c r="Q53" s="11"/>
      <c r="R53" s="28"/>
      <c r="S53" s="28"/>
      <c r="T53" s="28"/>
      <c r="U53" s="28"/>
      <c r="AC53" s="11"/>
    </row>
    <row r="54" spans="6:29" x14ac:dyDescent="0.3">
      <c r="F54" s="11"/>
      <c r="L54" s="11"/>
      <c r="Q54" s="11"/>
      <c r="R54" s="28"/>
      <c r="S54" s="28"/>
      <c r="T54" s="28"/>
      <c r="U54" s="28"/>
      <c r="AC54" s="11"/>
    </row>
    <row r="55" spans="6:29" x14ac:dyDescent="0.3">
      <c r="F55" s="11"/>
      <c r="L55" s="11"/>
      <c r="Q55" s="11"/>
      <c r="R55" s="28"/>
      <c r="S55" s="28"/>
      <c r="T55" s="28"/>
      <c r="U55" s="28"/>
      <c r="V55" s="11"/>
      <c r="W55" s="11"/>
      <c r="X55" s="11"/>
      <c r="Y55" s="11"/>
      <c r="Z55" s="11"/>
      <c r="AA55" s="11"/>
      <c r="AB55" s="11"/>
      <c r="AC55" s="11"/>
    </row>
    <row r="56" spans="6:29" x14ac:dyDescent="0.3">
      <c r="F56" s="11"/>
      <c r="Q56" s="11"/>
      <c r="R56" s="28"/>
      <c r="S56" s="28"/>
      <c r="T56" s="28"/>
      <c r="U56" s="28"/>
    </row>
    <row r="57" spans="6:29" x14ac:dyDescent="0.3">
      <c r="F57" s="11"/>
      <c r="Q57" s="11"/>
      <c r="R57" s="28"/>
      <c r="S57" s="28"/>
      <c r="T57" s="28"/>
      <c r="U57" s="28"/>
    </row>
    <row r="58" spans="6:29" x14ac:dyDescent="0.3">
      <c r="F58" s="11"/>
      <c r="Q58" s="11"/>
      <c r="R58" s="28"/>
      <c r="S58" s="28"/>
      <c r="T58" s="28"/>
      <c r="U58" s="28"/>
    </row>
    <row r="59" spans="6:29" x14ac:dyDescent="0.3">
      <c r="F59" s="11"/>
      <c r="Q59" s="11"/>
      <c r="R59" s="28"/>
      <c r="S59" s="28"/>
      <c r="T59" s="28"/>
      <c r="U59" s="28"/>
    </row>
    <row r="60" spans="6:29" x14ac:dyDescent="0.3">
      <c r="F60" s="11"/>
      <c r="Q60" s="11"/>
      <c r="R60" s="28"/>
      <c r="S60" s="28"/>
      <c r="T60" s="28"/>
      <c r="U60" s="28"/>
    </row>
    <row r="61" spans="6:29" x14ac:dyDescent="0.3">
      <c r="F61" s="11"/>
      <c r="Q61" s="11"/>
      <c r="R61" s="28"/>
      <c r="S61" s="28"/>
      <c r="T61" s="28"/>
      <c r="U61" s="28"/>
    </row>
    <row r="62" spans="6:29" x14ac:dyDescent="0.3">
      <c r="F62" s="11"/>
      <c r="Q62" s="11"/>
      <c r="R62" s="28"/>
      <c r="S62" s="28"/>
      <c r="T62" s="28"/>
      <c r="U62" s="28"/>
    </row>
    <row r="63" spans="6:29" x14ac:dyDescent="0.3">
      <c r="F63" s="11"/>
      <c r="Q63" s="11"/>
      <c r="R63" s="28"/>
      <c r="S63" s="28"/>
      <c r="T63" s="28"/>
      <c r="U63" s="28"/>
    </row>
    <row r="64" spans="6:29" x14ac:dyDescent="0.3">
      <c r="F64" s="11"/>
      <c r="Q64" s="11"/>
    </row>
    <row r="65" spans="6:17" x14ac:dyDescent="0.3">
      <c r="F65" s="11"/>
      <c r="Q65" s="11"/>
    </row>
    <row r="66" spans="6:17" x14ac:dyDescent="0.3">
      <c r="F66" s="11"/>
      <c r="Q66" s="11"/>
    </row>
    <row r="67" spans="6:17" x14ac:dyDescent="0.3">
      <c r="F67" s="11"/>
      <c r="Q67" s="11"/>
    </row>
    <row r="68" spans="6:17" x14ac:dyDescent="0.3">
      <c r="F68" s="11"/>
      <c r="Q68" s="11"/>
    </row>
    <row r="69" spans="6:17" x14ac:dyDescent="0.3">
      <c r="F69" s="11"/>
      <c r="Q69" s="11"/>
    </row>
    <row r="70" spans="6:17" x14ac:dyDescent="0.3">
      <c r="F70" s="11"/>
      <c r="Q70" s="11"/>
    </row>
    <row r="71" spans="6:17" x14ac:dyDescent="0.3">
      <c r="F71" s="11"/>
      <c r="Q71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1AE-EEEC-4881-93E4-3CF8113CC6C7}">
  <dimension ref="A1:B11"/>
  <sheetViews>
    <sheetView workbookViewId="0">
      <selection activeCell="M31" sqref="M31"/>
    </sheetView>
  </sheetViews>
  <sheetFormatPr defaultRowHeight="14.4" x14ac:dyDescent="0.3"/>
  <sheetData>
    <row r="1" spans="1:2" ht="18" x14ac:dyDescent="0.35">
      <c r="A1" s="5" t="s">
        <v>299</v>
      </c>
    </row>
    <row r="4" spans="1:2" x14ac:dyDescent="0.3">
      <c r="A4" s="2" t="s">
        <v>300</v>
      </c>
    </row>
    <row r="5" spans="1:2" x14ac:dyDescent="0.3">
      <c r="A5" s="9" t="s">
        <v>301</v>
      </c>
    </row>
    <row r="6" spans="1:2" x14ac:dyDescent="0.3">
      <c r="B6" s="9" t="s">
        <v>302</v>
      </c>
    </row>
    <row r="7" spans="1:2" x14ac:dyDescent="0.3">
      <c r="B7" t="s">
        <v>85</v>
      </c>
    </row>
    <row r="8" spans="1:2" x14ac:dyDescent="0.3">
      <c r="A8" s="11" t="str">
        <f>[5]Employment!A8</f>
        <v>flab-n</v>
      </c>
      <c r="B8">
        <v>1</v>
      </c>
    </row>
    <row r="9" spans="1:2" x14ac:dyDescent="0.3">
      <c r="A9" s="11" t="str">
        <f>[5]Employment!A9</f>
        <v>flab-p</v>
      </c>
      <c r="B9">
        <v>1</v>
      </c>
    </row>
    <row r="10" spans="1:2" x14ac:dyDescent="0.3">
      <c r="A10" s="11" t="str">
        <f>[5]Employment!A10</f>
        <v>flab-s</v>
      </c>
      <c r="B10">
        <v>1</v>
      </c>
    </row>
    <row r="11" spans="1:2" x14ac:dyDescent="0.3">
      <c r="A1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C361-FE2B-4CFF-8B18-A67FE6B0D245}">
  <dimension ref="A1:D17"/>
  <sheetViews>
    <sheetView workbookViewId="0"/>
  </sheetViews>
  <sheetFormatPr defaultRowHeight="14.4" x14ac:dyDescent="0.3"/>
  <sheetData>
    <row r="1" spans="1:4" ht="18" x14ac:dyDescent="0.35">
      <c r="A1" s="5" t="s">
        <v>303</v>
      </c>
    </row>
    <row r="6" spans="1:4" x14ac:dyDescent="0.3">
      <c r="A6" s="2" t="s">
        <v>304</v>
      </c>
    </row>
    <row r="7" spans="1:4" x14ac:dyDescent="0.3">
      <c r="B7" t="s">
        <v>305</v>
      </c>
    </row>
    <row r="8" spans="1:4" x14ac:dyDescent="0.3">
      <c r="A8" s="11" t="s">
        <v>702</v>
      </c>
      <c r="B8" s="53">
        <v>9266.2219612160898</v>
      </c>
      <c r="D8" s="53"/>
    </row>
    <row r="9" spans="1:4" x14ac:dyDescent="0.3">
      <c r="A9" s="11" t="s">
        <v>704</v>
      </c>
      <c r="B9" s="53">
        <v>8468.3342501946645</v>
      </c>
      <c r="D9" s="53"/>
    </row>
    <row r="10" spans="1:4" x14ac:dyDescent="0.3">
      <c r="A10" s="11" t="s">
        <v>706</v>
      </c>
      <c r="B10" s="53">
        <v>7514.9299712912789</v>
      </c>
      <c r="D10" s="53"/>
    </row>
    <row r="11" spans="1:4" x14ac:dyDescent="0.3">
      <c r="A11" s="11" t="s">
        <v>708</v>
      </c>
      <c r="B11" s="53">
        <v>5776.2487168426587</v>
      </c>
      <c r="D11" s="53"/>
    </row>
    <row r="12" spans="1:4" x14ac:dyDescent="0.3">
      <c r="A12" s="11" t="s">
        <v>710</v>
      </c>
      <c r="B12" s="53">
        <v>2724.8345114072436</v>
      </c>
      <c r="D12" s="53"/>
    </row>
    <row r="13" spans="1:4" x14ac:dyDescent="0.3">
      <c r="A13" s="11" t="s">
        <v>380</v>
      </c>
      <c r="B13" s="53">
        <v>1250.1673413980543</v>
      </c>
    </row>
    <row r="14" spans="1:4" x14ac:dyDescent="0.3">
      <c r="A14" s="11" t="s">
        <v>381</v>
      </c>
      <c r="B14" s="53">
        <v>2046.0063727978761</v>
      </c>
    </row>
    <row r="15" spans="1:4" x14ac:dyDescent="0.3">
      <c r="A15" s="11" t="s">
        <v>382</v>
      </c>
      <c r="B15" s="53">
        <v>3000.3631486746531</v>
      </c>
    </row>
    <row r="16" spans="1:4" x14ac:dyDescent="0.3">
      <c r="A16" s="11" t="s">
        <v>383</v>
      </c>
      <c r="B16" s="53">
        <v>4737.9887769155357</v>
      </c>
    </row>
    <row r="17" spans="1:2" x14ac:dyDescent="0.3">
      <c r="A17" s="11" t="s">
        <v>384</v>
      </c>
      <c r="B17" s="53">
        <v>7788.9049492619442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S21"/>
  <sheetViews>
    <sheetView topLeftCell="I1" workbookViewId="0">
      <selection activeCell="R5" sqref="R5:S18"/>
    </sheetView>
  </sheetViews>
  <sheetFormatPr defaultRowHeight="14.4" x14ac:dyDescent="0.3"/>
  <cols>
    <col min="2" max="2" width="10.44140625" bestFit="1" customWidth="1"/>
    <col min="3" max="3" width="10.109375" bestFit="1" customWidth="1"/>
    <col min="14" max="14" width="28.33203125" bestFit="1" customWidth="1"/>
    <col min="26" max="26" width="42.109375" bestFit="1" customWidth="1"/>
    <col min="27" max="27" width="15.77734375" bestFit="1" customWidth="1"/>
    <col min="28" max="28" width="10.44140625" bestFit="1" customWidth="1"/>
    <col min="29" max="29" width="16.44140625" bestFit="1" customWidth="1"/>
    <col min="30" max="30" width="8" bestFit="1" customWidth="1"/>
    <col min="31" max="32" width="8" customWidth="1"/>
    <col min="33" max="34" width="11.33203125" bestFit="1" customWidth="1"/>
    <col min="37" max="37" width="12.77734375" bestFit="1" customWidth="1"/>
    <col min="38" max="38" width="12.6640625" bestFit="1" customWidth="1"/>
    <col min="40" max="40" width="16.5546875" customWidth="1"/>
  </cols>
  <sheetData>
    <row r="1" spans="1:19" x14ac:dyDescent="0.3">
      <c r="A1" t="s">
        <v>456</v>
      </c>
    </row>
    <row r="2" spans="1:19" x14ac:dyDescent="0.3">
      <c r="C2">
        <v>1000000</v>
      </c>
    </row>
    <row r="4" spans="1:19" x14ac:dyDescent="0.3">
      <c r="H4" s="36"/>
      <c r="O4" t="s">
        <v>488</v>
      </c>
      <c r="P4" t="s">
        <v>489</v>
      </c>
    </row>
    <row r="5" spans="1:19" x14ac:dyDescent="0.3">
      <c r="C5" t="s">
        <v>425</v>
      </c>
      <c r="L5" t="s">
        <v>393</v>
      </c>
      <c r="M5" t="s">
        <v>324</v>
      </c>
      <c r="N5" t="s">
        <v>611</v>
      </c>
      <c r="O5">
        <v>2296174</v>
      </c>
      <c r="P5">
        <v>3582000</v>
      </c>
      <c r="R5" s="11"/>
      <c r="S5" s="29"/>
    </row>
    <row r="6" spans="1:19" x14ac:dyDescent="0.3">
      <c r="A6" t="s">
        <v>117</v>
      </c>
      <c r="B6" t="s">
        <v>139</v>
      </c>
      <c r="L6" t="s">
        <v>394</v>
      </c>
      <c r="M6" t="s">
        <v>325</v>
      </c>
      <c r="N6" t="s">
        <v>612</v>
      </c>
      <c r="O6">
        <v>24992</v>
      </c>
      <c r="P6">
        <v>160585</v>
      </c>
      <c r="R6" s="11"/>
      <c r="S6" s="29"/>
    </row>
    <row r="7" spans="1:19" x14ac:dyDescent="0.3">
      <c r="A7" t="s">
        <v>324</v>
      </c>
      <c r="B7" t="s">
        <v>146</v>
      </c>
      <c r="C7" s="33">
        <f>VLOOKUP(A7,$M$5:$P$17,4,)/$C$2</f>
        <v>3.5819999999999999</v>
      </c>
      <c r="D7" s="37"/>
      <c r="E7" s="29"/>
      <c r="L7" t="s">
        <v>396</v>
      </c>
      <c r="M7" t="s">
        <v>613</v>
      </c>
      <c r="N7" t="s">
        <v>614</v>
      </c>
      <c r="O7">
        <v>312904</v>
      </c>
      <c r="P7">
        <v>590717</v>
      </c>
      <c r="R7" s="11"/>
      <c r="S7" s="29"/>
    </row>
    <row r="8" spans="1:19" x14ac:dyDescent="0.3">
      <c r="A8" t="s">
        <v>325</v>
      </c>
      <c r="B8" t="s">
        <v>146</v>
      </c>
      <c r="C8" s="33">
        <f t="shared" ref="C8:C19" si="0">VLOOKUP(A8,$M$5:$P$17,4,)/$C$2</f>
        <v>0.16058500000000001</v>
      </c>
      <c r="D8" s="37"/>
      <c r="E8" s="29"/>
      <c r="L8" t="s">
        <v>397</v>
      </c>
      <c r="M8" t="s">
        <v>326</v>
      </c>
      <c r="N8" t="s">
        <v>615</v>
      </c>
      <c r="O8">
        <v>1773087</v>
      </c>
      <c r="P8">
        <v>1194396</v>
      </c>
      <c r="R8" s="11"/>
      <c r="S8" s="29"/>
    </row>
    <row r="9" spans="1:19" x14ac:dyDescent="0.3">
      <c r="A9" t="s">
        <v>613</v>
      </c>
      <c r="B9" t="s">
        <v>146</v>
      </c>
      <c r="C9" s="33">
        <f t="shared" si="0"/>
        <v>0.59071700000000005</v>
      </c>
      <c r="D9" s="37"/>
      <c r="E9" s="29"/>
      <c r="L9" t="s">
        <v>399</v>
      </c>
      <c r="M9" t="s">
        <v>327</v>
      </c>
      <c r="N9" t="s">
        <v>616</v>
      </c>
      <c r="O9">
        <v>230534</v>
      </c>
      <c r="P9">
        <v>172639</v>
      </c>
      <c r="R9" s="11"/>
      <c r="S9" s="29"/>
    </row>
    <row r="10" spans="1:19" x14ac:dyDescent="0.3">
      <c r="A10" t="s">
        <v>326</v>
      </c>
      <c r="B10" t="s">
        <v>146</v>
      </c>
      <c r="C10" s="33">
        <f t="shared" si="0"/>
        <v>1.194396</v>
      </c>
      <c r="D10" s="37"/>
      <c r="E10" s="29"/>
      <c r="L10" t="s">
        <v>401</v>
      </c>
      <c r="M10" t="s">
        <v>328</v>
      </c>
      <c r="N10" t="s">
        <v>617</v>
      </c>
      <c r="O10">
        <v>333537</v>
      </c>
      <c r="P10">
        <v>3829316</v>
      </c>
      <c r="R10" s="11"/>
      <c r="S10" s="29"/>
    </row>
    <row r="11" spans="1:19" x14ac:dyDescent="0.3">
      <c r="A11" t="s">
        <v>327</v>
      </c>
      <c r="B11" t="s">
        <v>146</v>
      </c>
      <c r="C11" s="33">
        <f t="shared" si="0"/>
        <v>0.17263899999999999</v>
      </c>
      <c r="D11" s="37"/>
      <c r="E11" s="29"/>
      <c r="L11" t="s">
        <v>402</v>
      </c>
      <c r="M11" t="s">
        <v>314</v>
      </c>
      <c r="N11" t="s">
        <v>618</v>
      </c>
      <c r="O11">
        <v>197291</v>
      </c>
      <c r="P11">
        <v>2852939</v>
      </c>
      <c r="R11" s="11"/>
      <c r="S11" s="29"/>
    </row>
    <row r="12" spans="1:19" x14ac:dyDescent="0.3">
      <c r="A12" t="s">
        <v>328</v>
      </c>
      <c r="B12" t="s">
        <v>146</v>
      </c>
      <c r="C12" s="33">
        <f t="shared" si="0"/>
        <v>3.8293159999999999</v>
      </c>
      <c r="D12" s="37"/>
      <c r="E12" s="29"/>
      <c r="L12" t="s">
        <v>405</v>
      </c>
      <c r="M12" t="s">
        <v>329</v>
      </c>
      <c r="N12" t="s">
        <v>619</v>
      </c>
      <c r="O12">
        <v>71900</v>
      </c>
      <c r="P12">
        <v>4606100</v>
      </c>
      <c r="R12" s="11"/>
      <c r="S12" s="29"/>
    </row>
    <row r="13" spans="1:19" x14ac:dyDescent="0.3">
      <c r="A13" t="s">
        <v>314</v>
      </c>
      <c r="B13" t="s">
        <v>146</v>
      </c>
      <c r="C13" s="33">
        <f t="shared" si="0"/>
        <v>2.8529390000000001</v>
      </c>
      <c r="D13" s="37"/>
      <c r="E13" s="29"/>
      <c r="L13" t="s">
        <v>318</v>
      </c>
      <c r="M13" t="s">
        <v>316</v>
      </c>
      <c r="N13" t="s">
        <v>620</v>
      </c>
      <c r="O13">
        <v>15427</v>
      </c>
      <c r="P13">
        <v>10633</v>
      </c>
      <c r="R13" s="11"/>
      <c r="S13" s="29"/>
    </row>
    <row r="14" spans="1:19" x14ac:dyDescent="0.3">
      <c r="A14" t="s">
        <v>329</v>
      </c>
      <c r="B14" t="s">
        <v>146</v>
      </c>
      <c r="C14" s="33">
        <f t="shared" si="0"/>
        <v>4.6060999999999996</v>
      </c>
      <c r="D14" s="37"/>
      <c r="E14" s="29"/>
      <c r="L14" t="s">
        <v>408</v>
      </c>
      <c r="M14" t="s">
        <v>330</v>
      </c>
      <c r="N14" t="s">
        <v>621</v>
      </c>
      <c r="O14">
        <v>38199</v>
      </c>
      <c r="P14">
        <v>29056</v>
      </c>
      <c r="R14" s="11"/>
      <c r="S14" s="29"/>
    </row>
    <row r="15" spans="1:19" x14ac:dyDescent="0.3">
      <c r="A15" t="s">
        <v>316</v>
      </c>
      <c r="B15" t="s">
        <v>146</v>
      </c>
      <c r="C15" s="33">
        <f t="shared" si="0"/>
        <v>1.0633E-2</v>
      </c>
      <c r="D15" s="37"/>
      <c r="E15" s="29"/>
      <c r="L15" t="s">
        <v>410</v>
      </c>
      <c r="M15" t="s">
        <v>315</v>
      </c>
      <c r="N15" t="s">
        <v>622</v>
      </c>
      <c r="O15">
        <v>275903</v>
      </c>
      <c r="P15">
        <v>3996802</v>
      </c>
      <c r="R15" s="11"/>
      <c r="S15" s="29"/>
    </row>
    <row r="16" spans="1:19" x14ac:dyDescent="0.3">
      <c r="A16" t="s">
        <v>330</v>
      </c>
      <c r="B16" t="s">
        <v>146</v>
      </c>
      <c r="C16" s="33">
        <f t="shared" si="0"/>
        <v>2.9055999999999998E-2</v>
      </c>
      <c r="D16" s="37"/>
      <c r="E16" s="29"/>
      <c r="L16" t="s">
        <v>412</v>
      </c>
      <c r="M16" t="s">
        <v>331</v>
      </c>
      <c r="N16" t="s">
        <v>623</v>
      </c>
      <c r="O16">
        <v>389000</v>
      </c>
      <c r="P16">
        <v>503350</v>
      </c>
      <c r="R16" s="11"/>
      <c r="S16" s="29"/>
    </row>
    <row r="17" spans="1:19" x14ac:dyDescent="0.3">
      <c r="A17" t="s">
        <v>315</v>
      </c>
      <c r="B17" t="s">
        <v>146</v>
      </c>
      <c r="C17" s="33">
        <f t="shared" si="0"/>
        <v>3.9968020000000002</v>
      </c>
      <c r="D17" s="37"/>
      <c r="E17" s="29"/>
      <c r="L17" t="s">
        <v>413</v>
      </c>
      <c r="M17" t="s">
        <v>332</v>
      </c>
      <c r="N17" t="s">
        <v>624</v>
      </c>
      <c r="O17">
        <v>245258</v>
      </c>
      <c r="P17">
        <v>293590</v>
      </c>
      <c r="R17" s="11"/>
      <c r="S17" s="29"/>
    </row>
    <row r="18" spans="1:19" x14ac:dyDescent="0.3">
      <c r="A18" t="s">
        <v>331</v>
      </c>
      <c r="B18" t="s">
        <v>146</v>
      </c>
      <c r="C18" s="33">
        <f t="shared" si="0"/>
        <v>0.50334999999999996</v>
      </c>
      <c r="D18" s="37"/>
    </row>
    <row r="19" spans="1:19" x14ac:dyDescent="0.3">
      <c r="A19" t="s">
        <v>332</v>
      </c>
      <c r="B19" t="s">
        <v>146</v>
      </c>
      <c r="C19" s="33">
        <f t="shared" si="0"/>
        <v>0.29359000000000002</v>
      </c>
      <c r="D19" s="37"/>
    </row>
    <row r="20" spans="1:19" x14ac:dyDescent="0.3">
      <c r="C20" s="33"/>
    </row>
    <row r="21" spans="1:19" x14ac:dyDescent="0.3">
      <c r="C21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BAA4-509E-465B-BEB7-91321C7C4243}">
  <dimension ref="A1:Q27"/>
  <sheetViews>
    <sheetView workbookViewId="0">
      <selection activeCell="H19" sqref="H19"/>
    </sheetView>
  </sheetViews>
  <sheetFormatPr defaultRowHeight="12" x14ac:dyDescent="0.25"/>
  <cols>
    <col min="1" max="1" width="10.33203125" style="62" bestFit="1" customWidth="1"/>
    <col min="2" max="2" width="9.88671875" style="62" bestFit="1" customWidth="1"/>
    <col min="3" max="3" width="8.88671875" style="62"/>
    <col min="4" max="4" width="11" style="62" bestFit="1" customWidth="1"/>
    <col min="5" max="6" width="8.88671875" style="62"/>
    <col min="7" max="7" width="11" style="62" bestFit="1" customWidth="1"/>
    <col min="8" max="16384" width="8.88671875" style="62"/>
  </cols>
  <sheetData>
    <row r="1" spans="2:17" x14ac:dyDescent="0.25">
      <c r="F1" s="62" t="s">
        <v>789</v>
      </c>
      <c r="G1" s="62">
        <v>4.19E-2</v>
      </c>
      <c r="H1" s="62" t="s">
        <v>461</v>
      </c>
      <c r="M1" s="62" t="s">
        <v>200</v>
      </c>
    </row>
    <row r="2" spans="2:17" x14ac:dyDescent="0.25">
      <c r="C2" s="62" t="s">
        <v>790</v>
      </c>
    </row>
    <row r="3" spans="2:17" x14ac:dyDescent="0.25">
      <c r="B3" s="62" t="s">
        <v>490</v>
      </c>
      <c r="C3" s="62">
        <v>967.63</v>
      </c>
      <c r="D3" s="62">
        <f>C3</f>
        <v>967.63</v>
      </c>
      <c r="H3" s="64">
        <f>(D3*1000)*$G$1</f>
        <v>40543.697</v>
      </c>
      <c r="I3" s="65">
        <f>H3</f>
        <v>40543.697</v>
      </c>
      <c r="L3" s="62" t="s">
        <v>601</v>
      </c>
      <c r="M3" s="68">
        <f>[5]SAMB!BT36</f>
        <v>239.30925457885624</v>
      </c>
      <c r="N3" s="68">
        <f>M3</f>
        <v>239.30925457885624</v>
      </c>
      <c r="P3" s="63">
        <f>N3/I3*1000</f>
        <v>5.9025020480706587</v>
      </c>
    </row>
    <row r="4" spans="2:17" x14ac:dyDescent="0.25">
      <c r="B4" s="62" t="s">
        <v>105</v>
      </c>
      <c r="C4" s="62">
        <v>11.2</v>
      </c>
      <c r="D4" s="62">
        <f>C4</f>
        <v>11.2</v>
      </c>
      <c r="H4" s="64">
        <f t="shared" ref="H4:H11" si="0">(D4*1000)*$G$1</f>
        <v>469.28</v>
      </c>
      <c r="I4" s="65">
        <f>H4-H5</f>
        <v>341.904</v>
      </c>
      <c r="L4" s="62" t="s">
        <v>602</v>
      </c>
      <c r="M4" s="68">
        <f>[5]SAMB!BT115+[5]SAMB!BT111</f>
        <v>0</v>
      </c>
      <c r="N4" s="68">
        <f>M4-M6</f>
        <v>0</v>
      </c>
      <c r="P4" s="63">
        <f>N4/I4*1000</f>
        <v>0</v>
      </c>
    </row>
    <row r="5" spans="2:17" x14ac:dyDescent="0.25">
      <c r="B5" s="62" t="s">
        <v>104</v>
      </c>
      <c r="C5" s="62">
        <v>3.04</v>
      </c>
      <c r="D5" s="62">
        <f>C5</f>
        <v>3.04</v>
      </c>
      <c r="H5" s="64">
        <f t="shared" si="0"/>
        <v>127.376</v>
      </c>
      <c r="L5" s="62" t="s">
        <v>157</v>
      </c>
      <c r="M5" s="68">
        <f>[5]SAMB!BT112</f>
        <v>13.683323318995553</v>
      </c>
      <c r="N5" s="68"/>
      <c r="P5" s="63"/>
    </row>
    <row r="6" spans="2:17" x14ac:dyDescent="0.25">
      <c r="B6" s="62" t="s">
        <v>791</v>
      </c>
      <c r="C6" s="62">
        <v>231.53</v>
      </c>
      <c r="H6" s="64"/>
      <c r="L6" s="62" t="s">
        <v>483</v>
      </c>
      <c r="M6" s="68">
        <f>[5]SAMB!DE78+[5]SAMB!DD78</f>
        <v>0</v>
      </c>
      <c r="N6" s="68"/>
    </row>
    <row r="7" spans="2:17" x14ac:dyDescent="0.25">
      <c r="B7" s="62" t="s">
        <v>792</v>
      </c>
      <c r="C7" s="62">
        <v>1.4</v>
      </c>
      <c r="H7" s="64"/>
    </row>
    <row r="8" spans="2:17" x14ac:dyDescent="0.25">
      <c r="H8" s="64"/>
      <c r="L8" s="62" t="s">
        <v>756</v>
      </c>
      <c r="M8" s="68">
        <f>SUM([5]SAMB!B78:S78)</f>
        <v>21.539164780660279</v>
      </c>
      <c r="P8" s="63"/>
    </row>
    <row r="9" spans="2:17" x14ac:dyDescent="0.25">
      <c r="B9" s="62" t="s">
        <v>464</v>
      </c>
      <c r="C9" s="62">
        <v>542.08000000000004</v>
      </c>
      <c r="D9" s="62">
        <f>C9+C6+C7</f>
        <v>775.01</v>
      </c>
      <c r="H9" s="64">
        <f t="shared" si="0"/>
        <v>32472.918999999998</v>
      </c>
      <c r="I9" s="65">
        <f>H9+H11</f>
        <v>32692.474999999999</v>
      </c>
      <c r="L9" s="62" t="s">
        <v>793</v>
      </c>
      <c r="M9" s="68">
        <f>SUM([5]SAMB!T78:AF78)</f>
        <v>93.872117362176141</v>
      </c>
      <c r="N9" s="68">
        <f>SUM(M8:M10)</f>
        <v>239.14070221785812</v>
      </c>
      <c r="P9" s="63">
        <f>N9/I9*1000</f>
        <v>7.3148546329960675</v>
      </c>
    </row>
    <row r="10" spans="2:17" x14ac:dyDescent="0.25">
      <c r="B10" s="62" t="s">
        <v>470</v>
      </c>
      <c r="C10" s="62">
        <v>195.54</v>
      </c>
      <c r="D10" s="62">
        <f t="shared" ref="D10:D11" si="1">C10</f>
        <v>195.54</v>
      </c>
      <c r="H10" s="64">
        <f t="shared" si="0"/>
        <v>8193.1260000000002</v>
      </c>
      <c r="I10" s="65">
        <f>H10</f>
        <v>8193.1260000000002</v>
      </c>
      <c r="L10" s="62" t="s">
        <v>766</v>
      </c>
      <c r="M10" s="68">
        <f>SUM([5]SAMB!AG78:AQ78)</f>
        <v>123.72942007502168</v>
      </c>
      <c r="N10" s="68">
        <f>M11</f>
        <v>13.851875679993721</v>
      </c>
      <c r="P10" s="63">
        <f>N10/I10*1000</f>
        <v>1.6906704083391031</v>
      </c>
    </row>
    <row r="11" spans="2:17" x14ac:dyDescent="0.25">
      <c r="B11" s="62" t="s">
        <v>794</v>
      </c>
      <c r="C11" s="62">
        <v>5.24</v>
      </c>
      <c r="D11" s="62">
        <f t="shared" si="1"/>
        <v>5.24</v>
      </c>
      <c r="H11" s="64">
        <f t="shared" si="0"/>
        <v>219.55600000000001</v>
      </c>
      <c r="L11" s="62" t="s">
        <v>795</v>
      </c>
      <c r="M11" s="68">
        <f>SUM([5]SAMB!CO78:CX78)</f>
        <v>13.851875679993721</v>
      </c>
      <c r="N11" s="68"/>
    </row>
    <row r="13" spans="2:17" x14ac:dyDescent="0.25">
      <c r="B13" s="62" t="s">
        <v>457</v>
      </c>
      <c r="C13" s="62">
        <f>SUM(C9:C11)</f>
        <v>742.86</v>
      </c>
      <c r="D13" s="62">
        <f>SUM(D9:D11)</f>
        <v>975.79</v>
      </c>
      <c r="H13" s="64">
        <f>SUM(H9:H11)</f>
        <v>40885.600999999995</v>
      </c>
      <c r="I13" s="64">
        <f>SUM(I9:I11)</f>
        <v>40885.600999999995</v>
      </c>
      <c r="M13" s="68">
        <f>SUM(M8:M11)</f>
        <v>252.99257789785185</v>
      </c>
      <c r="N13" s="68">
        <f>SUM(N9:N11)</f>
        <v>252.99257789785185</v>
      </c>
      <c r="P13" s="63">
        <f>N13/I13*1000</f>
        <v>6.1878160455034497</v>
      </c>
      <c r="Q13" s="127" t="s">
        <v>796</v>
      </c>
    </row>
    <row r="14" spans="2:17" x14ac:dyDescent="0.25">
      <c r="B14" s="62" t="s">
        <v>458</v>
      </c>
      <c r="C14" s="62">
        <f>C3+C4-C5-C6-C7</f>
        <v>742.86000000000013</v>
      </c>
      <c r="D14" s="62">
        <f>D3+D4-D5</f>
        <v>975.79000000000008</v>
      </c>
      <c r="H14" s="64">
        <f>H3+H4-H5-H6-H7</f>
        <v>40885.601000000002</v>
      </c>
      <c r="I14" s="64">
        <f>I3+I4-I5-I6-I7</f>
        <v>40885.601000000002</v>
      </c>
      <c r="M14" s="68">
        <f>SUM(M3:M5)-M6</f>
        <v>252.99257789785179</v>
      </c>
      <c r="N14" s="68">
        <f>SUM(N3:N5)-N6</f>
        <v>239.30925457885624</v>
      </c>
      <c r="P14" s="63">
        <f>N14/I14*1000</f>
        <v>5.8531426400912201</v>
      </c>
    </row>
    <row r="17" spans="1:8" x14ac:dyDescent="0.25">
      <c r="B17" s="62">
        <v>0.82</v>
      </c>
      <c r="C17" s="62" t="s">
        <v>798</v>
      </c>
      <c r="D17" s="62">
        <v>2016</v>
      </c>
    </row>
    <row r="19" spans="1:8" x14ac:dyDescent="0.25">
      <c r="A19" s="82" t="s">
        <v>799</v>
      </c>
    </row>
    <row r="20" spans="1:8" x14ac:dyDescent="0.25">
      <c r="A20" s="62">
        <v>112</v>
      </c>
      <c r="B20" s="62" t="s">
        <v>800</v>
      </c>
      <c r="G20" s="66">
        <f>(A20*159*165)/1000000000</f>
        <v>2.9383199999999999E-3</v>
      </c>
      <c r="H20" s="62" t="s">
        <v>809</v>
      </c>
    </row>
    <row r="21" spans="1:8" x14ac:dyDescent="0.25">
      <c r="A21" s="62">
        <v>132.94</v>
      </c>
      <c r="B21" s="133" t="s">
        <v>801</v>
      </c>
      <c r="D21" s="134">
        <v>104.08574360999999</v>
      </c>
      <c r="E21" s="62" t="s">
        <v>807</v>
      </c>
      <c r="G21" s="64">
        <f>A22/159</f>
        <v>87026.155695052832</v>
      </c>
      <c r="H21" s="62" t="s">
        <v>808</v>
      </c>
    </row>
    <row r="22" spans="1:8" x14ac:dyDescent="0.25">
      <c r="A22" s="62">
        <f>A21*D21*1000</f>
        <v>13837158.7555134</v>
      </c>
      <c r="B22" s="62" t="s">
        <v>802</v>
      </c>
      <c r="D22" s="134">
        <f>A22*38/1000000</f>
        <v>525.81203270950914</v>
      </c>
      <c r="E22" s="62" t="s">
        <v>461</v>
      </c>
      <c r="G22" s="64">
        <f>G21/165</f>
        <v>527.4312466366838</v>
      </c>
      <c r="H22" s="62" t="s">
        <v>461</v>
      </c>
    </row>
    <row r="23" spans="1:8" x14ac:dyDescent="0.25">
      <c r="A23" s="62">
        <f>A22*A20</f>
        <v>1549761780.6175008</v>
      </c>
      <c r="B23" s="62" t="s">
        <v>803</v>
      </c>
      <c r="D23" s="65"/>
    </row>
    <row r="24" spans="1:8" x14ac:dyDescent="0.25">
      <c r="A24" s="134">
        <f>A23/1000000000</f>
        <v>1.5497617806175008</v>
      </c>
      <c r="B24" s="62" t="s">
        <v>804</v>
      </c>
      <c r="D24" s="134"/>
      <c r="G24" s="62">
        <f>G20*G22</f>
        <v>1.5497617806175006</v>
      </c>
    </row>
    <row r="26" spans="1:8" x14ac:dyDescent="0.25">
      <c r="A26" s="135">
        <v>2.2400835091397591</v>
      </c>
      <c r="B26" s="62" t="s">
        <v>805</v>
      </c>
    </row>
    <row r="27" spans="1:8" x14ac:dyDescent="0.25">
      <c r="A27" s="103"/>
    </row>
  </sheetData>
  <hyperlinks>
    <hyperlink ref="A19" r:id="rId1" xr:uid="{C1B06A0F-8531-4ECA-A254-4033527D55C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D58"/>
  <sheetViews>
    <sheetView topLeftCell="C1" workbookViewId="0">
      <selection activeCell="W20" sqref="W20"/>
    </sheetView>
  </sheetViews>
  <sheetFormatPr defaultRowHeight="12" x14ac:dyDescent="0.25"/>
  <cols>
    <col min="1" max="1" width="8.44140625" style="62" bestFit="1" customWidth="1"/>
    <col min="2" max="2" width="5.77734375" style="62" bestFit="1" customWidth="1"/>
    <col min="3" max="3" width="8" style="63" bestFit="1" customWidth="1"/>
    <col min="4" max="4" width="8.88671875" style="62"/>
    <col min="5" max="5" width="6.21875" style="62" bestFit="1" customWidth="1"/>
    <col min="6" max="6" width="8" style="63" bestFit="1" customWidth="1"/>
    <col min="7" max="7" width="6.6640625" style="63" bestFit="1" customWidth="1"/>
    <col min="8" max="8" width="4.88671875" style="63" bestFit="1" customWidth="1"/>
    <col min="9" max="9" width="4.88671875" style="62" bestFit="1" customWidth="1"/>
    <col min="10" max="10" width="10" style="62" bestFit="1" customWidth="1"/>
    <col min="11" max="11" width="8" style="62" bestFit="1" customWidth="1"/>
    <col min="12" max="12" width="8" style="69" bestFit="1" customWidth="1"/>
    <col min="13" max="13" width="6.88671875" style="62" bestFit="1" customWidth="1"/>
    <col min="14" max="15" width="6.6640625" style="62" bestFit="1" customWidth="1"/>
    <col min="16" max="16" width="7.44140625" style="62" bestFit="1" customWidth="1"/>
    <col min="17" max="17" width="7.88671875" style="62" customWidth="1"/>
    <col min="18" max="18" width="6.5546875" style="62" bestFit="1" customWidth="1"/>
    <col min="19" max="19" width="11.109375" style="62" customWidth="1"/>
    <col min="20" max="22" width="8.88671875" style="62"/>
    <col min="23" max="23" width="8.21875" style="62" bestFit="1" customWidth="1"/>
    <col min="24" max="24" width="13" style="62" bestFit="1" customWidth="1"/>
    <col min="25" max="25" width="6.5546875" style="62" bestFit="1" customWidth="1"/>
    <col min="26" max="26" width="8.88671875" style="62"/>
    <col min="27" max="27" width="4.21875" style="62" bestFit="1" customWidth="1"/>
    <col min="28" max="28" width="6.109375" style="62" bestFit="1" customWidth="1"/>
    <col min="29" max="30" width="8.88671875" style="62" bestFit="1" customWidth="1"/>
    <col min="31" max="16384" width="8.88671875" style="62"/>
  </cols>
  <sheetData>
    <row r="1" spans="1:30" x14ac:dyDescent="0.25">
      <c r="A1" s="137" t="s">
        <v>797</v>
      </c>
      <c r="B1" s="137"/>
      <c r="C1" s="137"/>
      <c r="D1" s="137"/>
      <c r="E1" s="137"/>
      <c r="F1" s="137"/>
      <c r="J1" s="63"/>
      <c r="K1" s="68"/>
      <c r="M1" s="69"/>
      <c r="AA1" s="62" t="s">
        <v>789</v>
      </c>
      <c r="AB1" s="62">
        <v>4.19E-2</v>
      </c>
      <c r="AC1" s="62" t="s">
        <v>461</v>
      </c>
    </row>
    <row r="2" spans="1:30" x14ac:dyDescent="0.25">
      <c r="A2" s="62" t="s">
        <v>457</v>
      </c>
      <c r="C2" s="63">
        <f>SUM(C4:C57)</f>
        <v>252.99257789785182</v>
      </c>
      <c r="E2" s="62" t="s">
        <v>458</v>
      </c>
      <c r="F2" s="63">
        <f>SUM(F3:F5)</f>
        <v>239.30925457885624</v>
      </c>
      <c r="K2" s="62" t="s">
        <v>459</v>
      </c>
      <c r="M2" s="62" t="s">
        <v>460</v>
      </c>
      <c r="N2" s="62" t="s">
        <v>461</v>
      </c>
      <c r="P2" s="62" t="s">
        <v>476</v>
      </c>
      <c r="X2" s="62" t="s">
        <v>790</v>
      </c>
    </row>
    <row r="3" spans="1:30" x14ac:dyDescent="0.25">
      <c r="C3" s="63" t="s">
        <v>371</v>
      </c>
      <c r="E3" s="62" t="s">
        <v>462</v>
      </c>
      <c r="F3" s="63">
        <f>SAM!BT36</f>
        <v>239.30925457885624</v>
      </c>
      <c r="K3" s="62" t="s">
        <v>463</v>
      </c>
      <c r="M3" s="62" t="s">
        <v>475</v>
      </c>
      <c r="N3" s="62">
        <v>3.6</v>
      </c>
      <c r="Q3" s="82"/>
      <c r="W3" s="62" t="s">
        <v>490</v>
      </c>
      <c r="X3" s="64">
        <v>967.63</v>
      </c>
      <c r="Y3" s="64">
        <v>967.63</v>
      </c>
      <c r="Z3" s="64"/>
      <c r="AA3" s="64"/>
      <c r="AB3" s="64"/>
      <c r="AC3" s="64">
        <v>40543.697</v>
      </c>
      <c r="AD3" s="64">
        <v>40543.697</v>
      </c>
    </row>
    <row r="4" spans="1:30" x14ac:dyDescent="0.25">
      <c r="A4" s="62" t="s">
        <v>466</v>
      </c>
      <c r="B4" s="62" t="s">
        <v>324</v>
      </c>
      <c r="C4" s="63">
        <f>HLOOKUP('Energy calc'!$B4,SAM!$A$7:$DF$116,MATCH('Energy calc'!$C$3,SAM!$A$7:$A$116,0),)</f>
        <v>0.17350669366033591</v>
      </c>
      <c r="E4" s="62" t="s">
        <v>465</v>
      </c>
      <c r="F4" s="63">
        <f>SAM!BT111</f>
        <v>0</v>
      </c>
      <c r="J4" s="62" t="s">
        <v>466</v>
      </c>
      <c r="K4" s="63">
        <f>SUMIF($A$4:$A$57,$J4,$C$4:$C$57)</f>
        <v>21.539164780660279</v>
      </c>
      <c r="L4" s="70"/>
      <c r="M4" s="64"/>
      <c r="N4" s="132">
        <f>K4/O12</f>
        <v>3804.8334878061805</v>
      </c>
      <c r="O4" s="73">
        <f t="shared" ref="O4:O5" si="0">K4/N4</f>
        <v>5.6610006324033625E-3</v>
      </c>
      <c r="P4" s="63" t="e">
        <f>(K4/M4)*100</f>
        <v>#DIV/0!</v>
      </c>
      <c r="Q4" s="81" t="s">
        <v>479</v>
      </c>
      <c r="R4" s="63">
        <f>(N4*$O$13)-K4</f>
        <v>0</v>
      </c>
      <c r="S4" s="63"/>
      <c r="T4" s="84"/>
      <c r="W4" s="62" t="s">
        <v>105</v>
      </c>
      <c r="X4" s="64">
        <v>11.2</v>
      </c>
      <c r="Y4" s="64">
        <v>11.2</v>
      </c>
      <c r="Z4" s="64"/>
      <c r="AA4" s="64"/>
      <c r="AB4" s="64"/>
      <c r="AC4" s="64">
        <v>469.28</v>
      </c>
      <c r="AD4" s="64">
        <v>341.904</v>
      </c>
    </row>
    <row r="5" spans="1:30" x14ac:dyDescent="0.25">
      <c r="A5" s="62" t="s">
        <v>466</v>
      </c>
      <c r="B5" s="62" t="s">
        <v>325</v>
      </c>
      <c r="C5" s="63">
        <f>HLOOKUP('Energy calc'!$B5,SAM!$A$7:$DF$116,MATCH('Energy calc'!$C$3,SAM!$A$7:$A$116,0),)</f>
        <v>4.0895236052458407E-2</v>
      </c>
      <c r="E5" s="62" t="s">
        <v>105</v>
      </c>
      <c r="F5" s="130">
        <f>SAM!BT115</f>
        <v>0</v>
      </c>
      <c r="J5" s="62" t="s">
        <v>464</v>
      </c>
      <c r="K5" s="63">
        <f t="shared" ref="K5:K8" si="1">SUMIF($A$4:$A$57,$J5,$C$4:$C$57)</f>
        <v>217.60153743719781</v>
      </c>
      <c r="L5" s="70"/>
      <c r="M5" s="64"/>
      <c r="N5" s="64">
        <f>AD9</f>
        <v>32692.474999999999</v>
      </c>
      <c r="O5" s="73">
        <f t="shared" si="0"/>
        <v>6.6560129643655859E-3</v>
      </c>
      <c r="P5" s="63" t="e">
        <f t="shared" ref="P5" si="2">(K5/M5)*100</f>
        <v>#DIV/0!</v>
      </c>
      <c r="Q5" s="81" t="s">
        <v>480</v>
      </c>
      <c r="R5" s="63">
        <f>(N5*$O$13)-L5</f>
        <v>185.07212164983108</v>
      </c>
      <c r="S5" s="63"/>
      <c r="T5" s="84"/>
      <c r="W5" s="62" t="s">
        <v>104</v>
      </c>
      <c r="X5" s="64">
        <v>3.04</v>
      </c>
      <c r="Y5" s="64">
        <v>3.04</v>
      </c>
      <c r="Z5" s="64"/>
      <c r="AA5" s="64"/>
      <c r="AB5" s="64"/>
      <c r="AC5" s="64">
        <v>127.376</v>
      </c>
      <c r="AD5" s="64"/>
    </row>
    <row r="6" spans="1:30" x14ac:dyDescent="0.25">
      <c r="A6" s="62" t="s">
        <v>466</v>
      </c>
      <c r="B6" s="62" t="s">
        <v>613</v>
      </c>
      <c r="C6" s="63">
        <f>HLOOKUP('Energy calc'!$B6,SAM!$A$7:$DF$116,MATCH('Energy calc'!$C$3,SAM!$A$7:$A$116,0),)</f>
        <v>0.3330297364319505</v>
      </c>
      <c r="E6" s="62" t="s">
        <v>157</v>
      </c>
      <c r="F6" s="63">
        <f>SAM!BT92</f>
        <v>0</v>
      </c>
      <c r="J6" s="62" t="s">
        <v>468</v>
      </c>
      <c r="K6" s="63">
        <f t="shared" si="1"/>
        <v>0</v>
      </c>
      <c r="L6" s="70"/>
      <c r="M6" s="64"/>
      <c r="N6" s="64"/>
      <c r="O6" s="73"/>
      <c r="P6" s="63" t="e">
        <f>(K6/M6)*100</f>
        <v>#DIV/0!</v>
      </c>
      <c r="Q6" s="81" t="s">
        <v>481</v>
      </c>
      <c r="R6" s="63">
        <f>(N6*$O$13)-L6</f>
        <v>0</v>
      </c>
      <c r="S6" s="74"/>
      <c r="T6" s="84"/>
      <c r="W6" s="62" t="s">
        <v>791</v>
      </c>
      <c r="X6" s="64">
        <v>231.53</v>
      </c>
      <c r="Y6" s="64"/>
      <c r="Z6" s="64"/>
      <c r="AA6" s="64"/>
      <c r="AB6" s="64"/>
      <c r="AC6" s="64"/>
      <c r="AD6" s="64"/>
    </row>
    <row r="7" spans="1:30" x14ac:dyDescent="0.25">
      <c r="A7" s="62" t="s">
        <v>466</v>
      </c>
      <c r="B7" s="62" t="s">
        <v>326</v>
      </c>
      <c r="C7" s="63">
        <f>HLOOKUP('Energy calc'!$B7,SAM!$A$7:$DF$116,MATCH('Energy calc'!$C$3,SAM!$A$7:$A$116,0),)</f>
        <v>0.60600160380585477</v>
      </c>
      <c r="E7" s="62" t="s">
        <v>20</v>
      </c>
      <c r="F7" s="63">
        <f>SAM!BT112</f>
        <v>13.683323318995553</v>
      </c>
      <c r="J7" s="62" t="s">
        <v>470</v>
      </c>
      <c r="K7" s="63">
        <f t="shared" si="1"/>
        <v>13.851875679993721</v>
      </c>
      <c r="L7" s="70"/>
      <c r="M7" s="64"/>
      <c r="N7" s="64">
        <f>AD10</f>
        <v>8193.1260000000002</v>
      </c>
      <c r="O7" s="73">
        <f>K7/N7</f>
        <v>1.690670408339103E-3</v>
      </c>
      <c r="P7" s="63" t="e">
        <f>(K7/M7)*100</f>
        <v>#DIV/0!</v>
      </c>
      <c r="Q7" s="81" t="s">
        <v>482</v>
      </c>
      <c r="R7" s="63">
        <f>(N7*$O$13)-L7</f>
        <v>46.381291467360427</v>
      </c>
      <c r="S7" s="63"/>
      <c r="T7" s="84"/>
      <c r="W7" s="62" t="s">
        <v>792</v>
      </c>
      <c r="X7" s="64">
        <v>1.4</v>
      </c>
      <c r="Y7" s="64"/>
      <c r="Z7" s="64"/>
      <c r="AA7" s="64"/>
      <c r="AB7" s="64"/>
      <c r="AC7" s="64"/>
      <c r="AD7" s="64"/>
    </row>
    <row r="8" spans="1:30" x14ac:dyDescent="0.25">
      <c r="A8" s="62" t="s">
        <v>466</v>
      </c>
      <c r="B8" s="62" t="s">
        <v>327</v>
      </c>
      <c r="C8" s="63">
        <f>HLOOKUP('Energy calc'!$B8,SAM!$A$7:$DF$116,MATCH('Energy calc'!$C$3,SAM!$A$7:$A$116,0),)</f>
        <v>0.21590645910913922</v>
      </c>
      <c r="I8" s="63"/>
      <c r="J8" s="62" t="s">
        <v>104</v>
      </c>
      <c r="K8" s="63">
        <f t="shared" si="1"/>
        <v>0</v>
      </c>
      <c r="L8" s="70"/>
      <c r="M8" s="64"/>
      <c r="N8" s="64"/>
      <c r="O8" s="73"/>
      <c r="P8" s="63" t="e">
        <f>(L8/M8)*100</f>
        <v>#DIV/0!</v>
      </c>
      <c r="Q8" s="81" t="s">
        <v>479</v>
      </c>
      <c r="R8" s="90"/>
      <c r="S8" s="63"/>
      <c r="T8" s="84"/>
      <c r="X8" s="64"/>
      <c r="Y8" s="64"/>
      <c r="Z8" s="64"/>
      <c r="AA8" s="64"/>
      <c r="AB8" s="64"/>
      <c r="AC8" s="64"/>
      <c r="AD8" s="64"/>
    </row>
    <row r="9" spans="1:30" x14ac:dyDescent="0.25">
      <c r="A9" s="62" t="s">
        <v>466</v>
      </c>
      <c r="B9" s="62" t="s">
        <v>328</v>
      </c>
      <c r="C9" s="63">
        <f>HLOOKUP('Energy calc'!$B9,SAM!$A$7:$DF$116,MATCH('Energy calc'!$C$3,SAM!$A$7:$A$116,0),)</f>
        <v>0.96624183265177144</v>
      </c>
      <c r="J9" s="62" t="s">
        <v>105</v>
      </c>
      <c r="K9" s="130">
        <f>F5</f>
        <v>0</v>
      </c>
      <c r="L9" s="70"/>
      <c r="M9" s="64"/>
      <c r="N9" s="64"/>
      <c r="O9" s="73"/>
      <c r="P9" s="63" t="e">
        <f>(L9/M9)*100</f>
        <v>#DIV/0!</v>
      </c>
      <c r="Q9" s="81" t="s">
        <v>479</v>
      </c>
      <c r="R9" s="63"/>
      <c r="S9" s="63"/>
      <c r="T9" s="84"/>
      <c r="W9" s="62" t="s">
        <v>464</v>
      </c>
      <c r="X9" s="64">
        <v>542.08000000000004</v>
      </c>
      <c r="Y9" s="64">
        <v>775.01</v>
      </c>
      <c r="Z9" s="64"/>
      <c r="AA9" s="64"/>
      <c r="AB9" s="64"/>
      <c r="AC9" s="64">
        <v>32472.918999999998</v>
      </c>
      <c r="AD9" s="64">
        <v>32692.474999999999</v>
      </c>
    </row>
    <row r="10" spans="1:30" x14ac:dyDescent="0.25">
      <c r="A10" s="62" t="s">
        <v>466</v>
      </c>
      <c r="B10" s="62" t="s">
        <v>314</v>
      </c>
      <c r="C10" s="63">
        <f>HLOOKUP('Energy calc'!$B10,SAM!$A$7:$DF$116,MATCH('Energy calc'!$C$3,SAM!$A$7:$A$116,0),)</f>
        <v>1.1086442654609137</v>
      </c>
      <c r="J10" s="62" t="s">
        <v>595</v>
      </c>
      <c r="K10" s="63">
        <f>K9-K8</f>
        <v>0</v>
      </c>
      <c r="L10" s="70"/>
      <c r="M10" s="70"/>
      <c r="N10" s="64"/>
      <c r="O10" s="73"/>
      <c r="P10" s="63" t="e">
        <f>(L10/M10)*100</f>
        <v>#DIV/0!</v>
      </c>
      <c r="R10" s="64">
        <f>SUM(R4:R7)</f>
        <v>231.4534131171915</v>
      </c>
      <c r="S10" s="108">
        <f>K10/O15</f>
        <v>0</v>
      </c>
      <c r="W10" s="62" t="s">
        <v>470</v>
      </c>
      <c r="X10" s="64">
        <v>195.54</v>
      </c>
      <c r="Y10" s="64">
        <v>195.54</v>
      </c>
      <c r="Z10" s="64"/>
      <c r="AA10" s="64"/>
      <c r="AB10" s="64"/>
      <c r="AC10" s="64">
        <v>8193.1260000000002</v>
      </c>
      <c r="AD10" s="64">
        <v>8193.1260000000002</v>
      </c>
    </row>
    <row r="11" spans="1:30" x14ac:dyDescent="0.25">
      <c r="A11" s="62" t="s">
        <v>466</v>
      </c>
      <c r="B11" s="62" t="s">
        <v>329</v>
      </c>
      <c r="C11" s="63">
        <f>HLOOKUP('Energy calc'!$B11,SAM!$A$7:$DF$116,MATCH('Energy calc'!$C$3,SAM!$A$7:$A$116,0),)</f>
        <v>0.26472097144379009</v>
      </c>
      <c r="S11" s="63"/>
      <c r="W11" s="62" t="s">
        <v>794</v>
      </c>
      <c r="X11" s="64">
        <v>5.24</v>
      </c>
      <c r="Y11" s="64">
        <v>5.24</v>
      </c>
      <c r="Z11" s="64"/>
      <c r="AA11" s="64"/>
      <c r="AB11" s="64"/>
      <c r="AC11" s="64">
        <v>219.55600000000001</v>
      </c>
      <c r="AD11" s="64"/>
    </row>
    <row r="12" spans="1:30" x14ac:dyDescent="0.25">
      <c r="A12" s="62" t="s">
        <v>466</v>
      </c>
      <c r="B12" s="62" t="s">
        <v>316</v>
      </c>
      <c r="C12" s="63">
        <f>HLOOKUP('Energy calc'!$B12,SAM!$A$7:$DF$116,MATCH('Energy calc'!$C$3,SAM!$A$7:$A$116,0),)</f>
        <v>1.3839398893041796E-2</v>
      </c>
      <c r="K12" s="63"/>
      <c r="L12" s="63"/>
      <c r="O12" s="62">
        <f>SUM(K5:K7)/SUM(N5:N7)</f>
        <v>5.6610006324033625E-3</v>
      </c>
      <c r="X12" s="64"/>
      <c r="Y12" s="64"/>
      <c r="Z12" s="64"/>
      <c r="AA12" s="64"/>
      <c r="AB12" s="64"/>
      <c r="AC12" s="64"/>
      <c r="AD12" s="64"/>
    </row>
    <row r="13" spans="1:30" x14ac:dyDescent="0.25">
      <c r="A13" s="62" t="s">
        <v>466</v>
      </c>
      <c r="B13" s="62" t="s">
        <v>330</v>
      </c>
      <c r="C13" s="63">
        <f>HLOOKUP('Energy calc'!$B13,SAM!$A$7:$DF$116,MATCH('Energy calc'!$C$3,SAM!$A$7:$A$116,0),)</f>
        <v>0.3044999083158148</v>
      </c>
      <c r="J13" s="62" t="s">
        <v>472</v>
      </c>
      <c r="K13" s="71">
        <f>SUM(K4:K7)</f>
        <v>252.99257789785182</v>
      </c>
      <c r="L13" s="71"/>
      <c r="M13" s="65"/>
      <c r="N13" s="71">
        <f>SUM(N4:N7)</f>
        <v>44690.434487806182</v>
      </c>
      <c r="O13" s="73">
        <f>K13/N13</f>
        <v>5.6610006324033617E-3</v>
      </c>
      <c r="P13" s="63" t="e">
        <f>(L13/M13)*100</f>
        <v>#DIV/0!</v>
      </c>
      <c r="Q13" s="66"/>
      <c r="W13" s="62" t="s">
        <v>457</v>
      </c>
      <c r="X13" s="64">
        <v>742.86</v>
      </c>
      <c r="Y13" s="64">
        <v>975.79</v>
      </c>
      <c r="Z13" s="64"/>
      <c r="AA13" s="64"/>
      <c r="AB13" s="64"/>
      <c r="AC13" s="64">
        <v>40885.600999999995</v>
      </c>
      <c r="AD13" s="64">
        <v>40885.600999999995</v>
      </c>
    </row>
    <row r="14" spans="1:30" x14ac:dyDescent="0.25">
      <c r="A14" s="62" t="s">
        <v>466</v>
      </c>
      <c r="B14" s="62" t="s">
        <v>315</v>
      </c>
      <c r="C14" s="63">
        <f>HLOOKUP('Energy calc'!$B14,SAM!$A$7:$DF$116,MATCH('Energy calc'!$C$3,SAM!$A$7:$A$116,0),)</f>
        <v>0.23596452629581255</v>
      </c>
      <c r="K14" s="63"/>
      <c r="L14" s="70"/>
      <c r="O14" s="89"/>
      <c r="Q14" s="67"/>
      <c r="W14" s="62" t="s">
        <v>458</v>
      </c>
      <c r="X14" s="64">
        <v>742.86000000000013</v>
      </c>
      <c r="Y14" s="64">
        <v>975.79000000000008</v>
      </c>
      <c r="Z14" s="64"/>
      <c r="AA14" s="64"/>
      <c r="AB14" s="64"/>
      <c r="AC14" s="64">
        <v>40885.601000000002</v>
      </c>
      <c r="AD14" s="64">
        <v>40885.601000000002</v>
      </c>
    </row>
    <row r="15" spans="1:30" x14ac:dyDescent="0.25">
      <c r="A15" s="62" t="s">
        <v>466</v>
      </c>
      <c r="B15" s="62" t="s">
        <v>331</v>
      </c>
      <c r="C15" s="63">
        <f>HLOOKUP('Energy calc'!$B15,SAM!$A$7:$DF$116,MATCH('Energy calc'!$C$3,SAM!$A$7:$A$116,0),)</f>
        <v>4.0591063876784164</v>
      </c>
      <c r="J15" s="62" t="s">
        <v>458</v>
      </c>
      <c r="K15" s="72">
        <f>K18+(K9-K8)+K19</f>
        <v>252.99257789785179</v>
      </c>
      <c r="L15" s="72"/>
      <c r="M15" s="64"/>
      <c r="N15" s="64">
        <f>N18</f>
        <v>44690.434487806182</v>
      </c>
      <c r="O15" s="73">
        <f>K15/N15</f>
        <v>5.6610006324033617E-3</v>
      </c>
      <c r="P15" s="63" t="e">
        <f>(L15/M15)*100</f>
        <v>#DIV/0!</v>
      </c>
      <c r="Q15" s="66"/>
      <c r="R15" s="68">
        <f>O13-O15</f>
        <v>0</v>
      </c>
    </row>
    <row r="16" spans="1:30" x14ac:dyDescent="0.25">
      <c r="A16" s="62" t="s">
        <v>466</v>
      </c>
      <c r="B16" s="62" t="s">
        <v>332</v>
      </c>
      <c r="C16" s="63">
        <f>HLOOKUP('Energy calc'!$B16,SAM!$A$7:$DF$116,MATCH('Energy calc'!$C$3,SAM!$A$7:$A$116,0),)</f>
        <v>2.3287923671208501E-2</v>
      </c>
      <c r="K16" s="63"/>
      <c r="L16" s="70"/>
    </row>
    <row r="17" spans="1:18" x14ac:dyDescent="0.25">
      <c r="A17" s="62" t="s">
        <v>466</v>
      </c>
      <c r="B17" s="62" t="s">
        <v>333</v>
      </c>
      <c r="C17" s="63">
        <f>HLOOKUP('Energy calc'!$B17,SAM!$A$7:$DF$116,MATCH('Energy calc'!$C$3,SAM!$A$7:$A$116,0),)</f>
        <v>6.1304880274358391</v>
      </c>
      <c r="K17" s="63"/>
      <c r="L17" s="70"/>
    </row>
    <row r="18" spans="1:18" x14ac:dyDescent="0.25">
      <c r="A18" s="62" t="s">
        <v>466</v>
      </c>
      <c r="B18" s="62" t="s">
        <v>334</v>
      </c>
      <c r="C18" s="63">
        <f>HLOOKUP('Energy calc'!$B18,SAM!$A$7:$DF$116,MATCH('Energy calc'!$C$3,SAM!$A$7:$A$116,0),)</f>
        <v>1.7721727611764229</v>
      </c>
      <c r="J18" s="62" t="s">
        <v>473</v>
      </c>
      <c r="K18" s="63">
        <f>F3</f>
        <v>239.30925457885624</v>
      </c>
      <c r="L18" s="70">
        <f>K18</f>
        <v>239.30925457885624</v>
      </c>
      <c r="M18" s="65"/>
      <c r="N18" s="64">
        <f>N13</f>
        <v>44690.434487806182</v>
      </c>
      <c r="O18" s="73">
        <f>K18/N18</f>
        <v>5.3548204961881033E-3</v>
      </c>
      <c r="Q18" s="66"/>
    </row>
    <row r="19" spans="1:18" x14ac:dyDescent="0.25">
      <c r="A19" s="62" t="s">
        <v>466</v>
      </c>
      <c r="B19" s="62" t="s">
        <v>335</v>
      </c>
      <c r="C19" s="63">
        <f>HLOOKUP('Energy calc'!$B19,SAM!$A$7:$DF$116,MATCH('Energy calc'!$C$3,SAM!$A$7:$A$116,0),)</f>
        <v>0.32486048906819376</v>
      </c>
      <c r="J19" s="128" t="s">
        <v>20</v>
      </c>
      <c r="K19" s="129">
        <f>F7</f>
        <v>13.683323318995553</v>
      </c>
      <c r="L19" s="70"/>
      <c r="M19" s="65"/>
      <c r="N19" s="64"/>
      <c r="O19" s="73"/>
      <c r="P19" s="66"/>
      <c r="Q19" s="66"/>
    </row>
    <row r="20" spans="1:18" x14ac:dyDescent="0.25">
      <c r="A20" s="62" t="s">
        <v>466</v>
      </c>
      <c r="B20" s="62" t="s">
        <v>5</v>
      </c>
      <c r="C20" s="63">
        <f>HLOOKUP('Energy calc'!$B20,SAM!$A$7:$DF$116,MATCH('Energy calc'!$C$3,SAM!$A$7:$A$116,0),)</f>
        <v>0.3736688416612971</v>
      </c>
      <c r="K20" s="63"/>
      <c r="L20" s="70"/>
      <c r="M20" s="65"/>
      <c r="N20" s="64"/>
      <c r="O20" s="73"/>
      <c r="Q20" s="66"/>
    </row>
    <row r="21" spans="1:18" x14ac:dyDescent="0.25">
      <c r="A21" s="62" t="s">
        <v>466</v>
      </c>
      <c r="B21" s="62" t="s">
        <v>9</v>
      </c>
      <c r="C21" s="63">
        <f>HLOOKUP('Energy calc'!$B21,SAM!$A$7:$DF$116,MATCH('Energy calc'!$C$3,SAM!$A$7:$A$116,0),)</f>
        <v>4.5923297178480196</v>
      </c>
      <c r="N21" s="62">
        <f>K4/O13</f>
        <v>3804.833487806181</v>
      </c>
    </row>
    <row r="22" spans="1:18" x14ac:dyDescent="0.25">
      <c r="A22" s="62" t="s">
        <v>464</v>
      </c>
      <c r="B22" s="62" t="s">
        <v>484</v>
      </c>
      <c r="C22" s="63">
        <f>HLOOKUP('Energy calc'!$B22,SAM!$A$7:$DF$116,MATCH('Energy calc'!$C$3,SAM!$A$7:$A$116,0),)</f>
        <v>13.301096756942185</v>
      </c>
      <c r="K22" s="68"/>
      <c r="L22" s="68"/>
      <c r="N22" s="65"/>
    </row>
    <row r="23" spans="1:18" x14ac:dyDescent="0.25">
      <c r="A23" s="62" t="s">
        <v>464</v>
      </c>
      <c r="B23" s="62" t="s">
        <v>21</v>
      </c>
      <c r="C23" s="63">
        <f>HLOOKUP('Energy calc'!$B23,SAM!$A$7:$DF$116,MATCH('Energy calc'!$C$3,SAM!$A$7:$A$116,0),)</f>
        <v>0.11916221016027248</v>
      </c>
    </row>
    <row r="24" spans="1:18" x14ac:dyDescent="0.25">
      <c r="A24" s="62" t="s">
        <v>464</v>
      </c>
      <c r="B24" s="62" t="s">
        <v>336</v>
      </c>
      <c r="C24" s="63">
        <f>HLOOKUP('Energy calc'!$B24,SAM!$A$7:$DF$116,MATCH('Energy calc'!$C$3,SAM!$A$7:$A$116,0),)</f>
        <v>1.8117317760592679</v>
      </c>
      <c r="K24" s="68"/>
    </row>
    <row r="25" spans="1:18" x14ac:dyDescent="0.25">
      <c r="A25" s="62" t="s">
        <v>464</v>
      </c>
      <c r="B25" s="62" t="s">
        <v>337</v>
      </c>
      <c r="C25" s="63">
        <f>HLOOKUP('Energy calc'!$B25,SAM!$A$7:$DF$116,MATCH('Energy calc'!$C$3,SAM!$A$7:$A$116,0),)</f>
        <v>5.725518823570436</v>
      </c>
      <c r="K25" s="68"/>
    </row>
    <row r="26" spans="1:18" x14ac:dyDescent="0.25">
      <c r="A26" s="62" t="s">
        <v>464</v>
      </c>
      <c r="B26" s="62" t="s">
        <v>28</v>
      </c>
      <c r="C26" s="63">
        <f>HLOOKUP('Energy calc'!$B26,SAM!$A$7:$DF$116,MATCH('Energy calc'!$C$3,SAM!$A$7:$A$116,0),)</f>
        <v>3.2554503201719802</v>
      </c>
      <c r="K26" s="69"/>
      <c r="L26" s="62"/>
    </row>
    <row r="27" spans="1:18" x14ac:dyDescent="0.25">
      <c r="A27" s="62" t="s">
        <v>464</v>
      </c>
      <c r="B27" s="62" t="s">
        <v>338</v>
      </c>
      <c r="C27" s="63">
        <f>HLOOKUP('Energy calc'!$B27,SAM!$A$7:$DF$116,MATCH('Energy calc'!$C$3,SAM!$A$7:$A$116,0),)</f>
        <v>1.9523176713078316</v>
      </c>
      <c r="K27" s="69"/>
      <c r="L27" s="68"/>
      <c r="M27" s="63"/>
      <c r="N27" s="68"/>
      <c r="O27" s="67"/>
    </row>
    <row r="28" spans="1:18" x14ac:dyDescent="0.25">
      <c r="A28" s="62" t="s">
        <v>464</v>
      </c>
      <c r="B28" s="62" t="s">
        <v>339</v>
      </c>
      <c r="C28" s="63">
        <f>HLOOKUP('Energy calc'!$B28,SAM!$A$7:$DF$116,MATCH('Energy calc'!$C$3,SAM!$A$7:$A$116,0),)</f>
        <v>6.2141252144367822</v>
      </c>
      <c r="M28" s="68"/>
    </row>
    <row r="29" spans="1:18" x14ac:dyDescent="0.25">
      <c r="A29" s="62" t="s">
        <v>464</v>
      </c>
      <c r="B29" s="62" t="s">
        <v>340</v>
      </c>
      <c r="C29" s="63">
        <f>HLOOKUP('Energy calc'!$B29,SAM!$A$7:$DF$116,MATCH('Energy calc'!$C$3,SAM!$A$7:$A$116,0),)</f>
        <v>3.6123607699778364</v>
      </c>
      <c r="K29" s="74"/>
      <c r="L29" s="75"/>
      <c r="N29" s="76"/>
      <c r="O29" s="77"/>
      <c r="Q29" s="77"/>
      <c r="R29" s="74"/>
    </row>
    <row r="30" spans="1:18" x14ac:dyDescent="0.25">
      <c r="A30" s="62" t="s">
        <v>464</v>
      </c>
      <c r="B30" s="62" t="s">
        <v>310</v>
      </c>
      <c r="C30" s="63">
        <f>HLOOKUP('Energy calc'!$B30,SAM!$A$7:$DF$116,MATCH('Energy calc'!$C$3,SAM!$A$7:$A$116,0),)</f>
        <v>2.8282782428087341</v>
      </c>
      <c r="K30" s="74"/>
      <c r="L30" s="88"/>
      <c r="M30" s="87"/>
      <c r="N30" s="76"/>
      <c r="O30" s="77"/>
      <c r="Q30" s="77"/>
      <c r="R30" s="74"/>
    </row>
    <row r="31" spans="1:18" x14ac:dyDescent="0.25">
      <c r="A31" s="62" t="s">
        <v>464</v>
      </c>
      <c r="B31" s="62" t="s">
        <v>341</v>
      </c>
      <c r="C31" s="63">
        <f>HLOOKUP('Energy calc'!$B31,SAM!$A$7:$DF$116,MATCH('Energy calc'!$C$3,SAM!$A$7:$A$116,0),)</f>
        <v>10.788551389331818</v>
      </c>
      <c r="K31" s="74"/>
      <c r="L31" s="75"/>
      <c r="M31" s="76"/>
      <c r="N31" s="76"/>
      <c r="O31" s="77"/>
      <c r="Q31" s="77"/>
      <c r="R31" s="74"/>
    </row>
    <row r="32" spans="1:18" x14ac:dyDescent="0.25">
      <c r="A32" s="62" t="s">
        <v>464</v>
      </c>
      <c r="B32" s="62" t="s">
        <v>342</v>
      </c>
      <c r="C32" s="63">
        <f>HLOOKUP('Energy calc'!$B32,SAM!$A$7:$DF$116,MATCH('Energy calc'!$C$3,SAM!$A$7:$A$116,0),)</f>
        <v>4.0705523703423685</v>
      </c>
      <c r="K32" s="74"/>
      <c r="L32" s="75"/>
      <c r="M32" s="76"/>
      <c r="N32" s="76"/>
      <c r="O32" s="77"/>
      <c r="Q32" s="77"/>
      <c r="R32" s="74"/>
    </row>
    <row r="33" spans="1:18" x14ac:dyDescent="0.25">
      <c r="A33" s="62" t="s">
        <v>464</v>
      </c>
      <c r="B33" s="62" t="s">
        <v>33</v>
      </c>
      <c r="C33" s="63">
        <f>HLOOKUP('Energy calc'!$B33,SAM!$A$7:$DF$116,MATCH('Energy calc'!$C$3,SAM!$A$7:$A$116,0),)</f>
        <v>0.97609735443465362</v>
      </c>
      <c r="K33" s="74"/>
      <c r="L33" s="75"/>
      <c r="M33" s="76"/>
      <c r="N33" s="76"/>
      <c r="O33" s="77"/>
      <c r="Q33" s="77"/>
      <c r="R33" s="74"/>
    </row>
    <row r="34" spans="1:18" x14ac:dyDescent="0.25">
      <c r="A34" s="62" t="s">
        <v>464</v>
      </c>
      <c r="B34" s="62" t="s">
        <v>343</v>
      </c>
      <c r="C34" s="63">
        <f>HLOOKUP('Energy calc'!$B34,SAM!$A$7:$DF$116,MATCH('Energy calc'!$C$3,SAM!$A$7:$A$116,0),)</f>
        <v>39.216874462631971</v>
      </c>
      <c r="K34" s="74"/>
      <c r="L34" s="75"/>
      <c r="M34" s="76"/>
      <c r="N34" s="76"/>
      <c r="O34" s="77"/>
      <c r="Q34" s="77"/>
      <c r="R34" s="74"/>
    </row>
    <row r="35" spans="1:18" x14ac:dyDescent="0.25">
      <c r="A35" s="62" t="s">
        <v>464</v>
      </c>
      <c r="B35" s="62" t="s">
        <v>35</v>
      </c>
      <c r="C35" s="63">
        <f>HLOOKUP('Energy calc'!$B35,SAM!$A$7:$DF$116,MATCH('Energy calc'!$C$3,SAM!$A$7:$A$116,0),)</f>
        <v>22.35957849026649</v>
      </c>
      <c r="K35" s="74"/>
      <c r="L35" s="75"/>
      <c r="M35" s="76"/>
      <c r="N35" s="76"/>
      <c r="O35" s="77"/>
      <c r="Q35" s="77"/>
      <c r="R35" s="74"/>
    </row>
    <row r="36" spans="1:18" x14ac:dyDescent="0.25">
      <c r="A36" s="62" t="s">
        <v>464</v>
      </c>
      <c r="B36" s="62" t="s">
        <v>344</v>
      </c>
      <c r="C36" s="63">
        <f>HLOOKUP('Energy calc'!$B36,SAM!$A$7:$DF$116,MATCH('Energy calc'!$C$3,SAM!$A$7:$A$116,0),)</f>
        <v>47.449013600270398</v>
      </c>
      <c r="K36" s="74"/>
      <c r="L36" s="75"/>
      <c r="R36" s="74"/>
    </row>
    <row r="37" spans="1:18" x14ac:dyDescent="0.25">
      <c r="A37" s="62" t="s">
        <v>464</v>
      </c>
      <c r="B37" s="62" t="s">
        <v>345</v>
      </c>
      <c r="C37" s="63">
        <f>HLOOKUP('Energy calc'!$B37,SAM!$A$7:$DF$116,MATCH('Energy calc'!$C$3,SAM!$A$7:$A$116,0),)</f>
        <v>13.322970683859419</v>
      </c>
      <c r="K37" s="74"/>
      <c r="L37" s="74"/>
    </row>
    <row r="38" spans="1:18" x14ac:dyDescent="0.25">
      <c r="A38" s="62" t="s">
        <v>464</v>
      </c>
      <c r="B38" s="62" t="s">
        <v>346</v>
      </c>
      <c r="C38" s="63">
        <f>HLOOKUP('Energy calc'!$B38,SAM!$A$7:$DF$116,MATCH('Energy calc'!$C$3,SAM!$A$7:$A$116,0),)</f>
        <v>1.3212771704078123</v>
      </c>
      <c r="K38" s="65"/>
      <c r="L38" s="71"/>
      <c r="M38" s="65"/>
      <c r="N38" s="76"/>
      <c r="O38" s="78"/>
      <c r="Q38" s="78"/>
    </row>
    <row r="39" spans="1:18" x14ac:dyDescent="0.25">
      <c r="A39" s="62" t="s">
        <v>464</v>
      </c>
      <c r="B39" s="62" t="s">
        <v>347</v>
      </c>
      <c r="C39" s="63">
        <f>HLOOKUP('Energy calc'!$B39,SAM!$A$7:$DF$116,MATCH('Energy calc'!$C$3,SAM!$A$7:$A$116,0),)</f>
        <v>1.3499476975860074</v>
      </c>
      <c r="K39" s="74"/>
      <c r="L39" s="75"/>
      <c r="O39" s="67"/>
      <c r="Q39" s="67"/>
    </row>
    <row r="40" spans="1:18" x14ac:dyDescent="0.25">
      <c r="A40" s="62" t="s">
        <v>464</v>
      </c>
      <c r="B40" s="62" t="s">
        <v>176</v>
      </c>
      <c r="C40" s="63">
        <f>HLOOKUP('Energy calc'!$B40,SAM!$A$7:$DF$116,MATCH('Energy calc'!$C$3,SAM!$A$7:$A$116,0),)</f>
        <v>3.6381606371969113</v>
      </c>
      <c r="K40" s="74"/>
      <c r="L40" s="75"/>
      <c r="O40" s="67"/>
      <c r="Q40" s="67"/>
    </row>
    <row r="41" spans="1:18" x14ac:dyDescent="0.25">
      <c r="A41" s="62" t="s">
        <v>464</v>
      </c>
      <c r="B41" s="62" t="s">
        <v>348</v>
      </c>
      <c r="C41" s="63">
        <f>HLOOKUP('Energy calc'!$B41,SAM!$A$7:$DF$116,MATCH('Energy calc'!$C$3,SAM!$A$7:$A$116,0),)</f>
        <v>4.6145852772133882</v>
      </c>
      <c r="K41" s="76"/>
      <c r="L41" s="79"/>
      <c r="M41" s="76"/>
      <c r="N41" s="76"/>
      <c r="O41" s="78"/>
      <c r="Q41" s="78"/>
    </row>
    <row r="42" spans="1:18" x14ac:dyDescent="0.25">
      <c r="A42" s="62" t="s">
        <v>464</v>
      </c>
      <c r="B42" s="62" t="s">
        <v>349</v>
      </c>
      <c r="C42" s="63">
        <f>HLOOKUP('Energy calc'!$B42,SAM!$A$7:$DF$116,MATCH('Energy calc'!$C$3,SAM!$A$7:$A$116,0),)</f>
        <v>15.192748562300794</v>
      </c>
      <c r="K42" s="74"/>
      <c r="L42" s="75"/>
    </row>
    <row r="43" spans="1:18" x14ac:dyDescent="0.25">
      <c r="A43" s="62" t="s">
        <v>464</v>
      </c>
      <c r="B43" s="62" t="s">
        <v>177</v>
      </c>
      <c r="C43" s="63">
        <f>HLOOKUP('Energy calc'!$B43,SAM!$A$7:$DF$116,MATCH('Energy calc'!$C$3,SAM!$A$7:$A$116,0),)</f>
        <v>12.496845450180691</v>
      </c>
      <c r="K43" s="74"/>
      <c r="L43" s="75"/>
    </row>
    <row r="44" spans="1:18" x14ac:dyDescent="0.25">
      <c r="A44" s="62" t="s">
        <v>464</v>
      </c>
      <c r="B44" s="62" t="s">
        <v>178</v>
      </c>
      <c r="C44" s="63">
        <f>HLOOKUP('Energy calc'!$B44,SAM!$A$7:$DF$116,MATCH('Energy calc'!$C$3,SAM!$A$7:$A$116,0),)</f>
        <v>0.33871039943205106</v>
      </c>
      <c r="K44" s="74"/>
      <c r="L44" s="75"/>
      <c r="N44" s="76"/>
      <c r="O44" s="78"/>
      <c r="Q44" s="78"/>
    </row>
    <row r="45" spans="1:18" x14ac:dyDescent="0.25">
      <c r="A45" s="62" t="s">
        <v>464</v>
      </c>
      <c r="B45" s="62" t="s">
        <v>37</v>
      </c>
      <c r="C45" s="63">
        <f>HLOOKUP('Energy calc'!$B45,SAM!$A$7:$DF$116,MATCH('Energy calc'!$C$3,SAM!$A$7:$A$116,0),)</f>
        <v>1.6455821063077094</v>
      </c>
      <c r="K45" s="74"/>
      <c r="L45" s="75"/>
      <c r="M45" s="65"/>
      <c r="N45" s="76"/>
      <c r="O45" s="78"/>
      <c r="Q45" s="78"/>
    </row>
    <row r="46" spans="1:18" x14ac:dyDescent="0.25">
      <c r="A46" s="62" t="s">
        <v>470</v>
      </c>
      <c r="B46" s="62" t="s">
        <v>702</v>
      </c>
      <c r="C46" s="63">
        <f>HLOOKUP('Energy calc'!$B46,SAM!$A$7:$DF$116,MATCH('Energy calc'!$C$3,SAM!$A$7:$A$116,0),)</f>
        <v>5.802106470434161E-2</v>
      </c>
      <c r="E46" s="68"/>
      <c r="K46" s="74"/>
      <c r="L46" s="75"/>
      <c r="M46" s="65"/>
      <c r="N46" s="76"/>
      <c r="O46" s="78"/>
      <c r="Q46" s="78"/>
    </row>
    <row r="47" spans="1:18" x14ac:dyDescent="0.25">
      <c r="A47" s="62" t="s">
        <v>470</v>
      </c>
      <c r="B47" s="62" t="s">
        <v>704</v>
      </c>
      <c r="C47" s="63">
        <f>HLOOKUP('Energy calc'!$B47,SAM!$A$7:$DF$116,MATCH('Energy calc'!$C$3,SAM!$A$7:$A$116,0),)</f>
        <v>0.22541001125438173</v>
      </c>
      <c r="E47" s="68"/>
    </row>
    <row r="48" spans="1:18" x14ac:dyDescent="0.25">
      <c r="A48" s="62" t="s">
        <v>470</v>
      </c>
      <c r="B48" s="62" t="s">
        <v>706</v>
      </c>
      <c r="C48" s="63">
        <f>HLOOKUP('Energy calc'!$B48,SAM!$A$7:$DF$116,MATCH('Energy calc'!$C$3,SAM!$A$7:$A$116,0),)</f>
        <v>0.47783914679412076</v>
      </c>
      <c r="E48" s="68"/>
      <c r="K48" s="68"/>
      <c r="L48" s="80"/>
    </row>
    <row r="49" spans="1:5" x14ac:dyDescent="0.25">
      <c r="A49" s="62" t="s">
        <v>470</v>
      </c>
      <c r="B49" s="62" t="s">
        <v>708</v>
      </c>
      <c r="C49" s="63">
        <f>HLOOKUP('Energy calc'!$B49,SAM!$A$7:$DF$116,MATCH('Energy calc'!$C$3,SAM!$A$7:$A$116,0),)</f>
        <v>0.89513543460970213</v>
      </c>
      <c r="E49" s="68"/>
    </row>
    <row r="50" spans="1:5" x14ac:dyDescent="0.25">
      <c r="A50" s="62" t="s">
        <v>470</v>
      </c>
      <c r="B50" s="62" t="s">
        <v>710</v>
      </c>
      <c r="C50" s="63">
        <f>HLOOKUP('Energy calc'!$B50,SAM!$A$7:$DF$116,MATCH('Energy calc'!$C$3,SAM!$A$7:$A$116,0),)</f>
        <v>1.2037256248617672</v>
      </c>
      <c r="E50" s="68"/>
    </row>
    <row r="51" spans="1:5" x14ac:dyDescent="0.25">
      <c r="A51" s="62" t="s">
        <v>470</v>
      </c>
      <c r="B51" s="62" t="s">
        <v>380</v>
      </c>
      <c r="C51" s="63">
        <f>HLOOKUP('Energy calc'!$B51,SAM!$A$7:$DF$116,MATCH('Energy calc'!$C$3,SAM!$A$7:$A$116,0),)</f>
        <v>5.5393885554789586E-2</v>
      </c>
      <c r="E51" s="68"/>
    </row>
    <row r="52" spans="1:5" x14ac:dyDescent="0.25">
      <c r="A52" s="62" t="s">
        <v>470</v>
      </c>
      <c r="B52" s="62" t="s">
        <v>381</v>
      </c>
      <c r="C52" s="63">
        <f>HLOOKUP('Energy calc'!$B52,SAM!$A$7:$DF$116,MATCH('Energy calc'!$C$3,SAM!$A$7:$A$116,0),)</f>
        <v>0.17324826511135408</v>
      </c>
      <c r="E52" s="68"/>
    </row>
    <row r="53" spans="1:5" x14ac:dyDescent="0.25">
      <c r="A53" s="62" t="s">
        <v>470</v>
      </c>
      <c r="B53" s="62" t="s">
        <v>382</v>
      </c>
      <c r="C53" s="63">
        <f>HLOOKUP('Energy calc'!$B53,SAM!$A$7:$DF$116,MATCH('Energy calc'!$C$3,SAM!$A$7:$A$116,0),)</f>
        <v>0.5467149676920412</v>
      </c>
      <c r="E53" s="68"/>
    </row>
    <row r="54" spans="1:5" x14ac:dyDescent="0.25">
      <c r="A54" s="62" t="s">
        <v>470</v>
      </c>
      <c r="B54" s="62" t="s">
        <v>383</v>
      </c>
      <c r="C54" s="63">
        <f>HLOOKUP('Energy calc'!$B54,SAM!$A$7:$DF$116,MATCH('Energy calc'!$C$3,SAM!$A$7:$A$116,0),)</f>
        <v>1.4850492050150625</v>
      </c>
      <c r="E54" s="68"/>
    </row>
    <row r="55" spans="1:5" x14ac:dyDescent="0.25">
      <c r="A55" s="62" t="s">
        <v>470</v>
      </c>
      <c r="B55" s="62" t="s">
        <v>384</v>
      </c>
      <c r="C55" s="63">
        <f>HLOOKUP('Energy calc'!$B55,SAM!$A$7:$DF$116,MATCH('Energy calc'!$C$3,SAM!$A$7:$A$116,0),)</f>
        <v>8.7313380743961595</v>
      </c>
      <c r="E55" s="68"/>
    </row>
    <row r="56" spans="1:5" x14ac:dyDescent="0.25">
      <c r="A56" s="62" t="s">
        <v>104</v>
      </c>
      <c r="B56" s="62" t="s">
        <v>25</v>
      </c>
      <c r="C56" s="63">
        <f>HLOOKUP('Energy calc'!$B56,SAM!$A$7:$DF$116,MATCH('Energy calc'!$C$3,SAM!$A$7:$A$116,0),)</f>
        <v>0</v>
      </c>
      <c r="E56" s="68"/>
    </row>
    <row r="57" spans="1:5" x14ac:dyDescent="0.25">
      <c r="A57" s="62" t="s">
        <v>104</v>
      </c>
      <c r="B57" s="62" t="s">
        <v>26</v>
      </c>
      <c r="C57" s="63">
        <f>HLOOKUP('Energy calc'!$B57,SAM!$A$7:$DF$116,MATCH('Energy calc'!$C$3,SAM!$A$7:$A$116,0),)</f>
        <v>0</v>
      </c>
      <c r="E57" s="68"/>
    </row>
    <row r="58" spans="1:5" x14ac:dyDescent="0.25">
      <c r="E58" s="68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E61"/>
  <sheetViews>
    <sheetView topLeftCell="A2" zoomScale="74" zoomScaleNormal="60" workbookViewId="0">
      <selection activeCell="R22" sqref="R22"/>
    </sheetView>
  </sheetViews>
  <sheetFormatPr defaultColWidth="8.88671875" defaultRowHeight="14.4" x14ac:dyDescent="0.3"/>
  <cols>
    <col min="2" max="2" width="7.6640625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57"/>
    <col min="23" max="23" width="10.21875" style="57" bestFit="1" customWidth="1"/>
    <col min="24" max="31" width="8.88671875" style="57"/>
  </cols>
  <sheetData>
    <row r="2" spans="1:31" x14ac:dyDescent="0.3">
      <c r="C2" s="11"/>
      <c r="D2" s="11"/>
      <c r="E2" s="11"/>
      <c r="F2" s="11"/>
      <c r="G2" s="11"/>
      <c r="H2" s="15"/>
      <c r="I2" s="11"/>
    </row>
    <row r="3" spans="1:31" x14ac:dyDescent="0.3">
      <c r="C3" s="53"/>
      <c r="D3" s="53"/>
      <c r="I3" s="11"/>
      <c r="S3" s="57" t="s">
        <v>440</v>
      </c>
    </row>
    <row r="4" spans="1:31" x14ac:dyDescent="0.3">
      <c r="B4" s="2" t="s">
        <v>428</v>
      </c>
      <c r="AA4" s="57" t="s">
        <v>446</v>
      </c>
    </row>
    <row r="5" spans="1:31" x14ac:dyDescent="0.3">
      <c r="H5" t="s">
        <v>429</v>
      </c>
      <c r="N5" t="s">
        <v>25</v>
      </c>
      <c r="Y5" s="57" t="s">
        <v>198</v>
      </c>
      <c r="AB5" s="57" t="s">
        <v>447</v>
      </c>
    </row>
    <row r="6" spans="1:31" x14ac:dyDescent="0.3">
      <c r="C6" t="s">
        <v>430</v>
      </c>
      <c r="D6" t="s">
        <v>431</v>
      </c>
      <c r="E6" t="s">
        <v>432</v>
      </c>
      <c r="F6" t="s">
        <v>433</v>
      </c>
      <c r="G6" t="s">
        <v>434</v>
      </c>
      <c r="H6" t="s">
        <v>435</v>
      </c>
      <c r="I6" t="s">
        <v>436</v>
      </c>
      <c r="N6">
        <v>9.9999999999999995E-7</v>
      </c>
      <c r="T6" s="57" t="s">
        <v>439</v>
      </c>
      <c r="W6" s="57" t="s">
        <v>441</v>
      </c>
      <c r="Y6" s="57" t="s">
        <v>445</v>
      </c>
      <c r="AA6" s="57" t="s">
        <v>69</v>
      </c>
      <c r="AB6" s="57" t="s">
        <v>67</v>
      </c>
      <c r="AE6" s="57" t="s">
        <v>810</v>
      </c>
    </row>
    <row r="7" spans="1:31" x14ac:dyDescent="0.3">
      <c r="A7" s="42"/>
      <c r="B7" t="s">
        <v>342</v>
      </c>
      <c r="C7" s="38">
        <f>'Energy calc'!N15</f>
        <v>44690.434487806182</v>
      </c>
      <c r="D7" s="38">
        <f>'Energy calc'!N9</f>
        <v>0</v>
      </c>
      <c r="E7" s="38">
        <f>'Energy calc'!N8</f>
        <v>0</v>
      </c>
      <c r="F7" s="38">
        <f>N7</f>
        <v>1.7664721573709712E-4</v>
      </c>
      <c r="G7" s="38">
        <f t="shared" ref="G7:G8" si="0">C7+D7-E7-F7</f>
        <v>44690.43431115897</v>
      </c>
      <c r="H7" s="38"/>
      <c r="I7" s="38"/>
      <c r="N7" s="50">
        <f>N6/T7</f>
        <v>1.7664721573709712E-4</v>
      </c>
      <c r="S7" s="57" t="s">
        <v>371</v>
      </c>
      <c r="T7" s="131">
        <f>'Energy calc'!O13</f>
        <v>5.6610006324033617E-3</v>
      </c>
      <c r="V7" s="57" t="s">
        <v>442</v>
      </c>
      <c r="W7" s="60">
        <f>'Energy calc'!N4</f>
        <v>3804.8334878061805</v>
      </c>
      <c r="Y7" s="57" t="s">
        <v>442</v>
      </c>
      <c r="AA7" s="57" t="s">
        <v>442</v>
      </c>
      <c r="AB7" s="57" t="s">
        <v>324</v>
      </c>
      <c r="AD7" s="57" t="s">
        <v>811</v>
      </c>
      <c r="AE7" s="60">
        <f>'Power calc'!G22</f>
        <v>527.4312466366838</v>
      </c>
    </row>
    <row r="8" spans="1:31" x14ac:dyDescent="0.3">
      <c r="A8" s="4"/>
      <c r="B8" s="43" t="s">
        <v>806</v>
      </c>
      <c r="C8" s="44"/>
      <c r="D8" s="30">
        <f>AE7</f>
        <v>527.4312466366838</v>
      </c>
      <c r="E8" s="39"/>
      <c r="F8" s="44"/>
      <c r="G8" s="38">
        <f t="shared" si="0"/>
        <v>527.4312466366838</v>
      </c>
      <c r="H8" s="44"/>
      <c r="I8" s="44"/>
      <c r="L8" s="43"/>
      <c r="S8" s="57" t="s">
        <v>806</v>
      </c>
      <c r="T8" s="131">
        <f>'Power calc'!G20</f>
        <v>2.9383199999999999E-3</v>
      </c>
      <c r="V8" s="57" t="s">
        <v>443</v>
      </c>
      <c r="W8" s="60">
        <f>'Energy calc'!N5</f>
        <v>32692.474999999999</v>
      </c>
      <c r="Y8" s="57" t="s">
        <v>443</v>
      </c>
      <c r="AA8" s="57" t="s">
        <v>442</v>
      </c>
      <c r="AB8" s="57" t="s">
        <v>325</v>
      </c>
      <c r="AE8" s="60"/>
    </row>
    <row r="9" spans="1:31" x14ac:dyDescent="0.3">
      <c r="A9" s="25"/>
      <c r="B9" s="43"/>
      <c r="C9" s="44"/>
      <c r="D9" s="44"/>
      <c r="E9" s="44"/>
      <c r="F9" s="44"/>
      <c r="G9" s="38"/>
      <c r="H9" s="44"/>
      <c r="I9" s="44"/>
      <c r="L9" s="43"/>
      <c r="V9" s="57" t="s">
        <v>321</v>
      </c>
      <c r="W9" s="60">
        <f>'Energy calc'!N6</f>
        <v>0</v>
      </c>
      <c r="Y9" s="57" t="s">
        <v>444</v>
      </c>
      <c r="AA9" s="57" t="s">
        <v>442</v>
      </c>
      <c r="AB9" s="57" t="s">
        <v>613</v>
      </c>
      <c r="AE9" s="60"/>
    </row>
    <row r="10" spans="1:31" x14ac:dyDescent="0.3">
      <c r="A10" s="4"/>
      <c r="C10" s="38"/>
      <c r="D10" s="38"/>
      <c r="E10" s="38"/>
      <c r="F10" s="38"/>
      <c r="G10" s="38"/>
      <c r="H10" s="38"/>
      <c r="I10" s="38"/>
      <c r="L10" s="43"/>
      <c r="V10" s="57" t="s">
        <v>444</v>
      </c>
      <c r="W10" s="60">
        <f>'Energy calc'!N7</f>
        <v>8193.1260000000002</v>
      </c>
      <c r="Y10" s="57" t="s">
        <v>477</v>
      </c>
      <c r="AA10" s="57" t="s">
        <v>442</v>
      </c>
      <c r="AB10" s="57" t="s">
        <v>326</v>
      </c>
      <c r="AE10" s="60"/>
    </row>
    <row r="11" spans="1:31" x14ac:dyDescent="0.3">
      <c r="A11" s="4"/>
      <c r="C11" s="38"/>
      <c r="D11" s="38"/>
      <c r="E11" s="47"/>
      <c r="F11" s="38"/>
      <c r="G11" s="38"/>
      <c r="H11" s="38"/>
      <c r="I11" s="38"/>
      <c r="O11" s="46"/>
      <c r="P11" s="45"/>
      <c r="V11" s="57" t="s">
        <v>477</v>
      </c>
      <c r="W11" s="85">
        <f>'Energy calc'!N8</f>
        <v>0</v>
      </c>
      <c r="Y11" s="57" t="s">
        <v>478</v>
      </c>
      <c r="AA11" s="57" t="s">
        <v>442</v>
      </c>
      <c r="AB11" s="57" t="s">
        <v>327</v>
      </c>
      <c r="AE11" s="85"/>
    </row>
    <row r="12" spans="1:31" x14ac:dyDescent="0.3">
      <c r="A12" s="4"/>
      <c r="C12" s="38"/>
      <c r="D12" s="38"/>
      <c r="E12" s="38"/>
      <c r="F12" s="38"/>
      <c r="G12" s="38"/>
      <c r="H12" s="38"/>
      <c r="I12" s="38"/>
      <c r="O12" s="46"/>
      <c r="V12" s="57" t="s">
        <v>478</v>
      </c>
      <c r="W12" s="85">
        <f>'Energy calc'!N9</f>
        <v>0</v>
      </c>
      <c r="AA12" s="57" t="s">
        <v>442</v>
      </c>
      <c r="AB12" s="57" t="s">
        <v>328</v>
      </c>
      <c r="AE12" s="85"/>
    </row>
    <row r="13" spans="1:31" x14ac:dyDescent="0.3">
      <c r="A13" s="4"/>
      <c r="D13" s="38"/>
      <c r="E13" s="38"/>
      <c r="F13" s="38"/>
      <c r="G13" s="38"/>
      <c r="H13" s="38"/>
      <c r="I13" s="38"/>
      <c r="L13" s="48"/>
      <c r="M13" s="49"/>
      <c r="N13" s="49"/>
      <c r="O13" s="46"/>
      <c r="AA13" s="57" t="s">
        <v>442</v>
      </c>
      <c r="AB13" s="57" t="s">
        <v>314</v>
      </c>
    </row>
    <row r="14" spans="1:31" x14ac:dyDescent="0.3">
      <c r="A14" s="4"/>
      <c r="C14" s="38"/>
      <c r="D14" s="38"/>
      <c r="E14" s="38"/>
      <c r="F14" s="38"/>
      <c r="G14" s="38"/>
      <c r="H14" s="38"/>
      <c r="I14" s="38"/>
      <c r="AA14" s="57" t="s">
        <v>442</v>
      </c>
      <c r="AB14" s="57" t="s">
        <v>329</v>
      </c>
    </row>
    <row r="15" spans="1:31" x14ac:dyDescent="0.3">
      <c r="A15" s="4"/>
      <c r="C15" s="38"/>
      <c r="D15" s="38"/>
      <c r="E15" s="38"/>
      <c r="F15" s="38"/>
      <c r="G15" s="38"/>
      <c r="H15" s="38"/>
      <c r="I15" s="38"/>
      <c r="AA15" s="57" t="s">
        <v>442</v>
      </c>
      <c r="AB15" s="57" t="s">
        <v>316</v>
      </c>
    </row>
    <row r="16" spans="1:31" x14ac:dyDescent="0.3">
      <c r="A16" s="4"/>
      <c r="C16" s="38"/>
      <c r="D16" s="38"/>
      <c r="E16" s="38"/>
      <c r="F16" s="38"/>
      <c r="G16" s="38"/>
      <c r="H16" s="38"/>
      <c r="I16" s="38"/>
      <c r="AA16" s="57" t="s">
        <v>442</v>
      </c>
      <c r="AB16" s="57" t="s">
        <v>330</v>
      </c>
    </row>
    <row r="17" spans="1:28" x14ac:dyDescent="0.3">
      <c r="A17" s="4"/>
      <c r="C17" s="38"/>
      <c r="D17" s="38"/>
      <c r="E17" s="38"/>
      <c r="F17" s="38"/>
      <c r="G17" s="38"/>
      <c r="H17" s="38"/>
      <c r="I17" s="38"/>
      <c r="AA17" s="57" t="s">
        <v>442</v>
      </c>
      <c r="AB17" s="57" t="s">
        <v>315</v>
      </c>
    </row>
    <row r="18" spans="1:28" x14ac:dyDescent="0.3">
      <c r="A18" s="4"/>
      <c r="C18" s="38"/>
      <c r="D18" s="38"/>
      <c r="E18" s="38"/>
      <c r="F18" s="38"/>
      <c r="G18" s="38"/>
      <c r="H18" s="38"/>
      <c r="I18" s="38"/>
      <c r="AA18" s="57" t="s">
        <v>442</v>
      </c>
      <c r="AB18" s="57" t="s">
        <v>331</v>
      </c>
    </row>
    <row r="19" spans="1:28" x14ac:dyDescent="0.3">
      <c r="A19" s="4"/>
      <c r="C19" s="38"/>
      <c r="D19" s="38"/>
      <c r="E19" s="38"/>
      <c r="F19" s="38"/>
      <c r="G19" s="38"/>
      <c r="H19" s="38"/>
      <c r="I19" s="38"/>
      <c r="M19" s="40"/>
      <c r="N19" s="41"/>
      <c r="R19" s="50"/>
      <c r="S19" s="58"/>
      <c r="T19" s="58"/>
      <c r="AA19" s="57" t="s">
        <v>442</v>
      </c>
      <c r="AB19" s="57" t="s">
        <v>332</v>
      </c>
    </row>
    <row r="20" spans="1:28" x14ac:dyDescent="0.3">
      <c r="A20" s="4"/>
      <c r="C20" s="38"/>
      <c r="D20" s="38"/>
      <c r="E20" s="38"/>
      <c r="F20" s="38"/>
      <c r="G20" s="38"/>
      <c r="H20" s="38"/>
      <c r="I20" s="38"/>
      <c r="M20" s="38"/>
      <c r="N20" s="41"/>
      <c r="R20" s="50"/>
      <c r="S20" s="58"/>
      <c r="T20" s="58"/>
      <c r="AA20" s="57" t="s">
        <v>442</v>
      </c>
      <c r="AB20" s="57" t="s">
        <v>333</v>
      </c>
    </row>
    <row r="21" spans="1:28" x14ac:dyDescent="0.3">
      <c r="A21" s="4"/>
      <c r="C21" s="38"/>
      <c r="D21" s="38"/>
      <c r="E21" s="38"/>
      <c r="F21" s="38"/>
      <c r="G21" s="38"/>
      <c r="H21" s="38"/>
      <c r="I21" s="38"/>
      <c r="M21" s="49"/>
      <c r="N21" s="41"/>
      <c r="R21" s="50"/>
      <c r="S21" s="58"/>
      <c r="T21" s="58"/>
      <c r="AA21" s="57" t="s">
        <v>442</v>
      </c>
      <c r="AB21" s="57" t="s">
        <v>334</v>
      </c>
    </row>
    <row r="22" spans="1:28" x14ac:dyDescent="0.3">
      <c r="A22" s="4"/>
      <c r="C22" s="38"/>
      <c r="D22" s="38"/>
      <c r="E22" s="38"/>
      <c r="F22" s="38"/>
      <c r="G22" s="38"/>
      <c r="H22" s="38"/>
      <c r="I22" s="38"/>
      <c r="M22" s="38"/>
      <c r="N22" s="41"/>
      <c r="R22" s="50"/>
      <c r="S22" s="59"/>
      <c r="T22" s="58"/>
      <c r="AA22" s="57" t="s">
        <v>442</v>
      </c>
      <c r="AB22" s="57" t="s">
        <v>335</v>
      </c>
    </row>
    <row r="23" spans="1:28" x14ac:dyDescent="0.3">
      <c r="A23" s="4"/>
      <c r="C23" s="38"/>
      <c r="D23" s="38"/>
      <c r="E23" s="38"/>
      <c r="F23" s="38"/>
      <c r="G23" s="38"/>
      <c r="H23" s="38"/>
      <c r="I23" s="38"/>
      <c r="M23" s="40"/>
      <c r="N23" s="41"/>
      <c r="Q23" s="48"/>
      <c r="R23" s="50"/>
      <c r="S23" s="58"/>
      <c r="T23" s="58"/>
      <c r="X23" s="58"/>
      <c r="Y23" s="58"/>
      <c r="AA23" s="57" t="s">
        <v>442</v>
      </c>
      <c r="AB23" s="57" t="s">
        <v>5</v>
      </c>
    </row>
    <row r="24" spans="1:28" x14ac:dyDescent="0.3">
      <c r="A24" s="4"/>
      <c r="B24" s="48"/>
      <c r="C24" s="38"/>
      <c r="D24" s="38"/>
      <c r="E24" s="38"/>
      <c r="F24" s="38"/>
      <c r="G24" s="38"/>
      <c r="H24" s="38"/>
      <c r="I24" s="38"/>
      <c r="M24" s="38"/>
      <c r="N24" s="41"/>
      <c r="Q24" s="48"/>
      <c r="R24" s="50"/>
      <c r="S24" s="58"/>
      <c r="T24" s="58"/>
      <c r="AA24" s="57" t="s">
        <v>442</v>
      </c>
      <c r="AB24" s="57" t="s">
        <v>9</v>
      </c>
    </row>
    <row r="25" spans="1:28" x14ac:dyDescent="0.3">
      <c r="A25" s="4"/>
      <c r="B25" s="48"/>
      <c r="C25" s="38"/>
      <c r="D25" s="38"/>
      <c r="E25" s="49"/>
      <c r="F25" s="38"/>
      <c r="G25" s="38"/>
      <c r="H25" s="38"/>
      <c r="I25" s="38"/>
      <c r="M25" s="40"/>
      <c r="N25" s="41"/>
      <c r="Q25" s="48"/>
      <c r="R25" s="50"/>
      <c r="S25" s="58"/>
      <c r="T25" s="58"/>
      <c r="AA25" s="57" t="s">
        <v>443</v>
      </c>
      <c r="AB25" s="57" t="s">
        <v>484</v>
      </c>
    </row>
    <row r="26" spans="1:28" x14ac:dyDescent="0.3">
      <c r="A26" s="4"/>
      <c r="B26" s="48"/>
      <c r="C26" s="38"/>
      <c r="D26" s="38"/>
      <c r="E26" s="49"/>
      <c r="F26" s="38"/>
      <c r="G26" s="38"/>
      <c r="H26" s="38"/>
      <c r="I26" s="38"/>
      <c r="J26" s="11"/>
      <c r="M26" s="38"/>
      <c r="N26" s="41"/>
      <c r="Q26" s="48"/>
      <c r="R26" s="50"/>
      <c r="S26" s="58"/>
      <c r="T26" s="58"/>
      <c r="AA26" s="57" t="s">
        <v>443</v>
      </c>
      <c r="AB26" s="57" t="s">
        <v>487</v>
      </c>
    </row>
    <row r="27" spans="1:28" x14ac:dyDescent="0.3">
      <c r="A27" s="4"/>
      <c r="B27" s="48"/>
      <c r="C27" s="38"/>
      <c r="D27" s="49"/>
      <c r="E27" s="38"/>
      <c r="F27" s="38"/>
      <c r="G27" s="38"/>
      <c r="H27" s="38"/>
      <c r="I27" s="38"/>
      <c r="J27" s="11"/>
      <c r="K27" s="11"/>
      <c r="M27" s="40"/>
      <c r="N27" s="41"/>
      <c r="Q27" s="48"/>
      <c r="R27" s="50"/>
      <c r="S27" s="58"/>
      <c r="T27" s="58"/>
      <c r="AA27" s="57" t="s">
        <v>443</v>
      </c>
      <c r="AB27" s="57" t="s">
        <v>21</v>
      </c>
    </row>
    <row r="28" spans="1:28" x14ac:dyDescent="0.3">
      <c r="A28" s="4"/>
      <c r="B28" s="48"/>
      <c r="C28" s="38"/>
      <c r="D28" s="49"/>
      <c r="E28" s="38"/>
      <c r="F28" s="38"/>
      <c r="G28" s="38"/>
      <c r="H28" s="38"/>
      <c r="I28" s="38"/>
      <c r="J28" s="11"/>
      <c r="K28" s="11"/>
      <c r="M28" s="38"/>
      <c r="N28" s="41"/>
      <c r="Q28" s="51"/>
      <c r="R28" s="50"/>
      <c r="S28" s="58"/>
      <c r="T28" s="58"/>
      <c r="U28" s="58"/>
      <c r="V28" s="58"/>
      <c r="AA28" s="57" t="s">
        <v>443</v>
      </c>
      <c r="AB28" s="57" t="s">
        <v>336</v>
      </c>
    </row>
    <row r="29" spans="1:28" x14ac:dyDescent="0.3">
      <c r="A29" s="4"/>
      <c r="B29" s="48"/>
      <c r="C29" s="38"/>
      <c r="D29" s="49"/>
      <c r="E29" s="38"/>
      <c r="F29" s="38"/>
      <c r="G29" s="38"/>
      <c r="H29" s="38"/>
      <c r="I29" s="38"/>
      <c r="N29" s="41"/>
      <c r="Q29" s="51"/>
      <c r="R29" s="50"/>
      <c r="S29" s="58"/>
      <c r="T29" s="58"/>
      <c r="AA29" s="57" t="s">
        <v>443</v>
      </c>
      <c r="AB29" s="57" t="s">
        <v>337</v>
      </c>
    </row>
    <row r="30" spans="1:28" x14ac:dyDescent="0.3">
      <c r="A30" s="4"/>
      <c r="B30" s="51"/>
      <c r="C30" s="52"/>
      <c r="D30" s="49"/>
      <c r="E30" s="52"/>
      <c r="F30" s="44"/>
      <c r="G30" s="44"/>
      <c r="H30" s="38"/>
      <c r="I30" s="38"/>
      <c r="AA30" s="57" t="s">
        <v>443</v>
      </c>
      <c r="AB30" s="57" t="s">
        <v>28</v>
      </c>
    </row>
    <row r="31" spans="1:28" x14ac:dyDescent="0.3">
      <c r="A31" s="4"/>
      <c r="C31" s="11"/>
      <c r="D31" s="53"/>
      <c r="E31" s="53"/>
      <c r="F31" s="53"/>
      <c r="G31" s="53"/>
      <c r="H31" s="15"/>
      <c r="I31" s="11"/>
      <c r="R31" s="50"/>
      <c r="AA31" s="57" t="s">
        <v>443</v>
      </c>
      <c r="AB31" s="57" t="s">
        <v>338</v>
      </c>
    </row>
    <row r="32" spans="1:28" x14ac:dyDescent="0.3">
      <c r="AA32" s="57" t="s">
        <v>443</v>
      </c>
      <c r="AB32" s="57" t="s">
        <v>339</v>
      </c>
    </row>
    <row r="33" spans="3:28" x14ac:dyDescent="0.3">
      <c r="P33" s="11"/>
      <c r="Q33" s="91"/>
      <c r="AA33" s="57" t="s">
        <v>443</v>
      </c>
      <c r="AB33" s="57" t="s">
        <v>340</v>
      </c>
    </row>
    <row r="34" spans="3:28" x14ac:dyDescent="0.3">
      <c r="P34" s="11"/>
      <c r="Q34" s="30"/>
      <c r="AA34" s="57" t="s">
        <v>443</v>
      </c>
      <c r="AB34" s="57" t="s">
        <v>310</v>
      </c>
    </row>
    <row r="35" spans="3:28" x14ac:dyDescent="0.3">
      <c r="C35" s="53"/>
      <c r="D35" s="53"/>
      <c r="E35" s="15"/>
      <c r="F35" s="54"/>
      <c r="G35" s="53"/>
      <c r="P35" s="11"/>
      <c r="Q35" s="45"/>
      <c r="AA35" s="57" t="s">
        <v>443</v>
      </c>
      <c r="AB35" s="57" t="s">
        <v>341</v>
      </c>
    </row>
    <row r="36" spans="3:28" x14ac:dyDescent="0.3">
      <c r="C36" s="53"/>
      <c r="D36" s="55"/>
      <c r="E36" s="11"/>
      <c r="F36" s="53"/>
      <c r="P36" s="46"/>
      <c r="Q36" s="45"/>
      <c r="AA36" s="57" t="s">
        <v>443</v>
      </c>
      <c r="AB36" s="57" t="s">
        <v>342</v>
      </c>
    </row>
    <row r="37" spans="3:28" x14ac:dyDescent="0.3">
      <c r="C37" s="53"/>
      <c r="D37" s="55"/>
      <c r="E37" s="11"/>
      <c r="F37" s="53"/>
      <c r="G37" s="53"/>
      <c r="P37" s="46"/>
      <c r="Q37" s="45"/>
      <c r="AA37" s="57" t="s">
        <v>443</v>
      </c>
      <c r="AB37" s="57" t="s">
        <v>33</v>
      </c>
    </row>
    <row r="38" spans="3:28" x14ac:dyDescent="0.3">
      <c r="C38" s="49"/>
      <c r="D38" s="55"/>
      <c r="E38" s="11"/>
      <c r="F38" s="50"/>
      <c r="G38" s="56"/>
      <c r="AA38" s="57" t="s">
        <v>443</v>
      </c>
      <c r="AB38" s="57" t="s">
        <v>343</v>
      </c>
    </row>
    <row r="39" spans="3:28" x14ac:dyDescent="0.3">
      <c r="D39" s="50"/>
      <c r="AA39" s="57" t="s">
        <v>443</v>
      </c>
      <c r="AB39" s="57" t="s">
        <v>35</v>
      </c>
    </row>
    <row r="40" spans="3:28" x14ac:dyDescent="0.3">
      <c r="AA40" s="57" t="s">
        <v>443</v>
      </c>
      <c r="AB40" s="57" t="s">
        <v>344</v>
      </c>
    </row>
    <row r="41" spans="3:28" x14ac:dyDescent="0.3">
      <c r="AA41" s="57" t="s">
        <v>443</v>
      </c>
      <c r="AB41" s="57" t="s">
        <v>345</v>
      </c>
    </row>
    <row r="42" spans="3:28" x14ac:dyDescent="0.3">
      <c r="AA42" s="57" t="s">
        <v>443</v>
      </c>
      <c r="AB42" s="57" t="s">
        <v>346</v>
      </c>
    </row>
    <row r="43" spans="3:28" x14ac:dyDescent="0.3">
      <c r="AA43" s="57" t="s">
        <v>443</v>
      </c>
      <c r="AB43" s="57" t="s">
        <v>347</v>
      </c>
    </row>
    <row r="44" spans="3:28" x14ac:dyDescent="0.3">
      <c r="AA44" s="57" t="s">
        <v>443</v>
      </c>
      <c r="AB44" s="57" t="s">
        <v>176</v>
      </c>
    </row>
    <row r="45" spans="3:28" x14ac:dyDescent="0.3">
      <c r="C45" s="11"/>
      <c r="AA45" s="57" t="s">
        <v>443</v>
      </c>
      <c r="AB45" s="57" t="s">
        <v>348</v>
      </c>
    </row>
    <row r="46" spans="3:28" x14ac:dyDescent="0.3">
      <c r="AA46" s="57" t="s">
        <v>443</v>
      </c>
      <c r="AB46" s="57" t="s">
        <v>349</v>
      </c>
    </row>
    <row r="47" spans="3:28" x14ac:dyDescent="0.3">
      <c r="AA47" s="57" t="s">
        <v>443</v>
      </c>
      <c r="AB47" s="57" t="s">
        <v>177</v>
      </c>
    </row>
    <row r="48" spans="3:28" x14ac:dyDescent="0.3">
      <c r="AA48" s="57" t="s">
        <v>443</v>
      </c>
      <c r="AB48" s="57" t="s">
        <v>178</v>
      </c>
    </row>
    <row r="49" spans="27:28" x14ac:dyDescent="0.3">
      <c r="AA49" s="57" t="s">
        <v>443</v>
      </c>
      <c r="AB49" s="57" t="s">
        <v>37</v>
      </c>
    </row>
    <row r="50" spans="27:28" x14ac:dyDescent="0.3">
      <c r="AA50" s="57" t="s">
        <v>444</v>
      </c>
      <c r="AB50" s="57" t="s">
        <v>702</v>
      </c>
    </row>
    <row r="51" spans="27:28" x14ac:dyDescent="0.3">
      <c r="AA51" s="57" t="s">
        <v>444</v>
      </c>
      <c r="AB51" s="57" t="s">
        <v>704</v>
      </c>
    </row>
    <row r="52" spans="27:28" x14ac:dyDescent="0.3">
      <c r="AA52" s="57" t="s">
        <v>444</v>
      </c>
      <c r="AB52" s="57" t="s">
        <v>706</v>
      </c>
    </row>
    <row r="53" spans="27:28" x14ac:dyDescent="0.3">
      <c r="AA53" s="57" t="s">
        <v>444</v>
      </c>
      <c r="AB53" s="57" t="s">
        <v>708</v>
      </c>
    </row>
    <row r="54" spans="27:28" x14ac:dyDescent="0.3">
      <c r="AA54" s="57" t="s">
        <v>444</v>
      </c>
      <c r="AB54" s="57" t="s">
        <v>710</v>
      </c>
    </row>
    <row r="55" spans="27:28" x14ac:dyDescent="0.3">
      <c r="AA55" s="57" t="s">
        <v>444</v>
      </c>
      <c r="AB55" s="57" t="s">
        <v>380</v>
      </c>
    </row>
    <row r="56" spans="27:28" x14ac:dyDescent="0.3">
      <c r="AA56" s="57" t="s">
        <v>444</v>
      </c>
      <c r="AB56" s="57" t="s">
        <v>381</v>
      </c>
    </row>
    <row r="57" spans="27:28" x14ac:dyDescent="0.3">
      <c r="AA57" s="57" t="s">
        <v>444</v>
      </c>
      <c r="AB57" s="57" t="s">
        <v>382</v>
      </c>
    </row>
    <row r="58" spans="27:28" x14ac:dyDescent="0.3">
      <c r="AA58" s="57" t="s">
        <v>444</v>
      </c>
      <c r="AB58" s="57" t="s">
        <v>383</v>
      </c>
    </row>
    <row r="59" spans="27:28" x14ac:dyDescent="0.3">
      <c r="AA59" s="57" t="s">
        <v>444</v>
      </c>
      <c r="AB59" s="57" t="s">
        <v>384</v>
      </c>
    </row>
    <row r="60" spans="27:28" x14ac:dyDescent="0.3">
      <c r="AA60" s="57" t="s">
        <v>477</v>
      </c>
      <c r="AB60" s="57" t="s">
        <v>25</v>
      </c>
    </row>
    <row r="61" spans="27:28" x14ac:dyDescent="0.3">
      <c r="AA61" s="57" t="s">
        <v>477</v>
      </c>
      <c r="AB61" s="57" t="s">
        <v>26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46"/>
  <sheetViews>
    <sheetView workbookViewId="0">
      <selection activeCell="A27" sqref="A27"/>
    </sheetView>
  </sheetViews>
  <sheetFormatPr defaultRowHeight="12" x14ac:dyDescent="0.25"/>
  <cols>
    <col min="1" max="1" width="18.6640625" style="62" bestFit="1" customWidth="1"/>
    <col min="2" max="2" width="7.88671875" style="62" bestFit="1" customWidth="1"/>
    <col min="3" max="3" width="6.5546875" style="62" bestFit="1" customWidth="1"/>
    <col min="4" max="5" width="8.77734375" style="62" bestFit="1" customWidth="1"/>
    <col min="6" max="6" width="9.44140625" style="62" bestFit="1" customWidth="1"/>
    <col min="7" max="7" width="6.109375" style="62" bestFit="1" customWidth="1"/>
    <col min="8" max="8" width="7.88671875" style="62" bestFit="1" customWidth="1"/>
    <col min="9" max="9" width="10.5546875" style="62" bestFit="1" customWidth="1"/>
    <col min="10" max="10" width="7.88671875" style="62" bestFit="1" customWidth="1"/>
    <col min="11" max="12" width="8.77734375" style="62" bestFit="1" customWidth="1"/>
    <col min="13" max="14" width="4.33203125" style="62" bestFit="1" customWidth="1"/>
    <col min="15" max="15" width="19" style="62" bestFit="1" customWidth="1"/>
    <col min="16" max="17" width="8.88671875" style="62"/>
    <col min="18" max="18" width="22.109375" style="62" customWidth="1"/>
    <col min="19" max="19" width="4.33203125" style="62" bestFit="1" customWidth="1"/>
    <col min="20" max="20" width="7.88671875" style="62" bestFit="1" customWidth="1"/>
    <col min="21" max="21" width="10.44140625" style="62" bestFit="1" customWidth="1"/>
    <col min="22" max="22" width="9.77734375" style="62" bestFit="1" customWidth="1"/>
    <col min="23" max="23" width="6.88671875" style="62" bestFit="1" customWidth="1"/>
    <col min="24" max="24" width="6.109375" style="62" bestFit="1" customWidth="1"/>
    <col min="25" max="25" width="13.77734375" style="62" bestFit="1" customWidth="1"/>
    <col min="26" max="26" width="15.44140625" style="62" bestFit="1" customWidth="1"/>
    <col min="27" max="27" width="8.5546875" style="62" bestFit="1" customWidth="1"/>
    <col min="28" max="28" width="4.5546875" style="62" bestFit="1" customWidth="1"/>
    <col min="29" max="29" width="7" style="62" bestFit="1" customWidth="1"/>
    <col min="30" max="16384" width="8.88671875" style="62"/>
  </cols>
  <sheetData>
    <row r="1" spans="1:29" x14ac:dyDescent="0.25">
      <c r="A1" s="92" t="s">
        <v>492</v>
      </c>
      <c r="F1" s="62">
        <v>3.8</v>
      </c>
      <c r="G1" s="62" t="s">
        <v>585</v>
      </c>
      <c r="R1" s="62" t="s">
        <v>573</v>
      </c>
    </row>
    <row r="2" spans="1:29" x14ac:dyDescent="0.25">
      <c r="A2" s="62" t="s">
        <v>494</v>
      </c>
      <c r="F2" s="102">
        <v>158.98729499999999</v>
      </c>
      <c r="G2" s="62" t="s">
        <v>583</v>
      </c>
      <c r="I2" s="68">
        <f>B5/F2</f>
        <v>0.33519449882247931</v>
      </c>
    </row>
    <row r="3" spans="1:29" ht="12.6" thickBot="1" x14ac:dyDescent="0.3">
      <c r="A3" s="92" t="s">
        <v>493</v>
      </c>
      <c r="F3" s="62">
        <v>38</v>
      </c>
      <c r="G3" s="62" t="s">
        <v>584</v>
      </c>
      <c r="I3" s="68">
        <f>I2*F3</f>
        <v>12.737390955254213</v>
      </c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2.6" thickBot="1" x14ac:dyDescent="0.3">
      <c r="A4" s="62">
        <v>2015</v>
      </c>
      <c r="B4" s="62" t="s">
        <v>574</v>
      </c>
      <c r="D4" s="62" t="s">
        <v>588</v>
      </c>
      <c r="S4" s="94" t="s">
        <v>423</v>
      </c>
      <c r="T4" s="94" t="s">
        <v>417</v>
      </c>
      <c r="U4" s="94" t="s">
        <v>496</v>
      </c>
      <c r="V4" s="94" t="s">
        <v>418</v>
      </c>
      <c r="W4" s="94" t="s">
        <v>497</v>
      </c>
      <c r="X4" s="94" t="s">
        <v>498</v>
      </c>
      <c r="Y4" s="94" t="s">
        <v>499</v>
      </c>
      <c r="Z4" s="94" t="s">
        <v>500</v>
      </c>
      <c r="AA4" s="94" t="s">
        <v>424</v>
      </c>
      <c r="AB4" s="94" t="s">
        <v>501</v>
      </c>
      <c r="AC4" s="94" t="s">
        <v>409</v>
      </c>
    </row>
    <row r="5" spans="1:29" ht="12.6" thickBot="1" x14ac:dyDescent="0.3">
      <c r="A5" s="107" t="s">
        <v>580</v>
      </c>
      <c r="B5" s="62">
        <v>53.291666666666664</v>
      </c>
      <c r="D5" s="68">
        <f>B5*165*F1</f>
        <v>33413.875</v>
      </c>
      <c r="G5" s="62" t="s">
        <v>461</v>
      </c>
      <c r="H5" s="62" t="s">
        <v>586</v>
      </c>
      <c r="I5" s="62" t="s">
        <v>200</v>
      </c>
      <c r="J5" s="62" t="s">
        <v>587</v>
      </c>
      <c r="R5" s="95"/>
      <c r="S5" s="95" t="s">
        <v>461</v>
      </c>
      <c r="T5" s="95" t="s">
        <v>461</v>
      </c>
      <c r="U5" s="95" t="s">
        <v>461</v>
      </c>
      <c r="V5" s="95" t="s">
        <v>461</v>
      </c>
      <c r="W5" s="95" t="s">
        <v>461</v>
      </c>
      <c r="X5" s="95" t="s">
        <v>461</v>
      </c>
      <c r="Y5" s="95" t="s">
        <v>461</v>
      </c>
      <c r="Z5" s="95" t="s">
        <v>461</v>
      </c>
      <c r="AA5" s="95" t="s">
        <v>461</v>
      </c>
      <c r="AB5" s="95" t="s">
        <v>461</v>
      </c>
      <c r="AC5" s="95" t="s">
        <v>461</v>
      </c>
    </row>
    <row r="6" spans="1:29" ht="12.6" thickBot="1" x14ac:dyDescent="0.3">
      <c r="A6" s="62" t="s">
        <v>490</v>
      </c>
      <c r="B6" s="62">
        <v>228154</v>
      </c>
      <c r="C6" s="62" t="s">
        <v>461</v>
      </c>
      <c r="F6" s="62" t="str">
        <f>A6</f>
        <v>Production</v>
      </c>
      <c r="G6" s="62">
        <f>B6-B14</f>
        <v>226281</v>
      </c>
      <c r="H6" s="65">
        <f>(G6*$D$5)/1000000</f>
        <v>7560.9250488750004</v>
      </c>
      <c r="I6" s="103">
        <f>SAM!CA29</f>
        <v>0</v>
      </c>
      <c r="J6" s="65">
        <f>I6-H6</f>
        <v>-7560.9250488750004</v>
      </c>
      <c r="R6" s="96" t="s">
        <v>490</v>
      </c>
      <c r="S6" s="97"/>
      <c r="T6" s="97" t="s">
        <v>502</v>
      </c>
      <c r="U6" s="97"/>
      <c r="V6" s="97" t="s">
        <v>503</v>
      </c>
      <c r="W6" s="97"/>
      <c r="X6" s="97" t="s">
        <v>504</v>
      </c>
      <c r="Y6" s="97">
        <v>11</v>
      </c>
      <c r="Z6" s="97" t="s">
        <v>505</v>
      </c>
      <c r="AA6" s="97"/>
      <c r="AB6" s="97"/>
      <c r="AC6" s="97" t="s">
        <v>506</v>
      </c>
    </row>
    <row r="7" spans="1:29" ht="12.6" thickBot="1" x14ac:dyDescent="0.3">
      <c r="A7" s="62" t="s">
        <v>105</v>
      </c>
      <c r="B7" s="62">
        <v>13255</v>
      </c>
      <c r="F7" s="62" t="s">
        <v>581</v>
      </c>
      <c r="G7" s="62">
        <f>B8-B7</f>
        <v>208763</v>
      </c>
      <c r="H7" s="65">
        <f t="shared" ref="H7" si="0">(G7*$D$5)/1000000</f>
        <v>6975.5807866249997</v>
      </c>
      <c r="I7" s="103">
        <f>SAM!ET85-SAM!CA156</f>
        <v>0</v>
      </c>
      <c r="J7" s="65">
        <f t="shared" ref="J7:J9" si="1">I7-H7</f>
        <v>-6975.5807866249997</v>
      </c>
      <c r="R7" s="96" t="s">
        <v>105</v>
      </c>
      <c r="S7" s="97"/>
      <c r="T7" s="97" t="s">
        <v>507</v>
      </c>
      <c r="U7" s="97" t="s">
        <v>508</v>
      </c>
      <c r="V7" s="97" t="s">
        <v>509</v>
      </c>
      <c r="W7" s="97"/>
      <c r="X7" s="97"/>
      <c r="Y7" s="97"/>
      <c r="Z7" s="97"/>
      <c r="AA7" s="97">
        <v>803</v>
      </c>
      <c r="AB7" s="97"/>
      <c r="AC7" s="97" t="s">
        <v>510</v>
      </c>
    </row>
    <row r="8" spans="1:29" ht="12.6" thickBot="1" x14ac:dyDescent="0.3">
      <c r="A8" s="62" t="s">
        <v>104</v>
      </c>
      <c r="B8" s="62">
        <v>222018</v>
      </c>
      <c r="F8" s="62" t="s">
        <v>582</v>
      </c>
      <c r="G8" s="62">
        <f>B9+B11</f>
        <v>10997</v>
      </c>
      <c r="H8" s="65">
        <f>(G8*$D$5+$H$13*(G8/SUM($G$8:$G$9)))/1000000</f>
        <v>367.45238337500001</v>
      </c>
      <c r="I8" s="103">
        <f>SAM!AQ85</f>
        <v>4.6234465507247391</v>
      </c>
      <c r="J8" s="65">
        <f t="shared" si="1"/>
        <v>-362.82893682427527</v>
      </c>
      <c r="R8" s="96" t="s">
        <v>104</v>
      </c>
      <c r="S8" s="97"/>
      <c r="T8" s="97" t="s">
        <v>511</v>
      </c>
      <c r="U8" s="97">
        <v>-448</v>
      </c>
      <c r="V8" s="97"/>
      <c r="W8" s="97"/>
      <c r="X8" s="97"/>
      <c r="Y8" s="97"/>
      <c r="Z8" s="97"/>
      <c r="AA8" s="97" t="s">
        <v>512</v>
      </c>
      <c r="AB8" s="97"/>
      <c r="AC8" s="97" t="s">
        <v>513</v>
      </c>
    </row>
    <row r="9" spans="1:29" ht="12.6" thickBot="1" x14ac:dyDescent="0.3">
      <c r="A9" s="62" t="s">
        <v>575</v>
      </c>
      <c r="B9" s="62">
        <v>10613</v>
      </c>
      <c r="F9" s="62" t="s">
        <v>538</v>
      </c>
      <c r="G9" s="62">
        <f>B10</f>
        <v>6521</v>
      </c>
      <c r="H9" s="65">
        <f>(G9*$D$5+$H$13*(G9/SUM($G$8:$G$9)))/1000000</f>
        <v>217.891878875</v>
      </c>
      <c r="I9" s="103">
        <f>SAM!AK85</f>
        <v>2.133020152335122</v>
      </c>
      <c r="J9" s="65">
        <f t="shared" si="1"/>
        <v>-215.75885872266488</v>
      </c>
      <c r="R9" s="96" t="s">
        <v>514</v>
      </c>
      <c r="S9" s="97"/>
      <c r="T9" s="97"/>
      <c r="U9" s="97">
        <v>-433</v>
      </c>
      <c r="V9" s="97"/>
      <c r="W9" s="97"/>
      <c r="X9" s="97"/>
      <c r="Y9" s="97"/>
      <c r="Z9" s="97"/>
      <c r="AA9" s="97"/>
      <c r="AB9" s="97"/>
      <c r="AC9" s="97">
        <v>-433</v>
      </c>
    </row>
    <row r="10" spans="1:29" ht="12.6" thickBot="1" x14ac:dyDescent="0.3">
      <c r="A10" s="62" t="s">
        <v>538</v>
      </c>
      <c r="B10" s="62">
        <v>6521</v>
      </c>
      <c r="R10" s="96" t="s">
        <v>515</v>
      </c>
      <c r="S10" s="97"/>
      <c r="T10" s="97"/>
      <c r="U10" s="97" t="s">
        <v>516</v>
      </c>
      <c r="V10" s="97"/>
      <c r="W10" s="97"/>
      <c r="X10" s="97"/>
      <c r="Y10" s="97"/>
      <c r="Z10" s="97"/>
      <c r="AA10" s="97"/>
      <c r="AB10" s="97"/>
      <c r="AC10" s="97" t="s">
        <v>516</v>
      </c>
    </row>
    <row r="11" spans="1:29" ht="12.6" thickBot="1" x14ac:dyDescent="0.3">
      <c r="A11" s="62" t="s">
        <v>546</v>
      </c>
      <c r="B11" s="62">
        <v>384</v>
      </c>
      <c r="G11" s="62">
        <f>SUM(G7:G9)</f>
        <v>226281</v>
      </c>
      <c r="H11" s="100">
        <f>SUM(H7:H9)</f>
        <v>7560.9250488749994</v>
      </c>
      <c r="I11" s="100">
        <f>SUM(I7:I9)</f>
        <v>6.7564667030598606</v>
      </c>
      <c r="R11" s="96" t="s">
        <v>517</v>
      </c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 spans="1:29" ht="12.6" thickBot="1" x14ac:dyDescent="0.3">
      <c r="A12" s="62" t="s">
        <v>458</v>
      </c>
      <c r="B12" s="62">
        <f>SUM(B6:B7)</f>
        <v>241409</v>
      </c>
      <c r="G12" s="101">
        <f>G11-G6</f>
        <v>0</v>
      </c>
      <c r="H12" s="101">
        <f>H11-H6</f>
        <v>0</v>
      </c>
      <c r="R12" s="96" t="s">
        <v>518</v>
      </c>
      <c r="S12" s="97"/>
      <c r="T12" s="97" t="s">
        <v>519</v>
      </c>
      <c r="U12" s="97" t="s">
        <v>520</v>
      </c>
      <c r="V12" s="97" t="s">
        <v>521</v>
      </c>
      <c r="W12" s="97"/>
      <c r="X12" s="97" t="s">
        <v>504</v>
      </c>
      <c r="Y12" s="97">
        <v>11</v>
      </c>
      <c r="Z12" s="97" t="s">
        <v>505</v>
      </c>
      <c r="AA12" s="97" t="s">
        <v>522</v>
      </c>
      <c r="AB12" s="97"/>
      <c r="AC12" s="97" t="s">
        <v>523</v>
      </c>
    </row>
    <row r="13" spans="1:29" ht="12.6" thickBot="1" x14ac:dyDescent="0.3">
      <c r="A13" s="62" t="s">
        <v>457</v>
      </c>
      <c r="B13" s="62">
        <f>SUM(B8:B11)</f>
        <v>239536</v>
      </c>
      <c r="F13" s="62" t="s">
        <v>157</v>
      </c>
      <c r="H13" s="103">
        <f>SAM!CA119</f>
        <v>0</v>
      </c>
      <c r="R13" s="96" t="s">
        <v>524</v>
      </c>
      <c r="S13" s="97"/>
      <c r="T13" s="97">
        <v>-84</v>
      </c>
      <c r="U13" s="97">
        <v>95</v>
      </c>
      <c r="V13" s="97"/>
      <c r="W13" s="97"/>
      <c r="X13" s="97"/>
      <c r="Y13" s="97"/>
      <c r="Z13" s="97"/>
      <c r="AA13" s="97"/>
      <c r="AB13" s="97"/>
      <c r="AC13" s="97">
        <v>11</v>
      </c>
    </row>
    <row r="14" spans="1:29" ht="12.6" thickBot="1" x14ac:dyDescent="0.3">
      <c r="B14" s="62">
        <f>B12-B13</f>
        <v>1873</v>
      </c>
      <c r="R14" s="96" t="s">
        <v>525</v>
      </c>
      <c r="S14" s="97"/>
      <c r="T14" s="97" t="s">
        <v>526</v>
      </c>
      <c r="U14" s="97" t="s">
        <v>527</v>
      </c>
      <c r="V14" s="97"/>
      <c r="W14" s="97"/>
      <c r="X14" s="97"/>
      <c r="Y14" s="97"/>
      <c r="Z14" s="97"/>
      <c r="AA14" s="97">
        <v>-122</v>
      </c>
      <c r="AB14" s="97"/>
      <c r="AC14" s="97" t="s">
        <v>528</v>
      </c>
    </row>
    <row r="15" spans="1:29" ht="15" thickBot="1" x14ac:dyDescent="0.35">
      <c r="A15" s="104" t="s">
        <v>589</v>
      </c>
      <c r="R15" s="96" t="s">
        <v>529</v>
      </c>
      <c r="S15" s="97"/>
      <c r="T15" s="97" t="s">
        <v>530</v>
      </c>
      <c r="U15" s="97">
        <v>-606</v>
      </c>
      <c r="V15" s="97" t="s">
        <v>531</v>
      </c>
      <c r="W15" s="97"/>
      <c r="X15" s="97" t="s">
        <v>532</v>
      </c>
      <c r="Y15" s="97">
        <v>-11</v>
      </c>
      <c r="Z15" s="97"/>
      <c r="AA15" s="97" t="s">
        <v>533</v>
      </c>
      <c r="AB15" s="97"/>
      <c r="AC15" s="97" t="s">
        <v>534</v>
      </c>
    </row>
    <row r="16" spans="1:29" ht="12.6" thickBot="1" x14ac:dyDescent="0.3">
      <c r="A16" s="92" t="s">
        <v>418</v>
      </c>
      <c r="F16" s="62">
        <v>1000000</v>
      </c>
      <c r="I16" s="101">
        <f>1/1.05</f>
        <v>0.95238095238095233</v>
      </c>
      <c r="K16" s="62">
        <f>1/1000</f>
        <v>1E-3</v>
      </c>
      <c r="L16" s="62" t="s">
        <v>495</v>
      </c>
      <c r="O16" s="62" t="s">
        <v>591</v>
      </c>
      <c r="P16" s="62" t="s">
        <v>592</v>
      </c>
      <c r="R16" s="96" t="s">
        <v>535</v>
      </c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 spans="1:29" ht="12.6" thickBot="1" x14ac:dyDescent="0.3">
      <c r="A17" s="62" t="s">
        <v>580</v>
      </c>
      <c r="B17" s="62">
        <f>8.9*F1</f>
        <v>33.82</v>
      </c>
      <c r="C17" s="62" t="s">
        <v>578</v>
      </c>
      <c r="I17" s="101">
        <f>B17*I16</f>
        <v>32.209523809523809</v>
      </c>
      <c r="P17" s="62" t="s">
        <v>590</v>
      </c>
      <c r="R17" s="96" t="s">
        <v>536</v>
      </c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 spans="1:29" ht="12.6" thickBot="1" x14ac:dyDescent="0.3">
      <c r="A18" s="62" t="s">
        <v>490</v>
      </c>
      <c r="B18" s="62">
        <v>26.4</v>
      </c>
      <c r="C18" s="62" t="s">
        <v>576</v>
      </c>
      <c r="D18" s="62" t="s">
        <v>577</v>
      </c>
      <c r="F18" s="62">
        <f>B18*F16</f>
        <v>26400000</v>
      </c>
      <c r="G18" s="62" t="s">
        <v>578</v>
      </c>
      <c r="I18" s="100">
        <f>F18*I16</f>
        <v>25142857.142857142</v>
      </c>
      <c r="J18" s="62" t="s">
        <v>579</v>
      </c>
      <c r="K18" s="102">
        <f>I18*$K$16</f>
        <v>25142.857142857141</v>
      </c>
      <c r="L18" s="102">
        <v>25060</v>
      </c>
      <c r="M18" s="62" t="s">
        <v>461</v>
      </c>
      <c r="O18" s="101">
        <f>J6/L18</f>
        <v>-0.30171289101656029</v>
      </c>
      <c r="P18" s="102">
        <f>((L18*1000)*$I$17)/1000000</f>
        <v>807.17066666666665</v>
      </c>
      <c r="R18" s="96" t="s">
        <v>537</v>
      </c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 spans="1:29" ht="12.6" thickBot="1" x14ac:dyDescent="0.3">
      <c r="A19" s="62" t="s">
        <v>105</v>
      </c>
      <c r="B19" s="62">
        <v>20.6</v>
      </c>
      <c r="C19" s="62" t="s">
        <v>576</v>
      </c>
      <c r="F19" s="62">
        <f>B19*F16</f>
        <v>20600000</v>
      </c>
      <c r="I19" s="100">
        <f>F19*I16</f>
        <v>19619047.619047619</v>
      </c>
      <c r="K19" s="102">
        <f>I19*$K$16</f>
        <v>19619.047619047618</v>
      </c>
      <c r="L19" s="102">
        <v>19585</v>
      </c>
      <c r="O19" s="101">
        <f>-J7/L19</f>
        <v>0.35616955765254021</v>
      </c>
      <c r="P19" s="102">
        <f t="shared" ref="P19:P20" si="2">((L19*1000)*$I$17)/1000000</f>
        <v>630.82352380952386</v>
      </c>
      <c r="R19" s="96" t="s">
        <v>538</v>
      </c>
      <c r="S19" s="97"/>
      <c r="T19" s="97" t="s">
        <v>539</v>
      </c>
      <c r="U19" s="97" t="s">
        <v>540</v>
      </c>
      <c r="V19" s="97"/>
      <c r="W19" s="97"/>
      <c r="X19" s="97"/>
      <c r="Y19" s="97"/>
      <c r="Z19" s="97"/>
      <c r="AA19" s="97"/>
      <c r="AB19" s="97"/>
      <c r="AC19" s="97" t="s">
        <v>541</v>
      </c>
    </row>
    <row r="20" spans="1:29" ht="12.6" thickBot="1" x14ac:dyDescent="0.3">
      <c r="A20" s="62" t="s">
        <v>575</v>
      </c>
      <c r="B20" s="62">
        <v>44645</v>
      </c>
      <c r="C20" s="62" t="s">
        <v>461</v>
      </c>
      <c r="K20" s="102">
        <f>B20</f>
        <v>44645</v>
      </c>
      <c r="L20" s="102">
        <f>K20</f>
        <v>44645</v>
      </c>
      <c r="O20" s="101">
        <f>J8/L20</f>
        <v>-8.1269780899154501E-3</v>
      </c>
      <c r="P20" s="102">
        <f t="shared" si="2"/>
        <v>1437.9941904761904</v>
      </c>
      <c r="R20" s="96" t="s">
        <v>542</v>
      </c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 spans="1:29" ht="12.6" thickBot="1" x14ac:dyDescent="0.3">
      <c r="R21" s="96" t="s">
        <v>543</v>
      </c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 spans="1:29" ht="12.6" thickBot="1" x14ac:dyDescent="0.3">
      <c r="K22" s="65">
        <f>SUM(K18:K19)-K20</f>
        <v>116.90476190476329</v>
      </c>
      <c r="L22" s="65">
        <f>SUM(L18:L19)-L20</f>
        <v>0</v>
      </c>
      <c r="R22" s="96" t="s">
        <v>544</v>
      </c>
      <c r="S22" s="97"/>
      <c r="T22" s="97"/>
      <c r="U22" s="97"/>
      <c r="V22" s="97"/>
      <c r="W22" s="97"/>
      <c r="X22" s="97"/>
      <c r="Y22" s="97"/>
      <c r="Z22" s="97" t="s">
        <v>545</v>
      </c>
      <c r="AA22" s="97"/>
      <c r="AB22" s="97"/>
      <c r="AC22" s="97" t="s">
        <v>545</v>
      </c>
    </row>
    <row r="23" spans="1:29" ht="12.6" thickBot="1" x14ac:dyDescent="0.3">
      <c r="R23" s="96" t="s">
        <v>546</v>
      </c>
      <c r="S23" s="97"/>
      <c r="T23" s="97">
        <v>-384</v>
      </c>
      <c r="U23" s="97">
        <v>-144</v>
      </c>
      <c r="V23" s="97"/>
      <c r="W23" s="97"/>
      <c r="X23" s="97"/>
      <c r="Y23" s="97"/>
      <c r="Z23" s="97"/>
      <c r="AA23" s="97">
        <v>-259</v>
      </c>
      <c r="AB23" s="97"/>
      <c r="AC23" s="97">
        <v>-787</v>
      </c>
    </row>
    <row r="24" spans="1:29" ht="12.6" thickBot="1" x14ac:dyDescent="0.3">
      <c r="A24" s="105"/>
      <c r="B24" s="105" t="s">
        <v>485</v>
      </c>
      <c r="C24" s="105" t="s">
        <v>594</v>
      </c>
      <c r="R24" s="96" t="s">
        <v>467</v>
      </c>
      <c r="S24" s="97"/>
      <c r="T24" s="97"/>
      <c r="U24" s="97"/>
      <c r="V24" s="97"/>
      <c r="W24" s="97"/>
      <c r="X24" s="97"/>
      <c r="Y24" s="97"/>
      <c r="Z24" s="97"/>
      <c r="AA24" s="97" t="s">
        <v>547</v>
      </c>
      <c r="AB24" s="97"/>
      <c r="AC24" s="97" t="s">
        <v>547</v>
      </c>
    </row>
    <row r="25" spans="1:29" ht="12.6" thickBot="1" x14ac:dyDescent="0.3">
      <c r="A25" s="105" t="s">
        <v>490</v>
      </c>
      <c r="B25" s="106">
        <f>P18</f>
        <v>807.17066666666665</v>
      </c>
      <c r="C25" s="106">
        <f>L18</f>
        <v>25060</v>
      </c>
      <c r="R25" s="96" t="s">
        <v>548</v>
      </c>
      <c r="S25" s="97"/>
      <c r="T25" s="97"/>
      <c r="U25" s="97" t="s">
        <v>549</v>
      </c>
      <c r="V25" s="97"/>
      <c r="W25" s="97"/>
      <c r="X25" s="97"/>
      <c r="Y25" s="97"/>
      <c r="Z25" s="97" t="s">
        <v>550</v>
      </c>
      <c r="AA25" s="97" t="s">
        <v>551</v>
      </c>
      <c r="AB25" s="97"/>
      <c r="AC25" s="97" t="s">
        <v>552</v>
      </c>
    </row>
    <row r="26" spans="1:29" ht="12.6" thickBot="1" x14ac:dyDescent="0.3">
      <c r="A26" s="105" t="s">
        <v>105</v>
      </c>
      <c r="B26" s="106">
        <f>P19</f>
        <v>630.82352380952386</v>
      </c>
      <c r="C26" s="106">
        <f>L19</f>
        <v>19585</v>
      </c>
      <c r="R26" s="96" t="s">
        <v>464</v>
      </c>
      <c r="S26" s="97"/>
      <c r="T26" s="97"/>
      <c r="U26" s="97" t="s">
        <v>553</v>
      </c>
      <c r="V26" s="97"/>
      <c r="W26" s="97"/>
      <c r="X26" s="97"/>
      <c r="Y26" s="97"/>
      <c r="Z26" s="97" t="s">
        <v>554</v>
      </c>
      <c r="AA26" s="97" t="s">
        <v>555</v>
      </c>
      <c r="AB26" s="97"/>
      <c r="AC26" s="97" t="s">
        <v>556</v>
      </c>
    </row>
    <row r="27" spans="1:29" ht="12.6" thickBot="1" x14ac:dyDescent="0.3">
      <c r="A27" s="105" t="s">
        <v>593</v>
      </c>
      <c r="B27" s="106">
        <f>P20</f>
        <v>1437.9941904761904</v>
      </c>
      <c r="C27" s="106">
        <f>L20</f>
        <v>44645</v>
      </c>
      <c r="R27" s="96" t="s">
        <v>471</v>
      </c>
      <c r="S27" s="97"/>
      <c r="T27" s="97"/>
      <c r="U27" s="97" t="s">
        <v>557</v>
      </c>
      <c r="V27" s="97"/>
      <c r="W27" s="97"/>
      <c r="X27" s="97"/>
      <c r="Y27" s="97"/>
      <c r="Z27" s="97"/>
      <c r="AA27" s="97"/>
      <c r="AB27" s="97"/>
      <c r="AC27" s="97" t="s">
        <v>557</v>
      </c>
    </row>
    <row r="28" spans="1:29" ht="12.6" thickBot="1" x14ac:dyDescent="0.3">
      <c r="R28" s="96" t="s">
        <v>470</v>
      </c>
      <c r="S28" s="97"/>
      <c r="T28" s="97"/>
      <c r="U28" s="97" t="s">
        <v>558</v>
      </c>
      <c r="V28" s="97"/>
      <c r="W28" s="97"/>
      <c r="X28" s="97"/>
      <c r="Y28" s="97"/>
      <c r="Z28" s="97" t="s">
        <v>559</v>
      </c>
      <c r="AA28" s="97" t="s">
        <v>560</v>
      </c>
      <c r="AB28" s="97"/>
      <c r="AC28" s="97" t="s">
        <v>561</v>
      </c>
    </row>
    <row r="29" spans="1:29" ht="12.6" thickBot="1" x14ac:dyDescent="0.3">
      <c r="A29" s="62" t="s">
        <v>490</v>
      </c>
      <c r="B29" s="100">
        <f>'Crude oil'!G5</f>
        <v>7585.6160799250001</v>
      </c>
      <c r="C29" s="62">
        <f>'Crude oil'!F5</f>
        <v>227019.94545454546</v>
      </c>
      <c r="D29" s="115">
        <f>D36/F36</f>
        <v>-7152.5858406940288</v>
      </c>
      <c r="E29" s="64"/>
      <c r="F29" s="64"/>
      <c r="R29" s="96" t="s">
        <v>562</v>
      </c>
      <c r="S29" s="97"/>
      <c r="T29" s="97"/>
      <c r="U29" s="97" t="s">
        <v>563</v>
      </c>
      <c r="V29" s="97"/>
      <c r="W29" s="97"/>
      <c r="X29" s="97"/>
      <c r="Y29" s="97"/>
      <c r="Z29" s="97" t="s">
        <v>564</v>
      </c>
      <c r="AA29" s="97" t="s">
        <v>565</v>
      </c>
      <c r="AB29" s="97"/>
      <c r="AC29" s="97" t="s">
        <v>566</v>
      </c>
    </row>
    <row r="30" spans="1:29" ht="12.6" thickBot="1" x14ac:dyDescent="0.3">
      <c r="A30" s="62" t="s">
        <v>104</v>
      </c>
      <c r="B30" s="100">
        <f>'Crude oil'!G6</f>
        <v>7383.4347975499995</v>
      </c>
      <c r="C30" s="62">
        <f>'Crude oil'!F6</f>
        <v>220969.12727272726</v>
      </c>
      <c r="D30" s="115">
        <f t="shared" ref="D30:D31" si="3">D37/F37</f>
        <v>0</v>
      </c>
      <c r="E30" s="64"/>
      <c r="F30" s="64"/>
      <c r="R30" s="96" t="s">
        <v>567</v>
      </c>
      <c r="S30" s="97"/>
      <c r="T30" s="97"/>
      <c r="U30" s="97" t="s">
        <v>568</v>
      </c>
      <c r="V30" s="97"/>
      <c r="W30" s="97"/>
      <c r="X30" s="97"/>
      <c r="Y30" s="97"/>
      <c r="Z30" s="97">
        <v>66</v>
      </c>
      <c r="AA30" s="97"/>
      <c r="AB30" s="97"/>
      <c r="AC30" s="97" t="s">
        <v>569</v>
      </c>
    </row>
    <row r="31" spans="1:29" ht="12.6" thickBot="1" x14ac:dyDescent="0.3">
      <c r="A31" s="62" t="s">
        <v>105</v>
      </c>
      <c r="B31" s="100">
        <f>'Crude oil'!G7</f>
        <v>440.14831329709995</v>
      </c>
      <c r="C31" s="62">
        <f>'Crude oil'!F7</f>
        <v>13172.62105329298</v>
      </c>
      <c r="D31" s="115">
        <f t="shared" si="3"/>
        <v>-5589.9199397443163</v>
      </c>
      <c r="R31" s="96" t="s">
        <v>416</v>
      </c>
      <c r="S31" s="97"/>
      <c r="T31" s="97"/>
      <c r="U31" s="97">
        <v>314</v>
      </c>
      <c r="V31" s="97"/>
      <c r="W31" s="97"/>
      <c r="X31" s="97"/>
      <c r="Y31" s="97"/>
      <c r="Z31" s="97"/>
      <c r="AA31" s="97"/>
      <c r="AB31" s="97"/>
      <c r="AC31" s="97">
        <v>314</v>
      </c>
    </row>
    <row r="32" spans="1:29" ht="12.6" thickBot="1" x14ac:dyDescent="0.3">
      <c r="A32" s="62" t="s">
        <v>593</v>
      </c>
      <c r="B32" s="100">
        <f>'Crude oil'!G12</f>
        <v>352.54391470849839</v>
      </c>
      <c r="C32" s="62">
        <f>'Crude oil'!F12</f>
        <v>10550.824012734183</v>
      </c>
      <c r="D32" s="64">
        <f>C32</f>
        <v>10550.824012734183</v>
      </c>
      <c r="R32" s="96" t="s">
        <v>570</v>
      </c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 spans="1:29" ht="12.6" thickBot="1" x14ac:dyDescent="0.3">
      <c r="A33" s="62" t="s">
        <v>597</v>
      </c>
      <c r="B33" s="100">
        <f>'Crude oil'!G13</f>
        <v>289.78568096360181</v>
      </c>
      <c r="C33" s="100">
        <f>'Crude oil'!F13</f>
        <v>8672.6152223769859</v>
      </c>
      <c r="D33" s="64">
        <f>D40/F39</f>
        <v>-15.700836882766449</v>
      </c>
      <c r="F33" s="116">
        <f>SUM(D32:D33)-(D29+D31-D30)</f>
        <v>23277.628956289762</v>
      </c>
      <c r="R33" s="98" t="s">
        <v>571</v>
      </c>
      <c r="S33" s="99"/>
      <c r="T33" s="99"/>
      <c r="U33" s="99" t="s">
        <v>572</v>
      </c>
      <c r="V33" s="99"/>
      <c r="W33" s="99"/>
      <c r="X33" s="99"/>
      <c r="Y33" s="99"/>
      <c r="Z33" s="99"/>
      <c r="AA33" s="99"/>
      <c r="AB33" s="93"/>
      <c r="AC33" s="93"/>
    </row>
    <row r="34" spans="1:29" x14ac:dyDescent="0.25">
      <c r="D34" s="64"/>
    </row>
    <row r="35" spans="1:29" x14ac:dyDescent="0.25">
      <c r="B35" s="62" t="s">
        <v>604</v>
      </c>
      <c r="C35" s="62" t="s">
        <v>200</v>
      </c>
      <c r="D35" s="64"/>
      <c r="F35" s="68"/>
    </row>
    <row r="36" spans="1:29" x14ac:dyDescent="0.25">
      <c r="A36" s="62" t="s">
        <v>490</v>
      </c>
      <c r="B36" s="64">
        <f>B29</f>
        <v>7585.6160799250001</v>
      </c>
      <c r="C36" s="103">
        <f>SAM!CA29-B25</f>
        <v>-807.17066666666665</v>
      </c>
      <c r="D36" s="64">
        <f>C36</f>
        <v>-807.17066666666665</v>
      </c>
      <c r="E36" s="66">
        <f>(C36)/C29</f>
        <v>-3.5555055087804189E-3</v>
      </c>
      <c r="F36" s="66">
        <v>0.11285018937827181</v>
      </c>
      <c r="H36" s="68"/>
    </row>
    <row r="37" spans="1:29" x14ac:dyDescent="0.25">
      <c r="A37" s="62" t="s">
        <v>104</v>
      </c>
      <c r="B37" s="64">
        <f t="shared" ref="B37:B40" si="4">B30</f>
        <v>7383.4347975499995</v>
      </c>
      <c r="C37" s="103">
        <f>SAM!ET85+SAM!ES85</f>
        <v>0</v>
      </c>
      <c r="D37" s="64">
        <f>C37</f>
        <v>0</v>
      </c>
      <c r="E37" s="66">
        <f t="shared" ref="E37:E40" si="5">(C37)/C30</f>
        <v>0</v>
      </c>
      <c r="F37" s="66">
        <f>F36</f>
        <v>0.11285018937827181</v>
      </c>
      <c r="H37" s="68"/>
    </row>
    <row r="38" spans="1:29" x14ac:dyDescent="0.25">
      <c r="A38" s="62" t="s">
        <v>105</v>
      </c>
      <c r="B38" s="64">
        <f t="shared" si="4"/>
        <v>440.14831329709995</v>
      </c>
      <c r="C38" s="103">
        <f>SAM!CA152+SAM!CA156-B26</f>
        <v>-630.82352380952386</v>
      </c>
      <c r="D38" s="64">
        <f>C38</f>
        <v>-630.82352380952386</v>
      </c>
      <c r="E38" s="66">
        <f t="shared" si="5"/>
        <v>-4.7888990449006075E-2</v>
      </c>
      <c r="F38" s="66">
        <f>F37</f>
        <v>0.11285018937827181</v>
      </c>
    </row>
    <row r="39" spans="1:29" x14ac:dyDescent="0.25">
      <c r="A39" s="62" t="s">
        <v>593</v>
      </c>
      <c r="B39" s="64">
        <f t="shared" si="4"/>
        <v>352.54391470849839</v>
      </c>
      <c r="C39" s="103">
        <f>SAM!AQ85-B27</f>
        <v>-1433.3707439254656</v>
      </c>
      <c r="D39" s="64">
        <f t="shared" ref="D39:D40" si="6">C39</f>
        <v>-1433.3707439254656</v>
      </c>
      <c r="E39" s="66">
        <f t="shared" si="5"/>
        <v>-0.13585391455638696</v>
      </c>
      <c r="F39" s="66">
        <f t="shared" ref="F39:F40" si="7">(D39)/D32</f>
        <v>-0.13585391455638696</v>
      </c>
    </row>
    <row r="40" spans="1:29" x14ac:dyDescent="0.25">
      <c r="A40" s="62" t="s">
        <v>597</v>
      </c>
      <c r="B40" s="64">
        <f t="shared" si="4"/>
        <v>289.78568096360181</v>
      </c>
      <c r="C40" s="103">
        <f>SAM!AK85</f>
        <v>2.133020152335122</v>
      </c>
      <c r="D40" s="64">
        <f t="shared" si="6"/>
        <v>2.133020152335122</v>
      </c>
      <c r="E40" s="66">
        <f t="shared" si="5"/>
        <v>2.4594889749420993E-4</v>
      </c>
      <c r="F40" s="66">
        <f t="shared" si="7"/>
        <v>-0.13585391455638696</v>
      </c>
    </row>
    <row r="41" spans="1:29" x14ac:dyDescent="0.25">
      <c r="D41" s="64">
        <f>SAM!CA119</f>
        <v>0</v>
      </c>
      <c r="F41" s="68"/>
    </row>
    <row r="42" spans="1:29" x14ac:dyDescent="0.25">
      <c r="D42" s="64"/>
    </row>
    <row r="43" spans="1:29" x14ac:dyDescent="0.25">
      <c r="D43" s="64">
        <f>SUM(D39:D40)</f>
        <v>-1431.2377237731305</v>
      </c>
      <c r="F43" s="68"/>
    </row>
    <row r="44" spans="1:29" x14ac:dyDescent="0.25">
      <c r="D44" s="65">
        <f>SUM(D36,D38,D41)-D37</f>
        <v>-1437.9941904761904</v>
      </c>
    </row>
    <row r="45" spans="1:29" x14ac:dyDescent="0.25">
      <c r="C45" s="63"/>
      <c r="D45" s="63"/>
      <c r="E45" s="63"/>
    </row>
    <row r="46" spans="1:29" x14ac:dyDescent="0.25">
      <c r="D46" s="65"/>
      <c r="E46" s="65"/>
      <c r="F46" s="68"/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" sqref="C1:D2"/>
    </sheetView>
  </sheetViews>
  <sheetFormatPr defaultRowHeight="11.4" x14ac:dyDescent="0.2"/>
  <cols>
    <col min="1" max="1" width="9.88671875" style="109" bestFit="1" customWidth="1"/>
    <col min="2" max="2" width="13.6640625" style="109" bestFit="1" customWidth="1"/>
    <col min="3" max="3" width="9.109375" style="109" bestFit="1" customWidth="1"/>
    <col min="4" max="4" width="9.21875" style="109" bestFit="1" customWidth="1"/>
    <col min="5" max="5" width="8.88671875" style="109"/>
    <col min="6" max="6" width="13.5546875" style="109" bestFit="1" customWidth="1"/>
    <col min="7" max="7" width="12" style="109" bestFit="1" customWidth="1"/>
    <col min="8" max="16384" width="8.88671875" style="109"/>
  </cols>
  <sheetData>
    <row r="1" spans="1:7" x14ac:dyDescent="0.2">
      <c r="B1" s="110">
        <v>37411661</v>
      </c>
      <c r="C1" s="111">
        <f>1-C2</f>
        <v>0.99875514875999016</v>
      </c>
      <c r="D1" s="109" t="s">
        <v>598</v>
      </c>
    </row>
    <row r="2" spans="1:7" x14ac:dyDescent="0.2">
      <c r="B2" s="110">
        <v>46630</v>
      </c>
      <c r="C2" s="111">
        <f>B2/SUM(B1:B2)</f>
        <v>1.2448512400098552E-3</v>
      </c>
    </row>
    <row r="3" spans="1:7" x14ac:dyDescent="0.2">
      <c r="B3" s="110"/>
      <c r="F3" s="109">
        <v>165</v>
      </c>
      <c r="G3" s="112">
        <v>33413.875</v>
      </c>
    </row>
    <row r="4" spans="1:7" x14ac:dyDescent="0.2">
      <c r="B4" s="110" t="s">
        <v>599</v>
      </c>
      <c r="C4" s="109" t="s">
        <v>600</v>
      </c>
      <c r="F4" s="109" t="s">
        <v>461</v>
      </c>
    </row>
    <row r="5" spans="1:7" x14ac:dyDescent="0.2">
      <c r="A5" s="109" t="s">
        <v>601</v>
      </c>
      <c r="B5" s="113">
        <f>SUM(B1:B2)</f>
        <v>37458291</v>
      </c>
      <c r="C5" s="113">
        <f>B5/D6</f>
        <v>5351.2275786613391</v>
      </c>
      <c r="D5" s="113"/>
      <c r="F5" s="112">
        <f>B5/$F$3</f>
        <v>227019.94545454546</v>
      </c>
      <c r="G5" s="114">
        <f>($G$3*F5)/1000000</f>
        <v>7585.6160799250001</v>
      </c>
    </row>
    <row r="6" spans="1:7" x14ac:dyDescent="0.2">
      <c r="A6" s="109" t="s">
        <v>483</v>
      </c>
      <c r="B6" s="113">
        <v>36459906</v>
      </c>
      <c r="C6" s="113">
        <v>5208.6000000000004</v>
      </c>
      <c r="D6" s="113">
        <f>B6/C6</f>
        <v>6999.9435548899892</v>
      </c>
      <c r="F6" s="112">
        <f t="shared" ref="F6:F7" si="0">B6/$F$3</f>
        <v>220969.12727272726</v>
      </c>
      <c r="G6" s="114">
        <f>($G$3*F6)/1000000</f>
        <v>7383.4347975499995</v>
      </c>
    </row>
    <row r="7" spans="1:7" x14ac:dyDescent="0.2">
      <c r="A7" s="109" t="s">
        <v>602</v>
      </c>
      <c r="B7" s="112">
        <f>C7*D6</f>
        <v>2173482.4737933418</v>
      </c>
      <c r="C7" s="113">
        <v>310.5</v>
      </c>
      <c r="D7" s="113"/>
      <c r="F7" s="112">
        <f t="shared" si="0"/>
        <v>13172.62105329298</v>
      </c>
      <c r="G7" s="114">
        <f>($G$3*F7)/1000000</f>
        <v>440.14831329709995</v>
      </c>
    </row>
    <row r="8" spans="1:7" x14ac:dyDescent="0.2">
      <c r="C8" s="113"/>
      <c r="D8" s="113"/>
      <c r="G8" s="114"/>
    </row>
    <row r="9" spans="1:7" x14ac:dyDescent="0.2">
      <c r="A9" s="109" t="s">
        <v>474</v>
      </c>
      <c r="B9" s="112">
        <f>B7+B5-B6</f>
        <v>3171867.4737933427</v>
      </c>
      <c r="C9" s="113">
        <f>B9/D6</f>
        <v>453.12757866133848</v>
      </c>
      <c r="D9" s="113"/>
      <c r="G9" s="114"/>
    </row>
    <row r="10" spans="1:7" x14ac:dyDescent="0.2">
      <c r="A10" s="109" t="s">
        <v>469</v>
      </c>
      <c r="B10" s="112">
        <f>SUM(B12:B13)</f>
        <v>3171867.4737933427</v>
      </c>
      <c r="C10" s="112">
        <f>SUM(D12:D13)</f>
        <v>453.12757866133848</v>
      </c>
      <c r="D10" s="113"/>
      <c r="G10" s="114"/>
    </row>
    <row r="11" spans="1:7" x14ac:dyDescent="0.2">
      <c r="C11" s="113"/>
      <c r="D11" s="113"/>
      <c r="G11" s="114"/>
    </row>
    <row r="12" spans="1:7" x14ac:dyDescent="0.2">
      <c r="A12" s="109" t="s">
        <v>596</v>
      </c>
      <c r="B12" s="113">
        <f>D12*D6</f>
        <v>1740885.9621011403</v>
      </c>
      <c r="C12" s="113">
        <v>248.7</v>
      </c>
      <c r="D12" s="113">
        <f>C12</f>
        <v>248.7</v>
      </c>
      <c r="F12" s="112">
        <f t="shared" ref="F12:F13" si="1">B12/$F$3</f>
        <v>10550.824012734183</v>
      </c>
      <c r="G12" s="114">
        <f>($G$3*F12)/1000000</f>
        <v>352.54391470849839</v>
      </c>
    </row>
    <row r="13" spans="1:7" x14ac:dyDescent="0.2">
      <c r="A13" s="109" t="s">
        <v>603</v>
      </c>
      <c r="B13" s="113">
        <f>D13*D6</f>
        <v>1430981.5116922027</v>
      </c>
      <c r="C13" s="113">
        <v>61.8</v>
      </c>
      <c r="D13" s="113">
        <f>C9-SUM(C12)</f>
        <v>204.42757866133849</v>
      </c>
      <c r="F13" s="112">
        <f t="shared" si="1"/>
        <v>8672.6152223769859</v>
      </c>
      <c r="G13" s="114">
        <f>($G$3*F13)/1000000</f>
        <v>289.78568096360181</v>
      </c>
    </row>
    <row r="14" spans="1:7" x14ac:dyDescent="0.2">
      <c r="C14" s="113"/>
      <c r="D14" s="1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22" workbookViewId="0">
      <selection activeCell="B39" sqref="B39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183</v>
      </c>
    </row>
    <row r="4" spans="1:5" x14ac:dyDescent="0.3">
      <c r="A4" s="2" t="s">
        <v>201</v>
      </c>
    </row>
    <row r="5" spans="1:5" x14ac:dyDescent="0.3">
      <c r="D5" t="s">
        <v>184</v>
      </c>
      <c r="E5" t="s">
        <v>185</v>
      </c>
    </row>
    <row r="6" spans="1:5" x14ac:dyDescent="0.3">
      <c r="A6" t="s">
        <v>188</v>
      </c>
      <c r="B6" t="s">
        <v>116</v>
      </c>
      <c r="C6" t="s">
        <v>189</v>
      </c>
      <c r="D6">
        <v>1</v>
      </c>
    </row>
    <row r="7" spans="1:5" x14ac:dyDescent="0.3">
      <c r="A7" t="s">
        <v>188</v>
      </c>
      <c r="B7" t="s">
        <v>117</v>
      </c>
      <c r="C7" t="s">
        <v>190</v>
      </c>
      <c r="D7">
        <v>1</v>
      </c>
    </row>
    <row r="8" spans="1:5" x14ac:dyDescent="0.3">
      <c r="A8" t="s">
        <v>188</v>
      </c>
      <c r="B8" t="s">
        <v>118</v>
      </c>
      <c r="C8" t="s">
        <v>191</v>
      </c>
      <c r="D8">
        <v>1</v>
      </c>
    </row>
    <row r="9" spans="1:5" x14ac:dyDescent="0.3">
      <c r="A9" t="s">
        <v>188</v>
      </c>
      <c r="B9" t="s">
        <v>119</v>
      </c>
      <c r="C9" t="s">
        <v>192</v>
      </c>
      <c r="D9">
        <v>1</v>
      </c>
    </row>
    <row r="10" spans="1:5" x14ac:dyDescent="0.3">
      <c r="A10" t="s">
        <v>188</v>
      </c>
      <c r="B10" t="s">
        <v>120</v>
      </c>
      <c r="C10" t="s">
        <v>193</v>
      </c>
      <c r="D10">
        <v>1</v>
      </c>
    </row>
    <row r="11" spans="1:5" x14ac:dyDescent="0.3">
      <c r="A11" t="s">
        <v>188</v>
      </c>
      <c r="B11" t="s">
        <v>121</v>
      </c>
      <c r="C11" t="s">
        <v>194</v>
      </c>
      <c r="D11">
        <v>1</v>
      </c>
    </row>
    <row r="12" spans="1:5" x14ac:dyDescent="0.3">
      <c r="A12" t="s">
        <v>188</v>
      </c>
      <c r="B12" t="s">
        <v>122</v>
      </c>
      <c r="C12" t="s">
        <v>195</v>
      </c>
      <c r="D12">
        <v>1</v>
      </c>
    </row>
    <row r="13" spans="1:5" x14ac:dyDescent="0.3">
      <c r="A13" t="s">
        <v>188</v>
      </c>
      <c r="B13" t="s">
        <v>123</v>
      </c>
      <c r="C13" t="s">
        <v>196</v>
      </c>
      <c r="D13">
        <v>1</v>
      </c>
    </row>
    <row r="14" spans="1:5" x14ac:dyDescent="0.3">
      <c r="A14" t="s">
        <v>188</v>
      </c>
      <c r="B14" t="s">
        <v>124</v>
      </c>
      <c r="C14" t="s">
        <v>197</v>
      </c>
      <c r="D14">
        <v>1</v>
      </c>
    </row>
    <row r="15" spans="1:5" x14ac:dyDescent="0.3">
      <c r="A15" t="s">
        <v>188</v>
      </c>
      <c r="B15" t="s">
        <v>125</v>
      </c>
      <c r="C15" t="s">
        <v>202</v>
      </c>
      <c r="D15">
        <v>1</v>
      </c>
    </row>
    <row r="16" spans="1:5" x14ac:dyDescent="0.3">
      <c r="A16" t="s">
        <v>188</v>
      </c>
      <c r="B16" t="s">
        <v>126</v>
      </c>
      <c r="C16" t="s">
        <v>203</v>
      </c>
      <c r="D16">
        <v>1</v>
      </c>
    </row>
    <row r="17" spans="1:4" x14ac:dyDescent="0.3">
      <c r="A17" t="s">
        <v>188</v>
      </c>
      <c r="B17" t="s">
        <v>127</v>
      </c>
      <c r="C17" t="s">
        <v>204</v>
      </c>
      <c r="D17">
        <v>1</v>
      </c>
    </row>
    <row r="18" spans="1:4" x14ac:dyDescent="0.3">
      <c r="A18" t="s">
        <v>188</v>
      </c>
      <c r="B18" t="s">
        <v>128</v>
      </c>
      <c r="C18" t="s">
        <v>246</v>
      </c>
      <c r="D18">
        <v>1</v>
      </c>
    </row>
    <row r="19" spans="1:4" x14ac:dyDescent="0.3">
      <c r="A19" t="s">
        <v>188</v>
      </c>
      <c r="B19" t="s">
        <v>129</v>
      </c>
      <c r="C19" t="s">
        <v>205</v>
      </c>
      <c r="D19">
        <v>1</v>
      </c>
    </row>
    <row r="20" spans="1:4" x14ac:dyDescent="0.3">
      <c r="A20" t="s">
        <v>188</v>
      </c>
      <c r="B20" t="s">
        <v>130</v>
      </c>
      <c r="C20" t="s">
        <v>206</v>
      </c>
      <c r="D20">
        <v>1</v>
      </c>
    </row>
    <row r="21" spans="1:4" x14ac:dyDescent="0.3">
      <c r="A21" t="s">
        <v>188</v>
      </c>
      <c r="B21" t="s">
        <v>131</v>
      </c>
      <c r="C21" t="s">
        <v>207</v>
      </c>
      <c r="D21">
        <v>1</v>
      </c>
    </row>
    <row r="22" spans="1:4" x14ac:dyDescent="0.3">
      <c r="A22" t="s">
        <v>188</v>
      </c>
      <c r="B22" t="s">
        <v>132</v>
      </c>
      <c r="C22" t="s">
        <v>208</v>
      </c>
      <c r="D22">
        <v>1</v>
      </c>
    </row>
    <row r="23" spans="1:4" x14ac:dyDescent="0.3">
      <c r="A23" t="s">
        <v>188</v>
      </c>
      <c r="B23" t="s">
        <v>133</v>
      </c>
      <c r="C23" t="s">
        <v>209</v>
      </c>
      <c r="D23">
        <v>1</v>
      </c>
    </row>
    <row r="24" spans="1:4" x14ac:dyDescent="0.3">
      <c r="A24" t="s">
        <v>188</v>
      </c>
      <c r="B24" t="s">
        <v>134</v>
      </c>
      <c r="C24" t="s">
        <v>247</v>
      </c>
      <c r="D24">
        <v>1</v>
      </c>
    </row>
    <row r="25" spans="1:4" x14ac:dyDescent="0.3">
      <c r="A25" t="s">
        <v>188</v>
      </c>
      <c r="B25" t="s">
        <v>135</v>
      </c>
      <c r="C25" t="s">
        <v>210</v>
      </c>
      <c r="D25">
        <v>1</v>
      </c>
    </row>
    <row r="26" spans="1:4" x14ac:dyDescent="0.3">
      <c r="A26" t="s">
        <v>188</v>
      </c>
      <c r="B26" t="s">
        <v>136</v>
      </c>
      <c r="C26" t="s">
        <v>211</v>
      </c>
      <c r="D26">
        <v>1</v>
      </c>
    </row>
    <row r="27" spans="1:4" x14ac:dyDescent="0.3">
      <c r="A27" t="s">
        <v>188</v>
      </c>
      <c r="B27" t="s">
        <v>137</v>
      </c>
      <c r="C27" t="s">
        <v>212</v>
      </c>
      <c r="D27">
        <v>1</v>
      </c>
    </row>
    <row r="28" spans="1:4" x14ac:dyDescent="0.3">
      <c r="A28" t="s">
        <v>188</v>
      </c>
      <c r="B28" t="s">
        <v>138</v>
      </c>
      <c r="C28" t="s">
        <v>248</v>
      </c>
      <c r="D28">
        <v>1</v>
      </c>
    </row>
    <row r="29" spans="1:4" x14ac:dyDescent="0.3">
      <c r="A29" t="s">
        <v>188</v>
      </c>
      <c r="B29" t="s">
        <v>139</v>
      </c>
      <c r="C29" t="s">
        <v>213</v>
      </c>
      <c r="D29">
        <v>1</v>
      </c>
    </row>
    <row r="30" spans="1:4" x14ac:dyDescent="0.3">
      <c r="A30" t="s">
        <v>188</v>
      </c>
      <c r="B30" t="s">
        <v>140</v>
      </c>
      <c r="C30" t="s">
        <v>214</v>
      </c>
      <c r="D30">
        <v>1</v>
      </c>
    </row>
    <row r="31" spans="1:4" x14ac:dyDescent="0.3">
      <c r="A31" t="s">
        <v>188</v>
      </c>
      <c r="B31" t="s">
        <v>141</v>
      </c>
      <c r="C31" t="s">
        <v>215</v>
      </c>
      <c r="D31">
        <v>1</v>
      </c>
    </row>
    <row r="32" spans="1:4" x14ac:dyDescent="0.3">
      <c r="A32" t="s">
        <v>188</v>
      </c>
      <c r="B32" t="s">
        <v>142</v>
      </c>
      <c r="C32" t="s">
        <v>216</v>
      </c>
      <c r="D32">
        <v>1</v>
      </c>
    </row>
    <row r="33" spans="1:6" x14ac:dyDescent="0.3">
      <c r="A33" t="s">
        <v>188</v>
      </c>
      <c r="B33" t="s">
        <v>143</v>
      </c>
      <c r="C33" t="s">
        <v>217</v>
      </c>
      <c r="D33">
        <v>1</v>
      </c>
    </row>
    <row r="34" spans="1:6" x14ac:dyDescent="0.3">
      <c r="A34" t="s">
        <v>188</v>
      </c>
      <c r="B34" t="s">
        <v>144</v>
      </c>
      <c r="C34" t="s">
        <v>218</v>
      </c>
      <c r="D34">
        <v>1</v>
      </c>
    </row>
    <row r="35" spans="1:6" x14ac:dyDescent="0.3">
      <c r="A35" t="s">
        <v>188</v>
      </c>
      <c r="B35" t="s">
        <v>145</v>
      </c>
      <c r="C35" t="s">
        <v>220</v>
      </c>
      <c r="D35">
        <v>1</v>
      </c>
    </row>
    <row r="36" spans="1:6" x14ac:dyDescent="0.3">
      <c r="A36" t="s">
        <v>188</v>
      </c>
      <c r="B36" t="s">
        <v>221</v>
      </c>
      <c r="C36" t="s">
        <v>222</v>
      </c>
      <c r="D36">
        <v>1</v>
      </c>
    </row>
    <row r="37" spans="1:6" x14ac:dyDescent="0.3">
      <c r="A37" t="s">
        <v>198</v>
      </c>
      <c r="B37" t="s">
        <v>223</v>
      </c>
      <c r="C37" t="s">
        <v>219</v>
      </c>
      <c r="D37">
        <v>3</v>
      </c>
      <c r="F37" t="s">
        <v>199</v>
      </c>
    </row>
    <row r="38" spans="1:6" x14ac:dyDescent="0.3">
      <c r="A38" t="s">
        <v>186</v>
      </c>
      <c r="B38" t="s">
        <v>200</v>
      </c>
      <c r="C38" t="s">
        <v>386</v>
      </c>
      <c r="D38">
        <v>1</v>
      </c>
      <c r="E38">
        <v>1</v>
      </c>
    </row>
    <row r="39" spans="1:6" x14ac:dyDescent="0.3">
      <c r="A39" s="6" t="s">
        <v>186</v>
      </c>
      <c r="B39" s="6" t="s">
        <v>224</v>
      </c>
      <c r="C39" s="6" t="s">
        <v>306</v>
      </c>
      <c r="D39" s="6">
        <v>1</v>
      </c>
      <c r="E39" s="6">
        <v>1</v>
      </c>
    </row>
    <row r="40" spans="1:6" x14ac:dyDescent="0.3">
      <c r="A40" s="6" t="s">
        <v>186</v>
      </c>
      <c r="B40" s="6" t="s">
        <v>225</v>
      </c>
      <c r="C40" s="6" t="s">
        <v>307</v>
      </c>
      <c r="D40" s="6">
        <v>1</v>
      </c>
      <c r="E40" s="6">
        <v>1</v>
      </c>
    </row>
    <row r="41" spans="1:6" x14ac:dyDescent="0.3">
      <c r="A41" s="6" t="s">
        <v>186</v>
      </c>
      <c r="B41" s="6" t="s">
        <v>226</v>
      </c>
      <c r="C41" s="6" t="s">
        <v>308</v>
      </c>
      <c r="D41" s="6">
        <v>1</v>
      </c>
      <c r="E41" s="6">
        <v>1</v>
      </c>
    </row>
    <row r="42" spans="1:6" x14ac:dyDescent="0.3">
      <c r="A42" s="6" t="s">
        <v>186</v>
      </c>
      <c r="B42" s="6" t="s">
        <v>227</v>
      </c>
      <c r="C42" s="6" t="s">
        <v>309</v>
      </c>
      <c r="D42" s="6">
        <v>1</v>
      </c>
      <c r="E42" s="6">
        <v>1</v>
      </c>
    </row>
    <row r="43" spans="1:6" x14ac:dyDescent="0.3">
      <c r="A43" s="6" t="s">
        <v>186</v>
      </c>
      <c r="B43" s="6" t="s">
        <v>228</v>
      </c>
      <c r="C43" s="6" t="s">
        <v>229</v>
      </c>
      <c r="D43" s="6">
        <v>1</v>
      </c>
      <c r="E43" s="6">
        <v>1</v>
      </c>
    </row>
    <row r="44" spans="1:6" x14ac:dyDescent="0.3">
      <c r="A44" s="6" t="s">
        <v>186</v>
      </c>
      <c r="B44" s="6" t="s">
        <v>230</v>
      </c>
      <c r="C44" s="6" t="s">
        <v>231</v>
      </c>
      <c r="D44" s="6">
        <v>1</v>
      </c>
      <c r="E44" s="6">
        <v>1</v>
      </c>
    </row>
    <row r="45" spans="1:6" x14ac:dyDescent="0.3">
      <c r="A45" s="6" t="s">
        <v>186</v>
      </c>
      <c r="B45" s="6" t="s">
        <v>232</v>
      </c>
      <c r="C45" s="6" t="s">
        <v>491</v>
      </c>
      <c r="D45" s="6">
        <v>1</v>
      </c>
      <c r="E45" s="6">
        <v>1</v>
      </c>
    </row>
    <row r="46" spans="1:6" x14ac:dyDescent="0.3">
      <c r="A46" s="6" t="s">
        <v>186</v>
      </c>
      <c r="B46" s="6" t="s">
        <v>234</v>
      </c>
      <c r="C46" s="6" t="s">
        <v>235</v>
      </c>
      <c r="D46" s="6">
        <v>1</v>
      </c>
      <c r="E46" s="6">
        <v>1</v>
      </c>
    </row>
    <row r="47" spans="1:6" x14ac:dyDescent="0.3">
      <c r="A47" s="6" t="s">
        <v>186</v>
      </c>
      <c r="B47" t="s">
        <v>236</v>
      </c>
      <c r="C47" t="s">
        <v>237</v>
      </c>
      <c r="D47" s="6">
        <v>1</v>
      </c>
      <c r="E47" s="6">
        <v>1</v>
      </c>
    </row>
    <row r="48" spans="1:6" x14ac:dyDescent="0.3">
      <c r="A48" s="6" t="s">
        <v>186</v>
      </c>
      <c r="B48" t="s">
        <v>238</v>
      </c>
      <c r="C48" t="s">
        <v>239</v>
      </c>
      <c r="D48" s="6">
        <v>1</v>
      </c>
      <c r="E48" s="6">
        <v>1</v>
      </c>
    </row>
    <row r="49" spans="1:5" x14ac:dyDescent="0.3">
      <c r="A49" s="6" t="s">
        <v>186</v>
      </c>
      <c r="B49" t="s">
        <v>240</v>
      </c>
      <c r="C49" t="s">
        <v>241</v>
      </c>
      <c r="D49" s="6">
        <v>1</v>
      </c>
      <c r="E49" s="6">
        <v>1</v>
      </c>
    </row>
    <row r="50" spans="1:5" x14ac:dyDescent="0.3">
      <c r="A50" s="6" t="s">
        <v>186</v>
      </c>
      <c r="B50" t="s">
        <v>242</v>
      </c>
      <c r="C50" t="s">
        <v>243</v>
      </c>
      <c r="D50" s="6">
        <v>1</v>
      </c>
      <c r="E50" s="6">
        <v>1</v>
      </c>
    </row>
    <row r="51" spans="1:5" x14ac:dyDescent="0.3">
      <c r="A51" s="6" t="s">
        <v>186</v>
      </c>
      <c r="B51" t="s">
        <v>244</v>
      </c>
      <c r="C51" t="s">
        <v>245</v>
      </c>
      <c r="D51" s="6">
        <v>1</v>
      </c>
      <c r="E51" s="6">
        <v>1</v>
      </c>
    </row>
    <row r="52" spans="1:5" x14ac:dyDescent="0.3">
      <c r="A52" t="s">
        <v>188</v>
      </c>
      <c r="B52" t="s">
        <v>390</v>
      </c>
      <c r="C52" t="s">
        <v>391</v>
      </c>
      <c r="D52">
        <v>1</v>
      </c>
    </row>
    <row r="53" spans="1:5" x14ac:dyDescent="0.3">
      <c r="A53" t="s">
        <v>188</v>
      </c>
      <c r="B53" t="s">
        <v>389</v>
      </c>
      <c r="C53" t="s">
        <v>392</v>
      </c>
      <c r="D53">
        <v>1</v>
      </c>
    </row>
    <row r="54" spans="1:5" x14ac:dyDescent="0.3">
      <c r="A54" t="s">
        <v>186</v>
      </c>
      <c r="B54" t="s">
        <v>426</v>
      </c>
      <c r="C54" t="s">
        <v>427</v>
      </c>
      <c r="D54">
        <v>2</v>
      </c>
    </row>
    <row r="55" spans="1:5" x14ac:dyDescent="0.3">
      <c r="A55" s="6" t="s">
        <v>186</v>
      </c>
      <c r="B55" t="s">
        <v>437</v>
      </c>
      <c r="C55" t="s">
        <v>438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G52" sqref="G52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183</v>
      </c>
    </row>
    <row r="4" spans="1:5" x14ac:dyDescent="0.3">
      <c r="A4" s="2" t="s">
        <v>201</v>
      </c>
    </row>
    <row r="5" spans="1:5" x14ac:dyDescent="0.3">
      <c r="D5" t="s">
        <v>184</v>
      </c>
      <c r="E5" t="s">
        <v>185</v>
      </c>
    </row>
    <row r="6" spans="1:5" x14ac:dyDescent="0.3">
      <c r="A6" t="s">
        <v>188</v>
      </c>
      <c r="B6" t="s">
        <v>116</v>
      </c>
      <c r="C6" t="s">
        <v>189</v>
      </c>
      <c r="D6">
        <v>1</v>
      </c>
    </row>
    <row r="7" spans="1:5" x14ac:dyDescent="0.3">
      <c r="A7" t="s">
        <v>188</v>
      </c>
      <c r="B7" t="s">
        <v>117</v>
      </c>
      <c r="C7" t="s">
        <v>190</v>
      </c>
      <c r="D7">
        <v>1</v>
      </c>
    </row>
    <row r="8" spans="1:5" x14ac:dyDescent="0.3">
      <c r="A8" t="s">
        <v>188</v>
      </c>
      <c r="B8" t="s">
        <v>118</v>
      </c>
      <c r="C8" t="s">
        <v>191</v>
      </c>
      <c r="D8">
        <v>1</v>
      </c>
    </row>
    <row r="9" spans="1:5" x14ac:dyDescent="0.3">
      <c r="A9" t="s">
        <v>188</v>
      </c>
      <c r="B9" t="s">
        <v>119</v>
      </c>
      <c r="C9" t="s">
        <v>192</v>
      </c>
      <c r="D9">
        <v>1</v>
      </c>
    </row>
    <row r="10" spans="1:5" x14ac:dyDescent="0.3">
      <c r="A10" t="s">
        <v>188</v>
      </c>
      <c r="B10" t="s">
        <v>120</v>
      </c>
      <c r="C10" t="s">
        <v>193</v>
      </c>
      <c r="D10">
        <v>1</v>
      </c>
    </row>
    <row r="11" spans="1:5" x14ac:dyDescent="0.3">
      <c r="A11" t="s">
        <v>188</v>
      </c>
      <c r="B11" t="s">
        <v>121</v>
      </c>
      <c r="C11" t="s">
        <v>194</v>
      </c>
      <c r="D11">
        <v>1</v>
      </c>
    </row>
    <row r="12" spans="1:5" x14ac:dyDescent="0.3">
      <c r="A12" t="s">
        <v>188</v>
      </c>
      <c r="B12" t="s">
        <v>122</v>
      </c>
      <c r="C12" t="s">
        <v>195</v>
      </c>
      <c r="D12">
        <v>1</v>
      </c>
    </row>
    <row r="13" spans="1:5" x14ac:dyDescent="0.3">
      <c r="A13" t="s">
        <v>188</v>
      </c>
      <c r="B13" t="s">
        <v>123</v>
      </c>
      <c r="C13" t="s">
        <v>196</v>
      </c>
      <c r="D13">
        <v>1</v>
      </c>
    </row>
    <row r="14" spans="1:5" x14ac:dyDescent="0.3">
      <c r="A14" t="s">
        <v>188</v>
      </c>
      <c r="B14" t="s">
        <v>124</v>
      </c>
      <c r="C14" t="s">
        <v>197</v>
      </c>
      <c r="D14">
        <v>1</v>
      </c>
    </row>
    <row r="15" spans="1:5" x14ac:dyDescent="0.3">
      <c r="A15" t="s">
        <v>188</v>
      </c>
      <c r="B15" t="s">
        <v>125</v>
      </c>
      <c r="C15" t="s">
        <v>202</v>
      </c>
      <c r="D15">
        <v>1</v>
      </c>
    </row>
    <row r="16" spans="1:5" x14ac:dyDescent="0.3">
      <c r="A16" t="s">
        <v>188</v>
      </c>
      <c r="B16" t="s">
        <v>126</v>
      </c>
      <c r="C16" t="s">
        <v>203</v>
      </c>
      <c r="D16">
        <v>1</v>
      </c>
    </row>
    <row r="17" spans="1:4" x14ac:dyDescent="0.3">
      <c r="A17" t="s">
        <v>188</v>
      </c>
      <c r="B17" t="s">
        <v>127</v>
      </c>
      <c r="C17" t="s">
        <v>204</v>
      </c>
      <c r="D17">
        <v>1</v>
      </c>
    </row>
    <row r="18" spans="1:4" x14ac:dyDescent="0.3">
      <c r="A18" t="s">
        <v>188</v>
      </c>
      <c r="B18" t="s">
        <v>128</v>
      </c>
      <c r="C18" t="s">
        <v>246</v>
      </c>
      <c r="D18">
        <v>1</v>
      </c>
    </row>
    <row r="19" spans="1:4" x14ac:dyDescent="0.3">
      <c r="A19" t="s">
        <v>188</v>
      </c>
      <c r="B19" t="s">
        <v>129</v>
      </c>
      <c r="C19" t="s">
        <v>205</v>
      </c>
      <c r="D19">
        <v>1</v>
      </c>
    </row>
    <row r="20" spans="1:4" x14ac:dyDescent="0.3">
      <c r="A20" t="s">
        <v>188</v>
      </c>
      <c r="B20" t="s">
        <v>130</v>
      </c>
      <c r="C20" t="s">
        <v>206</v>
      </c>
      <c r="D20">
        <v>1</v>
      </c>
    </row>
    <row r="21" spans="1:4" x14ac:dyDescent="0.3">
      <c r="A21" t="s">
        <v>188</v>
      </c>
      <c r="B21" t="s">
        <v>131</v>
      </c>
      <c r="C21" t="s">
        <v>207</v>
      </c>
      <c r="D21">
        <v>1</v>
      </c>
    </row>
    <row r="22" spans="1:4" x14ac:dyDescent="0.3">
      <c r="A22" t="s">
        <v>188</v>
      </c>
      <c r="B22" t="s">
        <v>132</v>
      </c>
      <c r="C22" t="s">
        <v>208</v>
      </c>
      <c r="D22">
        <v>1</v>
      </c>
    </row>
    <row r="23" spans="1:4" x14ac:dyDescent="0.3">
      <c r="A23" t="s">
        <v>188</v>
      </c>
      <c r="B23" t="s">
        <v>133</v>
      </c>
      <c r="C23" t="s">
        <v>209</v>
      </c>
      <c r="D23">
        <v>1</v>
      </c>
    </row>
    <row r="24" spans="1:4" x14ac:dyDescent="0.3">
      <c r="A24" t="s">
        <v>188</v>
      </c>
      <c r="B24" t="s">
        <v>134</v>
      </c>
      <c r="C24" t="s">
        <v>247</v>
      </c>
      <c r="D24">
        <v>1</v>
      </c>
    </row>
    <row r="25" spans="1:4" x14ac:dyDescent="0.3">
      <c r="A25" t="s">
        <v>188</v>
      </c>
      <c r="B25" t="s">
        <v>135</v>
      </c>
      <c r="C25" t="s">
        <v>210</v>
      </c>
      <c r="D25">
        <v>1</v>
      </c>
    </row>
    <row r="26" spans="1:4" x14ac:dyDescent="0.3">
      <c r="A26" t="s">
        <v>188</v>
      </c>
      <c r="B26" t="s">
        <v>136</v>
      </c>
      <c r="C26" t="s">
        <v>211</v>
      </c>
      <c r="D26">
        <v>1</v>
      </c>
    </row>
    <row r="27" spans="1:4" x14ac:dyDescent="0.3">
      <c r="A27" t="s">
        <v>188</v>
      </c>
      <c r="B27" t="s">
        <v>137</v>
      </c>
      <c r="C27" t="s">
        <v>212</v>
      </c>
      <c r="D27">
        <v>1</v>
      </c>
    </row>
    <row r="28" spans="1:4" x14ac:dyDescent="0.3">
      <c r="A28" t="s">
        <v>188</v>
      </c>
      <c r="B28" t="s">
        <v>138</v>
      </c>
      <c r="C28" t="s">
        <v>248</v>
      </c>
      <c r="D28">
        <v>1</v>
      </c>
    </row>
    <row r="29" spans="1:4" x14ac:dyDescent="0.3">
      <c r="A29" t="s">
        <v>188</v>
      </c>
      <c r="B29" t="s">
        <v>139</v>
      </c>
      <c r="C29" t="s">
        <v>213</v>
      </c>
      <c r="D29">
        <v>1</v>
      </c>
    </row>
    <row r="30" spans="1:4" x14ac:dyDescent="0.3">
      <c r="A30" t="s">
        <v>188</v>
      </c>
      <c r="B30" t="s">
        <v>140</v>
      </c>
      <c r="C30" t="s">
        <v>214</v>
      </c>
      <c r="D30">
        <v>1</v>
      </c>
    </row>
    <row r="31" spans="1:4" x14ac:dyDescent="0.3">
      <c r="A31" t="s">
        <v>188</v>
      </c>
      <c r="B31" t="s">
        <v>141</v>
      </c>
      <c r="C31" t="s">
        <v>215</v>
      </c>
      <c r="D31">
        <v>1</v>
      </c>
    </row>
    <row r="32" spans="1:4" x14ac:dyDescent="0.3">
      <c r="A32" t="s">
        <v>188</v>
      </c>
      <c r="B32" t="s">
        <v>142</v>
      </c>
      <c r="C32" t="s">
        <v>216</v>
      </c>
      <c r="D32">
        <v>1</v>
      </c>
    </row>
    <row r="33" spans="1:6" x14ac:dyDescent="0.3">
      <c r="A33" t="s">
        <v>188</v>
      </c>
      <c r="B33" t="s">
        <v>143</v>
      </c>
      <c r="C33" t="s">
        <v>217</v>
      </c>
      <c r="D33">
        <v>1</v>
      </c>
    </row>
    <row r="34" spans="1:6" x14ac:dyDescent="0.3">
      <c r="A34" t="s">
        <v>188</v>
      </c>
      <c r="B34" t="s">
        <v>144</v>
      </c>
      <c r="C34" t="s">
        <v>218</v>
      </c>
      <c r="D34">
        <v>1</v>
      </c>
    </row>
    <row r="35" spans="1:6" x14ac:dyDescent="0.3">
      <c r="A35" t="s">
        <v>188</v>
      </c>
      <c r="B35" t="s">
        <v>145</v>
      </c>
      <c r="C35" t="s">
        <v>220</v>
      </c>
      <c r="D35">
        <v>1</v>
      </c>
    </row>
    <row r="36" spans="1:6" x14ac:dyDescent="0.3">
      <c r="A36" t="s">
        <v>188</v>
      </c>
      <c r="B36" t="s">
        <v>221</v>
      </c>
      <c r="C36" t="s">
        <v>222</v>
      </c>
      <c r="D36">
        <v>1</v>
      </c>
    </row>
    <row r="37" spans="1:6" x14ac:dyDescent="0.3">
      <c r="A37" t="s">
        <v>198</v>
      </c>
      <c r="B37" t="s">
        <v>223</v>
      </c>
      <c r="C37" t="s">
        <v>219</v>
      </c>
      <c r="D37">
        <v>3</v>
      </c>
      <c r="F37" t="s">
        <v>199</v>
      </c>
    </row>
    <row r="38" spans="1:6" x14ac:dyDescent="0.3">
      <c r="A38" t="s">
        <v>186</v>
      </c>
      <c r="B38" t="s">
        <v>200</v>
      </c>
      <c r="C38" t="s">
        <v>187</v>
      </c>
      <c r="D38">
        <v>1</v>
      </c>
      <c r="E38">
        <v>1</v>
      </c>
    </row>
    <row r="39" spans="1:6" x14ac:dyDescent="0.3">
      <c r="A39" s="6" t="s">
        <v>186</v>
      </c>
      <c r="B39" s="6" t="s">
        <v>224</v>
      </c>
      <c r="C39" s="6" t="s">
        <v>306</v>
      </c>
      <c r="D39" s="6">
        <v>1</v>
      </c>
      <c r="E39" s="6">
        <v>1</v>
      </c>
    </row>
    <row r="40" spans="1:6" x14ac:dyDescent="0.3">
      <c r="A40" s="6" t="s">
        <v>186</v>
      </c>
      <c r="B40" s="6" t="s">
        <v>225</v>
      </c>
      <c r="C40" s="6" t="s">
        <v>307</v>
      </c>
      <c r="D40" s="6">
        <v>1</v>
      </c>
      <c r="E40" s="6">
        <v>1</v>
      </c>
    </row>
    <row r="41" spans="1:6" x14ac:dyDescent="0.3">
      <c r="A41" s="6" t="s">
        <v>186</v>
      </c>
      <c r="B41" s="6" t="s">
        <v>226</v>
      </c>
      <c r="C41" s="6" t="s">
        <v>308</v>
      </c>
      <c r="D41" s="6">
        <v>1</v>
      </c>
      <c r="E41" s="6">
        <v>1</v>
      </c>
    </row>
    <row r="42" spans="1:6" x14ac:dyDescent="0.3">
      <c r="A42" s="6" t="s">
        <v>186</v>
      </c>
      <c r="B42" s="6" t="s">
        <v>227</v>
      </c>
      <c r="C42" s="6" t="s">
        <v>309</v>
      </c>
      <c r="D42" s="6">
        <v>1</v>
      </c>
      <c r="E42" s="6">
        <v>1</v>
      </c>
    </row>
    <row r="43" spans="1:6" x14ac:dyDescent="0.3">
      <c r="A43" s="6" t="s">
        <v>186</v>
      </c>
      <c r="B43" s="6" t="s">
        <v>228</v>
      </c>
      <c r="C43" s="6" t="s">
        <v>229</v>
      </c>
      <c r="D43" s="6">
        <v>1</v>
      </c>
      <c r="E43" s="6">
        <v>1</v>
      </c>
    </row>
    <row r="44" spans="1:6" x14ac:dyDescent="0.3">
      <c r="A44" s="6" t="s">
        <v>186</v>
      </c>
      <c r="B44" s="6" t="s">
        <v>230</v>
      </c>
      <c r="C44" s="6" t="s">
        <v>231</v>
      </c>
      <c r="D44" s="6">
        <v>1</v>
      </c>
      <c r="E44" s="6">
        <v>1</v>
      </c>
    </row>
    <row r="45" spans="1:6" x14ac:dyDescent="0.3">
      <c r="A45" s="6" t="s">
        <v>186</v>
      </c>
      <c r="B45" s="6" t="s">
        <v>232</v>
      </c>
      <c r="C45" s="6" t="s">
        <v>233</v>
      </c>
      <c r="D45" s="6">
        <v>1</v>
      </c>
      <c r="E45" s="6">
        <v>1</v>
      </c>
    </row>
    <row r="46" spans="1:6" x14ac:dyDescent="0.3">
      <c r="A46" s="6" t="s">
        <v>186</v>
      </c>
      <c r="B46" s="6" t="s">
        <v>234</v>
      </c>
      <c r="C46" s="6" t="s">
        <v>235</v>
      </c>
      <c r="D46" s="6">
        <v>1</v>
      </c>
      <c r="E46" s="6">
        <v>1</v>
      </c>
    </row>
    <row r="47" spans="1:6" x14ac:dyDescent="0.3">
      <c r="A47" s="6" t="s">
        <v>186</v>
      </c>
      <c r="B47" t="s">
        <v>236</v>
      </c>
      <c r="C47" t="s">
        <v>237</v>
      </c>
      <c r="D47" s="6">
        <v>1</v>
      </c>
      <c r="E47" s="6">
        <v>1</v>
      </c>
    </row>
    <row r="48" spans="1:6" x14ac:dyDescent="0.3">
      <c r="A48" s="6" t="s">
        <v>186</v>
      </c>
      <c r="B48" t="s">
        <v>238</v>
      </c>
      <c r="C48" t="s">
        <v>239</v>
      </c>
      <c r="D48" s="6">
        <v>1</v>
      </c>
      <c r="E48" s="6">
        <v>1</v>
      </c>
    </row>
    <row r="49" spans="1:5" x14ac:dyDescent="0.3">
      <c r="A49" s="6" t="s">
        <v>186</v>
      </c>
      <c r="B49" t="s">
        <v>240</v>
      </c>
      <c r="C49" t="s">
        <v>241</v>
      </c>
      <c r="D49" s="6">
        <v>1</v>
      </c>
      <c r="E49" s="6">
        <v>1</v>
      </c>
    </row>
    <row r="50" spans="1:5" x14ac:dyDescent="0.3">
      <c r="A50" s="6" t="s">
        <v>186</v>
      </c>
      <c r="B50" t="s">
        <v>242</v>
      </c>
      <c r="C50" t="s">
        <v>243</v>
      </c>
      <c r="D50" s="6">
        <v>1</v>
      </c>
      <c r="E50" s="6">
        <v>1</v>
      </c>
    </row>
    <row r="51" spans="1:5" x14ac:dyDescent="0.3">
      <c r="A51" s="6" t="s">
        <v>186</v>
      </c>
      <c r="B51" t="s">
        <v>244</v>
      </c>
      <c r="C51" t="s">
        <v>245</v>
      </c>
      <c r="D51" s="6">
        <v>1</v>
      </c>
      <c r="E51" s="6">
        <v>1</v>
      </c>
    </row>
    <row r="52" spans="1:5" x14ac:dyDescent="0.3">
      <c r="A52" s="6" t="s">
        <v>186</v>
      </c>
      <c r="B52" t="s">
        <v>439</v>
      </c>
      <c r="C52" t="s">
        <v>451</v>
      </c>
      <c r="D52" s="6">
        <v>1</v>
      </c>
    </row>
    <row r="53" spans="1:5" x14ac:dyDescent="0.3">
      <c r="A53" s="6" t="s">
        <v>186</v>
      </c>
      <c r="B53" t="s">
        <v>448</v>
      </c>
      <c r="C53" t="s">
        <v>452</v>
      </c>
      <c r="D53" s="6">
        <v>1</v>
      </c>
    </row>
    <row r="54" spans="1:5" x14ac:dyDescent="0.3">
      <c r="A54" s="6" t="s">
        <v>188</v>
      </c>
      <c r="B54" t="s">
        <v>445</v>
      </c>
      <c r="C54" t="s">
        <v>449</v>
      </c>
      <c r="D54" s="6">
        <v>1</v>
      </c>
    </row>
    <row r="55" spans="1:5" x14ac:dyDescent="0.3">
      <c r="A55" s="6" t="s">
        <v>198</v>
      </c>
      <c r="B55" t="s">
        <v>447</v>
      </c>
      <c r="C55" t="s">
        <v>450</v>
      </c>
      <c r="D55" s="6">
        <v>2</v>
      </c>
    </row>
    <row r="56" spans="1:5" x14ac:dyDescent="0.3">
      <c r="A56" s="6" t="s">
        <v>186</v>
      </c>
      <c r="B56" t="s">
        <v>812</v>
      </c>
      <c r="C56" t="s">
        <v>813</v>
      </c>
      <c r="D56" s="6">
        <v>1</v>
      </c>
    </row>
    <row r="80" spans="1:5" x14ac:dyDescent="0.3">
      <c r="A80" s="34"/>
      <c r="B80" s="34"/>
      <c r="C80" s="34"/>
      <c r="D80" s="34" t="s">
        <v>184</v>
      </c>
      <c r="E80" s="34" t="s">
        <v>185</v>
      </c>
    </row>
    <row r="81" spans="1:5" x14ac:dyDescent="0.3">
      <c r="A81" t="s">
        <v>186</v>
      </c>
      <c r="B81" t="s">
        <v>200</v>
      </c>
      <c r="C81" t="s">
        <v>386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M1" workbookViewId="0">
      <selection activeCell="U7" sqref="U7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39</v>
      </c>
    </row>
    <row r="2" spans="1:46" x14ac:dyDescent="0.3">
      <c r="A2" s="12" t="s">
        <v>40</v>
      </c>
      <c r="B2" s="12" t="s">
        <v>41</v>
      </c>
      <c r="C2" s="12" t="s">
        <v>42</v>
      </c>
      <c r="D2" s="12" t="s">
        <v>43</v>
      </c>
      <c r="E2" s="12" t="s">
        <v>44</v>
      </c>
      <c r="F2" s="12" t="s">
        <v>45</v>
      </c>
      <c r="G2" s="12" t="s">
        <v>46</v>
      </c>
      <c r="H2" s="12" t="s">
        <v>47</v>
      </c>
      <c r="I2" s="12" t="s">
        <v>48</v>
      </c>
      <c r="J2" s="12" t="s">
        <v>49</v>
      </c>
      <c r="K2" s="12" t="s">
        <v>50</v>
      </c>
      <c r="L2" s="12" t="s">
        <v>51</v>
      </c>
      <c r="M2" s="12" t="s">
        <v>52</v>
      </c>
      <c r="N2" s="12" t="s">
        <v>53</v>
      </c>
      <c r="O2" s="12" t="s">
        <v>54</v>
      </c>
      <c r="P2" s="12" t="s">
        <v>55</v>
      </c>
      <c r="Q2" s="13" t="s">
        <v>56</v>
      </c>
      <c r="R2" s="13" t="s">
        <v>57</v>
      </c>
      <c r="S2" s="12" t="s">
        <v>58</v>
      </c>
      <c r="T2" s="12" t="s">
        <v>59</v>
      </c>
      <c r="U2" s="12" t="s">
        <v>60</v>
      </c>
      <c r="V2" s="12" t="s">
        <v>61</v>
      </c>
      <c r="W2" s="12" t="s">
        <v>62</v>
      </c>
      <c r="X2" s="12" t="s">
        <v>0</v>
      </c>
      <c r="Y2" s="12" t="s">
        <v>63</v>
      </c>
      <c r="Z2" s="12" t="s">
        <v>64</v>
      </c>
      <c r="AA2" s="12" t="s">
        <v>65</v>
      </c>
      <c r="AB2" s="12" t="s">
        <v>66</v>
      </c>
      <c r="AC2" s="12" t="s">
        <v>67</v>
      </c>
      <c r="AD2" s="12" t="s">
        <v>68</v>
      </c>
      <c r="AE2" s="12" t="s">
        <v>69</v>
      </c>
      <c r="AF2" s="12" t="s">
        <v>70</v>
      </c>
      <c r="AG2" s="12" t="s">
        <v>71</v>
      </c>
      <c r="AH2" s="12" t="s">
        <v>72</v>
      </c>
      <c r="AI2" s="12" t="s">
        <v>73</v>
      </c>
      <c r="AJ2" s="12" t="s">
        <v>74</v>
      </c>
      <c r="AK2" s="12" t="s">
        <v>75</v>
      </c>
      <c r="AL2" s="12" t="s">
        <v>76</v>
      </c>
      <c r="AM2" s="12" t="s">
        <v>77</v>
      </c>
      <c r="AN2" s="12" t="s">
        <v>78</v>
      </c>
      <c r="AO2" s="12" t="s">
        <v>79</v>
      </c>
      <c r="AP2" s="12" t="s">
        <v>80</v>
      </c>
      <c r="AQ2" s="12" t="s">
        <v>81</v>
      </c>
      <c r="AR2" s="12" t="s">
        <v>82</v>
      </c>
      <c r="AS2" s="12" t="s">
        <v>83</v>
      </c>
      <c r="AT2" s="12" t="s">
        <v>84</v>
      </c>
    </row>
    <row r="4" spans="1:46" x14ac:dyDescent="0.3">
      <c r="A4" s="8" t="s">
        <v>86</v>
      </c>
      <c r="B4" s="6"/>
      <c r="D4" s="8" t="s">
        <v>87</v>
      </c>
      <c r="E4" s="8"/>
      <c r="F4" s="8" t="s">
        <v>88</v>
      </c>
      <c r="G4" s="8" t="s">
        <v>1</v>
      </c>
      <c r="H4" s="8"/>
      <c r="I4" s="8"/>
      <c r="J4" s="6"/>
      <c r="K4" s="8" t="s">
        <v>89</v>
      </c>
      <c r="P4" s="8" t="s">
        <v>90</v>
      </c>
      <c r="Q4" s="6"/>
      <c r="R4" s="6"/>
      <c r="S4" s="2" t="s">
        <v>91</v>
      </c>
      <c r="T4" s="2"/>
      <c r="Z4" s="2" t="s">
        <v>92</v>
      </c>
      <c r="AB4" s="2" t="s">
        <v>93</v>
      </c>
      <c r="AD4" s="2" t="s">
        <v>94</v>
      </c>
      <c r="AI4" s="2" t="s">
        <v>249</v>
      </c>
      <c r="AM4" s="2"/>
    </row>
    <row r="5" spans="1:46" x14ac:dyDescent="0.3">
      <c r="A5" s="7" t="s">
        <v>95</v>
      </c>
      <c r="B5" s="7"/>
      <c r="D5" s="9" t="s">
        <v>96</v>
      </c>
      <c r="E5" s="7" t="s">
        <v>95</v>
      </c>
      <c r="F5" s="7" t="s">
        <v>95</v>
      </c>
      <c r="G5" s="7" t="s">
        <v>98</v>
      </c>
      <c r="H5" s="7" t="s">
        <v>96</v>
      </c>
      <c r="I5" s="7" t="s">
        <v>99</v>
      </c>
      <c r="J5" s="7" t="s">
        <v>15</v>
      </c>
      <c r="K5" s="9" t="s">
        <v>95</v>
      </c>
      <c r="L5" s="9" t="s">
        <v>100</v>
      </c>
      <c r="M5" s="9" t="s">
        <v>101</v>
      </c>
      <c r="N5" s="9" t="s">
        <v>102</v>
      </c>
      <c r="O5" s="9" t="s">
        <v>103</v>
      </c>
      <c r="P5" s="7" t="s">
        <v>100</v>
      </c>
      <c r="Q5" s="7" t="s">
        <v>104</v>
      </c>
      <c r="R5" s="7" t="s">
        <v>105</v>
      </c>
      <c r="S5" s="7" t="s">
        <v>106</v>
      </c>
      <c r="T5" s="7" t="s">
        <v>107</v>
      </c>
      <c r="U5" s="7" t="s">
        <v>104</v>
      </c>
      <c r="V5" s="7" t="s">
        <v>108</v>
      </c>
      <c r="W5" s="7" t="s">
        <v>105</v>
      </c>
      <c r="X5" s="7" t="s">
        <v>109</v>
      </c>
      <c r="Y5" s="7" t="s">
        <v>110</v>
      </c>
      <c r="Z5" s="7" t="s">
        <v>100</v>
      </c>
      <c r="AA5" s="7" t="s">
        <v>111</v>
      </c>
      <c r="AB5" s="8" t="s">
        <v>112</v>
      </c>
      <c r="AD5" s="7" t="s">
        <v>113</v>
      </c>
      <c r="AE5" s="7" t="s">
        <v>114</v>
      </c>
      <c r="AF5" s="7" t="s">
        <v>115</v>
      </c>
      <c r="AI5" s="9" t="s">
        <v>223</v>
      </c>
      <c r="AM5" t="s">
        <v>387</v>
      </c>
      <c r="AN5" t="s">
        <v>388</v>
      </c>
    </row>
    <row r="6" spans="1:46" x14ac:dyDescent="0.3">
      <c r="A6" s="6" t="s">
        <v>116</v>
      </c>
      <c r="B6" s="6"/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123</v>
      </c>
      <c r="K6" t="s">
        <v>124</v>
      </c>
      <c r="L6" t="s">
        <v>125</v>
      </c>
      <c r="M6" t="s">
        <v>126</v>
      </c>
      <c r="N6" t="s">
        <v>127</v>
      </c>
      <c r="O6" t="s">
        <v>128</v>
      </c>
      <c r="P6" s="10" t="s">
        <v>129</v>
      </c>
      <c r="Q6" s="10" t="s">
        <v>130</v>
      </c>
      <c r="R6" s="10" t="s">
        <v>131</v>
      </c>
      <c r="S6" s="6" t="s">
        <v>132</v>
      </c>
      <c r="T6" s="6" t="s">
        <v>133</v>
      </c>
      <c r="U6" s="6" t="s">
        <v>134</v>
      </c>
      <c r="V6" s="6" t="s">
        <v>135</v>
      </c>
      <c r="W6" s="6" t="s">
        <v>136</v>
      </c>
      <c r="X6" s="6" t="s">
        <v>137</v>
      </c>
      <c r="Y6" s="6" t="s">
        <v>138</v>
      </c>
      <c r="Z6" s="6" t="s">
        <v>139</v>
      </c>
      <c r="AA6" s="6" t="s">
        <v>140</v>
      </c>
      <c r="AB6" s="6" t="s">
        <v>141</v>
      </c>
      <c r="AD6" t="s">
        <v>142</v>
      </c>
      <c r="AE6" t="s">
        <v>143</v>
      </c>
      <c r="AF6" t="s">
        <v>144</v>
      </c>
      <c r="AI6" s="6" t="s">
        <v>118</v>
      </c>
      <c r="AJ6" s="6" t="s">
        <v>117</v>
      </c>
      <c r="AK6" s="6" t="s">
        <v>139</v>
      </c>
      <c r="AM6" t="s">
        <v>389</v>
      </c>
      <c r="AN6" t="s">
        <v>390</v>
      </c>
    </row>
    <row r="7" spans="1:46" x14ac:dyDescent="0.3">
      <c r="A7" s="11" t="s">
        <v>324</v>
      </c>
      <c r="B7" t="s">
        <v>87</v>
      </c>
      <c r="D7" s="11" t="s">
        <v>324</v>
      </c>
      <c r="E7" s="11" t="str">
        <f>D7</f>
        <v>amaiz</v>
      </c>
      <c r="F7" s="11" t="s">
        <v>350</v>
      </c>
      <c r="G7" s="11" t="s">
        <v>486</v>
      </c>
      <c r="I7" s="11" t="s">
        <v>486</v>
      </c>
      <c r="J7" s="11" t="s">
        <v>14</v>
      </c>
      <c r="K7" s="11" t="s">
        <v>12</v>
      </c>
      <c r="L7" s="11" t="s">
        <v>12</v>
      </c>
      <c r="M7" s="11" t="s">
        <v>12</v>
      </c>
      <c r="N7" s="11" t="s">
        <v>12</v>
      </c>
      <c r="O7" s="11" t="s">
        <v>702</v>
      </c>
      <c r="P7" t="s">
        <v>3</v>
      </c>
      <c r="Q7" t="s">
        <v>4</v>
      </c>
      <c r="R7" t="s">
        <v>8</v>
      </c>
      <c r="T7" t="s">
        <v>17</v>
      </c>
      <c r="W7" t="s">
        <v>18</v>
      </c>
      <c r="X7" t="s">
        <v>20</v>
      </c>
      <c r="Z7" t="s">
        <v>146</v>
      </c>
      <c r="AA7" t="s">
        <v>182</v>
      </c>
      <c r="AB7" t="s">
        <v>24</v>
      </c>
      <c r="AD7" s="11" t="str">
        <f>D7</f>
        <v>amaiz</v>
      </c>
      <c r="AE7" s="11" t="str">
        <f>AD7</f>
        <v>amaiz</v>
      </c>
      <c r="AF7" s="11"/>
      <c r="AI7" s="11" t="str">
        <f>AD7</f>
        <v>amaiz</v>
      </c>
      <c r="AJ7" s="11" t="str">
        <f>AI7</f>
        <v>amaiz</v>
      </c>
      <c r="AK7" t="s">
        <v>146</v>
      </c>
      <c r="AM7" t="s">
        <v>379</v>
      </c>
    </row>
    <row r="8" spans="1:46" x14ac:dyDescent="0.3">
      <c r="A8" s="11" t="s">
        <v>325</v>
      </c>
      <c r="D8" s="11" t="s">
        <v>325</v>
      </c>
      <c r="E8" s="11" t="str">
        <f t="shared" ref="E8:E25" si="0">D8</f>
        <v>arice</v>
      </c>
      <c r="F8" s="11" t="s">
        <v>351</v>
      </c>
      <c r="G8" s="11" t="s">
        <v>2</v>
      </c>
      <c r="I8" s="11" t="s">
        <v>2</v>
      </c>
      <c r="J8" s="11"/>
      <c r="K8" s="11" t="s">
        <v>702</v>
      </c>
      <c r="L8" s="11" t="s">
        <v>702</v>
      </c>
      <c r="M8" s="11" t="s">
        <v>702</v>
      </c>
      <c r="O8" s="11" t="s">
        <v>704</v>
      </c>
      <c r="AA8" t="s">
        <v>31</v>
      </c>
      <c r="AD8" s="11" t="str">
        <f t="shared" ref="AD8:AD25" si="1">D8</f>
        <v>arice</v>
      </c>
      <c r="AE8" s="11" t="str">
        <f t="shared" ref="AE8:AE25" si="2">AD8</f>
        <v>arice</v>
      </c>
      <c r="AF8" s="11"/>
      <c r="AI8" s="11" t="str">
        <f t="shared" ref="AI8:AI25" si="3">AD8</f>
        <v>arice</v>
      </c>
      <c r="AJ8" s="11" t="str">
        <f t="shared" ref="AJ8:AJ25" si="4">AI8</f>
        <v>arice</v>
      </c>
      <c r="AK8" t="s">
        <v>146</v>
      </c>
    </row>
    <row r="9" spans="1:46" x14ac:dyDescent="0.3">
      <c r="A9" s="11" t="s">
        <v>613</v>
      </c>
      <c r="D9" s="11" t="s">
        <v>613</v>
      </c>
      <c r="E9" s="11" t="str">
        <f t="shared" si="0"/>
        <v>aocer</v>
      </c>
      <c r="F9" s="11" t="s">
        <v>352</v>
      </c>
      <c r="G9" s="11" t="s">
        <v>7</v>
      </c>
      <c r="I9" s="11" t="s">
        <v>7</v>
      </c>
      <c r="J9" s="11"/>
      <c r="K9" s="11" t="s">
        <v>704</v>
      </c>
      <c r="L9" s="11" t="s">
        <v>704</v>
      </c>
      <c r="M9" s="11" t="s">
        <v>704</v>
      </c>
      <c r="O9" s="11" t="s">
        <v>706</v>
      </c>
      <c r="AA9" t="s">
        <v>30</v>
      </c>
      <c r="AD9" s="11" t="str">
        <f t="shared" si="1"/>
        <v>aocer</v>
      </c>
      <c r="AE9" s="11" t="str">
        <f t="shared" si="2"/>
        <v>aocer</v>
      </c>
      <c r="AF9" s="11"/>
      <c r="AI9" s="11" t="str">
        <f t="shared" si="3"/>
        <v>aocer</v>
      </c>
      <c r="AJ9" s="11" t="str">
        <f t="shared" si="4"/>
        <v>aocer</v>
      </c>
      <c r="AK9" t="s">
        <v>146</v>
      </c>
    </row>
    <row r="10" spans="1:46" x14ac:dyDescent="0.3">
      <c r="A10" s="11" t="s">
        <v>326</v>
      </c>
      <c r="D10" s="11" t="s">
        <v>326</v>
      </c>
      <c r="E10" s="11" t="str">
        <f t="shared" si="0"/>
        <v>apuls</v>
      </c>
      <c r="F10" s="11" t="s">
        <v>353</v>
      </c>
      <c r="G10" s="11" t="s">
        <v>379</v>
      </c>
      <c r="I10" s="11"/>
      <c r="J10" s="11"/>
      <c r="K10" s="11" t="s">
        <v>706</v>
      </c>
      <c r="L10" s="11" t="s">
        <v>706</v>
      </c>
      <c r="M10" s="11" t="s">
        <v>706</v>
      </c>
      <c r="O10" s="11" t="s">
        <v>708</v>
      </c>
      <c r="AA10" t="s">
        <v>32</v>
      </c>
      <c r="AD10" s="11" t="str">
        <f t="shared" si="1"/>
        <v>apuls</v>
      </c>
      <c r="AE10" s="11" t="str">
        <f t="shared" si="2"/>
        <v>apuls</v>
      </c>
      <c r="AF10" s="11"/>
      <c r="AI10" s="11" t="str">
        <f t="shared" si="3"/>
        <v>apuls</v>
      </c>
      <c r="AJ10" s="11" t="str">
        <f t="shared" si="4"/>
        <v>apuls</v>
      </c>
      <c r="AK10" t="s">
        <v>146</v>
      </c>
    </row>
    <row r="11" spans="1:46" x14ac:dyDescent="0.3">
      <c r="A11" s="11" t="s">
        <v>327</v>
      </c>
      <c r="D11" s="11" t="s">
        <v>327</v>
      </c>
      <c r="E11" s="11" t="str">
        <f t="shared" si="0"/>
        <v>aoils</v>
      </c>
      <c r="F11" s="11" t="s">
        <v>354</v>
      </c>
      <c r="G11" s="11" t="s">
        <v>14</v>
      </c>
      <c r="I11" s="11"/>
      <c r="J11" s="11"/>
      <c r="K11" s="11" t="s">
        <v>708</v>
      </c>
      <c r="L11" s="11" t="s">
        <v>708</v>
      </c>
      <c r="M11" s="11" t="s">
        <v>708</v>
      </c>
      <c r="O11" s="11" t="s">
        <v>710</v>
      </c>
      <c r="AA11" t="s">
        <v>26</v>
      </c>
      <c r="AD11" s="11" t="str">
        <f t="shared" si="1"/>
        <v>aoils</v>
      </c>
      <c r="AE11" s="11" t="str">
        <f t="shared" si="2"/>
        <v>aoils</v>
      </c>
      <c r="AF11" s="11"/>
      <c r="AI11" s="11" t="str">
        <f t="shared" si="3"/>
        <v>aoils</v>
      </c>
      <c r="AJ11" s="11" t="str">
        <f t="shared" si="4"/>
        <v>aoils</v>
      </c>
      <c r="AK11" t="s">
        <v>146</v>
      </c>
    </row>
    <row r="12" spans="1:46" x14ac:dyDescent="0.3">
      <c r="A12" s="11" t="s">
        <v>328</v>
      </c>
      <c r="D12" s="11" t="s">
        <v>328</v>
      </c>
      <c r="E12" s="11" t="str">
        <f t="shared" si="0"/>
        <v>aroot</v>
      </c>
      <c r="F12" s="11" t="s">
        <v>355</v>
      </c>
      <c r="G12" s="11" t="s">
        <v>454</v>
      </c>
      <c r="I12" s="11"/>
      <c r="K12" s="11" t="s">
        <v>710</v>
      </c>
      <c r="L12" s="11" t="s">
        <v>710</v>
      </c>
      <c r="M12" s="11" t="s">
        <v>710</v>
      </c>
      <c r="O12" s="11" t="s">
        <v>380</v>
      </c>
      <c r="AD12" s="11" t="str">
        <f t="shared" si="1"/>
        <v>aroot</v>
      </c>
      <c r="AE12" s="11" t="str">
        <f t="shared" si="2"/>
        <v>aroot</v>
      </c>
      <c r="AF12" s="11"/>
      <c r="AI12" s="11" t="str">
        <f t="shared" si="3"/>
        <v>aroot</v>
      </c>
      <c r="AJ12" s="11" t="str">
        <f t="shared" si="4"/>
        <v>aroot</v>
      </c>
      <c r="AK12" t="s">
        <v>146</v>
      </c>
    </row>
    <row r="13" spans="1:46" x14ac:dyDescent="0.3">
      <c r="A13" s="11" t="s">
        <v>314</v>
      </c>
      <c r="D13" s="11" t="s">
        <v>314</v>
      </c>
      <c r="E13" s="11" t="str">
        <f t="shared" si="0"/>
        <v>avege</v>
      </c>
      <c r="F13" s="11" t="s">
        <v>311</v>
      </c>
      <c r="G13" s="11"/>
      <c r="I13" s="11"/>
      <c r="K13" s="11" t="s">
        <v>380</v>
      </c>
      <c r="L13" s="11" t="s">
        <v>380</v>
      </c>
      <c r="M13" s="11" t="s">
        <v>380</v>
      </c>
      <c r="O13" s="11" t="s">
        <v>381</v>
      </c>
      <c r="AD13" s="11" t="str">
        <f t="shared" si="1"/>
        <v>avege</v>
      </c>
      <c r="AE13" s="11" t="str">
        <f t="shared" si="2"/>
        <v>avege</v>
      </c>
      <c r="AF13" s="11"/>
      <c r="AI13" s="11" t="str">
        <f t="shared" si="3"/>
        <v>avege</v>
      </c>
      <c r="AJ13" s="11" t="str">
        <f t="shared" si="4"/>
        <v>avege</v>
      </c>
      <c r="AK13" t="s">
        <v>146</v>
      </c>
    </row>
    <row r="14" spans="1:46" x14ac:dyDescent="0.3">
      <c r="A14" s="11" t="s">
        <v>329</v>
      </c>
      <c r="D14" s="11" t="s">
        <v>329</v>
      </c>
      <c r="E14" s="11" t="str">
        <f t="shared" si="0"/>
        <v>asugr</v>
      </c>
      <c r="F14" s="11" t="s">
        <v>356</v>
      </c>
      <c r="G14" s="11"/>
      <c r="I14" s="11"/>
      <c r="K14" s="11" t="s">
        <v>381</v>
      </c>
      <c r="L14" s="11" t="s">
        <v>381</v>
      </c>
      <c r="M14" s="11" t="s">
        <v>381</v>
      </c>
      <c r="O14" s="11" t="s">
        <v>382</v>
      </c>
      <c r="AD14" s="11" t="str">
        <f t="shared" si="1"/>
        <v>asugr</v>
      </c>
      <c r="AE14" s="11" t="str">
        <f t="shared" si="2"/>
        <v>asugr</v>
      </c>
      <c r="AF14" s="11"/>
      <c r="AI14" s="11" t="str">
        <f t="shared" si="3"/>
        <v>asugr</v>
      </c>
      <c r="AJ14" s="11" t="str">
        <f t="shared" si="4"/>
        <v>asugr</v>
      </c>
      <c r="AK14" t="s">
        <v>146</v>
      </c>
    </row>
    <row r="15" spans="1:46" x14ac:dyDescent="0.3">
      <c r="A15" s="11" t="s">
        <v>316</v>
      </c>
      <c r="D15" s="11" t="s">
        <v>316</v>
      </c>
      <c r="E15" s="11" t="str">
        <f t="shared" si="0"/>
        <v>atoba</v>
      </c>
      <c r="F15" s="11" t="s">
        <v>313</v>
      </c>
      <c r="G15" s="11"/>
      <c r="K15" s="11" t="s">
        <v>382</v>
      </c>
      <c r="L15" s="11" t="s">
        <v>382</v>
      </c>
      <c r="M15" s="11" t="s">
        <v>382</v>
      </c>
      <c r="O15" s="11" t="s">
        <v>383</v>
      </c>
      <c r="AD15" s="11" t="str">
        <f t="shared" si="1"/>
        <v>atoba</v>
      </c>
      <c r="AE15" s="11" t="str">
        <f t="shared" si="2"/>
        <v>atoba</v>
      </c>
      <c r="AF15" s="11"/>
      <c r="AI15" s="11" t="str">
        <f t="shared" si="3"/>
        <v>atoba</v>
      </c>
      <c r="AJ15" s="11" t="str">
        <f t="shared" si="4"/>
        <v>atoba</v>
      </c>
      <c r="AK15" t="s">
        <v>146</v>
      </c>
    </row>
    <row r="16" spans="1:46" x14ac:dyDescent="0.3">
      <c r="A16" s="11" t="s">
        <v>330</v>
      </c>
      <c r="D16" s="11" t="s">
        <v>330</v>
      </c>
      <c r="E16" s="11" t="str">
        <f t="shared" si="0"/>
        <v>acott</v>
      </c>
      <c r="F16" s="11" t="s">
        <v>357</v>
      </c>
      <c r="G16" s="11"/>
      <c r="K16" s="11" t="s">
        <v>383</v>
      </c>
      <c r="L16" s="11" t="s">
        <v>383</v>
      </c>
      <c r="M16" s="11" t="s">
        <v>383</v>
      </c>
      <c r="O16" s="11" t="s">
        <v>384</v>
      </c>
      <c r="AD16" s="11" t="str">
        <f t="shared" si="1"/>
        <v>acott</v>
      </c>
      <c r="AE16" s="11" t="str">
        <f t="shared" si="2"/>
        <v>acott</v>
      </c>
      <c r="AF16" s="11"/>
      <c r="AI16" s="11" t="str">
        <f t="shared" si="3"/>
        <v>acott</v>
      </c>
      <c r="AJ16" s="11" t="str">
        <f t="shared" si="4"/>
        <v>acott</v>
      </c>
      <c r="AK16" t="s">
        <v>146</v>
      </c>
    </row>
    <row r="17" spans="1:37" x14ac:dyDescent="0.3">
      <c r="A17" s="11" t="s">
        <v>315</v>
      </c>
      <c r="D17" s="11" t="s">
        <v>315</v>
      </c>
      <c r="E17" s="11" t="str">
        <f t="shared" si="0"/>
        <v>afrui</v>
      </c>
      <c r="F17" s="11" t="s">
        <v>312</v>
      </c>
      <c r="G17" s="11"/>
      <c r="K17" s="11" t="s">
        <v>384</v>
      </c>
      <c r="L17" s="11" t="s">
        <v>384</v>
      </c>
      <c r="M17" s="11" t="s">
        <v>384</v>
      </c>
      <c r="O17" s="11"/>
      <c r="AD17" s="11" t="str">
        <f t="shared" si="1"/>
        <v>afrui</v>
      </c>
      <c r="AE17" s="11" t="str">
        <f t="shared" si="2"/>
        <v>afrui</v>
      </c>
      <c r="AF17" s="11"/>
      <c r="AI17" s="11" t="str">
        <f t="shared" si="3"/>
        <v>afrui</v>
      </c>
      <c r="AJ17" s="11" t="str">
        <f t="shared" si="4"/>
        <v>afrui</v>
      </c>
      <c r="AK17" t="s">
        <v>146</v>
      </c>
    </row>
    <row r="18" spans="1:37" x14ac:dyDescent="0.3">
      <c r="A18" s="11" t="s">
        <v>331</v>
      </c>
      <c r="D18" s="11" t="s">
        <v>331</v>
      </c>
      <c r="E18" s="11" t="str">
        <f t="shared" si="0"/>
        <v>acoff</v>
      </c>
      <c r="F18" s="11" t="s">
        <v>358</v>
      </c>
      <c r="G18" s="11"/>
      <c r="K18" s="11" t="s">
        <v>22</v>
      </c>
      <c r="L18" s="11" t="s">
        <v>22</v>
      </c>
      <c r="M18" s="11"/>
      <c r="O18" s="11"/>
      <c r="AD18" s="11" t="str">
        <f t="shared" si="1"/>
        <v>acoff</v>
      </c>
      <c r="AE18" s="11" t="str">
        <f t="shared" si="2"/>
        <v>acoff</v>
      </c>
      <c r="AF18" s="11"/>
      <c r="AI18" s="11" t="str">
        <f t="shared" si="3"/>
        <v>acoff</v>
      </c>
      <c r="AJ18" s="11" t="str">
        <f t="shared" si="4"/>
        <v>acoff</v>
      </c>
      <c r="AK18" t="s">
        <v>146</v>
      </c>
    </row>
    <row r="19" spans="1:37" x14ac:dyDescent="0.3">
      <c r="A19" s="11" t="s">
        <v>332</v>
      </c>
      <c r="D19" s="11" t="s">
        <v>332</v>
      </c>
      <c r="E19" s="11" t="str">
        <f t="shared" si="0"/>
        <v>aocrp</v>
      </c>
      <c r="F19" s="11" t="s">
        <v>359</v>
      </c>
      <c r="G19" s="11"/>
      <c r="K19" t="s">
        <v>26</v>
      </c>
      <c r="L19" s="11"/>
      <c r="M19" s="11"/>
      <c r="O19" s="11"/>
      <c r="AD19" s="11" t="str">
        <f t="shared" si="1"/>
        <v>aocrp</v>
      </c>
      <c r="AE19" s="11" t="str">
        <f t="shared" si="2"/>
        <v>aocrp</v>
      </c>
      <c r="AF19" s="11"/>
      <c r="AI19" s="11" t="str">
        <f t="shared" si="3"/>
        <v>aocrp</v>
      </c>
      <c r="AJ19" s="11" t="str">
        <f t="shared" si="4"/>
        <v>aocrp</v>
      </c>
      <c r="AK19" t="s">
        <v>146</v>
      </c>
    </row>
    <row r="20" spans="1:37" x14ac:dyDescent="0.3">
      <c r="A20" s="11" t="s">
        <v>333</v>
      </c>
      <c r="D20" s="11" t="s">
        <v>333</v>
      </c>
      <c r="E20" s="11" t="str">
        <f t="shared" si="0"/>
        <v>acatt</v>
      </c>
      <c r="F20" s="11" t="s">
        <v>360</v>
      </c>
      <c r="G20" s="11"/>
      <c r="K20" s="11"/>
      <c r="L20" s="11"/>
      <c r="M20" s="11"/>
      <c r="O20" s="11"/>
      <c r="AD20" s="11" t="str">
        <f t="shared" si="1"/>
        <v>acatt</v>
      </c>
      <c r="AE20" s="11" t="str">
        <f t="shared" si="2"/>
        <v>acatt</v>
      </c>
      <c r="AF20" s="11"/>
      <c r="AI20" s="11" t="str">
        <f t="shared" si="3"/>
        <v>acatt</v>
      </c>
      <c r="AJ20" s="11" t="str">
        <f t="shared" si="4"/>
        <v>acatt</v>
      </c>
      <c r="AK20" t="s">
        <v>146</v>
      </c>
    </row>
    <row r="21" spans="1:37" x14ac:dyDescent="0.3">
      <c r="A21" s="11" t="s">
        <v>334</v>
      </c>
      <c r="D21" s="11" t="s">
        <v>334</v>
      </c>
      <c r="E21" s="11" t="str">
        <f t="shared" si="0"/>
        <v>apoul</v>
      </c>
      <c r="F21" s="11" t="s">
        <v>361</v>
      </c>
      <c r="G21" s="11"/>
      <c r="K21" s="11"/>
      <c r="L21" s="11"/>
      <c r="M21" s="11"/>
      <c r="O21" s="11"/>
      <c r="AD21" s="11" t="str">
        <f t="shared" si="1"/>
        <v>apoul</v>
      </c>
      <c r="AE21" s="11" t="str">
        <f t="shared" si="2"/>
        <v>apoul</v>
      </c>
      <c r="AF21" s="11"/>
      <c r="AI21" s="11" t="str">
        <f t="shared" si="3"/>
        <v>apoul</v>
      </c>
      <c r="AJ21" s="11" t="str">
        <f t="shared" si="4"/>
        <v>apoul</v>
      </c>
      <c r="AK21" t="s">
        <v>146</v>
      </c>
    </row>
    <row r="22" spans="1:37" x14ac:dyDescent="0.3">
      <c r="A22" s="11" t="s">
        <v>335</v>
      </c>
      <c r="D22" s="11" t="s">
        <v>335</v>
      </c>
      <c r="E22" s="11" t="str">
        <f t="shared" si="0"/>
        <v>aoliv</v>
      </c>
      <c r="F22" s="11" t="s">
        <v>362</v>
      </c>
      <c r="K22" s="11"/>
      <c r="L22" s="11"/>
      <c r="M22" s="11"/>
      <c r="AD22" s="11" t="str">
        <f t="shared" si="1"/>
        <v>aoliv</v>
      </c>
      <c r="AE22" s="11" t="str">
        <f t="shared" si="2"/>
        <v>aoliv</v>
      </c>
      <c r="AF22" s="11"/>
      <c r="AI22" s="11" t="str">
        <f t="shared" si="3"/>
        <v>aoliv</v>
      </c>
      <c r="AJ22" s="11" t="str">
        <f t="shared" si="4"/>
        <v>aoliv</v>
      </c>
      <c r="AK22" t="s">
        <v>146</v>
      </c>
    </row>
    <row r="23" spans="1:37" x14ac:dyDescent="0.3">
      <c r="A23" s="11" t="s">
        <v>5</v>
      </c>
      <c r="D23" s="11" t="s">
        <v>5</v>
      </c>
      <c r="E23" s="11" t="str">
        <f t="shared" si="0"/>
        <v>afore</v>
      </c>
      <c r="F23" s="11" t="s">
        <v>6</v>
      </c>
      <c r="AD23" s="11" t="str">
        <f t="shared" si="1"/>
        <v>afore</v>
      </c>
      <c r="AE23" s="11" t="str">
        <f t="shared" si="2"/>
        <v>afore</v>
      </c>
      <c r="AF23" s="11"/>
      <c r="AI23" s="11" t="str">
        <f t="shared" si="3"/>
        <v>afore</v>
      </c>
      <c r="AJ23" s="11" t="str">
        <f t="shared" si="4"/>
        <v>afore</v>
      </c>
      <c r="AK23" t="s">
        <v>146</v>
      </c>
    </row>
    <row r="24" spans="1:37" x14ac:dyDescent="0.3">
      <c r="A24" s="11" t="s">
        <v>9</v>
      </c>
      <c r="D24" s="11" t="s">
        <v>9</v>
      </c>
      <c r="E24" s="11" t="str">
        <f t="shared" si="0"/>
        <v>afish</v>
      </c>
      <c r="F24" s="11" t="s">
        <v>10</v>
      </c>
      <c r="AD24" s="11" t="str">
        <f t="shared" si="1"/>
        <v>afish</v>
      </c>
      <c r="AE24" s="11" t="str">
        <f t="shared" si="2"/>
        <v>afish</v>
      </c>
      <c r="AF24" s="11"/>
      <c r="AI24" s="11" t="str">
        <f t="shared" si="3"/>
        <v>afish</v>
      </c>
      <c r="AJ24" s="11" t="str">
        <f t="shared" si="4"/>
        <v>afish</v>
      </c>
      <c r="AK24" t="s">
        <v>146</v>
      </c>
    </row>
    <row r="25" spans="1:37" x14ac:dyDescent="0.3">
      <c r="A25" s="11" t="s">
        <v>484</v>
      </c>
      <c r="D25" s="11" t="s">
        <v>484</v>
      </c>
      <c r="E25" s="11" t="str">
        <f t="shared" si="0"/>
        <v>amine</v>
      </c>
      <c r="F25" s="11" t="s">
        <v>672</v>
      </c>
      <c r="AD25" s="11" t="str">
        <f t="shared" si="1"/>
        <v>amine</v>
      </c>
      <c r="AE25" s="11" t="str">
        <f t="shared" si="2"/>
        <v>amine</v>
      </c>
      <c r="AF25" s="11"/>
      <c r="AI25" s="11" t="str">
        <f t="shared" si="3"/>
        <v>amine</v>
      </c>
      <c r="AJ25" s="11" t="str">
        <f t="shared" si="4"/>
        <v>amine</v>
      </c>
      <c r="AK25" t="s">
        <v>146</v>
      </c>
    </row>
    <row r="26" spans="1:37" x14ac:dyDescent="0.3">
      <c r="A26" s="11" t="s">
        <v>487</v>
      </c>
      <c r="D26" s="11" t="s">
        <v>487</v>
      </c>
      <c r="E26" s="11" t="s">
        <v>487</v>
      </c>
      <c r="F26" s="11" t="s">
        <v>422</v>
      </c>
      <c r="AD26" t="s">
        <v>487</v>
      </c>
      <c r="AE26" t="s">
        <v>487</v>
      </c>
      <c r="AI26" t="s">
        <v>487</v>
      </c>
      <c r="AJ26" t="s">
        <v>487</v>
      </c>
      <c r="AK26" t="s">
        <v>146</v>
      </c>
    </row>
    <row r="27" spans="1:37" x14ac:dyDescent="0.3">
      <c r="A27" s="11" t="s">
        <v>21</v>
      </c>
      <c r="D27" s="11" t="s">
        <v>21</v>
      </c>
      <c r="E27" s="11" t="str">
        <f t="shared" ref="E27:E49" si="5">D27</f>
        <v>afood</v>
      </c>
      <c r="F27" s="11" t="s">
        <v>363</v>
      </c>
      <c r="AD27" s="11" t="str">
        <f t="shared" ref="AD27:AD49" si="6">D27</f>
        <v>afood</v>
      </c>
      <c r="AE27" s="11" t="str">
        <f t="shared" ref="AE27:AE49" si="7">AD27</f>
        <v>afood</v>
      </c>
      <c r="AI27" s="11" t="str">
        <f t="shared" ref="AI27:AI49" si="8">AD27</f>
        <v>afood</v>
      </c>
      <c r="AJ27" s="11" t="str">
        <f t="shared" ref="AJ27:AJ49" si="9">AI27</f>
        <v>afood</v>
      </c>
      <c r="AK27" t="s">
        <v>146</v>
      </c>
    </row>
    <row r="28" spans="1:37" x14ac:dyDescent="0.3">
      <c r="A28" s="11" t="s">
        <v>336</v>
      </c>
      <c r="D28" s="11" t="s">
        <v>336</v>
      </c>
      <c r="E28" s="11" t="str">
        <f t="shared" si="5"/>
        <v>abeve</v>
      </c>
      <c r="F28" s="11" t="s">
        <v>364</v>
      </c>
      <c r="AD28" s="11" t="str">
        <f t="shared" si="6"/>
        <v>abeve</v>
      </c>
      <c r="AE28" s="11" t="str">
        <f t="shared" si="7"/>
        <v>abeve</v>
      </c>
      <c r="AI28" s="11" t="str">
        <f t="shared" si="8"/>
        <v>abeve</v>
      </c>
      <c r="AJ28" s="11" t="str">
        <f t="shared" si="9"/>
        <v>abeve</v>
      </c>
      <c r="AK28" t="s">
        <v>146</v>
      </c>
    </row>
    <row r="29" spans="1:37" x14ac:dyDescent="0.3">
      <c r="A29" s="11" t="s">
        <v>337</v>
      </c>
      <c r="D29" s="11" t="s">
        <v>337</v>
      </c>
      <c r="E29" s="11" t="str">
        <f t="shared" si="5"/>
        <v>atext</v>
      </c>
      <c r="F29" s="11" t="s">
        <v>365</v>
      </c>
      <c r="AD29" s="11" t="str">
        <f t="shared" si="6"/>
        <v>atext</v>
      </c>
      <c r="AE29" s="11" t="str">
        <f t="shared" si="7"/>
        <v>atext</v>
      </c>
      <c r="AI29" s="11" t="str">
        <f t="shared" si="8"/>
        <v>atext</v>
      </c>
      <c r="AJ29" s="11" t="str">
        <f t="shared" si="9"/>
        <v>atext</v>
      </c>
      <c r="AK29" t="s">
        <v>146</v>
      </c>
    </row>
    <row r="30" spans="1:37" x14ac:dyDescent="0.3">
      <c r="A30" s="11" t="s">
        <v>28</v>
      </c>
      <c r="D30" s="11" t="s">
        <v>28</v>
      </c>
      <c r="E30" s="11" t="str">
        <f t="shared" si="5"/>
        <v>awood</v>
      </c>
      <c r="F30" s="11" t="s">
        <v>29</v>
      </c>
      <c r="AD30" s="11" t="str">
        <f t="shared" si="6"/>
        <v>awood</v>
      </c>
      <c r="AE30" s="11" t="str">
        <f t="shared" si="7"/>
        <v>awood</v>
      </c>
      <c r="AI30" s="11" t="str">
        <f t="shared" si="8"/>
        <v>awood</v>
      </c>
      <c r="AJ30" s="11" t="str">
        <f t="shared" si="9"/>
        <v>awood</v>
      </c>
      <c r="AK30" t="s">
        <v>146</v>
      </c>
    </row>
    <row r="31" spans="1:37" x14ac:dyDescent="0.3">
      <c r="A31" s="11" t="s">
        <v>338</v>
      </c>
      <c r="D31" s="11" t="s">
        <v>338</v>
      </c>
      <c r="E31" s="11" t="str">
        <f t="shared" si="5"/>
        <v>achem</v>
      </c>
      <c r="F31" s="11" t="s">
        <v>806</v>
      </c>
      <c r="AD31" s="11" t="str">
        <f t="shared" si="6"/>
        <v>achem</v>
      </c>
      <c r="AE31" s="11" t="str">
        <f t="shared" si="7"/>
        <v>achem</v>
      </c>
      <c r="AI31" s="11" t="str">
        <f t="shared" si="8"/>
        <v>achem</v>
      </c>
      <c r="AJ31" s="11" t="str">
        <f t="shared" si="9"/>
        <v>achem</v>
      </c>
      <c r="AK31" t="s">
        <v>146</v>
      </c>
    </row>
    <row r="32" spans="1:37" x14ac:dyDescent="0.3">
      <c r="A32" s="11" t="s">
        <v>339</v>
      </c>
      <c r="D32" s="11" t="s">
        <v>339</v>
      </c>
      <c r="E32" s="11" t="str">
        <f t="shared" si="5"/>
        <v>anmet</v>
      </c>
      <c r="F32" s="11" t="s">
        <v>366</v>
      </c>
      <c r="AD32" s="11" t="str">
        <f t="shared" si="6"/>
        <v>anmet</v>
      </c>
      <c r="AE32" s="11" t="str">
        <f t="shared" si="7"/>
        <v>anmet</v>
      </c>
      <c r="AI32" s="11" t="str">
        <f t="shared" si="8"/>
        <v>anmet</v>
      </c>
      <c r="AJ32" s="11" t="str">
        <f t="shared" si="9"/>
        <v>anmet</v>
      </c>
      <c r="AK32" t="s">
        <v>146</v>
      </c>
    </row>
    <row r="33" spans="1:37" x14ac:dyDescent="0.3">
      <c r="A33" s="11" t="s">
        <v>340</v>
      </c>
      <c r="D33" s="11" t="s">
        <v>340</v>
      </c>
      <c r="E33" s="11" t="str">
        <f t="shared" si="5"/>
        <v>ametl</v>
      </c>
      <c r="F33" s="11" t="s">
        <v>367</v>
      </c>
      <c r="AD33" s="11" t="str">
        <f t="shared" si="6"/>
        <v>ametl</v>
      </c>
      <c r="AE33" s="11" t="str">
        <f t="shared" si="7"/>
        <v>ametl</v>
      </c>
      <c r="AI33" s="11" t="str">
        <f t="shared" si="8"/>
        <v>ametl</v>
      </c>
      <c r="AJ33" s="11" t="str">
        <f t="shared" si="9"/>
        <v>ametl</v>
      </c>
      <c r="AK33" t="s">
        <v>146</v>
      </c>
    </row>
    <row r="34" spans="1:37" x14ac:dyDescent="0.3">
      <c r="A34" s="11" t="s">
        <v>310</v>
      </c>
      <c r="D34" s="11" t="s">
        <v>310</v>
      </c>
      <c r="E34" s="11" t="str">
        <f t="shared" si="5"/>
        <v>amach</v>
      </c>
      <c r="F34" s="11" t="s">
        <v>368</v>
      </c>
      <c r="AD34" s="11" t="str">
        <f t="shared" si="6"/>
        <v>amach</v>
      </c>
      <c r="AE34" s="11" t="str">
        <f t="shared" si="7"/>
        <v>amach</v>
      </c>
      <c r="AI34" s="11" t="str">
        <f t="shared" si="8"/>
        <v>amach</v>
      </c>
      <c r="AJ34" s="11" t="str">
        <f t="shared" si="9"/>
        <v>amach</v>
      </c>
      <c r="AK34" t="s">
        <v>146</v>
      </c>
    </row>
    <row r="35" spans="1:37" x14ac:dyDescent="0.3">
      <c r="A35" s="11" t="s">
        <v>341</v>
      </c>
      <c r="D35" s="11" t="s">
        <v>341</v>
      </c>
      <c r="E35" s="11" t="str">
        <f t="shared" si="5"/>
        <v>aoman</v>
      </c>
      <c r="F35" s="11" t="s">
        <v>369</v>
      </c>
      <c r="AD35" s="11" t="str">
        <f t="shared" si="6"/>
        <v>aoman</v>
      </c>
      <c r="AE35" s="11" t="str">
        <f t="shared" si="7"/>
        <v>aoman</v>
      </c>
      <c r="AI35" s="11" t="str">
        <f t="shared" si="8"/>
        <v>aoman</v>
      </c>
      <c r="AJ35" s="11" t="str">
        <f t="shared" si="9"/>
        <v>aoman</v>
      </c>
      <c r="AK35" t="s">
        <v>146</v>
      </c>
    </row>
    <row r="36" spans="1:37" x14ac:dyDescent="0.3">
      <c r="A36" s="11" t="s">
        <v>342</v>
      </c>
      <c r="D36" s="11" t="s">
        <v>342</v>
      </c>
      <c r="E36" s="11" t="str">
        <f t="shared" si="5"/>
        <v>aelec</v>
      </c>
      <c r="F36" s="11" t="s">
        <v>370</v>
      </c>
      <c r="AD36" s="11" t="str">
        <f t="shared" si="6"/>
        <v>aelec</v>
      </c>
      <c r="AE36" s="11" t="str">
        <f t="shared" si="7"/>
        <v>aelec</v>
      </c>
      <c r="AI36" s="11" t="str">
        <f t="shared" si="8"/>
        <v>aelec</v>
      </c>
      <c r="AJ36" s="11" t="str">
        <f t="shared" si="9"/>
        <v>aelec</v>
      </c>
      <c r="AK36" t="s">
        <v>146</v>
      </c>
    </row>
    <row r="37" spans="1:37" x14ac:dyDescent="0.3">
      <c r="A37" s="11" t="s">
        <v>33</v>
      </c>
      <c r="D37" s="11" t="s">
        <v>33</v>
      </c>
      <c r="E37" s="11" t="str">
        <f t="shared" si="5"/>
        <v>awatr</v>
      </c>
      <c r="F37" s="11" t="s">
        <v>371</v>
      </c>
      <c r="AD37" s="11" t="str">
        <f t="shared" si="6"/>
        <v>awatr</v>
      </c>
      <c r="AE37" s="11" t="str">
        <f t="shared" si="7"/>
        <v>awatr</v>
      </c>
      <c r="AI37" s="11" t="str">
        <f t="shared" si="8"/>
        <v>awatr</v>
      </c>
      <c r="AJ37" s="11" t="str">
        <f t="shared" si="9"/>
        <v>awatr</v>
      </c>
      <c r="AK37" t="s">
        <v>146</v>
      </c>
    </row>
    <row r="38" spans="1:37" x14ac:dyDescent="0.3">
      <c r="A38" s="11" t="s">
        <v>343</v>
      </c>
      <c r="D38" s="11" t="s">
        <v>343</v>
      </c>
      <c r="E38" s="11" t="str">
        <f t="shared" si="5"/>
        <v>acons</v>
      </c>
      <c r="F38" s="11" t="s">
        <v>34</v>
      </c>
      <c r="AD38" s="11" t="str">
        <f t="shared" si="6"/>
        <v>acons</v>
      </c>
      <c r="AE38" s="11" t="str">
        <f t="shared" si="7"/>
        <v>acons</v>
      </c>
      <c r="AI38" s="11" t="str">
        <f t="shared" si="8"/>
        <v>acons</v>
      </c>
      <c r="AJ38" s="11" t="str">
        <f t="shared" si="9"/>
        <v>acons</v>
      </c>
      <c r="AK38" t="s">
        <v>146</v>
      </c>
    </row>
    <row r="39" spans="1:37" x14ac:dyDescent="0.3">
      <c r="A39" s="11" t="s">
        <v>35</v>
      </c>
      <c r="D39" s="11" t="s">
        <v>35</v>
      </c>
      <c r="E39" s="11" t="str">
        <f t="shared" si="5"/>
        <v>atrad</v>
      </c>
      <c r="F39" s="11" t="s">
        <v>372</v>
      </c>
      <c r="AD39" s="11" t="str">
        <f t="shared" si="6"/>
        <v>atrad</v>
      </c>
      <c r="AE39" s="11" t="str">
        <f t="shared" si="7"/>
        <v>atrad</v>
      </c>
      <c r="AI39" s="11" t="str">
        <f t="shared" si="8"/>
        <v>atrad</v>
      </c>
      <c r="AJ39" s="11" t="str">
        <f t="shared" si="9"/>
        <v>atrad</v>
      </c>
      <c r="AK39" t="s">
        <v>146</v>
      </c>
    </row>
    <row r="40" spans="1:37" x14ac:dyDescent="0.3">
      <c r="A40" s="11" t="s">
        <v>344</v>
      </c>
      <c r="D40" s="11" t="s">
        <v>344</v>
      </c>
      <c r="E40" s="11" t="str">
        <f t="shared" si="5"/>
        <v>atran</v>
      </c>
      <c r="F40" s="11" t="s">
        <v>36</v>
      </c>
      <c r="AD40" s="11" t="str">
        <f t="shared" si="6"/>
        <v>atran</v>
      </c>
      <c r="AE40" s="11" t="str">
        <f t="shared" si="7"/>
        <v>atran</v>
      </c>
      <c r="AI40" s="11" t="str">
        <f t="shared" si="8"/>
        <v>atran</v>
      </c>
      <c r="AJ40" s="11" t="str">
        <f t="shared" si="9"/>
        <v>atran</v>
      </c>
      <c r="AK40" t="s">
        <v>146</v>
      </c>
    </row>
    <row r="41" spans="1:37" x14ac:dyDescent="0.3">
      <c r="A41" s="11" t="s">
        <v>345</v>
      </c>
      <c r="D41" s="11" t="s">
        <v>345</v>
      </c>
      <c r="E41" s="11" t="str">
        <f t="shared" si="5"/>
        <v>ahotl</v>
      </c>
      <c r="F41" s="11" t="s">
        <v>373</v>
      </c>
      <c r="AD41" s="11" t="str">
        <f t="shared" si="6"/>
        <v>ahotl</v>
      </c>
      <c r="AE41" s="11" t="str">
        <f t="shared" si="7"/>
        <v>ahotl</v>
      </c>
      <c r="AI41" s="11" t="str">
        <f t="shared" si="8"/>
        <v>ahotl</v>
      </c>
      <c r="AJ41" s="11" t="str">
        <f t="shared" si="9"/>
        <v>ahotl</v>
      </c>
      <c r="AK41" t="s">
        <v>146</v>
      </c>
    </row>
    <row r="42" spans="1:37" x14ac:dyDescent="0.3">
      <c r="A42" s="11" t="s">
        <v>346</v>
      </c>
      <c r="D42" s="11" t="s">
        <v>346</v>
      </c>
      <c r="E42" s="11" t="str">
        <f t="shared" si="5"/>
        <v>acomm</v>
      </c>
      <c r="F42" s="11" t="s">
        <v>374</v>
      </c>
      <c r="AD42" s="11" t="str">
        <f t="shared" si="6"/>
        <v>acomm</v>
      </c>
      <c r="AE42" s="11" t="str">
        <f t="shared" si="7"/>
        <v>acomm</v>
      </c>
      <c r="AI42" s="11" t="str">
        <f t="shared" si="8"/>
        <v>acomm</v>
      </c>
      <c r="AJ42" s="11" t="str">
        <f t="shared" si="9"/>
        <v>acomm</v>
      </c>
      <c r="AK42" t="s">
        <v>146</v>
      </c>
    </row>
    <row r="43" spans="1:37" x14ac:dyDescent="0.3">
      <c r="A43" s="11" t="s">
        <v>347</v>
      </c>
      <c r="D43" s="11" t="s">
        <v>347</v>
      </c>
      <c r="E43" s="11" t="str">
        <f t="shared" si="5"/>
        <v>afsrv</v>
      </c>
      <c r="F43" s="11" t="s">
        <v>375</v>
      </c>
      <c r="AD43" s="11" t="str">
        <f t="shared" si="6"/>
        <v>afsrv</v>
      </c>
      <c r="AE43" s="11" t="str">
        <f t="shared" si="7"/>
        <v>afsrv</v>
      </c>
      <c r="AI43" s="11" t="str">
        <f t="shared" si="8"/>
        <v>afsrv</v>
      </c>
      <c r="AJ43" s="11" t="str">
        <f t="shared" si="9"/>
        <v>afsrv</v>
      </c>
      <c r="AK43" t="s">
        <v>146</v>
      </c>
    </row>
    <row r="44" spans="1:37" x14ac:dyDescent="0.3">
      <c r="A44" s="11" t="s">
        <v>176</v>
      </c>
      <c r="D44" s="11" t="s">
        <v>176</v>
      </c>
      <c r="E44" s="11" t="str">
        <f t="shared" si="5"/>
        <v>areal</v>
      </c>
      <c r="F44" s="11" t="s">
        <v>376</v>
      </c>
      <c r="AD44" s="11" t="str">
        <f t="shared" si="6"/>
        <v>areal</v>
      </c>
      <c r="AE44" s="11" t="str">
        <f t="shared" si="7"/>
        <v>areal</v>
      </c>
      <c r="AI44" s="11" t="str">
        <f t="shared" si="8"/>
        <v>areal</v>
      </c>
      <c r="AJ44" s="11" t="str">
        <f t="shared" si="9"/>
        <v>areal</v>
      </c>
      <c r="AK44" t="s">
        <v>146</v>
      </c>
    </row>
    <row r="45" spans="1:37" x14ac:dyDescent="0.3">
      <c r="A45" s="11" t="s">
        <v>348</v>
      </c>
      <c r="D45" s="11" t="s">
        <v>348</v>
      </c>
      <c r="E45" s="11" t="str">
        <f t="shared" si="5"/>
        <v>absrv</v>
      </c>
      <c r="F45" s="11" t="s">
        <v>179</v>
      </c>
      <c r="AD45" s="11" t="str">
        <f t="shared" si="6"/>
        <v>absrv</v>
      </c>
      <c r="AE45" s="11" t="str">
        <f t="shared" si="7"/>
        <v>absrv</v>
      </c>
      <c r="AI45" s="11" t="str">
        <f t="shared" si="8"/>
        <v>absrv</v>
      </c>
      <c r="AJ45" s="11" t="str">
        <f t="shared" si="9"/>
        <v>absrv</v>
      </c>
      <c r="AK45" t="s">
        <v>146</v>
      </c>
    </row>
    <row r="46" spans="1:37" x14ac:dyDescent="0.3">
      <c r="A46" s="11" t="s">
        <v>349</v>
      </c>
      <c r="D46" s="11" t="s">
        <v>349</v>
      </c>
      <c r="E46" s="11" t="str">
        <f t="shared" si="5"/>
        <v>apadm</v>
      </c>
      <c r="F46" s="11" t="s">
        <v>377</v>
      </c>
      <c r="AD46" s="11" t="str">
        <f t="shared" si="6"/>
        <v>apadm</v>
      </c>
      <c r="AE46" s="11" t="str">
        <f t="shared" si="7"/>
        <v>apadm</v>
      </c>
      <c r="AI46" s="11" t="str">
        <f t="shared" si="8"/>
        <v>apadm</v>
      </c>
      <c r="AJ46" s="11" t="str">
        <f t="shared" si="9"/>
        <v>apadm</v>
      </c>
      <c r="AK46" t="s">
        <v>146</v>
      </c>
    </row>
    <row r="47" spans="1:37" x14ac:dyDescent="0.3">
      <c r="A47" s="11" t="s">
        <v>177</v>
      </c>
      <c r="D47" s="11" t="s">
        <v>177</v>
      </c>
      <c r="E47" s="11" t="str">
        <f t="shared" si="5"/>
        <v>aeduc</v>
      </c>
      <c r="F47" s="11" t="s">
        <v>378</v>
      </c>
      <c r="AD47" s="11" t="str">
        <f t="shared" si="6"/>
        <v>aeduc</v>
      </c>
      <c r="AE47" s="11" t="str">
        <f t="shared" si="7"/>
        <v>aeduc</v>
      </c>
      <c r="AI47" s="11" t="str">
        <f t="shared" si="8"/>
        <v>aeduc</v>
      </c>
      <c r="AJ47" s="11" t="str">
        <f t="shared" si="9"/>
        <v>aeduc</v>
      </c>
      <c r="AK47" t="s">
        <v>146</v>
      </c>
    </row>
    <row r="48" spans="1:37" x14ac:dyDescent="0.3">
      <c r="A48" s="11" t="s">
        <v>178</v>
      </c>
      <c r="D48" s="11" t="s">
        <v>178</v>
      </c>
      <c r="E48" s="11" t="str">
        <f t="shared" si="5"/>
        <v>aheal</v>
      </c>
      <c r="F48" s="11" t="s">
        <v>180</v>
      </c>
      <c r="AD48" s="11" t="str">
        <f t="shared" si="6"/>
        <v>aheal</v>
      </c>
      <c r="AE48" s="11" t="str">
        <f t="shared" si="7"/>
        <v>aheal</v>
      </c>
      <c r="AI48" s="11" t="str">
        <f t="shared" si="8"/>
        <v>aheal</v>
      </c>
      <c r="AJ48" s="11" t="str">
        <f t="shared" si="9"/>
        <v>aheal</v>
      </c>
      <c r="AK48" t="s">
        <v>146</v>
      </c>
    </row>
    <row r="49" spans="1:37" x14ac:dyDescent="0.3">
      <c r="A49" s="11" t="s">
        <v>37</v>
      </c>
      <c r="D49" s="11" t="s">
        <v>37</v>
      </c>
      <c r="E49" s="11" t="str">
        <f t="shared" si="5"/>
        <v>aosrv</v>
      </c>
      <c r="F49" s="11" t="s">
        <v>181</v>
      </c>
      <c r="AD49" s="11" t="str">
        <f t="shared" si="6"/>
        <v>aosrv</v>
      </c>
      <c r="AE49" s="11" t="str">
        <f t="shared" si="7"/>
        <v>aosrv</v>
      </c>
      <c r="AI49" s="11" t="str">
        <f t="shared" si="8"/>
        <v>aosrv</v>
      </c>
      <c r="AJ49" s="11" t="str">
        <f t="shared" si="9"/>
        <v>aosrv</v>
      </c>
      <c r="AK49" t="s">
        <v>146</v>
      </c>
    </row>
    <row r="50" spans="1:37" x14ac:dyDescent="0.3">
      <c r="A50" s="11" t="s">
        <v>350</v>
      </c>
      <c r="B50" t="s">
        <v>88</v>
      </c>
      <c r="D50" s="11"/>
      <c r="E50" s="11"/>
      <c r="F50" s="11" t="s">
        <v>38</v>
      </c>
      <c r="AD50" s="11"/>
      <c r="AE50" s="11"/>
      <c r="AI50" s="11"/>
      <c r="AJ50" s="11"/>
    </row>
    <row r="51" spans="1:37" x14ac:dyDescent="0.3">
      <c r="A51" s="11" t="s">
        <v>351</v>
      </c>
      <c r="D51" s="11"/>
      <c r="E51" s="11"/>
      <c r="F51" s="11"/>
      <c r="AD51" s="11"/>
      <c r="AE51" s="11"/>
      <c r="AI51" s="11"/>
      <c r="AJ51" s="11"/>
    </row>
    <row r="52" spans="1:37" x14ac:dyDescent="0.3">
      <c r="A52" s="11" t="s">
        <v>352</v>
      </c>
      <c r="D52" s="11"/>
      <c r="E52" s="11"/>
      <c r="F52" s="11"/>
      <c r="AD52" s="11"/>
      <c r="AE52" s="11"/>
      <c r="AI52" s="11"/>
      <c r="AJ52" s="11"/>
    </row>
    <row r="53" spans="1:37" x14ac:dyDescent="0.3">
      <c r="A53" s="11" t="s">
        <v>353</v>
      </c>
      <c r="D53" s="11"/>
      <c r="E53" s="11"/>
      <c r="F53" s="11"/>
      <c r="AD53" s="11"/>
      <c r="AE53" s="11"/>
      <c r="AI53" s="11"/>
      <c r="AJ53" s="11"/>
    </row>
    <row r="54" spans="1:37" x14ac:dyDescent="0.3">
      <c r="A54" s="11" t="s">
        <v>354</v>
      </c>
      <c r="D54" s="11"/>
      <c r="E54" s="11"/>
      <c r="F54" s="11"/>
      <c r="AD54" s="11"/>
      <c r="AE54" s="11"/>
      <c r="AI54" s="11"/>
      <c r="AJ54" s="11"/>
    </row>
    <row r="55" spans="1:37" x14ac:dyDescent="0.3">
      <c r="A55" s="11" t="s">
        <v>355</v>
      </c>
      <c r="D55" s="11"/>
      <c r="E55" s="11"/>
      <c r="F55" s="11"/>
      <c r="AD55" s="11"/>
      <c r="AE55" s="11"/>
      <c r="AI55" s="11"/>
      <c r="AJ55" s="11"/>
    </row>
    <row r="56" spans="1:37" x14ac:dyDescent="0.3">
      <c r="A56" s="11" t="s">
        <v>311</v>
      </c>
      <c r="D56" s="11"/>
      <c r="E56" s="11"/>
      <c r="F56" s="11"/>
      <c r="AD56" s="11"/>
      <c r="AE56" s="11"/>
      <c r="AI56" s="11"/>
      <c r="AJ56" s="11"/>
    </row>
    <row r="57" spans="1:37" x14ac:dyDescent="0.3">
      <c r="A57" s="11" t="s">
        <v>356</v>
      </c>
      <c r="D57" s="11"/>
      <c r="E57" s="11"/>
      <c r="F57" s="11"/>
      <c r="AD57" s="11"/>
      <c r="AE57" s="11"/>
      <c r="AI57" s="11"/>
      <c r="AJ57" s="11"/>
    </row>
    <row r="58" spans="1:37" x14ac:dyDescent="0.3">
      <c r="A58" s="11" t="s">
        <v>313</v>
      </c>
      <c r="D58" s="11"/>
      <c r="E58" s="11"/>
      <c r="F58" s="11"/>
      <c r="AD58" s="11"/>
      <c r="AE58" s="11"/>
      <c r="AI58" s="11"/>
      <c r="AJ58" s="11"/>
    </row>
    <row r="59" spans="1:37" x14ac:dyDescent="0.3">
      <c r="A59" s="11" t="s">
        <v>357</v>
      </c>
      <c r="D59" s="11"/>
      <c r="E59" s="11"/>
      <c r="F59" s="11"/>
      <c r="AD59" s="11"/>
      <c r="AE59" s="11"/>
      <c r="AI59" s="11"/>
      <c r="AJ59" s="11"/>
    </row>
    <row r="60" spans="1:37" x14ac:dyDescent="0.3">
      <c r="A60" s="11" t="s">
        <v>312</v>
      </c>
      <c r="D60" s="11"/>
      <c r="E60" s="11"/>
      <c r="F60" s="11"/>
      <c r="AD60" s="11"/>
      <c r="AE60" s="11"/>
      <c r="AI60" s="11"/>
      <c r="AJ60" s="11"/>
    </row>
    <row r="61" spans="1:37" x14ac:dyDescent="0.3">
      <c r="A61" s="11" t="s">
        <v>358</v>
      </c>
      <c r="D61" s="11"/>
      <c r="E61" s="11"/>
      <c r="F61" s="11"/>
      <c r="AD61" s="11"/>
      <c r="AE61" s="11"/>
      <c r="AI61" s="11"/>
      <c r="AJ61" s="11"/>
    </row>
    <row r="62" spans="1:37" x14ac:dyDescent="0.3">
      <c r="A62" s="11" t="s">
        <v>359</v>
      </c>
      <c r="D62" s="11"/>
      <c r="E62" s="11"/>
      <c r="F62" s="11"/>
      <c r="AD62" s="11"/>
      <c r="AE62" s="11"/>
      <c r="AI62" s="11"/>
      <c r="AJ62" s="11"/>
    </row>
    <row r="63" spans="1:37" x14ac:dyDescent="0.3">
      <c r="A63" s="11" t="s">
        <v>360</v>
      </c>
      <c r="D63" s="11"/>
      <c r="E63" s="11"/>
      <c r="F63" s="11"/>
      <c r="AD63" s="11"/>
      <c r="AE63" s="11"/>
      <c r="AI63" s="11"/>
      <c r="AJ63" s="11"/>
    </row>
    <row r="64" spans="1:37" x14ac:dyDescent="0.3">
      <c r="A64" s="11" t="s">
        <v>361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362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6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10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672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422</v>
      </c>
      <c r="D69" s="11"/>
      <c r="E69" s="11"/>
      <c r="F69" s="11"/>
    </row>
    <row r="70" spans="1:36" x14ac:dyDescent="0.3">
      <c r="A70" s="11" t="s">
        <v>363</v>
      </c>
      <c r="D70" s="11"/>
      <c r="E70" s="11"/>
      <c r="F70" s="11"/>
    </row>
    <row r="71" spans="1:36" x14ac:dyDescent="0.3">
      <c r="A71" s="11" t="s">
        <v>364</v>
      </c>
      <c r="F71" s="11"/>
    </row>
    <row r="72" spans="1:36" x14ac:dyDescent="0.3">
      <c r="A72" s="11" t="s">
        <v>365</v>
      </c>
      <c r="F72" s="11"/>
    </row>
    <row r="73" spans="1:36" x14ac:dyDescent="0.3">
      <c r="A73" s="11" t="s">
        <v>29</v>
      </c>
      <c r="F73" s="11"/>
    </row>
    <row r="74" spans="1:36" x14ac:dyDescent="0.3">
      <c r="A74" s="11" t="s">
        <v>806</v>
      </c>
      <c r="F74" s="11"/>
    </row>
    <row r="75" spans="1:36" x14ac:dyDescent="0.3">
      <c r="A75" s="11" t="s">
        <v>366</v>
      </c>
      <c r="F75" s="11"/>
    </row>
    <row r="76" spans="1:36" x14ac:dyDescent="0.3">
      <c r="A76" s="11" t="s">
        <v>367</v>
      </c>
      <c r="F76" s="11"/>
    </row>
    <row r="77" spans="1:36" x14ac:dyDescent="0.3">
      <c r="A77" s="11" t="s">
        <v>368</v>
      </c>
      <c r="F77" s="11"/>
    </row>
    <row r="78" spans="1:36" x14ac:dyDescent="0.3">
      <c r="A78" s="11" t="s">
        <v>369</v>
      </c>
      <c r="F78" s="11"/>
    </row>
    <row r="79" spans="1:36" x14ac:dyDescent="0.3">
      <c r="A79" s="11" t="s">
        <v>370</v>
      </c>
      <c r="F79" s="11"/>
    </row>
    <row r="80" spans="1:36" x14ac:dyDescent="0.3">
      <c r="A80" s="11" t="s">
        <v>371</v>
      </c>
      <c r="F80" s="11"/>
    </row>
    <row r="81" spans="1:6" x14ac:dyDescent="0.3">
      <c r="A81" s="11" t="s">
        <v>34</v>
      </c>
      <c r="F81" s="11"/>
    </row>
    <row r="82" spans="1:6" x14ac:dyDescent="0.3">
      <c r="A82" s="11" t="s">
        <v>372</v>
      </c>
      <c r="F82" s="11"/>
    </row>
    <row r="83" spans="1:6" x14ac:dyDescent="0.3">
      <c r="A83" s="11" t="s">
        <v>36</v>
      </c>
      <c r="F83" s="11"/>
    </row>
    <row r="84" spans="1:6" x14ac:dyDescent="0.3">
      <c r="A84" s="11" t="s">
        <v>373</v>
      </c>
      <c r="F84" s="11"/>
    </row>
    <row r="85" spans="1:6" x14ac:dyDescent="0.3">
      <c r="A85" s="11" t="s">
        <v>374</v>
      </c>
      <c r="F85" s="11"/>
    </row>
    <row r="86" spans="1:6" x14ac:dyDescent="0.3">
      <c r="A86" s="11" t="s">
        <v>375</v>
      </c>
      <c r="F86" s="11"/>
    </row>
    <row r="87" spans="1:6" x14ac:dyDescent="0.3">
      <c r="A87" s="11" t="s">
        <v>376</v>
      </c>
      <c r="F87" s="11"/>
    </row>
    <row r="88" spans="1:6" x14ac:dyDescent="0.3">
      <c r="A88" s="11" t="s">
        <v>179</v>
      </c>
      <c r="F88" s="11"/>
    </row>
    <row r="89" spans="1:6" x14ac:dyDescent="0.3">
      <c r="A89" s="11" t="s">
        <v>377</v>
      </c>
      <c r="F89" s="11"/>
    </row>
    <row r="90" spans="1:6" x14ac:dyDescent="0.3">
      <c r="A90" s="11" t="s">
        <v>378</v>
      </c>
      <c r="F90" s="11"/>
    </row>
    <row r="91" spans="1:6" x14ac:dyDescent="0.3">
      <c r="A91" s="11" t="s">
        <v>180</v>
      </c>
      <c r="F91" s="11"/>
    </row>
    <row r="92" spans="1:6" x14ac:dyDescent="0.3">
      <c r="A92" s="11" t="s">
        <v>181</v>
      </c>
      <c r="F92" s="11"/>
    </row>
    <row r="93" spans="1:6" x14ac:dyDescent="0.3">
      <c r="A93" s="11" t="s">
        <v>38</v>
      </c>
      <c r="F93" s="11"/>
    </row>
    <row r="94" spans="1:6" x14ac:dyDescent="0.3">
      <c r="A94" s="11" t="s">
        <v>157</v>
      </c>
      <c r="B94" t="s">
        <v>158</v>
      </c>
      <c r="F94" s="11"/>
    </row>
    <row r="95" spans="1:6" x14ac:dyDescent="0.3">
      <c r="A95" s="11" t="s">
        <v>3</v>
      </c>
      <c r="F95" s="11"/>
    </row>
    <row r="96" spans="1:6" x14ac:dyDescent="0.3">
      <c r="A96" s="11" t="s">
        <v>4</v>
      </c>
      <c r="F96" s="11"/>
    </row>
    <row r="97" spans="1:6" x14ac:dyDescent="0.3">
      <c r="A97" s="11" t="s">
        <v>8</v>
      </c>
      <c r="F97" s="11"/>
    </row>
    <row r="98" spans="1:6" x14ac:dyDescent="0.3">
      <c r="A98" s="11" t="s">
        <v>486</v>
      </c>
      <c r="B98" t="s">
        <v>99</v>
      </c>
      <c r="F98" s="11"/>
    </row>
    <row r="99" spans="1:6" x14ac:dyDescent="0.3">
      <c r="A99" s="11" t="s">
        <v>2</v>
      </c>
      <c r="F99" s="11"/>
    </row>
    <row r="100" spans="1:6" x14ac:dyDescent="0.3">
      <c r="A100" s="11" t="s">
        <v>7</v>
      </c>
      <c r="F100" s="11"/>
    </row>
    <row r="101" spans="1:6" x14ac:dyDescent="0.3">
      <c r="A101" s="11" t="s">
        <v>379</v>
      </c>
      <c r="F101" s="11"/>
    </row>
    <row r="102" spans="1:6" x14ac:dyDescent="0.3">
      <c r="A102" s="11" t="s">
        <v>14</v>
      </c>
      <c r="B102" t="s">
        <v>15</v>
      </c>
      <c r="F102" s="11"/>
    </row>
    <row r="103" spans="1:6" x14ac:dyDescent="0.3">
      <c r="A103" s="11" t="s">
        <v>454</v>
      </c>
      <c r="B103" t="s">
        <v>455</v>
      </c>
      <c r="F103" s="11"/>
    </row>
    <row r="104" spans="1:6" x14ac:dyDescent="0.3">
      <c r="A104" s="11" t="s">
        <v>12</v>
      </c>
      <c r="B104" t="s">
        <v>13</v>
      </c>
      <c r="F104" s="11"/>
    </row>
    <row r="105" spans="1:6" x14ac:dyDescent="0.3">
      <c r="A105" s="11" t="s">
        <v>702</v>
      </c>
      <c r="B105" t="s">
        <v>19</v>
      </c>
      <c r="F105" s="11"/>
    </row>
    <row r="106" spans="1:6" x14ac:dyDescent="0.3">
      <c r="A106" s="11" t="s">
        <v>704</v>
      </c>
      <c r="F106" s="11"/>
    </row>
    <row r="107" spans="1:6" x14ac:dyDescent="0.3">
      <c r="A107" s="11" t="s">
        <v>706</v>
      </c>
      <c r="F107" s="11"/>
    </row>
    <row r="108" spans="1:6" x14ac:dyDescent="0.3">
      <c r="A108" s="11" t="s">
        <v>708</v>
      </c>
      <c r="F108" s="11"/>
    </row>
    <row r="109" spans="1:6" x14ac:dyDescent="0.3">
      <c r="A109" s="11" t="s">
        <v>710</v>
      </c>
      <c r="F109" s="11"/>
    </row>
    <row r="110" spans="1:6" x14ac:dyDescent="0.3">
      <c r="A110" s="11" t="s">
        <v>380</v>
      </c>
    </row>
    <row r="111" spans="1:6" x14ac:dyDescent="0.3">
      <c r="A111" s="11" t="s">
        <v>381</v>
      </c>
    </row>
    <row r="112" spans="1:6" x14ac:dyDescent="0.3">
      <c r="A112" s="11" t="s">
        <v>382</v>
      </c>
    </row>
    <row r="113" spans="1:2" x14ac:dyDescent="0.3">
      <c r="A113" s="11" t="s">
        <v>383</v>
      </c>
    </row>
    <row r="114" spans="1:2" x14ac:dyDescent="0.3">
      <c r="A114" s="11" t="s">
        <v>384</v>
      </c>
    </row>
    <row r="115" spans="1:2" x14ac:dyDescent="0.3">
      <c r="A115" s="11" t="s">
        <v>22</v>
      </c>
      <c r="B115" t="s">
        <v>23</v>
      </c>
    </row>
    <row r="116" spans="1:2" x14ac:dyDescent="0.3">
      <c r="A116" s="11" t="s">
        <v>17</v>
      </c>
      <c r="B116" t="s">
        <v>159</v>
      </c>
    </row>
    <row r="117" spans="1:2" x14ac:dyDescent="0.3">
      <c r="A117" s="11" t="s">
        <v>18</v>
      </c>
    </row>
    <row r="118" spans="1:2" x14ac:dyDescent="0.3">
      <c r="A118" s="11" t="s">
        <v>20</v>
      </c>
    </row>
    <row r="119" spans="1:2" x14ac:dyDescent="0.3">
      <c r="A119" s="11" t="s">
        <v>453</v>
      </c>
    </row>
    <row r="120" spans="1:2" x14ac:dyDescent="0.3">
      <c r="A120" s="11" t="s">
        <v>24</v>
      </c>
      <c r="B120" t="s">
        <v>160</v>
      </c>
    </row>
    <row r="121" spans="1:2" x14ac:dyDescent="0.3">
      <c r="A121" s="11" t="s">
        <v>25</v>
      </c>
      <c r="B121" t="s">
        <v>161</v>
      </c>
    </row>
    <row r="122" spans="1:2" x14ac:dyDescent="0.3">
      <c r="A122" s="11" t="s">
        <v>26</v>
      </c>
      <c r="B122" t="s">
        <v>27</v>
      </c>
    </row>
    <row r="123" spans="1:2" x14ac:dyDescent="0.3">
      <c r="A123" s="11" t="s">
        <v>146</v>
      </c>
      <c r="B123" t="s">
        <v>162</v>
      </c>
    </row>
    <row r="124" spans="1:2" x14ac:dyDescent="0.3">
      <c r="A124" t="s">
        <v>147</v>
      </c>
    </row>
    <row r="125" spans="1:2" x14ac:dyDescent="0.3">
      <c r="A125" t="s">
        <v>148</v>
      </c>
    </row>
    <row r="126" spans="1:2" x14ac:dyDescent="0.3">
      <c r="A126" t="s">
        <v>149</v>
      </c>
    </row>
    <row r="127" spans="1:2" x14ac:dyDescent="0.3">
      <c r="A127" s="11" t="s">
        <v>150</v>
      </c>
    </row>
    <row r="128" spans="1:2" x14ac:dyDescent="0.3">
      <c r="A128" s="11" t="s">
        <v>151</v>
      </c>
    </row>
    <row r="129" spans="1:2" x14ac:dyDescent="0.3">
      <c r="A129" s="11" t="s">
        <v>152</v>
      </c>
    </row>
    <row r="130" spans="1:2" x14ac:dyDescent="0.3">
      <c r="A130" s="11" t="s">
        <v>153</v>
      </c>
    </row>
    <row r="131" spans="1:2" x14ac:dyDescent="0.3">
      <c r="A131" s="11" t="s">
        <v>154</v>
      </c>
    </row>
    <row r="132" spans="1:2" x14ac:dyDescent="0.3">
      <c r="A132" s="11" t="s">
        <v>155</v>
      </c>
    </row>
    <row r="133" spans="1:2" x14ac:dyDescent="0.3">
      <c r="A133" s="11" t="s">
        <v>156</v>
      </c>
    </row>
    <row r="134" spans="1:2" x14ac:dyDescent="0.3">
      <c r="A134" s="11" t="s">
        <v>182</v>
      </c>
      <c r="B134" t="s">
        <v>163</v>
      </c>
    </row>
    <row r="135" spans="1:2" x14ac:dyDescent="0.3">
      <c r="A135" s="11" t="s">
        <v>31</v>
      </c>
    </row>
    <row r="136" spans="1:2" x14ac:dyDescent="0.3">
      <c r="A136" s="11" t="s">
        <v>30</v>
      </c>
    </row>
    <row r="137" spans="1:2" x14ac:dyDescent="0.3">
      <c r="A137" s="11" t="s">
        <v>32</v>
      </c>
    </row>
    <row r="138" spans="1:2" x14ac:dyDescent="0.3">
      <c r="A138" s="11" t="s">
        <v>164</v>
      </c>
      <c r="B138" t="s">
        <v>723</v>
      </c>
    </row>
    <row r="139" spans="1:2" x14ac:dyDescent="0.3">
      <c r="A139" s="11" t="s">
        <v>165</v>
      </c>
      <c r="B139" t="s">
        <v>723</v>
      </c>
    </row>
    <row r="140" spans="1:2" x14ac:dyDescent="0.3">
      <c r="A140" s="11" t="s">
        <v>166</v>
      </c>
      <c r="B140" t="s">
        <v>723</v>
      </c>
    </row>
    <row r="141" spans="1:2" x14ac:dyDescent="0.3">
      <c r="A141" s="11" t="s">
        <v>167</v>
      </c>
      <c r="B141" t="s">
        <v>724</v>
      </c>
    </row>
    <row r="142" spans="1:2" x14ac:dyDescent="0.3">
      <c r="A142" s="11" t="s">
        <v>168</v>
      </c>
      <c r="B142" t="s">
        <v>725</v>
      </c>
    </row>
    <row r="143" spans="1:2" x14ac:dyDescent="0.3">
      <c r="A143" s="11" t="s">
        <v>169</v>
      </c>
      <c r="B143" t="s">
        <v>726</v>
      </c>
    </row>
    <row r="144" spans="1:2" x14ac:dyDescent="0.3">
      <c r="A144" s="11" t="s">
        <v>170</v>
      </c>
      <c r="B144" t="s">
        <v>727</v>
      </c>
    </row>
    <row r="145" spans="1:2" x14ac:dyDescent="0.3">
      <c r="A145" s="11" t="s">
        <v>171</v>
      </c>
      <c r="B145" t="s">
        <v>728</v>
      </c>
    </row>
    <row r="146" spans="1:2" x14ac:dyDescent="0.3">
      <c r="A146" s="11" t="s">
        <v>172</v>
      </c>
      <c r="B146" t="s">
        <v>729</v>
      </c>
    </row>
    <row r="147" spans="1:2" x14ac:dyDescent="0.3">
      <c r="A147" s="11" t="s">
        <v>173</v>
      </c>
      <c r="B147" t="s">
        <v>730</v>
      </c>
    </row>
    <row r="148" spans="1:2" x14ac:dyDescent="0.3">
      <c r="A148" s="11" t="s">
        <v>25</v>
      </c>
      <c r="B148" t="s">
        <v>731</v>
      </c>
    </row>
    <row r="149" spans="1:2" x14ac:dyDescent="0.3">
      <c r="A149" s="11" t="s">
        <v>174</v>
      </c>
      <c r="B149" t="s">
        <v>732</v>
      </c>
    </row>
    <row r="150" spans="1:2" x14ac:dyDescent="0.3">
      <c r="A150" s="11" t="s">
        <v>175</v>
      </c>
      <c r="B150" t="s">
        <v>733</v>
      </c>
    </row>
    <row r="151" spans="1:2" x14ac:dyDescent="0.3">
      <c r="A151" s="11"/>
    </row>
    <row r="152" spans="1:2" x14ac:dyDescent="0.3">
      <c r="A152" s="11"/>
    </row>
    <row r="153" spans="1:2" x14ac:dyDescent="0.3">
      <c r="A153" s="11"/>
    </row>
    <row r="154" spans="1:2" x14ac:dyDescent="0.3">
      <c r="A154" s="11"/>
    </row>
    <row r="155" spans="1:2" x14ac:dyDescent="0.3">
      <c r="A155" s="11"/>
    </row>
    <row r="156" spans="1:2" x14ac:dyDescent="0.3">
      <c r="A156" s="11"/>
    </row>
    <row r="157" spans="1:2" x14ac:dyDescent="0.3">
      <c r="A157" s="11"/>
    </row>
    <row r="158" spans="1:2" x14ac:dyDescent="0.3">
      <c r="A158" s="11"/>
    </row>
    <row r="159" spans="1:2" x14ac:dyDescent="0.3">
      <c r="A159" s="11"/>
    </row>
    <row r="160" spans="1:2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8" sqref="B28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749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324</v>
      </c>
      <c r="C7" s="11" t="s">
        <v>325</v>
      </c>
      <c r="D7" s="11" t="s">
        <v>613</v>
      </c>
      <c r="E7" s="11" t="s">
        <v>326</v>
      </c>
      <c r="F7" s="11" t="s">
        <v>327</v>
      </c>
      <c r="G7" s="11" t="s">
        <v>328</v>
      </c>
      <c r="H7" s="11" t="s">
        <v>314</v>
      </c>
      <c r="I7" s="11" t="s">
        <v>329</v>
      </c>
      <c r="J7" s="11" t="s">
        <v>316</v>
      </c>
      <c r="K7" s="11" t="s">
        <v>330</v>
      </c>
      <c r="L7" s="11" t="s">
        <v>315</v>
      </c>
      <c r="M7" s="11" t="s">
        <v>331</v>
      </c>
      <c r="N7" s="11" t="s">
        <v>332</v>
      </c>
      <c r="O7" s="11" t="s">
        <v>333</v>
      </c>
      <c r="P7" s="11" t="s">
        <v>334</v>
      </c>
      <c r="Q7" s="11" t="s">
        <v>335</v>
      </c>
      <c r="R7" s="11" t="s">
        <v>5</v>
      </c>
      <c r="S7" s="11" t="s">
        <v>9</v>
      </c>
      <c r="T7" s="11" t="s">
        <v>484</v>
      </c>
      <c r="U7" s="11" t="s">
        <v>21</v>
      </c>
      <c r="V7" s="11" t="s">
        <v>336</v>
      </c>
      <c r="W7" s="11" t="s">
        <v>337</v>
      </c>
      <c r="X7" s="11" t="s">
        <v>28</v>
      </c>
      <c r="Y7" s="11" t="s">
        <v>338</v>
      </c>
      <c r="Z7" s="11" t="s">
        <v>339</v>
      </c>
      <c r="AA7" s="11" t="s">
        <v>340</v>
      </c>
      <c r="AB7" s="11" t="s">
        <v>310</v>
      </c>
      <c r="AC7" s="11" t="s">
        <v>341</v>
      </c>
      <c r="AD7" s="11" t="s">
        <v>342</v>
      </c>
      <c r="AE7" s="11" t="s">
        <v>33</v>
      </c>
      <c r="AF7" s="11" t="s">
        <v>343</v>
      </c>
      <c r="AG7" s="11" t="s">
        <v>35</v>
      </c>
      <c r="AH7" s="11" t="s">
        <v>344</v>
      </c>
      <c r="AI7" s="11" t="s">
        <v>345</v>
      </c>
      <c r="AJ7" s="11" t="s">
        <v>346</v>
      </c>
      <c r="AK7" s="11" t="s">
        <v>347</v>
      </c>
      <c r="AL7" s="11" t="s">
        <v>176</v>
      </c>
      <c r="AM7" s="11" t="s">
        <v>348</v>
      </c>
      <c r="AN7" s="11" t="s">
        <v>349</v>
      </c>
      <c r="AO7" s="11" t="s">
        <v>177</v>
      </c>
      <c r="AP7" s="11" t="s">
        <v>178</v>
      </c>
      <c r="AQ7" s="11" t="s">
        <v>37</v>
      </c>
      <c r="AR7" s="11" t="s">
        <v>350</v>
      </c>
      <c r="AS7" s="11" t="s">
        <v>351</v>
      </c>
      <c r="AT7" s="11" t="s">
        <v>352</v>
      </c>
      <c r="AU7" s="11" t="s">
        <v>353</v>
      </c>
      <c r="AV7" s="11" t="s">
        <v>354</v>
      </c>
      <c r="AW7" s="11" t="s">
        <v>355</v>
      </c>
      <c r="AX7" s="11" t="s">
        <v>311</v>
      </c>
      <c r="AY7" s="11" t="s">
        <v>356</v>
      </c>
      <c r="AZ7" s="11" t="s">
        <v>313</v>
      </c>
      <c r="BA7" s="11" t="s">
        <v>357</v>
      </c>
      <c r="BB7" s="11" t="s">
        <v>312</v>
      </c>
      <c r="BC7" s="11" t="s">
        <v>358</v>
      </c>
      <c r="BD7" s="11" t="s">
        <v>359</v>
      </c>
      <c r="BE7" s="11" t="s">
        <v>360</v>
      </c>
      <c r="BF7" s="11" t="s">
        <v>361</v>
      </c>
      <c r="BG7" s="11" t="s">
        <v>362</v>
      </c>
      <c r="BH7" s="11" t="s">
        <v>6</v>
      </c>
      <c r="BI7" s="11" t="s">
        <v>10</v>
      </c>
      <c r="BJ7" s="11" t="s">
        <v>672</v>
      </c>
      <c r="BK7" s="11" t="s">
        <v>363</v>
      </c>
      <c r="BL7" s="11" t="s">
        <v>364</v>
      </c>
      <c r="BM7" s="11" t="s">
        <v>365</v>
      </c>
      <c r="BN7" s="11" t="s">
        <v>29</v>
      </c>
      <c r="BO7" s="11" t="s">
        <v>366</v>
      </c>
      <c r="BP7" s="11" t="s">
        <v>367</v>
      </c>
      <c r="BQ7" s="11" t="s">
        <v>368</v>
      </c>
      <c r="BR7" s="11" t="s">
        <v>369</v>
      </c>
      <c r="BS7" s="11" t="s">
        <v>370</v>
      </c>
      <c r="BT7" s="11" t="s">
        <v>371</v>
      </c>
      <c r="BU7" s="11" t="s">
        <v>34</v>
      </c>
      <c r="BV7" s="11" t="s">
        <v>372</v>
      </c>
      <c r="BW7" s="11" t="s">
        <v>36</v>
      </c>
      <c r="BX7" s="11" t="s">
        <v>373</v>
      </c>
      <c r="BY7" s="11" t="s">
        <v>374</v>
      </c>
      <c r="BZ7" s="11" t="s">
        <v>375</v>
      </c>
      <c r="CA7" s="11" t="s">
        <v>376</v>
      </c>
      <c r="CB7" s="11" t="s">
        <v>179</v>
      </c>
      <c r="CC7" s="11" t="s">
        <v>377</v>
      </c>
      <c r="CD7" s="11" t="s">
        <v>378</v>
      </c>
      <c r="CE7" s="11" t="s">
        <v>180</v>
      </c>
      <c r="CF7" s="11" t="s">
        <v>181</v>
      </c>
      <c r="CG7" s="11" t="s">
        <v>38</v>
      </c>
      <c r="CH7" s="11" t="s">
        <v>157</v>
      </c>
      <c r="CI7" s="11" t="s">
        <v>486</v>
      </c>
      <c r="CJ7" s="11" t="s">
        <v>2</v>
      </c>
      <c r="CK7" s="11" t="s">
        <v>7</v>
      </c>
      <c r="CL7" s="11" t="s">
        <v>379</v>
      </c>
      <c r="CM7" s="11" t="s">
        <v>14</v>
      </c>
      <c r="CN7" s="11" t="s">
        <v>12</v>
      </c>
      <c r="CO7" s="11" t="s">
        <v>702</v>
      </c>
      <c r="CP7" s="11" t="s">
        <v>704</v>
      </c>
      <c r="CQ7" s="11" t="s">
        <v>706</v>
      </c>
      <c r="CR7" s="11" t="s">
        <v>708</v>
      </c>
      <c r="CS7" s="11" t="s">
        <v>710</v>
      </c>
      <c r="CT7" s="11" t="s">
        <v>380</v>
      </c>
      <c r="CU7" s="11" t="s">
        <v>381</v>
      </c>
      <c r="CV7" s="11" t="s">
        <v>382</v>
      </c>
      <c r="CW7" s="11" t="s">
        <v>383</v>
      </c>
      <c r="CX7" s="11" t="s">
        <v>384</v>
      </c>
      <c r="CY7" s="11" t="s">
        <v>22</v>
      </c>
      <c r="CZ7" s="11" t="s">
        <v>17</v>
      </c>
      <c r="DA7" s="11" t="s">
        <v>18</v>
      </c>
      <c r="DB7" s="11" t="s">
        <v>20</v>
      </c>
      <c r="DC7" s="11" t="s">
        <v>24</v>
      </c>
      <c r="DD7" s="11" t="s">
        <v>25</v>
      </c>
      <c r="DE7" s="11" t="s">
        <v>26</v>
      </c>
      <c r="DF7" s="11" t="s">
        <v>175</v>
      </c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324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>
        <v>10.309555023087437</v>
      </c>
      <c r="CP8" s="11">
        <v>16.287201338384083</v>
      </c>
      <c r="CQ8" s="11">
        <v>18.662646066897466</v>
      </c>
      <c r="CR8" s="11">
        <v>18.190513474435054</v>
      </c>
      <c r="CS8" s="11">
        <v>9.6895332567150394</v>
      </c>
      <c r="CT8" s="11">
        <v>1.1332751555354685</v>
      </c>
      <c r="CU8" s="11">
        <v>1.7495191884445069</v>
      </c>
      <c r="CV8" s="11">
        <v>2.5693510280428731</v>
      </c>
      <c r="CW8" s="11">
        <v>2.5597160966375214</v>
      </c>
      <c r="CX8" s="11">
        <v>4.3362923126589203</v>
      </c>
      <c r="CY8" s="11"/>
      <c r="CZ8" s="11"/>
      <c r="DA8" s="11"/>
      <c r="DB8" s="11"/>
      <c r="DC8" s="11"/>
      <c r="DD8" s="11"/>
      <c r="DE8" s="11"/>
      <c r="DF8" s="11">
        <v>717.72522445712275</v>
      </c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325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>
        <v>37.194202829088212</v>
      </c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613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>
        <v>1.6835019602015988</v>
      </c>
      <c r="CP10" s="11">
        <v>3.6930891997327087</v>
      </c>
      <c r="CQ10" s="11">
        <v>2.4628342205919207</v>
      </c>
      <c r="CR10" s="11">
        <v>2.7856596058244469</v>
      </c>
      <c r="CS10" s="11">
        <v>1.5539990500758827</v>
      </c>
      <c r="CT10" s="11">
        <v>2.3959208819010321E-2</v>
      </c>
      <c r="CU10" s="11">
        <v>7.8229296609557811E-2</v>
      </c>
      <c r="CV10" s="11">
        <v>0.35652267665869897</v>
      </c>
      <c r="CW10" s="11">
        <v>0.10240198372670524</v>
      </c>
      <c r="CX10" s="11">
        <v>3.6549885858568625</v>
      </c>
      <c r="CY10" s="11"/>
      <c r="CZ10" s="11"/>
      <c r="DA10" s="11"/>
      <c r="DB10" s="11"/>
      <c r="DC10" s="11"/>
      <c r="DD10" s="11"/>
      <c r="DE10" s="11"/>
      <c r="DF10" s="11">
        <v>189.64492433823511</v>
      </c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326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>
        <v>16.994434233536172</v>
      </c>
      <c r="CP11" s="11">
        <v>29.364518424763126</v>
      </c>
      <c r="CQ11" s="11">
        <v>36.546028608404995</v>
      </c>
      <c r="CR11" s="11">
        <v>36.296865243378697</v>
      </c>
      <c r="CS11" s="11">
        <v>20.175237756968798</v>
      </c>
      <c r="CT11" s="11">
        <v>1.602023306439857</v>
      </c>
      <c r="CU11" s="11">
        <v>3.1275464625787652</v>
      </c>
      <c r="CV11" s="11">
        <v>4.6139188671645135</v>
      </c>
      <c r="CW11" s="11">
        <v>5.0039386727199267</v>
      </c>
      <c r="CX11" s="11">
        <v>6.0473578823109166</v>
      </c>
      <c r="CY11" s="11"/>
      <c r="CZ11" s="11"/>
      <c r="DA11" s="11"/>
      <c r="DB11" s="11"/>
      <c r="DC11" s="11"/>
      <c r="DD11" s="11"/>
      <c r="DE11" s="11"/>
      <c r="DF11" s="11">
        <v>589.34356924670749</v>
      </c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>
        <v>0.31508184914448639</v>
      </c>
      <c r="CP12" s="11">
        <v>0.72452379148483703</v>
      </c>
      <c r="CQ12" s="11">
        <v>1.0847881554490437</v>
      </c>
      <c r="CR12" s="11">
        <v>1.5550196953110342</v>
      </c>
      <c r="CS12" s="11">
        <v>0.59665449105744606</v>
      </c>
      <c r="CT12" s="11">
        <v>3.3235172467211999E-2</v>
      </c>
      <c r="CU12" s="11">
        <v>6.7139108288622226E-2</v>
      </c>
      <c r="CV12" s="11">
        <v>0.24846713316087921</v>
      </c>
      <c r="CW12" s="11">
        <v>0.34328806989977545</v>
      </c>
      <c r="CX12" s="11">
        <v>0.29171192824262715</v>
      </c>
      <c r="CY12" s="11"/>
      <c r="CZ12" s="11"/>
      <c r="DA12" s="11"/>
      <c r="DB12" s="11"/>
      <c r="DC12" s="11"/>
      <c r="DD12" s="11"/>
      <c r="DE12" s="11"/>
      <c r="DF12" s="11">
        <v>57.289028309356162</v>
      </c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>
        <v>5.9376093458085997</v>
      </c>
      <c r="CP13" s="11">
        <v>8.40755188424483</v>
      </c>
      <c r="CQ13" s="11">
        <v>11.531458811785207</v>
      </c>
      <c r="CR13" s="11">
        <v>11.016229167527236</v>
      </c>
      <c r="CS13" s="11">
        <v>6.7487320371243413</v>
      </c>
      <c r="CT13" s="11">
        <v>0.29595326342502881</v>
      </c>
      <c r="CU13" s="11">
        <v>0.66997724524556768</v>
      </c>
      <c r="CV13" s="11">
        <v>1.2596074168181528</v>
      </c>
      <c r="CW13" s="11">
        <v>1.5852082142300192</v>
      </c>
      <c r="CX13" s="11">
        <v>1.7090543262596904</v>
      </c>
      <c r="CY13" s="11"/>
      <c r="CZ13" s="11"/>
      <c r="DA13" s="11"/>
      <c r="DB13" s="11"/>
      <c r="DC13" s="11"/>
      <c r="DD13" s="11"/>
      <c r="DE13" s="11"/>
      <c r="DF13" s="11">
        <v>264.27420693452217</v>
      </c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>
        <v>11.930552517131405</v>
      </c>
      <c r="CP14" s="11">
        <v>17.611094594785932</v>
      </c>
      <c r="CQ14" s="11">
        <v>20.969897910031374</v>
      </c>
      <c r="CR14" s="11">
        <v>19.426538376961474</v>
      </c>
      <c r="CS14" s="11">
        <v>12.195937578751375</v>
      </c>
      <c r="CT14" s="11">
        <v>0.9613720594975298</v>
      </c>
      <c r="CU14" s="11">
        <v>2.0448713648950698</v>
      </c>
      <c r="CV14" s="11">
        <v>3.083934338397996</v>
      </c>
      <c r="CW14" s="11">
        <v>3.4449836085813339</v>
      </c>
      <c r="CX14" s="11">
        <v>5.8424725271794706</v>
      </c>
      <c r="CY14" s="11"/>
      <c r="CZ14" s="11"/>
      <c r="DA14" s="11"/>
      <c r="DB14" s="11"/>
      <c r="DC14" s="11"/>
      <c r="DD14" s="11"/>
      <c r="DE14" s="11"/>
      <c r="DF14" s="11">
        <v>567.59557622903128</v>
      </c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329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>
        <v>1.6405538924026453</v>
      </c>
      <c r="CP15" s="11">
        <v>2.8405630796529739</v>
      </c>
      <c r="CQ15" s="11">
        <v>4.0253478129515727</v>
      </c>
      <c r="CR15" s="11">
        <v>3.3169687030096719</v>
      </c>
      <c r="CS15" s="11">
        <v>1.7393375159613258</v>
      </c>
      <c r="CT15" s="11">
        <v>7.2723780826987369E-2</v>
      </c>
      <c r="CU15" s="11">
        <v>0.42087185591341503</v>
      </c>
      <c r="CV15" s="11">
        <v>0.55885072654377954</v>
      </c>
      <c r="CW15" s="11">
        <v>0.41828829860485189</v>
      </c>
      <c r="CX15" s="11">
        <v>0.94823156491837357</v>
      </c>
      <c r="CY15" s="11"/>
      <c r="CZ15" s="11"/>
      <c r="DA15" s="11"/>
      <c r="DB15" s="11"/>
      <c r="DC15" s="11"/>
      <c r="DD15" s="11"/>
      <c r="DE15" s="11"/>
      <c r="DF15" s="11">
        <v>89.326638701837254</v>
      </c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>
        <v>2.103879414574323E-2</v>
      </c>
      <c r="CP16" s="11">
        <v>0.30223866965535745</v>
      </c>
      <c r="CQ16" s="11">
        <v>0.29361298598246421</v>
      </c>
      <c r="CR16" s="11">
        <v>0.2434511563415534</v>
      </c>
      <c r="CS16" s="11">
        <v>0.31852938163453642</v>
      </c>
      <c r="CT16" s="11">
        <v>3.3807069274132957E-4</v>
      </c>
      <c r="CU16" s="11">
        <v>4.0613206020415364E-4</v>
      </c>
      <c r="CV16" s="11">
        <v>4.6027246286703833E-4</v>
      </c>
      <c r="CW16" s="11">
        <v>8.4113854525923442E-3</v>
      </c>
      <c r="CX16" s="11">
        <v>5.6318706484373652E-3</v>
      </c>
      <c r="CY16" s="11"/>
      <c r="CZ16" s="11"/>
      <c r="DA16" s="11"/>
      <c r="DB16" s="11"/>
      <c r="DC16" s="11"/>
      <c r="DD16" s="11"/>
      <c r="DE16" s="11"/>
      <c r="DF16" s="11">
        <v>10.115338280714804</v>
      </c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330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>
        <v>22.81562880364184</v>
      </c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6.8166184887091088</v>
      </c>
      <c r="CP18" s="11">
        <v>15.673278225045713</v>
      </c>
      <c r="CQ18" s="11">
        <v>23.757741992114763</v>
      </c>
      <c r="CR18" s="11">
        <v>22.564997129117145</v>
      </c>
      <c r="CS18" s="11">
        <v>16.111624445650438</v>
      </c>
      <c r="CT18" s="11">
        <v>0.95828743798730764</v>
      </c>
      <c r="CU18" s="11">
        <v>2.0970750415880373</v>
      </c>
      <c r="CV18" s="11">
        <v>2.813201524021844</v>
      </c>
      <c r="CW18" s="11">
        <v>4.2642932079335338</v>
      </c>
      <c r="CX18" s="11">
        <v>5.5343939409193137</v>
      </c>
      <c r="CY18" s="11"/>
      <c r="CZ18" s="11"/>
      <c r="DA18" s="11"/>
      <c r="DB18" s="11"/>
      <c r="DC18" s="11"/>
      <c r="DD18" s="11"/>
      <c r="DE18" s="11"/>
      <c r="DF18" s="11">
        <v>462.34651928341685</v>
      </c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331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>
        <v>249.73847460642352</v>
      </c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332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>
        <v>99.118439370194665</v>
      </c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333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>
        <v>9.5444964425087857</v>
      </c>
      <c r="CP21" s="11">
        <v>11.71521335159137</v>
      </c>
      <c r="CQ21" s="11">
        <v>14.198740765044375</v>
      </c>
      <c r="CR21" s="11">
        <v>15.02498632665875</v>
      </c>
      <c r="CS21" s="11">
        <v>11.359050036994747</v>
      </c>
      <c r="CT21" s="11">
        <v>0.33315544312158268</v>
      </c>
      <c r="CU21" s="11">
        <v>0.81627464894063884</v>
      </c>
      <c r="CV21" s="11">
        <v>1.6119401165857581</v>
      </c>
      <c r="CW21" s="11">
        <v>1.7995591425140354</v>
      </c>
      <c r="CX21" s="11">
        <v>3.3392082950827184</v>
      </c>
      <c r="CY21" s="11"/>
      <c r="CZ21" s="11"/>
      <c r="DA21" s="11"/>
      <c r="DB21" s="11"/>
      <c r="DC21" s="11"/>
      <c r="DD21" s="11"/>
      <c r="DE21" s="11"/>
      <c r="DF21" s="11">
        <v>796.22541897532767</v>
      </c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>
        <v>1.7756196318419026</v>
      </c>
      <c r="CP22" s="11">
        <v>5.2589788370551691</v>
      </c>
      <c r="CQ22" s="11">
        <v>9.2672338175030529</v>
      </c>
      <c r="CR22" s="11">
        <v>11.506839870135897</v>
      </c>
      <c r="CS22" s="11">
        <v>9.3856552915206901</v>
      </c>
      <c r="CT22" s="11">
        <v>6.5193747405460578E-2</v>
      </c>
      <c r="CU22" s="11">
        <v>0.54926316679969855</v>
      </c>
      <c r="CV22" s="11">
        <v>1.0048034334427771</v>
      </c>
      <c r="CW22" s="11">
        <v>1.9243527676708034</v>
      </c>
      <c r="CX22" s="11">
        <v>4.2337888825072909</v>
      </c>
      <c r="CY22" s="11"/>
      <c r="CZ22" s="11"/>
      <c r="DA22" s="11"/>
      <c r="DB22" s="11"/>
      <c r="DC22" s="11"/>
      <c r="DD22" s="11"/>
      <c r="DE22" s="11"/>
      <c r="DF22" s="11">
        <v>150.03076041217551</v>
      </c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335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>
        <v>0.37361860564843791</v>
      </c>
      <c r="CP23" s="11">
        <v>0.79320497064313267</v>
      </c>
      <c r="CQ23" s="11">
        <v>0.92756438913680217</v>
      </c>
      <c r="CR23" s="11">
        <v>2.8688426913576723</v>
      </c>
      <c r="CS23" s="11">
        <v>6.366977815971115</v>
      </c>
      <c r="CT23" s="11"/>
      <c r="CU23" s="11">
        <v>5.0041436077806548E-2</v>
      </c>
      <c r="CV23" s="11">
        <v>1.6814976126368755E-2</v>
      </c>
      <c r="CW23" s="11">
        <v>0.28672507901177496</v>
      </c>
      <c r="CX23" s="11">
        <v>1.6878281812170979</v>
      </c>
      <c r="CY23" s="11"/>
      <c r="CZ23" s="11"/>
      <c r="DA23" s="11"/>
      <c r="DB23" s="11"/>
      <c r="DC23" s="11"/>
      <c r="DD23" s="11"/>
      <c r="DE23" s="11"/>
      <c r="DF23" s="11">
        <v>213.46336784067284</v>
      </c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>
        <v>148.19875922679566</v>
      </c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>
        <v>0.38109026707342886</v>
      </c>
      <c r="CP25" s="11">
        <v>0.11118040778786131</v>
      </c>
      <c r="CQ25" s="11">
        <v>0.11094072350700901</v>
      </c>
      <c r="CR25" s="11">
        <v>0.38830866698703403</v>
      </c>
      <c r="CS25" s="11">
        <v>0.20469276752589646</v>
      </c>
      <c r="CT25" s="11">
        <v>2.0021685324897332E-2</v>
      </c>
      <c r="CU25" s="11"/>
      <c r="CV25" s="11">
        <v>8.4019599987776111E-2</v>
      </c>
      <c r="CW25" s="11">
        <v>3.8813116552355462E-2</v>
      </c>
      <c r="CX25" s="11">
        <v>0.29186752951458589</v>
      </c>
      <c r="CY25" s="11"/>
      <c r="CZ25" s="11"/>
      <c r="DA25" s="11"/>
      <c r="DB25" s="11"/>
      <c r="DC25" s="11"/>
      <c r="DD25" s="11"/>
      <c r="DE25" s="11"/>
      <c r="DF25" s="11">
        <v>106.7606409637451</v>
      </c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484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>
        <v>117.87883461856359</v>
      </c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>
        <v>1292.2817967773142</v>
      </c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>
        <v>1292.2817967773142</v>
      </c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336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>
        <v>286.20695670784744</v>
      </c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>
        <v>286.20695670784744</v>
      </c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337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>
        <v>262.57522910785997</v>
      </c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>
        <v>262.57522910785997</v>
      </c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>
        <v>127.33832074116987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>
        <v>127.33832074116987</v>
      </c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338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>
        <v>226.81509801185845</v>
      </c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>
        <v>226.81509801185845</v>
      </c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339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105.59404964682696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>
        <v>105.59404964682696</v>
      </c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340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>
        <v>187.22599271572497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>
        <v>187.22599271572497</v>
      </c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310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>
        <v>97.453902843898177</v>
      </c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>
        <v>97.453902843898177</v>
      </c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341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>
        <v>330.98870514393514</v>
      </c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>
        <v>330.98870514393514</v>
      </c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342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>
        <v>239.30925457885624</v>
      </c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>
        <v>239.30925457885624</v>
      </c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>
        <v>59.219575697372278</v>
      </c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>
        <v>59.219575697372278</v>
      </c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343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>
        <v>1294.8886237938536</v>
      </c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>
        <v>1294.8886237938536</v>
      </c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>
        <v>1283.4357031721352</v>
      </c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>
        <v>1283.4357031721352</v>
      </c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344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>
        <v>1368.3507132229402</v>
      </c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>
        <v>1368.3507132229402</v>
      </c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345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>
        <v>352.20369593496088</v>
      </c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>
        <v>352.20369593496088</v>
      </c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346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180.85676776615236</v>
      </c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>
        <v>180.85676776615236</v>
      </c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347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>
        <v>470.2939697256719</v>
      </c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>
        <v>470.2939697256719</v>
      </c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176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>
        <v>767.57218332133084</v>
      </c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>
        <v>767.57218332133084</v>
      </c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348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>
        <v>453.06754222440418</v>
      </c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>
        <v>453.06754222440418</v>
      </c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349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>
        <v>635.10637061065574</v>
      </c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>
        <v>635.10637061065574</v>
      </c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177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>
        <v>743.07571603221936</v>
      </c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>
        <v>743.07571603221936</v>
      </c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178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>
        <v>269.77092128031057</v>
      </c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>
        <v>269.77092128031057</v>
      </c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>
        <v>176.98772049600746</v>
      </c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>
        <v>176.98772049600746</v>
      </c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350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>
        <v>34.921520811566062</v>
      </c>
      <c r="CP50" s="11">
        <v>31.06315850370548</v>
      </c>
      <c r="CQ50" s="11">
        <v>23.374285060960819</v>
      </c>
      <c r="CR50" s="11">
        <v>23.051587513682751</v>
      </c>
      <c r="CS50" s="11">
        <v>15.520039844630778</v>
      </c>
      <c r="CT50" s="11">
        <v>2.966299090855085</v>
      </c>
      <c r="CU50" s="11">
        <v>5.5049197474922842</v>
      </c>
      <c r="CV50" s="11">
        <v>6.4924885626620155</v>
      </c>
      <c r="CW50" s="11">
        <v>10.370964124944237</v>
      </c>
      <c r="CX50" s="11">
        <v>26.389486571571371</v>
      </c>
      <c r="CY50" s="11"/>
      <c r="CZ50" s="11"/>
      <c r="DA50" s="11"/>
      <c r="DB50" s="11"/>
      <c r="DC50" s="11"/>
      <c r="DD50" s="11"/>
      <c r="DE50" s="11">
        <v>0.6793877826035879</v>
      </c>
      <c r="DF50" s="11">
        <v>726.20736370855252</v>
      </c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351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>
        <v>0.14128318411184834</v>
      </c>
      <c r="DF51" s="11">
        <v>44.131750585725804</v>
      </c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352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>
        <v>14.34816576357604</v>
      </c>
      <c r="CP52" s="11">
        <v>9.5937626366597506</v>
      </c>
      <c r="CQ52" s="11">
        <v>7.2699326760531706</v>
      </c>
      <c r="CR52" s="11">
        <v>9.2938630969540412</v>
      </c>
      <c r="CS52" s="11">
        <v>6.4079379259626528</v>
      </c>
      <c r="CT52" s="11">
        <v>1.0822159715828594</v>
      </c>
      <c r="CU52" s="11">
        <v>1.2207168473900618</v>
      </c>
      <c r="CV52" s="11">
        <v>0.88482507673681299</v>
      </c>
      <c r="CW52" s="11">
        <v>2.3470123641563134</v>
      </c>
      <c r="CX52" s="11">
        <v>4.1925546812142978</v>
      </c>
      <c r="CY52" s="11"/>
      <c r="CZ52" s="11"/>
      <c r="DA52" s="11"/>
      <c r="DB52" s="11"/>
      <c r="DC52" s="11"/>
      <c r="DD52" s="11"/>
      <c r="DE52" s="11">
        <v>2.6390976295907391</v>
      </c>
      <c r="DF52" s="11">
        <v>253.87280472531259</v>
      </c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353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>
        <v>52.199008338649762</v>
      </c>
      <c r="CP53" s="11">
        <v>65.411182284002507</v>
      </c>
      <c r="CQ53" s="11">
        <v>68.838888453281839</v>
      </c>
      <c r="CR53" s="11">
        <v>69.040072415031716</v>
      </c>
      <c r="CS53" s="11">
        <v>58.963080964352699</v>
      </c>
      <c r="CT53" s="11">
        <v>5.3424011894625378</v>
      </c>
      <c r="CU53" s="11">
        <v>11.502139730728532</v>
      </c>
      <c r="CV53" s="11">
        <v>19.392931738984426</v>
      </c>
      <c r="CW53" s="11">
        <v>30.601621903051292</v>
      </c>
      <c r="CX53" s="11">
        <v>78.503773804863741</v>
      </c>
      <c r="CY53" s="11"/>
      <c r="CZ53" s="11"/>
      <c r="DA53" s="11"/>
      <c r="DB53" s="11"/>
      <c r="DC53" s="11"/>
      <c r="DD53" s="11"/>
      <c r="DE53" s="11">
        <v>4.1288685768608664</v>
      </c>
      <c r="DF53" s="11">
        <v>538.90033171518871</v>
      </c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354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>
        <v>0.85169798622733062</v>
      </c>
      <c r="CP54" s="11">
        <v>1.2632980853973055</v>
      </c>
      <c r="CQ54" s="11">
        <v>1.7321337817281348</v>
      </c>
      <c r="CR54" s="11">
        <v>2.2883860115243344</v>
      </c>
      <c r="CS54" s="11">
        <v>2.4854245583926877</v>
      </c>
      <c r="CT54" s="11">
        <v>0.10820562363770289</v>
      </c>
      <c r="CU54" s="11">
        <v>0.25836900958200509</v>
      </c>
      <c r="CV54" s="11">
        <v>0.57997449755152464</v>
      </c>
      <c r="CW54" s="11">
        <v>1.8640623915517489</v>
      </c>
      <c r="CX54" s="11">
        <v>7.8938295928843161</v>
      </c>
      <c r="CY54" s="11"/>
      <c r="CZ54" s="11"/>
      <c r="DA54" s="11"/>
      <c r="DB54" s="11"/>
      <c r="DC54" s="11"/>
      <c r="DD54" s="11"/>
      <c r="DE54" s="11">
        <v>0.50532932624340487</v>
      </c>
      <c r="DF54" s="11">
        <v>61.806879552375356</v>
      </c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355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>
        <v>10.43340011059332</v>
      </c>
      <c r="CP55" s="11">
        <v>18.352774706697005</v>
      </c>
      <c r="CQ55" s="11">
        <v>22.993609038978967</v>
      </c>
      <c r="CR55" s="11">
        <v>25.222400157993853</v>
      </c>
      <c r="CS55" s="11">
        <v>21.910404090251042</v>
      </c>
      <c r="CT55" s="11">
        <v>1.2768374151140691</v>
      </c>
      <c r="CU55" s="11">
        <v>3.6214392842593548</v>
      </c>
      <c r="CV55" s="11">
        <v>7.2226494215373336</v>
      </c>
      <c r="CW55" s="11">
        <v>15.755630924669097</v>
      </c>
      <c r="CX55" s="11">
        <v>43.803856428660943</v>
      </c>
      <c r="CY55" s="11"/>
      <c r="CZ55" s="11"/>
      <c r="DA55" s="11"/>
      <c r="DB55" s="11"/>
      <c r="DC55" s="11"/>
      <c r="DD55" s="11"/>
      <c r="DE55" s="11">
        <v>8.3159216948089934E-2</v>
      </c>
      <c r="DF55" s="11">
        <v>239.1693904744254</v>
      </c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311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>
        <v>27.184405547482434</v>
      </c>
      <c r="CP56" s="11">
        <v>40.763291422637764</v>
      </c>
      <c r="CQ56" s="11">
        <v>47.636667159714889</v>
      </c>
      <c r="CR56" s="11">
        <v>54.600308586350991</v>
      </c>
      <c r="CS56" s="11">
        <v>42.908637912432653</v>
      </c>
      <c r="CT56" s="11">
        <v>4.9824121553965277</v>
      </c>
      <c r="CU56" s="11">
        <v>11.268262376424108</v>
      </c>
      <c r="CV56" s="11">
        <v>21.354334282853511</v>
      </c>
      <c r="CW56" s="11">
        <v>47.83928927076667</v>
      </c>
      <c r="CX56" s="11">
        <v>155.09916761243912</v>
      </c>
      <c r="CY56" s="11"/>
      <c r="CZ56" s="11"/>
      <c r="DA56" s="11"/>
      <c r="DB56" s="11"/>
      <c r="DC56" s="11"/>
      <c r="DD56" s="11"/>
      <c r="DE56" s="11">
        <v>17.01312561646365</v>
      </c>
      <c r="DF56" s="11">
        <v>590.19145407741371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356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>
        <v>3.7559126583428162</v>
      </c>
      <c r="CP57" s="11">
        <v>7.902081066547435</v>
      </c>
      <c r="CQ57" s="11">
        <v>7.5619533428090726</v>
      </c>
      <c r="CR57" s="11">
        <v>5.8154548785148661</v>
      </c>
      <c r="CS57" s="11">
        <v>3.8957168044335777</v>
      </c>
      <c r="CT57" s="11">
        <v>0.37252417272571942</v>
      </c>
      <c r="CU57" s="11">
        <v>0.62535499957783658</v>
      </c>
      <c r="CV57" s="11">
        <v>0.69871141146412274</v>
      </c>
      <c r="CW57" s="11">
        <v>1.9251574486105814</v>
      </c>
      <c r="CX57" s="11">
        <v>7.4438294655686814</v>
      </c>
      <c r="CY57" s="11"/>
      <c r="CZ57" s="11"/>
      <c r="DA57" s="11"/>
      <c r="DB57" s="11"/>
      <c r="DC57" s="11"/>
      <c r="DD57" s="11"/>
      <c r="DE57" s="11"/>
      <c r="DF57" s="11">
        <v>91.601470687178093</v>
      </c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313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>
        <v>0.22575766001110295</v>
      </c>
      <c r="CP58" s="11">
        <v>0.47736375643097345</v>
      </c>
      <c r="CQ58" s="11">
        <v>0.78916036932947287</v>
      </c>
      <c r="CR58" s="11">
        <v>0.88180748507873652</v>
      </c>
      <c r="CS58" s="11">
        <v>1.01329895831121</v>
      </c>
      <c r="CT58" s="11">
        <v>4.5904131378571467E-2</v>
      </c>
      <c r="CU58" s="11">
        <v>6.7651893591415407E-2</v>
      </c>
      <c r="CV58" s="11">
        <v>9.5671587620252532E-2</v>
      </c>
      <c r="CW58" s="11">
        <v>0.29496531369946444</v>
      </c>
      <c r="CX58" s="11">
        <v>1.7201181726317241</v>
      </c>
      <c r="CY58" s="11"/>
      <c r="CZ58" s="11"/>
      <c r="DA58" s="11"/>
      <c r="DB58" s="11"/>
      <c r="DC58" s="11"/>
      <c r="DD58" s="11"/>
      <c r="DE58" s="11">
        <v>4.0190866528462479</v>
      </c>
      <c r="DF58" s="11">
        <v>19.458491222898523</v>
      </c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357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0.26812070269112898</v>
      </c>
      <c r="DF59" s="11">
        <v>30.751735908695675</v>
      </c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312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>
        <v>9.6214481795481177</v>
      </c>
      <c r="CP60" s="11">
        <v>17.345825461629975</v>
      </c>
      <c r="CQ60" s="11">
        <v>25.747730841689126</v>
      </c>
      <c r="CR60" s="11">
        <v>35.317343211046008</v>
      </c>
      <c r="CS60" s="11">
        <v>37.216517791964073</v>
      </c>
      <c r="CT60" s="11">
        <v>1.4888904487969794</v>
      </c>
      <c r="CU60" s="11">
        <v>4.115685066413918</v>
      </c>
      <c r="CV60" s="11">
        <v>10.295663063456423</v>
      </c>
      <c r="CW60" s="11">
        <v>31.584707917385622</v>
      </c>
      <c r="CX60" s="11">
        <v>136.72761827577713</v>
      </c>
      <c r="CY60" s="11"/>
      <c r="CZ60" s="11"/>
      <c r="DA60" s="11"/>
      <c r="DB60" s="11"/>
      <c r="DC60" s="11">
        <v>7.8363780057613708</v>
      </c>
      <c r="DD60" s="11"/>
      <c r="DE60" s="11">
        <v>33.342924877188402</v>
      </c>
      <c r="DF60" s="11">
        <v>407.21201359928921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358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>
        <v>0.11508699824622666</v>
      </c>
      <c r="CP61" s="11">
        <v>0.21766882191220327</v>
      </c>
      <c r="CQ61" s="11">
        <v>0.23030923187938129</v>
      </c>
      <c r="CR61" s="11">
        <v>0.3625931103734028</v>
      </c>
      <c r="CS61" s="11">
        <v>0.9045083336385944</v>
      </c>
      <c r="CT61" s="11">
        <v>1.651083857027694E-2</v>
      </c>
      <c r="CU61" s="11">
        <v>3.6123213356369137E-2</v>
      </c>
      <c r="CV61" s="11">
        <v>8.7818513520429908E-2</v>
      </c>
      <c r="CW61" s="11">
        <v>0.3917001330963556</v>
      </c>
      <c r="CX61" s="11">
        <v>4.7702167400020183</v>
      </c>
      <c r="CY61" s="11"/>
      <c r="CZ61" s="11"/>
      <c r="DA61" s="11"/>
      <c r="DB61" s="11"/>
      <c r="DC61" s="11"/>
      <c r="DD61" s="11"/>
      <c r="DE61" s="11">
        <v>258.65988467238935</v>
      </c>
      <c r="DF61" s="11">
        <v>314.12908619481522</v>
      </c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359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>
        <v>7.3496211076079659E-5</v>
      </c>
      <c r="CP62" s="11">
        <v>4.7230256372886222E-4</v>
      </c>
      <c r="CQ62" s="11">
        <v>9.5456284524782459E-4</v>
      </c>
      <c r="CR62" s="11">
        <v>1.8462542496846825E-3</v>
      </c>
      <c r="CS62" s="11">
        <v>5.9051265873640481E-3</v>
      </c>
      <c r="CT62" s="11"/>
      <c r="CU62" s="11">
        <v>2.0479792674448901E-4</v>
      </c>
      <c r="CV62" s="11">
        <v>5.06192706110736E-4</v>
      </c>
      <c r="CW62" s="11">
        <v>7.0519381153730969E-4</v>
      </c>
      <c r="CX62" s="11">
        <v>4.3701700935646445E-2</v>
      </c>
      <c r="CY62" s="11"/>
      <c r="CZ62" s="11"/>
      <c r="DA62" s="11"/>
      <c r="DB62" s="11"/>
      <c r="DC62" s="11"/>
      <c r="DD62" s="11"/>
      <c r="DE62" s="11">
        <v>85.349533975232916</v>
      </c>
      <c r="DF62" s="11">
        <v>126.14795726428682</v>
      </c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360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>
        <v>15.0711761218992</v>
      </c>
      <c r="CP63" s="11">
        <v>27.905762011816371</v>
      </c>
      <c r="CQ63" s="11">
        <v>47.154591222141065</v>
      </c>
      <c r="CR63" s="11">
        <v>56.839592033730668</v>
      </c>
      <c r="CS63" s="11">
        <v>56.981693244333044</v>
      </c>
      <c r="CT63" s="11">
        <v>1.9766611852250919</v>
      </c>
      <c r="CU63" s="11">
        <v>6.9624205418584566</v>
      </c>
      <c r="CV63" s="11">
        <v>19.134039186138651</v>
      </c>
      <c r="CW63" s="11">
        <v>53.241706769348951</v>
      </c>
      <c r="CX63" s="11">
        <v>200.43909215610813</v>
      </c>
      <c r="CY63" s="11"/>
      <c r="CZ63" s="11"/>
      <c r="DA63" s="11"/>
      <c r="DB63" s="11"/>
      <c r="DC63" s="11">
        <v>15.207583046213283</v>
      </c>
      <c r="DD63" s="11">
        <v>29.424864360888684</v>
      </c>
      <c r="DE63" s="11">
        <v>6.6469086606330538E-2</v>
      </c>
      <c r="DF63" s="11">
        <v>836.25336239286867</v>
      </c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361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>
        <v>1.5308308951483449</v>
      </c>
      <c r="CP64" s="11">
        <v>2.7554711888383756</v>
      </c>
      <c r="CQ64" s="11">
        <v>6.4627443074729172</v>
      </c>
      <c r="CR64" s="11">
        <v>10.686559733043724</v>
      </c>
      <c r="CS64" s="11">
        <v>12.21876748796468</v>
      </c>
      <c r="CT64" s="11">
        <v>0.15069441915676871</v>
      </c>
      <c r="CU64" s="11">
        <v>0.68642641980554941</v>
      </c>
      <c r="CV64" s="11">
        <v>2.1636479448073729</v>
      </c>
      <c r="CW64" s="11">
        <v>8.8214474041501951</v>
      </c>
      <c r="CX64" s="11">
        <v>50.844165210822425</v>
      </c>
      <c r="CY64" s="11"/>
      <c r="CZ64" s="11"/>
      <c r="DA64" s="11"/>
      <c r="DB64" s="11"/>
      <c r="DC64" s="11"/>
      <c r="DD64" s="11">
        <v>0.82454467190818648</v>
      </c>
      <c r="DE64" s="11">
        <v>6.1257373312809602E-2</v>
      </c>
      <c r="DF64" s="11">
        <v>129.245401543589</v>
      </c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362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>
        <v>3.5842069670588836</v>
      </c>
      <c r="CP65" s="11">
        <v>5.7022811911075904</v>
      </c>
      <c r="CQ65" s="11">
        <v>8.5715683842524637</v>
      </c>
      <c r="CR65" s="11">
        <v>13.086766806974682</v>
      </c>
      <c r="CS65" s="11">
        <v>18.03079890068598</v>
      </c>
      <c r="CT65" s="11">
        <v>0.81560755148403474</v>
      </c>
      <c r="CU65" s="11">
        <v>1.4175161780192189</v>
      </c>
      <c r="CV65" s="11">
        <v>3.6100115253786411</v>
      </c>
      <c r="CW65" s="11">
        <v>6.2380620326226373</v>
      </c>
      <c r="CX65" s="11">
        <v>25.780360663997854</v>
      </c>
      <c r="CY65" s="11"/>
      <c r="CZ65" s="11"/>
      <c r="DA65" s="11"/>
      <c r="DB65" s="11"/>
      <c r="DC65" s="11"/>
      <c r="DD65" s="11">
        <v>4.2852110164985246</v>
      </c>
      <c r="DE65" s="11">
        <v>0.87643338174420171</v>
      </c>
      <c r="DF65" s="11">
        <v>233.45067403750389</v>
      </c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>
        <v>1.2002912493921682</v>
      </c>
      <c r="CP66" s="11">
        <v>2.2353812173265069</v>
      </c>
      <c r="CQ66" s="11">
        <v>2.8981586465453919</v>
      </c>
      <c r="CR66" s="11">
        <v>3.166971609644381</v>
      </c>
      <c r="CS66" s="11">
        <v>2.466466595883956</v>
      </c>
      <c r="CT66" s="11">
        <v>0.24061932772734151</v>
      </c>
      <c r="CU66" s="11">
        <v>0.53518418334098794</v>
      </c>
      <c r="CV66" s="11">
        <v>1.0597445676819153</v>
      </c>
      <c r="CW66" s="11">
        <v>1.8658854458583796</v>
      </c>
      <c r="CX66" s="11">
        <v>3.1079404321823945</v>
      </c>
      <c r="CY66" s="11"/>
      <c r="CZ66" s="11"/>
      <c r="DA66" s="11"/>
      <c r="DB66" s="11"/>
      <c r="DC66" s="11"/>
      <c r="DD66" s="11"/>
      <c r="DE66" s="11">
        <v>6.1059844988458761E-3</v>
      </c>
      <c r="DF66" s="11">
        <v>189.47650447161993</v>
      </c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>
        <v>5.4060845778880884</v>
      </c>
      <c r="CP67" s="11">
        <v>8.4131355560274557</v>
      </c>
      <c r="CQ67" s="11">
        <v>12.311188266660439</v>
      </c>
      <c r="CR67" s="11">
        <v>12.780722411572084</v>
      </c>
      <c r="CS67" s="11">
        <v>10.472832250848104</v>
      </c>
      <c r="CT67" s="11">
        <v>0.78629157918332193</v>
      </c>
      <c r="CU67" s="11">
        <v>2.254465879203821</v>
      </c>
      <c r="CV67" s="11">
        <v>6.4196500045109106</v>
      </c>
      <c r="CW67" s="11">
        <v>14.052661497367557</v>
      </c>
      <c r="CX67" s="11">
        <v>36.035142211692921</v>
      </c>
      <c r="CY67" s="11"/>
      <c r="CZ67" s="11"/>
      <c r="DA67" s="11"/>
      <c r="DB67" s="11"/>
      <c r="DC67" s="11"/>
      <c r="DD67" s="11"/>
      <c r="DE67" s="11">
        <v>0.16876703358245926</v>
      </c>
      <c r="DF67" s="11">
        <v>125.78497753891385</v>
      </c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672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>
        <v>0.41713147324678734</v>
      </c>
      <c r="DE68" s="11">
        <v>28.902425460483236</v>
      </c>
      <c r="DF68" s="11">
        <v>155.12576304394508</v>
      </c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363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84.516631857745864</v>
      </c>
      <c r="P69" s="11">
        <v>53.929857925526711</v>
      </c>
      <c r="Q69" s="11">
        <v>4.9497243565244027</v>
      </c>
      <c r="R69" s="11"/>
      <c r="S69" s="11"/>
      <c r="T69" s="11">
        <v>1.3731894754825181E-2</v>
      </c>
      <c r="U69" s="11">
        <v>155.40180161317971</v>
      </c>
      <c r="V69" s="11">
        <v>14.407544317216939</v>
      </c>
      <c r="W69" s="11">
        <v>0.15076599841744109</v>
      </c>
      <c r="X69" s="11">
        <v>0.36986797837399943</v>
      </c>
      <c r="Y69" s="11">
        <v>4.7734568594378137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>
        <v>27.681781966257876</v>
      </c>
      <c r="AJ69" s="11"/>
      <c r="AK69" s="11"/>
      <c r="AL69" s="11"/>
      <c r="AM69" s="11"/>
      <c r="AN69" s="11">
        <v>19.162016806847628</v>
      </c>
      <c r="AO69" s="11">
        <v>43.44922945679086</v>
      </c>
      <c r="AP69" s="11">
        <v>23.299600602907351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>
        <v>123.51218634159837</v>
      </c>
      <c r="CP69" s="11">
        <v>154.90201258723411</v>
      </c>
      <c r="CQ69" s="11">
        <v>174.83704018085564</v>
      </c>
      <c r="CR69" s="11">
        <v>179.71456504781031</v>
      </c>
      <c r="CS69" s="11">
        <v>135.02350710134749</v>
      </c>
      <c r="CT69" s="11">
        <v>14.744684976114291</v>
      </c>
      <c r="CU69" s="11">
        <v>31.073800974829425</v>
      </c>
      <c r="CV69" s="11">
        <v>54.788461512031851</v>
      </c>
      <c r="CW69" s="11">
        <v>103.26231132749862</v>
      </c>
      <c r="CX69" s="11">
        <v>458.04662126173417</v>
      </c>
      <c r="CY69" s="11"/>
      <c r="CZ69" s="11"/>
      <c r="DA69" s="11"/>
      <c r="DB69" s="11"/>
      <c r="DC69" s="11"/>
      <c r="DD69" s="11"/>
      <c r="DE69" s="11">
        <v>62.773349378758155</v>
      </c>
      <c r="DF69" s="11">
        <v>1924.7845523237938</v>
      </c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364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1.9992441792609366</v>
      </c>
      <c r="V70" s="11">
        <v>22.141833035653484</v>
      </c>
      <c r="W70" s="11"/>
      <c r="X70" s="11">
        <v>4.81923689551986E-2</v>
      </c>
      <c r="Y70" s="11">
        <v>1.7387817917509469</v>
      </c>
      <c r="Z70" s="11"/>
      <c r="AA70" s="11"/>
      <c r="AB70" s="11"/>
      <c r="AC70" s="11"/>
      <c r="AD70" s="11"/>
      <c r="AE70" s="11"/>
      <c r="AF70" s="11"/>
      <c r="AG70" s="11">
        <v>0.25602580571968864</v>
      </c>
      <c r="AH70" s="11">
        <v>0.62556861346525727</v>
      </c>
      <c r="AI70" s="11">
        <v>24.577588910639591</v>
      </c>
      <c r="AJ70" s="11"/>
      <c r="AK70" s="11">
        <v>7.1034832447536389E-2</v>
      </c>
      <c r="AL70" s="11">
        <v>0.54486319306475295</v>
      </c>
      <c r="AM70" s="11">
        <v>0.6229628622101353</v>
      </c>
      <c r="AN70" s="11">
        <v>0.4088547495798</v>
      </c>
      <c r="AO70" s="11">
        <v>0.14905588057478145</v>
      </c>
      <c r="AP70" s="11">
        <v>1.2158160089773782</v>
      </c>
      <c r="AQ70" s="11">
        <v>0.26241801337627568</v>
      </c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>
        <v>7.5316588820032075</v>
      </c>
      <c r="CP70" s="11">
        <v>14.421109981413627</v>
      </c>
      <c r="CQ70" s="11">
        <v>24.26823294432522</v>
      </c>
      <c r="CR70" s="11">
        <v>31.650806204960109</v>
      </c>
      <c r="CS70" s="11">
        <v>65.968917528592826</v>
      </c>
      <c r="CT70" s="11">
        <v>0.83643040601075946</v>
      </c>
      <c r="CU70" s="11">
        <v>2.4835205497710806</v>
      </c>
      <c r="CV70" s="11">
        <v>5.0767902212200298</v>
      </c>
      <c r="CW70" s="11">
        <v>16.640349586880603</v>
      </c>
      <c r="CX70" s="11">
        <v>187.86537756218246</v>
      </c>
      <c r="CY70" s="11"/>
      <c r="CZ70" s="11"/>
      <c r="DA70" s="11"/>
      <c r="DB70" s="11"/>
      <c r="DC70" s="11"/>
      <c r="DD70" s="11"/>
      <c r="DE70" s="11">
        <v>14.957357078833555</v>
      </c>
      <c r="DF70" s="11">
        <v>426.36279119186923</v>
      </c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365</v>
      </c>
      <c r="B71" s="11">
        <v>3.9386211186353242</v>
      </c>
      <c r="C71" s="11">
        <v>0.11617269805041214</v>
      </c>
      <c r="D71" s="11">
        <v>4.011861596481733</v>
      </c>
      <c r="E71" s="11">
        <v>3.3437796328103944</v>
      </c>
      <c r="F71" s="11">
        <v>9.7432828535791161E-2</v>
      </c>
      <c r="G71" s="11">
        <v>1.4252844454316314E-2</v>
      </c>
      <c r="H71" s="11">
        <v>3.0889590957408988</v>
      </c>
      <c r="I71" s="11"/>
      <c r="J71" s="11">
        <v>7.5123180159934341E-2</v>
      </c>
      <c r="K71" s="11">
        <v>0.28113302716005656</v>
      </c>
      <c r="L71" s="11">
        <v>0.17329474273812592</v>
      </c>
      <c r="M71" s="11"/>
      <c r="N71" s="11"/>
      <c r="O71" s="11"/>
      <c r="P71" s="11">
        <v>0.13062003390876722</v>
      </c>
      <c r="Q71" s="11">
        <v>9.3003418197405527E-2</v>
      </c>
      <c r="R71" s="11">
        <v>3.8018475229428028E-2</v>
      </c>
      <c r="S71" s="11">
        <v>12.772572349290616</v>
      </c>
      <c r="T71" s="11">
        <v>0.10522728059631864</v>
      </c>
      <c r="U71" s="11">
        <v>18.644865175516824</v>
      </c>
      <c r="V71" s="11">
        <v>6.1098031705722478E-2</v>
      </c>
      <c r="W71" s="11">
        <v>53.963333079952235</v>
      </c>
      <c r="X71" s="11">
        <v>0.73084194528445678</v>
      </c>
      <c r="Y71" s="11">
        <v>0.35413916578401483</v>
      </c>
      <c r="Z71" s="11">
        <v>0.26353264442839408</v>
      </c>
      <c r="AA71" s="11">
        <v>1.0683180127842564</v>
      </c>
      <c r="AB71" s="11">
        <v>0.28267727324309738</v>
      </c>
      <c r="AC71" s="11">
        <v>6.1812160207720517</v>
      </c>
      <c r="AD71" s="11"/>
      <c r="AE71" s="11">
        <v>0.17649114362842896</v>
      </c>
      <c r="AF71" s="11"/>
      <c r="AG71" s="11">
        <v>1.6826323260464833E-3</v>
      </c>
      <c r="AH71" s="11">
        <v>3.5376646577301801E-2</v>
      </c>
      <c r="AI71" s="11">
        <v>2.8273520269801642</v>
      </c>
      <c r="AJ71" s="11">
        <v>1.7656235805551708</v>
      </c>
      <c r="AK71" s="11">
        <v>0.88407941981798166</v>
      </c>
      <c r="AL71" s="11">
        <v>1.3819425150688309E-2</v>
      </c>
      <c r="AM71" s="11">
        <v>3.8814891069775515</v>
      </c>
      <c r="AN71" s="11">
        <v>2.0732887350063507</v>
      </c>
      <c r="AO71" s="11">
        <v>1.8934151592805013E-2</v>
      </c>
      <c r="AP71" s="11">
        <v>0.9484869260861637</v>
      </c>
      <c r="AQ71" s="11">
        <v>1.3978505991325185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>
        <v>8.9943148906895356</v>
      </c>
      <c r="CP71" s="11">
        <v>16.453187949998533</v>
      </c>
      <c r="CQ71" s="11">
        <v>26.683763764041665</v>
      </c>
      <c r="CR71" s="11">
        <v>33.414338461208018</v>
      </c>
      <c r="CS71" s="11">
        <v>34.683683936058628</v>
      </c>
      <c r="CT71" s="11">
        <v>1.0083207603852162</v>
      </c>
      <c r="CU71" s="11">
        <v>3.0468741377568369</v>
      </c>
      <c r="CV71" s="11">
        <v>7.8657497527916007</v>
      </c>
      <c r="CW71" s="11">
        <v>21.268665151745441</v>
      </c>
      <c r="CX71" s="11">
        <v>119.06773226169676</v>
      </c>
      <c r="CY71" s="11"/>
      <c r="CZ71" s="11"/>
      <c r="DA71" s="11"/>
      <c r="DB71" s="11"/>
      <c r="DC71" s="11"/>
      <c r="DD71" s="11"/>
      <c r="DE71" s="11">
        <v>50.538421609334193</v>
      </c>
      <c r="DF71" s="11">
        <v>446.87962074099818</v>
      </c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29</v>
      </c>
      <c r="B72" s="11">
        <v>0.11255305003590162</v>
      </c>
      <c r="C72" s="11">
        <v>1.5601971084471127E-2</v>
      </c>
      <c r="D72" s="11">
        <v>7.7418204223511797E-2</v>
      </c>
      <c r="E72" s="11">
        <v>0.64656247907137943</v>
      </c>
      <c r="F72" s="11">
        <v>1.1074976949689824E-2</v>
      </c>
      <c r="G72" s="11">
        <v>4.93847476734621E-3</v>
      </c>
      <c r="H72" s="11"/>
      <c r="I72" s="11"/>
      <c r="J72" s="11">
        <v>1.9829581098018995E-2</v>
      </c>
      <c r="K72" s="11">
        <v>2.79300973068017E-2</v>
      </c>
      <c r="L72" s="11">
        <v>0.22983006018039603</v>
      </c>
      <c r="M72" s="11">
        <v>7.1640690881279293E-2</v>
      </c>
      <c r="N72" s="11">
        <v>3.4673203961967797E-3</v>
      </c>
      <c r="O72" s="11"/>
      <c r="P72" s="11"/>
      <c r="Q72" s="11">
        <v>4.0752910466954452E-4</v>
      </c>
      <c r="R72" s="11">
        <v>3.854197815674849E-3</v>
      </c>
      <c r="S72" s="11">
        <v>9.0228750661680679E-2</v>
      </c>
      <c r="T72" s="11">
        <v>0.14105154274344739</v>
      </c>
      <c r="U72" s="11">
        <v>0.18161026725610299</v>
      </c>
      <c r="V72" s="11">
        <v>1.4732124463278584</v>
      </c>
      <c r="W72" s="11">
        <v>0.44477175588924861</v>
      </c>
      <c r="X72" s="11">
        <v>20.974824866208273</v>
      </c>
      <c r="Y72" s="11">
        <v>0.30217915855977512</v>
      </c>
      <c r="Z72" s="11">
        <v>0.52043054596200755</v>
      </c>
      <c r="AA72" s="11">
        <v>1.3176719744204086</v>
      </c>
      <c r="AB72" s="11">
        <v>0.83749053538462981</v>
      </c>
      <c r="AC72" s="11">
        <v>27.952706777548002</v>
      </c>
      <c r="AD72" s="11">
        <v>2.3363954188470428E-3</v>
      </c>
      <c r="AE72" s="11"/>
      <c r="AF72" s="11">
        <v>60.243641425499909</v>
      </c>
      <c r="AG72" s="11">
        <v>1.5541556288329694</v>
      </c>
      <c r="AH72" s="11">
        <v>1.1896956986724203</v>
      </c>
      <c r="AI72" s="11">
        <v>0.12460771442015575</v>
      </c>
      <c r="AJ72" s="11">
        <v>1.7461587622794468</v>
      </c>
      <c r="AK72" s="11">
        <v>2.5181951081277791</v>
      </c>
      <c r="AL72" s="11">
        <v>3.0516350663446119E-2</v>
      </c>
      <c r="AM72" s="11">
        <v>8.3190757761619114</v>
      </c>
      <c r="AN72" s="11">
        <v>11.902098357611301</v>
      </c>
      <c r="AO72" s="11">
        <v>22.041943194218511</v>
      </c>
      <c r="AP72" s="11">
        <v>1.2817833862130934</v>
      </c>
      <c r="AQ72" s="11">
        <v>1.5156156152348592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>
        <v>0.5537795404089878</v>
      </c>
      <c r="CP72" s="11">
        <v>0.88895889155560914</v>
      </c>
      <c r="CQ72" s="11">
        <v>1.1602265795252593</v>
      </c>
      <c r="CR72" s="11">
        <v>1.1352895644786223</v>
      </c>
      <c r="CS72" s="11">
        <v>1.1424857277560634</v>
      </c>
      <c r="CT72" s="11">
        <v>7.5494112984553205E-2</v>
      </c>
      <c r="CU72" s="11">
        <v>0.17254008939536011</v>
      </c>
      <c r="CV72" s="11">
        <v>0.4552189542076005</v>
      </c>
      <c r="CW72" s="11">
        <v>0.8881607239044359</v>
      </c>
      <c r="CX72" s="11">
        <v>4.2944399902800248</v>
      </c>
      <c r="CY72" s="11"/>
      <c r="CZ72" s="11"/>
      <c r="DA72" s="11"/>
      <c r="DB72" s="11"/>
      <c r="DC72" s="11"/>
      <c r="DD72" s="11"/>
      <c r="DE72" s="11">
        <v>20.20803637571467</v>
      </c>
      <c r="DF72" s="11">
        <v>198.9057412174426</v>
      </c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366</v>
      </c>
      <c r="B73" s="11">
        <v>22.569949973961311</v>
      </c>
      <c r="C73" s="11">
        <v>0.44329870182960279</v>
      </c>
      <c r="D73" s="11">
        <v>9.9240599503977052</v>
      </c>
      <c r="E73" s="11">
        <v>32.792489530245263</v>
      </c>
      <c r="F73" s="11">
        <v>1.8968853366178187</v>
      </c>
      <c r="G73" s="11">
        <v>17.970346690813063</v>
      </c>
      <c r="H73" s="11">
        <v>77.38847534053248</v>
      </c>
      <c r="I73" s="11">
        <v>3.6580208737611408</v>
      </c>
      <c r="J73" s="11">
        <v>0.96091404864274332</v>
      </c>
      <c r="K73" s="11">
        <v>1.0231394504713762</v>
      </c>
      <c r="L73" s="11">
        <v>14.993624374097184</v>
      </c>
      <c r="M73" s="11">
        <v>50.078091865474931</v>
      </c>
      <c r="N73" s="11">
        <v>5.806296603644741</v>
      </c>
      <c r="O73" s="11">
        <v>54.193287492983039</v>
      </c>
      <c r="P73" s="11">
        <v>2.9410923760347449</v>
      </c>
      <c r="Q73" s="11">
        <v>5.5471269335617368</v>
      </c>
      <c r="R73" s="11">
        <v>1.2421605324183316</v>
      </c>
      <c r="S73" s="11">
        <v>12.352822376274323</v>
      </c>
      <c r="T73" s="11">
        <v>18.853298357482807</v>
      </c>
      <c r="U73" s="11">
        <v>40.723392803720756</v>
      </c>
      <c r="V73" s="11">
        <v>43.00819142808129</v>
      </c>
      <c r="W73" s="11">
        <v>36.232494060356238</v>
      </c>
      <c r="X73" s="11">
        <v>14.87061392612693</v>
      </c>
      <c r="Y73" s="11">
        <v>15.590890184844948</v>
      </c>
      <c r="Z73" s="11">
        <v>9.95177968123431</v>
      </c>
      <c r="AA73" s="11">
        <v>4.1686078499116404</v>
      </c>
      <c r="AB73" s="11">
        <v>0.79249093937762505</v>
      </c>
      <c r="AC73" s="11">
        <v>69.985591620801941</v>
      </c>
      <c r="AD73" s="11">
        <v>2.2400835091397591</v>
      </c>
      <c r="AE73" s="11">
        <v>6.8341733116721626</v>
      </c>
      <c r="AF73" s="11">
        <v>48.374590641938426</v>
      </c>
      <c r="AG73" s="11">
        <v>21.610668206094825</v>
      </c>
      <c r="AH73" s="11">
        <v>54.470025903681091</v>
      </c>
      <c r="AI73" s="11">
        <v>6.9367622815189272</v>
      </c>
      <c r="AJ73" s="11">
        <v>4.894320475857862</v>
      </c>
      <c r="AK73" s="11">
        <v>4.6218666800313235</v>
      </c>
      <c r="AL73" s="11">
        <v>0.63966793837928582</v>
      </c>
      <c r="AM73" s="11">
        <v>11.830557440355413</v>
      </c>
      <c r="AN73" s="11">
        <v>33.223631523522869</v>
      </c>
      <c r="AO73" s="11">
        <v>15.432987677695779</v>
      </c>
      <c r="AP73" s="11">
        <v>19.302405691289426</v>
      </c>
      <c r="AQ73" s="11">
        <v>13.324554761240844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>
        <v>3.453923058342049</v>
      </c>
      <c r="CP73" s="11">
        <v>6.1181621085903091</v>
      </c>
      <c r="CQ73" s="11">
        <v>8.1178640489001435</v>
      </c>
      <c r="CR73" s="11">
        <v>11.8787593473792</v>
      </c>
      <c r="CS73" s="11">
        <v>13.705141252742406</v>
      </c>
      <c r="CT73" s="11">
        <v>0.46865293536051222</v>
      </c>
      <c r="CU73" s="11">
        <v>1.2871212500604248</v>
      </c>
      <c r="CV73" s="11">
        <v>2.9491963749091754</v>
      </c>
      <c r="CW73" s="11">
        <v>7.5447688849894741</v>
      </c>
      <c r="CX73" s="11">
        <v>40.365349281808825</v>
      </c>
      <c r="CY73" s="11"/>
      <c r="CZ73" s="11"/>
      <c r="DA73" s="11"/>
      <c r="DB73" s="11"/>
      <c r="DC73" s="11"/>
      <c r="DD73" s="11">
        <v>27.835154419932543</v>
      </c>
      <c r="DE73" s="11">
        <v>99.853469205712912</v>
      </c>
      <c r="DF73" s="11">
        <v>1037.2732915148458</v>
      </c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367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>
        <v>1.837834153030145</v>
      </c>
      <c r="U74" s="11"/>
      <c r="V74" s="11">
        <v>2.2490379179178919</v>
      </c>
      <c r="W74" s="11">
        <v>0.59116257900116465</v>
      </c>
      <c r="X74" s="11">
        <v>0.55058184832210855</v>
      </c>
      <c r="Y74" s="11">
        <v>28.684784300339675</v>
      </c>
      <c r="Z74" s="11">
        <v>28.710592010997466</v>
      </c>
      <c r="AA74" s="11">
        <v>10.497676699632834</v>
      </c>
      <c r="AB74" s="11">
        <v>1.4305266348832084</v>
      </c>
      <c r="AC74" s="11">
        <v>5.6336450857098948</v>
      </c>
      <c r="AD74" s="11">
        <v>2.2022077449771076</v>
      </c>
      <c r="AE74" s="11">
        <v>0.66230239461866391</v>
      </c>
      <c r="AF74" s="11">
        <v>56.324932365184843</v>
      </c>
      <c r="AG74" s="11">
        <v>3.2985599095870885E-2</v>
      </c>
      <c r="AH74" s="11">
        <v>2.6449874227637875</v>
      </c>
      <c r="AI74" s="11">
        <v>0.54631272885593729</v>
      </c>
      <c r="AJ74" s="11"/>
      <c r="AK74" s="11">
        <v>8.6710497973860559E-2</v>
      </c>
      <c r="AL74" s="11">
        <v>2.5857361578557263E-2</v>
      </c>
      <c r="AM74" s="11">
        <v>1.3700254291742071</v>
      </c>
      <c r="AN74" s="11">
        <v>2.3083383184202972</v>
      </c>
      <c r="AO74" s="11">
        <v>0.11320888669605561</v>
      </c>
      <c r="AP74" s="11">
        <v>0.21335915886319873</v>
      </c>
      <c r="AQ74" s="11">
        <v>0.18478691989732016</v>
      </c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>
        <v>0.18647760356387874</v>
      </c>
      <c r="CP74" s="11">
        <v>0.13829947708068638</v>
      </c>
      <c r="CQ74" s="11">
        <v>0.53252897677939071</v>
      </c>
      <c r="CR74" s="11">
        <v>0.84768879646431117</v>
      </c>
      <c r="CS74" s="11">
        <v>1.1801422262526875</v>
      </c>
      <c r="CT74" s="11">
        <v>6.8952406725531377E-3</v>
      </c>
      <c r="CU74" s="11">
        <v>4.2199912468074981E-2</v>
      </c>
      <c r="CV74" s="11">
        <v>0.13784220993047483</v>
      </c>
      <c r="CW74" s="11">
        <v>0.24986845602871305</v>
      </c>
      <c r="CX74" s="11">
        <v>1.6582348632392303</v>
      </c>
      <c r="CY74" s="11"/>
      <c r="CZ74" s="11"/>
      <c r="DA74" s="11"/>
      <c r="DB74" s="11"/>
      <c r="DC74" s="11"/>
      <c r="DD74" s="11"/>
      <c r="DE74" s="11">
        <v>5.8552162281835587</v>
      </c>
      <c r="DF74" s="11">
        <v>157.73725004859764</v>
      </c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368</v>
      </c>
      <c r="B75" s="11">
        <v>0.87342603561229526</v>
      </c>
      <c r="C75" s="11">
        <v>0.15920413234100908</v>
      </c>
      <c r="D75" s="11">
        <v>0.86856147175324805</v>
      </c>
      <c r="E75" s="11">
        <v>0.73348729186935258</v>
      </c>
      <c r="F75" s="11">
        <v>3.6146565964367897E-2</v>
      </c>
      <c r="G75" s="11">
        <v>5.3763586271749321E-3</v>
      </c>
      <c r="H75" s="11">
        <v>2.9690988562682517</v>
      </c>
      <c r="I75" s="11">
        <v>6.5264870604227962E-2</v>
      </c>
      <c r="J75" s="11">
        <v>5.0523462735817849E-2</v>
      </c>
      <c r="K75" s="11">
        <v>0.22321746964927972</v>
      </c>
      <c r="L75" s="11">
        <v>2.4250575299918888</v>
      </c>
      <c r="M75" s="11">
        <v>1.089749818906824</v>
      </c>
      <c r="N75" s="11">
        <v>0.6657469867592134</v>
      </c>
      <c r="O75" s="11"/>
      <c r="P75" s="11">
        <v>0.32644841175205436</v>
      </c>
      <c r="Q75" s="11"/>
      <c r="R75" s="11">
        <v>0.6045787651203115</v>
      </c>
      <c r="S75" s="11">
        <v>0.49859529582718737</v>
      </c>
      <c r="T75" s="11">
        <v>0.34949698991701311</v>
      </c>
      <c r="U75" s="11">
        <v>1.4638866546360947</v>
      </c>
      <c r="V75" s="11">
        <v>1.0141913663884552</v>
      </c>
      <c r="W75" s="11"/>
      <c r="X75" s="11">
        <v>0.62380609718299018</v>
      </c>
      <c r="Y75" s="11">
        <v>4.0196577014496908E-2</v>
      </c>
      <c r="Z75" s="11">
        <v>0.40744124850910945</v>
      </c>
      <c r="AA75" s="11">
        <v>48.118174986087823</v>
      </c>
      <c r="AB75" s="11">
        <v>28.755547688216204</v>
      </c>
      <c r="AC75" s="11">
        <v>4.5119394962383224</v>
      </c>
      <c r="AD75" s="11">
        <v>14.702754331117976</v>
      </c>
      <c r="AE75" s="11">
        <v>0.12880731542748311</v>
      </c>
      <c r="AF75" s="11">
        <v>119.69632522861721</v>
      </c>
      <c r="AG75" s="11">
        <v>0.28288475283371045</v>
      </c>
      <c r="AH75" s="11">
        <v>1.9725990024773725</v>
      </c>
      <c r="AI75" s="11">
        <v>0.37687426178580341</v>
      </c>
      <c r="AJ75" s="11">
        <v>1.5181610570020734</v>
      </c>
      <c r="AK75" s="11">
        <v>1.5153486837699555</v>
      </c>
      <c r="AL75" s="11"/>
      <c r="AM75" s="11">
        <v>35.699746001658006</v>
      </c>
      <c r="AN75" s="11">
        <v>3.9123825848580633</v>
      </c>
      <c r="AO75" s="11">
        <v>0.54738434964934779</v>
      </c>
      <c r="AP75" s="11">
        <v>1.7585546954573556E-2</v>
      </c>
      <c r="AQ75" s="11">
        <v>1.2876626329938077E-2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>
        <v>2.4467164690518663E-2</v>
      </c>
      <c r="CP75" s="11">
        <v>6.2767168219452687E-3</v>
      </c>
      <c r="CQ75" s="11">
        <v>5.3068918977715915E-2</v>
      </c>
      <c r="CR75" s="11">
        <v>4.0959309489808596E-2</v>
      </c>
      <c r="CS75" s="11">
        <v>0.87932018187255234</v>
      </c>
      <c r="CT75" s="11">
        <v>6.8959515001842161E-4</v>
      </c>
      <c r="CU75" s="11">
        <v>1.3192820938629125E-2</v>
      </c>
      <c r="CV75" s="11">
        <v>4.8988196320124697E-3</v>
      </c>
      <c r="CW75" s="11">
        <v>5.4337426979262193E-2</v>
      </c>
      <c r="CX75" s="11">
        <v>0.23974599945996894</v>
      </c>
      <c r="CY75" s="11"/>
      <c r="CZ75" s="11"/>
      <c r="DA75" s="11"/>
      <c r="DB75" s="11"/>
      <c r="DC75" s="11">
        <v>85.243756187099081</v>
      </c>
      <c r="DD75" s="11"/>
      <c r="DE75" s="11">
        <v>27.589888410473005</v>
      </c>
      <c r="DF75" s="11">
        <v>391.4134957220391</v>
      </c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369</v>
      </c>
      <c r="B76" s="11">
        <v>9.0907556612215917E-2</v>
      </c>
      <c r="C76" s="11">
        <v>2.5802043790247947E-2</v>
      </c>
      <c r="D76" s="11">
        <v>0.11444265911849773</v>
      </c>
      <c r="E76" s="11">
        <v>0.21056717956649393</v>
      </c>
      <c r="F76" s="11">
        <v>4.0215928930749476E-2</v>
      </c>
      <c r="G76" s="11">
        <v>0.14923641373297467</v>
      </c>
      <c r="H76" s="11">
        <v>0.42936388471964509</v>
      </c>
      <c r="I76" s="11">
        <v>0.45912029145473315</v>
      </c>
      <c r="J76" s="11">
        <v>1.2739549024200646E-2</v>
      </c>
      <c r="K76" s="11">
        <v>0.17541281021536964</v>
      </c>
      <c r="L76" s="11">
        <v>6.8479160560052557E-2</v>
      </c>
      <c r="M76" s="11">
        <v>3.3265851409152239E-3</v>
      </c>
      <c r="N76" s="11">
        <v>2.3306101497328173</v>
      </c>
      <c r="O76" s="11"/>
      <c r="P76" s="11"/>
      <c r="Q76" s="11">
        <v>1.6931394627775238</v>
      </c>
      <c r="R76" s="11">
        <v>0.19248250275097323</v>
      </c>
      <c r="S76" s="11">
        <v>1.2993062719413022</v>
      </c>
      <c r="T76" s="11">
        <v>0.27361483746519299</v>
      </c>
      <c r="U76" s="11">
        <v>1.4164133828846648</v>
      </c>
      <c r="V76" s="11">
        <v>1.9357535026937162E-3</v>
      </c>
      <c r="W76" s="11">
        <v>3.2971833069656755</v>
      </c>
      <c r="X76" s="11">
        <v>0.60846418590486784</v>
      </c>
      <c r="Y76" s="11">
        <v>6.2913079351067019E-2</v>
      </c>
      <c r="Z76" s="11">
        <v>2.510243350715135E-3</v>
      </c>
      <c r="AA76" s="11">
        <v>1.9293986346656262</v>
      </c>
      <c r="AB76" s="11">
        <v>27.971731039248368</v>
      </c>
      <c r="AC76" s="11">
        <v>0.78578579390895842</v>
      </c>
      <c r="AD76" s="11">
        <v>8.3344553120681724</v>
      </c>
      <c r="AE76" s="11">
        <v>2.3893232498081369</v>
      </c>
      <c r="AF76" s="11">
        <v>11.979483899523389</v>
      </c>
      <c r="AG76" s="11">
        <v>26.673766303944074</v>
      </c>
      <c r="AH76" s="11">
        <v>73.079328977934068</v>
      </c>
      <c r="AI76" s="11">
        <v>1.7964815842584818</v>
      </c>
      <c r="AJ76" s="11">
        <v>16.346872579176306</v>
      </c>
      <c r="AK76" s="11">
        <v>1.759443870781549</v>
      </c>
      <c r="AL76" s="11">
        <v>0.59653152993602332</v>
      </c>
      <c r="AM76" s="11">
        <v>2.7025705087377641</v>
      </c>
      <c r="AN76" s="11">
        <v>5.4069083908003401</v>
      </c>
      <c r="AO76" s="11">
        <v>1.506437119816485</v>
      </c>
      <c r="AP76" s="11">
        <v>9.9526680791527866</v>
      </c>
      <c r="AQ76" s="11">
        <v>0.6171503862356299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>
        <v>3.1982600922027808</v>
      </c>
      <c r="CP76" s="11">
        <v>4.6500749313864684</v>
      </c>
      <c r="CQ76" s="11">
        <v>10.28215412333989</v>
      </c>
      <c r="CR76" s="11">
        <v>15.070518805423617</v>
      </c>
      <c r="CS76" s="11">
        <v>22.428947761102759</v>
      </c>
      <c r="CT76" s="11">
        <v>0.24545289082735108</v>
      </c>
      <c r="CU76" s="11">
        <v>0.76734513809313964</v>
      </c>
      <c r="CV76" s="11">
        <v>2.2883688545433909</v>
      </c>
      <c r="CW76" s="11">
        <v>9.888954745054507</v>
      </c>
      <c r="CX76" s="11">
        <v>107.28880805758149</v>
      </c>
      <c r="CY76" s="11"/>
      <c r="CZ76" s="11"/>
      <c r="DA76" s="11"/>
      <c r="DB76" s="11"/>
      <c r="DC76" s="11">
        <v>430.26860151976308</v>
      </c>
      <c r="DD76" s="11">
        <v>0.6976542142643618</v>
      </c>
      <c r="DE76" s="11">
        <v>28.391513089226979</v>
      </c>
      <c r="DF76" s="11">
        <v>842.25317872229959</v>
      </c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370</v>
      </c>
      <c r="B77" s="11">
        <v>8.6052755854876928E-2</v>
      </c>
      <c r="C77" s="11">
        <v>2.4501717355758804E-2</v>
      </c>
      <c r="D77" s="11">
        <v>7.6621807549373144E-2</v>
      </c>
      <c r="E77" s="11">
        <v>0.36138247575071664</v>
      </c>
      <c r="F77" s="11">
        <v>3.730114843591608E-2</v>
      </c>
      <c r="G77" s="11">
        <v>0.14916862965364555</v>
      </c>
      <c r="H77" s="11">
        <v>0.42933040364428382</v>
      </c>
      <c r="I77" s="11">
        <v>1.9971326009549057E-2</v>
      </c>
      <c r="J77" s="11">
        <v>2.8312347376672131E-3</v>
      </c>
      <c r="K77" s="11"/>
      <c r="L77" s="11">
        <v>6.8477564456283696E-2</v>
      </c>
      <c r="M77" s="11">
        <v>0.34358913905774202</v>
      </c>
      <c r="N77" s="11">
        <v>2.391655333469497E-2</v>
      </c>
      <c r="O77" s="11">
        <v>2.2094056243348046</v>
      </c>
      <c r="P77" s="11">
        <v>0.46403287827969986</v>
      </c>
      <c r="Q77" s="11">
        <v>0.46788199269860686</v>
      </c>
      <c r="R77" s="11">
        <v>5.7194010012557202E-2</v>
      </c>
      <c r="S77" s="11"/>
      <c r="T77" s="11">
        <v>1.4359992687197198</v>
      </c>
      <c r="U77" s="11">
        <v>68.740549564488887</v>
      </c>
      <c r="V77" s="11">
        <v>16.424180990684686</v>
      </c>
      <c r="W77" s="11">
        <v>6.6700240444413259</v>
      </c>
      <c r="X77" s="11">
        <v>7.765942048926572</v>
      </c>
      <c r="Y77" s="11">
        <v>8.9473600131661648</v>
      </c>
      <c r="Z77" s="11">
        <v>4.1506235568514969</v>
      </c>
      <c r="AA77" s="11">
        <v>42.67421118924598</v>
      </c>
      <c r="AB77" s="11">
        <v>1.1284587747807944</v>
      </c>
      <c r="AC77" s="11">
        <v>26.576140023223569</v>
      </c>
      <c r="AD77" s="11">
        <v>2.2262779456939812E-2</v>
      </c>
      <c r="AE77" s="11">
        <v>1.6308539764928185</v>
      </c>
      <c r="AF77" s="11">
        <v>2.6240272570230352</v>
      </c>
      <c r="AG77" s="11">
        <v>0.10964211514568584</v>
      </c>
      <c r="AH77" s="11">
        <v>0.65443502825559885</v>
      </c>
      <c r="AI77" s="11">
        <v>0.24193824136490033</v>
      </c>
      <c r="AJ77" s="11">
        <v>2.9827932563252775</v>
      </c>
      <c r="AK77" s="11">
        <v>2.6037138983242771</v>
      </c>
      <c r="AL77" s="11">
        <v>4.5492203226678497E-2</v>
      </c>
      <c r="AM77" s="11">
        <v>11.923874521570296</v>
      </c>
      <c r="AN77" s="11">
        <v>15.946364836820369</v>
      </c>
      <c r="AO77" s="11">
        <v>4.436826850975641</v>
      </c>
      <c r="AP77" s="11">
        <v>2.9820595114742523</v>
      </c>
      <c r="AQ77" s="11">
        <v>2.2592784901062029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>
        <v>5.5188068315750982</v>
      </c>
      <c r="CP77" s="11">
        <v>9.7150196816191574</v>
      </c>
      <c r="CQ77" s="11">
        <v>14.189757956040914</v>
      </c>
      <c r="CR77" s="11">
        <v>20.178208194233413</v>
      </c>
      <c r="CS77" s="11">
        <v>18.640518482166399</v>
      </c>
      <c r="CT77" s="11">
        <v>0.62119802676402802</v>
      </c>
      <c r="CU77" s="11">
        <v>1.687683245746892</v>
      </c>
      <c r="CV77" s="11">
        <v>3.3424055529372838</v>
      </c>
      <c r="CW77" s="11">
        <v>10.051195371300624</v>
      </c>
      <c r="CX77" s="11">
        <v>70.263090917776324</v>
      </c>
      <c r="CY77" s="11"/>
      <c r="CZ77" s="11"/>
      <c r="DA77" s="11"/>
      <c r="DB77" s="11"/>
      <c r="DC77" s="11"/>
      <c r="DD77" s="11"/>
      <c r="DE77" s="11">
        <v>6.8069092912581919</v>
      </c>
      <c r="DF77" s="11">
        <v>398.81350525367571</v>
      </c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371</v>
      </c>
      <c r="B78" s="11">
        <v>0.17350669366033591</v>
      </c>
      <c r="C78" s="11">
        <v>4.0895236052458407E-2</v>
      </c>
      <c r="D78" s="11">
        <v>0.3330297364319505</v>
      </c>
      <c r="E78" s="11">
        <v>0.60600160380585477</v>
      </c>
      <c r="F78" s="11">
        <v>0.21590645910913922</v>
      </c>
      <c r="G78" s="11">
        <v>0.96624183265177144</v>
      </c>
      <c r="H78" s="11">
        <v>1.1086442654609137</v>
      </c>
      <c r="I78" s="11">
        <v>0.26472097144379009</v>
      </c>
      <c r="J78" s="11">
        <v>1.3839398893041796E-2</v>
      </c>
      <c r="K78" s="11">
        <v>0.3044999083158148</v>
      </c>
      <c r="L78" s="11">
        <v>0.23596452629581255</v>
      </c>
      <c r="M78" s="11">
        <v>4.0591063876784164</v>
      </c>
      <c r="N78" s="11">
        <v>2.3287923671208501E-2</v>
      </c>
      <c r="O78" s="11">
        <v>6.1304880274358391</v>
      </c>
      <c r="P78" s="11">
        <v>1.7721727611764229</v>
      </c>
      <c r="Q78" s="11">
        <v>0.32486048906819376</v>
      </c>
      <c r="R78" s="11">
        <v>0.3736688416612971</v>
      </c>
      <c r="S78" s="11">
        <v>4.5923297178480196</v>
      </c>
      <c r="T78" s="11">
        <v>13.301096756942185</v>
      </c>
      <c r="U78" s="11">
        <v>0.11916221016027248</v>
      </c>
      <c r="V78" s="11">
        <v>1.8117317760592679</v>
      </c>
      <c r="W78" s="11">
        <v>5.725518823570436</v>
      </c>
      <c r="X78" s="11">
        <v>3.2554503201719802</v>
      </c>
      <c r="Y78" s="11">
        <v>1.9523176713078316</v>
      </c>
      <c r="Z78" s="11">
        <v>6.2141252144367822</v>
      </c>
      <c r="AA78" s="11">
        <v>3.6123607699778364</v>
      </c>
      <c r="AB78" s="11">
        <v>2.8282782428087341</v>
      </c>
      <c r="AC78" s="11">
        <v>10.788551389331818</v>
      </c>
      <c r="AD78" s="11">
        <v>4.0705523703423685</v>
      </c>
      <c r="AE78" s="11">
        <v>0.97609735443465362</v>
      </c>
      <c r="AF78" s="11">
        <v>39.216874462631971</v>
      </c>
      <c r="AG78" s="11">
        <v>22.35957849026649</v>
      </c>
      <c r="AH78" s="11">
        <v>47.449013600270398</v>
      </c>
      <c r="AI78" s="11">
        <v>13.322970683859419</v>
      </c>
      <c r="AJ78" s="11">
        <v>1.3212771704078123</v>
      </c>
      <c r="AK78" s="11">
        <v>1.3499476975860074</v>
      </c>
      <c r="AL78" s="11">
        <v>3.6381606371969113</v>
      </c>
      <c r="AM78" s="11">
        <v>4.6145852772133882</v>
      </c>
      <c r="AN78" s="11">
        <v>15.192748562300794</v>
      </c>
      <c r="AO78" s="11">
        <v>12.496845450180691</v>
      </c>
      <c r="AP78" s="11">
        <v>0.33871039943205106</v>
      </c>
      <c r="AQ78" s="11">
        <v>1.6455821063077094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>
        <v>5.802106470434161E-2</v>
      </c>
      <c r="CP78" s="11">
        <v>0.22541001125438173</v>
      </c>
      <c r="CQ78" s="11">
        <v>0.47783914679412076</v>
      </c>
      <c r="CR78" s="11">
        <v>0.89513543460970213</v>
      </c>
      <c r="CS78" s="11">
        <v>1.2037256248617672</v>
      </c>
      <c r="CT78" s="11">
        <v>5.5393885554789586E-2</v>
      </c>
      <c r="CU78" s="11">
        <v>0.17324826511135408</v>
      </c>
      <c r="CV78" s="11">
        <v>0.5467149676920412</v>
      </c>
      <c r="CW78" s="11">
        <v>1.4850492050150625</v>
      </c>
      <c r="CX78" s="11">
        <v>8.7313380743961595</v>
      </c>
      <c r="CY78" s="11"/>
      <c r="CZ78" s="11"/>
      <c r="DA78" s="11"/>
      <c r="DB78" s="11"/>
      <c r="DC78" s="11"/>
      <c r="DD78" s="11"/>
      <c r="DE78" s="11"/>
      <c r="DF78" s="11">
        <v>252.99257789785182</v>
      </c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34</v>
      </c>
      <c r="B79" s="11">
        <v>1.6503138066420203E-2</v>
      </c>
      <c r="C79" s="11">
        <v>2.1416304042718164E-3</v>
      </c>
      <c r="D79" s="11">
        <v>0.18010400281073957</v>
      </c>
      <c r="E79" s="11">
        <v>0.118894261378842</v>
      </c>
      <c r="F79" s="11">
        <v>6.4125793760886453E-3</v>
      </c>
      <c r="G79" s="11">
        <v>2.8516800757224348E-2</v>
      </c>
      <c r="H79" s="11">
        <v>0.35815505664418013</v>
      </c>
      <c r="I79" s="11">
        <v>2.0602795328342208E-2</v>
      </c>
      <c r="J79" s="11">
        <v>6.607511896533612E-3</v>
      </c>
      <c r="K79" s="11">
        <v>1.3575032589926702E-2</v>
      </c>
      <c r="L79" s="11">
        <v>0.16330108033203047</v>
      </c>
      <c r="M79" s="11">
        <v>2.7503801582797647</v>
      </c>
      <c r="N79" s="11">
        <v>5.4494753377772468E-3</v>
      </c>
      <c r="O79" s="11">
        <v>6.549978783873259</v>
      </c>
      <c r="P79" s="11">
        <v>4.3699291269648652</v>
      </c>
      <c r="Q79" s="11">
        <v>2.6253504312899714</v>
      </c>
      <c r="R79" s="11">
        <v>3.3662220146437258E-2</v>
      </c>
      <c r="S79" s="11"/>
      <c r="T79" s="11">
        <v>3.2016255029461101E-2</v>
      </c>
      <c r="U79" s="11">
        <v>5.7787916320806847</v>
      </c>
      <c r="V79" s="11">
        <v>6.0935320259212258</v>
      </c>
      <c r="W79" s="11">
        <v>0.65684275073977538</v>
      </c>
      <c r="X79" s="11">
        <v>0.23899836277255693</v>
      </c>
      <c r="Y79" s="11">
        <v>0.10870205092223718</v>
      </c>
      <c r="Z79" s="11">
        <v>7.8762831879989295E-2</v>
      </c>
      <c r="AA79" s="11">
        <v>8.5062259764405151E-2</v>
      </c>
      <c r="AB79" s="11">
        <v>0.52237763217296673</v>
      </c>
      <c r="AC79" s="11">
        <v>1.4267049091235584</v>
      </c>
      <c r="AD79" s="11">
        <v>2.0144435344720203E-5</v>
      </c>
      <c r="AE79" s="11">
        <v>2.718575954937954</v>
      </c>
      <c r="AF79" s="11">
        <v>0.76182986327660596</v>
      </c>
      <c r="AG79" s="11">
        <v>0.3860620963659524</v>
      </c>
      <c r="AH79" s="11">
        <v>0.19226968589455237</v>
      </c>
      <c r="AI79" s="11">
        <v>8.8182737304790191</v>
      </c>
      <c r="AJ79" s="11">
        <v>1.5549279763949576E-2</v>
      </c>
      <c r="AK79" s="11">
        <v>2.6369854897097443E-2</v>
      </c>
      <c r="AL79" s="11">
        <v>0.30051970867410505</v>
      </c>
      <c r="AM79" s="11">
        <v>6.1093565524969314E-2</v>
      </c>
      <c r="AN79" s="11">
        <v>1.0575926039393033</v>
      </c>
      <c r="AO79" s="11">
        <v>0.48756425398957531</v>
      </c>
      <c r="AP79" s="11">
        <v>1.7018140519499958</v>
      </c>
      <c r="AQ79" s="11">
        <v>0.39423797601495947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>
        <v>0.69599187950161401</v>
      </c>
      <c r="CP79" s="11">
        <v>0.93935159418791081</v>
      </c>
      <c r="CQ79" s="11">
        <v>1.1141211076349604</v>
      </c>
      <c r="CR79" s="11">
        <v>1.5475161814200857</v>
      </c>
      <c r="CS79" s="11">
        <v>1.440477148214486</v>
      </c>
      <c r="CT79" s="11">
        <v>0.12867542752595598</v>
      </c>
      <c r="CU79" s="11">
        <v>0.42885953423040551</v>
      </c>
      <c r="CV79" s="11">
        <v>0.81772643033127779</v>
      </c>
      <c r="CW79" s="11">
        <v>1.9455906517100923</v>
      </c>
      <c r="CX79" s="11">
        <v>7.4908519196455092</v>
      </c>
      <c r="CY79" s="11"/>
      <c r="CZ79" s="11"/>
      <c r="DA79" s="11"/>
      <c r="DB79" s="11"/>
      <c r="DC79" s="11"/>
      <c r="DD79" s="11"/>
      <c r="DE79" s="11"/>
      <c r="DF79" s="11">
        <v>65.742289440429204</v>
      </c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372</v>
      </c>
      <c r="B80" s="11">
        <v>9.7033224727362394E-2</v>
      </c>
      <c r="C80" s="11">
        <v>5.7361852661598645E-3</v>
      </c>
      <c r="D80" s="11">
        <v>3.969547334504523E-2</v>
      </c>
      <c r="E80" s="11"/>
      <c r="F80" s="11">
        <v>2.9143301829041681E-3</v>
      </c>
      <c r="G80" s="11"/>
      <c r="H80" s="11"/>
      <c r="I80" s="11">
        <v>6.3640155268601034E-2</v>
      </c>
      <c r="J80" s="11">
        <v>3.1777432115676234E-2</v>
      </c>
      <c r="K80" s="11">
        <v>1.3969939993013296E-2</v>
      </c>
      <c r="L80" s="11">
        <v>7.3330609223472166E-3</v>
      </c>
      <c r="M80" s="11">
        <v>0.36116565410314416</v>
      </c>
      <c r="N80" s="11">
        <v>0.21785580202343383</v>
      </c>
      <c r="O80" s="11">
        <v>9.8660716259841479</v>
      </c>
      <c r="P80" s="11">
        <v>1.1990903154016379</v>
      </c>
      <c r="Q80" s="11">
        <v>0.43803324427233026</v>
      </c>
      <c r="R80" s="11">
        <v>2.052885528817695E-2</v>
      </c>
      <c r="S80" s="11">
        <v>1.2934462878294175</v>
      </c>
      <c r="T80" s="11">
        <v>0.89250827283342893</v>
      </c>
      <c r="U80" s="11"/>
      <c r="V80" s="11">
        <v>3.5238573354957489E-2</v>
      </c>
      <c r="W80" s="11">
        <v>8.8696698751585826E-2</v>
      </c>
      <c r="X80" s="11">
        <v>0.24413243427650763</v>
      </c>
      <c r="Y80" s="11">
        <v>0.15958282312263022</v>
      </c>
      <c r="Z80" s="11">
        <v>8.7267906190610436E-3</v>
      </c>
      <c r="AA80" s="11">
        <v>0.13031821832538265</v>
      </c>
      <c r="AB80" s="11">
        <v>0.42959522971832742</v>
      </c>
      <c r="AC80" s="11">
        <v>0.99700445984234298</v>
      </c>
      <c r="AD80" s="11">
        <v>2.8642613886008186</v>
      </c>
      <c r="AE80" s="11">
        <v>0.29569108246544157</v>
      </c>
      <c r="AF80" s="11">
        <v>105.23962794002843</v>
      </c>
      <c r="AG80" s="11">
        <v>22.942069647634973</v>
      </c>
      <c r="AH80" s="11">
        <v>26.569952313489317</v>
      </c>
      <c r="AI80" s="11">
        <v>11.080895625209601</v>
      </c>
      <c r="AJ80" s="11">
        <v>3.3169993173485204</v>
      </c>
      <c r="AK80" s="11">
        <v>2.4288039533164993</v>
      </c>
      <c r="AL80" s="11">
        <v>61.058870794918917</v>
      </c>
      <c r="AM80" s="11">
        <v>9.8885441372558063</v>
      </c>
      <c r="AN80" s="11">
        <v>20.99644317647261</v>
      </c>
      <c r="AO80" s="11">
        <v>2.091338485561252</v>
      </c>
      <c r="AP80" s="11">
        <v>3.7839611740329828</v>
      </c>
      <c r="AQ80" s="11">
        <v>1.8532111592340383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>
        <v>1050.6704109645361</v>
      </c>
      <c r="DD80" s="11"/>
      <c r="DE80" s="11"/>
      <c r="DF80" s="11">
        <v>1341.7251762476731</v>
      </c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36</v>
      </c>
      <c r="B81" s="11">
        <v>7.3206662588900819</v>
      </c>
      <c r="C81" s="11">
        <v>0.25941807050318444</v>
      </c>
      <c r="D81" s="11">
        <v>3.306499971766907</v>
      </c>
      <c r="E81" s="11">
        <v>7.3766554442186338</v>
      </c>
      <c r="F81" s="11">
        <v>0.33209957330057177</v>
      </c>
      <c r="G81" s="11">
        <v>0.95214863757487977</v>
      </c>
      <c r="H81" s="11">
        <v>24.827363349398915</v>
      </c>
      <c r="I81" s="11">
        <v>0.45127518624981983</v>
      </c>
      <c r="J81" s="11">
        <v>0.28996699290342204</v>
      </c>
      <c r="K81" s="11">
        <v>1.1201512348691753</v>
      </c>
      <c r="L81" s="11">
        <v>4.7045375634796427</v>
      </c>
      <c r="M81" s="11">
        <v>9.4887169936452676</v>
      </c>
      <c r="N81" s="11">
        <v>0.19049249730140197</v>
      </c>
      <c r="O81" s="11"/>
      <c r="P81" s="11">
        <v>3.5589202412896079</v>
      </c>
      <c r="Q81" s="11">
        <v>6.2006599331319683E-2</v>
      </c>
      <c r="R81" s="11">
        <v>0.6629355847047721</v>
      </c>
      <c r="S81" s="11">
        <v>3.1870411967891696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0.15711417780757192</v>
      </c>
      <c r="AJ81" s="11"/>
      <c r="AK81" s="11"/>
      <c r="AL81" s="11"/>
      <c r="AM81" s="11"/>
      <c r="AN81" s="11">
        <v>3.442599329154244E-3</v>
      </c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>
        <v>1244.3111195638608</v>
      </c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>
        <v>2.0964097126548475</v>
      </c>
      <c r="DF81" s="11">
        <v>1314.6589814498691</v>
      </c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373</v>
      </c>
      <c r="B82" s="11">
        <v>2.971987737478591</v>
      </c>
      <c r="C82" s="11">
        <v>0.3049513358767128</v>
      </c>
      <c r="D82" s="11">
        <v>2.2471776658501872</v>
      </c>
      <c r="E82" s="11">
        <v>4.6369814268740832</v>
      </c>
      <c r="F82" s="11">
        <v>0.74191654311209421</v>
      </c>
      <c r="G82" s="11">
        <v>2.4588065134473274</v>
      </c>
      <c r="H82" s="11">
        <v>12.704268141710383</v>
      </c>
      <c r="I82" s="11">
        <v>0.92480949243763377</v>
      </c>
      <c r="J82" s="11">
        <v>0.36741911899301377</v>
      </c>
      <c r="K82" s="11">
        <v>0.30991525840755096</v>
      </c>
      <c r="L82" s="11">
        <v>2.1515197878803929</v>
      </c>
      <c r="M82" s="11">
        <v>3.014804185621816</v>
      </c>
      <c r="N82" s="11">
        <v>0.70254866381350656</v>
      </c>
      <c r="O82" s="11">
        <v>15.24609695234696</v>
      </c>
      <c r="P82" s="11">
        <v>0.79422201362156286</v>
      </c>
      <c r="Q82" s="11">
        <v>0.23225133158264083</v>
      </c>
      <c r="R82" s="11">
        <v>1.4953882367757236</v>
      </c>
      <c r="S82" s="11">
        <v>9.9238435082031415</v>
      </c>
      <c r="T82" s="11">
        <v>7.9481595573938195</v>
      </c>
      <c r="U82" s="11">
        <v>0.17404011821025345</v>
      </c>
      <c r="V82" s="11">
        <v>9.7562401345665979</v>
      </c>
      <c r="W82" s="11">
        <v>3.9463667949238306</v>
      </c>
      <c r="X82" s="11">
        <v>4.0888503286933595</v>
      </c>
      <c r="Y82" s="11">
        <v>3.0043772105902109</v>
      </c>
      <c r="Z82" s="11">
        <v>4.3809779700593658</v>
      </c>
      <c r="AA82" s="11">
        <v>4.6558274930895482</v>
      </c>
      <c r="AB82" s="11">
        <v>2.2208417415480151</v>
      </c>
      <c r="AC82" s="11">
        <v>16.668840464840752</v>
      </c>
      <c r="AD82" s="11">
        <v>10.038330496927644</v>
      </c>
      <c r="AE82" s="11">
        <v>1.7855275618122208</v>
      </c>
      <c r="AF82" s="11">
        <v>100.53822010334778</v>
      </c>
      <c r="AG82" s="11">
        <v>360.12423314218904</v>
      </c>
      <c r="AH82" s="11">
        <v>232.05699391581368</v>
      </c>
      <c r="AI82" s="11">
        <v>7.6614446966021905</v>
      </c>
      <c r="AJ82" s="11">
        <v>9.2598354374417742</v>
      </c>
      <c r="AK82" s="11">
        <v>16.046464104915639</v>
      </c>
      <c r="AL82" s="11">
        <v>1.0547963156885807</v>
      </c>
      <c r="AM82" s="11">
        <v>44.883554891838678</v>
      </c>
      <c r="AN82" s="11">
        <v>49.330058884958603</v>
      </c>
      <c r="AO82" s="11">
        <v>17.495138496170121</v>
      </c>
      <c r="AP82" s="11">
        <v>11.410683212757057</v>
      </c>
      <c r="AQ82" s="11">
        <v>2.0984736551789132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>
        <v>103.98479913449938</v>
      </c>
      <c r="CI82" s="11"/>
      <c r="CJ82" s="11"/>
      <c r="CK82" s="11"/>
      <c r="CL82" s="11"/>
      <c r="CM82" s="11"/>
      <c r="CN82" s="11"/>
      <c r="CO82" s="11">
        <v>0.66600327583765373</v>
      </c>
      <c r="CP82" s="11">
        <v>1.7533915164912866</v>
      </c>
      <c r="CQ82" s="11">
        <v>3.1429492074965175</v>
      </c>
      <c r="CR82" s="11">
        <v>10.658116503483265</v>
      </c>
      <c r="CS82" s="11">
        <v>5.2607992400742773</v>
      </c>
      <c r="CT82" s="11">
        <v>9.3096033612328197E-2</v>
      </c>
      <c r="CU82" s="11">
        <v>0.24315087352856579</v>
      </c>
      <c r="CV82" s="11">
        <v>0.80287958849661334</v>
      </c>
      <c r="CW82" s="11">
        <v>2.8745561178936496</v>
      </c>
      <c r="CX82" s="11">
        <v>19.609492962021818</v>
      </c>
      <c r="CY82" s="11"/>
      <c r="CZ82" s="11"/>
      <c r="DA82" s="11"/>
      <c r="DB82" s="11"/>
      <c r="DC82" s="11"/>
      <c r="DD82" s="11"/>
      <c r="DE82" s="11">
        <v>291.41459735863106</v>
      </c>
      <c r="DF82" s="11">
        <v>1422.3610164556576</v>
      </c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374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>
        <v>0.40200284475432618</v>
      </c>
      <c r="O83" s="11"/>
      <c r="P83" s="11"/>
      <c r="Q83" s="11">
        <v>8.9148558399379185E-2</v>
      </c>
      <c r="R83" s="11"/>
      <c r="S83" s="11"/>
      <c r="T83" s="11">
        <v>0.12519343866157864</v>
      </c>
      <c r="U83" s="11"/>
      <c r="V83" s="11">
        <v>1.2944805880300954E-2</v>
      </c>
      <c r="W83" s="11">
        <v>7.5222089083391452E-2</v>
      </c>
      <c r="X83" s="11">
        <v>4.3745708667453836E-2</v>
      </c>
      <c r="Y83" s="11">
        <v>0.46215010800633355</v>
      </c>
      <c r="Z83" s="11">
        <v>1.0446494829523685E-2</v>
      </c>
      <c r="AA83" s="11">
        <v>0.15530763644788878</v>
      </c>
      <c r="AB83" s="11">
        <v>3.4370745744309608E-2</v>
      </c>
      <c r="AC83" s="11">
        <v>0.20156733236042251</v>
      </c>
      <c r="AD83" s="11">
        <v>1.1151182882210191E-2</v>
      </c>
      <c r="AE83" s="11"/>
      <c r="AF83" s="11">
        <v>1.732176114149534</v>
      </c>
      <c r="AG83" s="11">
        <v>21.574391365465964</v>
      </c>
      <c r="AH83" s="11">
        <v>30.872592314154073</v>
      </c>
      <c r="AI83" s="11">
        <v>0.36894730244404506</v>
      </c>
      <c r="AJ83" s="11">
        <v>1.4381682561987554</v>
      </c>
      <c r="AK83" s="11">
        <v>4.5814183671709703</v>
      </c>
      <c r="AL83" s="11"/>
      <c r="AM83" s="11">
        <v>5.2550851540544068</v>
      </c>
      <c r="AN83" s="11">
        <v>23.261583847195027</v>
      </c>
      <c r="AO83" s="11">
        <v>36.112258999034772</v>
      </c>
      <c r="AP83" s="11">
        <v>5.2913389383513989</v>
      </c>
      <c r="AQ83" s="11">
        <v>1.8610258964491884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>
        <v>2.5945005256407434</v>
      </c>
      <c r="CP83" s="11">
        <v>6.6647281849906914</v>
      </c>
      <c r="CQ83" s="11">
        <v>11.143458458577554</v>
      </c>
      <c r="CR83" s="11">
        <v>15.83990951955073</v>
      </c>
      <c r="CS83" s="11">
        <v>22.613400978572329</v>
      </c>
      <c r="CT83" s="11">
        <v>0.5665127444284721</v>
      </c>
      <c r="CU83" s="11">
        <v>1.5507313906268283</v>
      </c>
      <c r="CV83" s="11">
        <v>6.0290654507308901</v>
      </c>
      <c r="CW83" s="11">
        <v>21.416080058476989</v>
      </c>
      <c r="CX83" s="11">
        <v>133.57564371337926</v>
      </c>
      <c r="CY83" s="11"/>
      <c r="CZ83" s="11"/>
      <c r="DA83" s="11"/>
      <c r="DB83" s="11"/>
      <c r="DC83" s="11"/>
      <c r="DD83" s="11"/>
      <c r="DE83" s="11">
        <v>74.525778256335187</v>
      </c>
      <c r="DF83" s="11">
        <v>430.49204678169485</v>
      </c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375</v>
      </c>
      <c r="B84" s="11">
        <v>1.9409186314709774E-2</v>
      </c>
      <c r="C84" s="11">
        <v>5.3538492663622453E-4</v>
      </c>
      <c r="D84" s="11">
        <v>1.9270862824049283E-2</v>
      </c>
      <c r="E84" s="11"/>
      <c r="F84" s="11">
        <v>2.9143508341306482E-3</v>
      </c>
      <c r="G84" s="11">
        <v>1.2510313555254854E-4</v>
      </c>
      <c r="H84" s="11">
        <v>8.9218680463802089E-2</v>
      </c>
      <c r="I84" s="11">
        <v>2.8603838687153403E-3</v>
      </c>
      <c r="J84" s="11">
        <v>8.2585125741473347E-3</v>
      </c>
      <c r="K84" s="11">
        <v>1.3571379645002397E-2</v>
      </c>
      <c r="L84" s="11">
        <v>3.6255460349544917E-2</v>
      </c>
      <c r="M84" s="11">
        <v>0.2648258347796445</v>
      </c>
      <c r="N84" s="11">
        <v>1.9812929701968807E-3</v>
      </c>
      <c r="O84" s="11"/>
      <c r="P84" s="11">
        <v>6.524807849548471E-2</v>
      </c>
      <c r="Q84" s="11">
        <v>8.4855337794698019E-2</v>
      </c>
      <c r="R84" s="11">
        <v>2.8131874036613196E-2</v>
      </c>
      <c r="S84" s="11">
        <v>0.37001039123787449</v>
      </c>
      <c r="T84" s="11">
        <v>0.20522663523774518</v>
      </c>
      <c r="U84" s="11">
        <v>4.1266193466479072E-3</v>
      </c>
      <c r="V84" s="11">
        <v>1.3174715369175953</v>
      </c>
      <c r="W84" s="11">
        <v>0.42031070131559289</v>
      </c>
      <c r="X84" s="11">
        <v>0.6348745854008776</v>
      </c>
      <c r="Y84" s="11">
        <v>0.27104047087621447</v>
      </c>
      <c r="Z84" s="11">
        <v>3.1318816201134234E-2</v>
      </c>
      <c r="AA84" s="11">
        <v>0.21608778044802848</v>
      </c>
      <c r="AB84" s="11">
        <v>0.25812237075712635</v>
      </c>
      <c r="AC84" s="11">
        <v>2.1773856650320433</v>
      </c>
      <c r="AD84" s="11">
        <v>0.25390111149764211</v>
      </c>
      <c r="AE84" s="11">
        <v>0.50619975920839355</v>
      </c>
      <c r="AF84" s="11">
        <v>6.1677023503807904</v>
      </c>
      <c r="AG84" s="11">
        <v>20.707084900474122</v>
      </c>
      <c r="AH84" s="11">
        <v>12.693060009720774</v>
      </c>
      <c r="AI84" s="11">
        <v>13.164986436930789</v>
      </c>
      <c r="AJ84" s="11">
        <v>2.0400362399310654</v>
      </c>
      <c r="AK84" s="11">
        <v>15.462207380857423</v>
      </c>
      <c r="AL84" s="11">
        <v>1.2515181197672638</v>
      </c>
      <c r="AM84" s="11">
        <v>4.0376426219554507</v>
      </c>
      <c r="AN84" s="11">
        <v>3.4145189753789795</v>
      </c>
      <c r="AO84" s="11">
        <v>3.8051445385524798</v>
      </c>
      <c r="AP84" s="11">
        <v>4.4724529305986485</v>
      </c>
      <c r="AQ84" s="11">
        <v>5.6870151216126388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>
        <v>1.8471230841068038</v>
      </c>
      <c r="CP84" s="11">
        <v>2.9180530344756455</v>
      </c>
      <c r="CQ84" s="11">
        <v>4.8554870879495695</v>
      </c>
      <c r="CR84" s="11">
        <v>7.0758273008280357</v>
      </c>
      <c r="CS84" s="11">
        <v>8.576665572075882</v>
      </c>
      <c r="CT84" s="11">
        <v>0.13973904378870133</v>
      </c>
      <c r="CU84" s="11">
        <v>0.63742562717030238</v>
      </c>
      <c r="CV84" s="11">
        <v>1.9246379170397545</v>
      </c>
      <c r="CW84" s="11">
        <v>5.1618313216989229</v>
      </c>
      <c r="CX84" s="11">
        <v>66.178461619886534</v>
      </c>
      <c r="CY84" s="11"/>
      <c r="CZ84" s="11"/>
      <c r="DA84" s="11"/>
      <c r="DB84" s="11"/>
      <c r="DC84" s="11"/>
      <c r="DD84" s="11"/>
      <c r="DE84" s="11"/>
      <c r="DF84" s="11">
        <v>199.52215940167042</v>
      </c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376</v>
      </c>
      <c r="B85" s="11">
        <v>0.23499471898793101</v>
      </c>
      <c r="C85" s="11">
        <v>2.645945326956986E-2</v>
      </c>
      <c r="D85" s="11">
        <v>0.13630778436058907</v>
      </c>
      <c r="E85" s="11">
        <v>0.35253509981597919</v>
      </c>
      <c r="F85" s="11">
        <v>4.6105592819130153E-2</v>
      </c>
      <c r="G85" s="11">
        <v>0.26548542210052445</v>
      </c>
      <c r="H85" s="11">
        <v>0.51612148511874678</v>
      </c>
      <c r="I85" s="11">
        <v>0.51361577872255548</v>
      </c>
      <c r="J85" s="11">
        <v>9.9485811803542434E-2</v>
      </c>
      <c r="K85" s="11">
        <v>0.64663592437189665</v>
      </c>
      <c r="L85" s="11">
        <v>0.13500023299525937</v>
      </c>
      <c r="M85" s="11">
        <v>1.7677127110538606</v>
      </c>
      <c r="N85" s="11">
        <v>0.93208625535818856</v>
      </c>
      <c r="O85" s="11">
        <v>3.1175786884461179</v>
      </c>
      <c r="P85" s="11">
        <v>0.29050757754951095</v>
      </c>
      <c r="Q85" s="11">
        <v>0.21516957190952085</v>
      </c>
      <c r="R85" s="11">
        <v>3.059045356377027E-2</v>
      </c>
      <c r="S85" s="11">
        <v>1.5668685260013369</v>
      </c>
      <c r="T85" s="11">
        <v>0.70361932246883563</v>
      </c>
      <c r="U85" s="11">
        <v>1.5345545716058185E-2</v>
      </c>
      <c r="V85" s="11">
        <v>10.317014181479045</v>
      </c>
      <c r="W85" s="11">
        <v>1.3568043038933508</v>
      </c>
      <c r="X85" s="11">
        <v>0.53093057399745502</v>
      </c>
      <c r="Y85" s="11">
        <v>0.89757499299782262</v>
      </c>
      <c r="Z85" s="11">
        <v>0.11069837427138106</v>
      </c>
      <c r="AA85" s="11">
        <v>0.69565861477672764</v>
      </c>
      <c r="AB85" s="11">
        <v>0.38761648924660536</v>
      </c>
      <c r="AC85" s="11">
        <v>2.205964089773591</v>
      </c>
      <c r="AD85" s="11">
        <v>0.41829318068289012</v>
      </c>
      <c r="AE85" s="11">
        <v>0.60627847439905747</v>
      </c>
      <c r="AF85" s="11">
        <v>57.328907403311341</v>
      </c>
      <c r="AG85" s="11">
        <v>27.117784532388246</v>
      </c>
      <c r="AH85" s="11">
        <v>32.88495681840817</v>
      </c>
      <c r="AI85" s="11">
        <v>6.7058548990532847</v>
      </c>
      <c r="AJ85" s="11">
        <v>0.8227924208417321</v>
      </c>
      <c r="AK85" s="11">
        <v>2.133020152335122</v>
      </c>
      <c r="AL85" s="11">
        <v>16.935684617102812</v>
      </c>
      <c r="AM85" s="11">
        <v>6.2956982285877157</v>
      </c>
      <c r="AN85" s="11">
        <v>2.7674960194060549</v>
      </c>
      <c r="AO85" s="11">
        <v>8.9950606528141517</v>
      </c>
      <c r="AP85" s="11">
        <v>3.4003345852398028</v>
      </c>
      <c r="AQ85" s="11">
        <v>4.6234465507247391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>
        <v>0.65650793262306362</v>
      </c>
      <c r="CP85" s="11">
        <v>2.4817980978807084</v>
      </c>
      <c r="CQ85" s="11">
        <v>6.8702322462243224</v>
      </c>
      <c r="CR85" s="11">
        <v>11.095670717703229</v>
      </c>
      <c r="CS85" s="11">
        <v>27.603470541834774</v>
      </c>
      <c r="CT85" s="11">
        <v>0.11667713974509057</v>
      </c>
      <c r="CU85" s="11">
        <v>0.56437483453944737</v>
      </c>
      <c r="CV85" s="11">
        <v>3.3141884711972471</v>
      </c>
      <c r="CW85" s="11">
        <v>10.934437624175606</v>
      </c>
      <c r="CX85" s="11">
        <v>186.3138529472798</v>
      </c>
      <c r="CY85" s="11"/>
      <c r="CZ85" s="11"/>
      <c r="DA85" s="11"/>
      <c r="DB85" s="11"/>
      <c r="DC85" s="11"/>
      <c r="DD85" s="11"/>
      <c r="DE85" s="11">
        <v>61.661668183914998</v>
      </c>
      <c r="DF85" s="11">
        <v>510.76297484928227</v>
      </c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179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>
        <v>1.030776878638585E-3</v>
      </c>
      <c r="R86" s="11"/>
      <c r="S86" s="11">
        <v>0.47759899884257284</v>
      </c>
      <c r="T86" s="11">
        <v>2.0962581985982642</v>
      </c>
      <c r="U86" s="11"/>
      <c r="V86" s="11"/>
      <c r="W86" s="11">
        <v>2.2832110237925529</v>
      </c>
      <c r="X86" s="11">
        <v>3.3062478855382014</v>
      </c>
      <c r="Y86" s="11">
        <v>0.25925327657535929</v>
      </c>
      <c r="Z86" s="11">
        <v>1.6237328398801409</v>
      </c>
      <c r="AA86" s="11">
        <v>3.533836236273789</v>
      </c>
      <c r="AB86" s="11">
        <v>1.7117254579396721</v>
      </c>
      <c r="AC86" s="11">
        <v>12.529437443394857</v>
      </c>
      <c r="AD86" s="11">
        <v>1.3548474230288163</v>
      </c>
      <c r="AE86" s="11"/>
      <c r="AF86" s="11">
        <v>3.148468864279605</v>
      </c>
      <c r="AG86" s="11">
        <v>10.350103739472946</v>
      </c>
      <c r="AH86" s="11">
        <v>6.9699742929837427</v>
      </c>
      <c r="AI86" s="11">
        <v>2.0409938569800214</v>
      </c>
      <c r="AJ86" s="11">
        <v>1.0329598342210624</v>
      </c>
      <c r="AK86" s="11">
        <v>2.4401647699660529</v>
      </c>
      <c r="AL86" s="11">
        <v>0.15456263150098409</v>
      </c>
      <c r="AM86" s="11">
        <v>2.1510441822008017</v>
      </c>
      <c r="AN86" s="11">
        <v>1.8780167671673527</v>
      </c>
      <c r="AO86" s="11">
        <v>14.619803476218392</v>
      </c>
      <c r="AP86" s="11">
        <v>4.8395996504758454</v>
      </c>
      <c r="AQ86" s="11">
        <v>1.0676333503782796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>
        <v>37.846770414002208</v>
      </c>
      <c r="CP86" s="11">
        <v>40.001017411561975</v>
      </c>
      <c r="CQ86" s="11">
        <v>74.365930996306005</v>
      </c>
      <c r="CR86" s="11">
        <v>73.885371917352401</v>
      </c>
      <c r="CS86" s="11">
        <v>67.782010963450162</v>
      </c>
      <c r="CT86" s="11">
        <v>4.0426743984537685</v>
      </c>
      <c r="CU86" s="11">
        <v>12.67949270477685</v>
      </c>
      <c r="CV86" s="11">
        <v>20.985906972995252</v>
      </c>
      <c r="CW86" s="11">
        <v>55.155692219415798</v>
      </c>
      <c r="CX86" s="11">
        <v>300.95681034642854</v>
      </c>
      <c r="CY86" s="11"/>
      <c r="CZ86" s="11"/>
      <c r="DA86" s="11"/>
      <c r="DB86" s="11"/>
      <c r="DC86" s="11"/>
      <c r="DD86" s="11"/>
      <c r="DE86" s="11"/>
      <c r="DF86" s="11">
        <v>767.57218332133095</v>
      </c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377</v>
      </c>
      <c r="B87" s="11">
        <v>0.21080741184288668</v>
      </c>
      <c r="C87" s="11">
        <v>5.0142970740989036E-2</v>
      </c>
      <c r="D87" s="11">
        <v>0.25118335770797318</v>
      </c>
      <c r="E87" s="11">
        <v>0.50680452616396776</v>
      </c>
      <c r="F87" s="11">
        <v>8.0450849738506719E-2</v>
      </c>
      <c r="G87" s="11">
        <v>0.29807862019924569</v>
      </c>
      <c r="H87" s="11">
        <v>0.88722710717723641</v>
      </c>
      <c r="I87" s="11">
        <v>0.15212971117284796</v>
      </c>
      <c r="J87" s="11">
        <v>1.3829786478595818E-2</v>
      </c>
      <c r="K87" s="11">
        <v>6.3491106267323891E-2</v>
      </c>
      <c r="L87" s="11">
        <v>0.16731665763290846</v>
      </c>
      <c r="M87" s="11">
        <v>2.8657796533912053E-2</v>
      </c>
      <c r="N87" s="11">
        <v>0.75404138098192441</v>
      </c>
      <c r="O87" s="11">
        <v>8.2951895393764516</v>
      </c>
      <c r="P87" s="11">
        <v>1.0171291022258766</v>
      </c>
      <c r="Q87" s="11">
        <v>0.83204886854616467</v>
      </c>
      <c r="R87" s="11">
        <v>0.63016827035290979</v>
      </c>
      <c r="S87" s="11">
        <v>3.729734443660186</v>
      </c>
      <c r="T87" s="11">
        <v>1.126996886480321</v>
      </c>
      <c r="U87" s="11">
        <v>8.1551661212375573E-2</v>
      </c>
      <c r="V87" s="11">
        <v>13.266866820973833</v>
      </c>
      <c r="W87" s="11">
        <v>3.4140940539914539</v>
      </c>
      <c r="X87" s="11">
        <v>2.8714612832156376</v>
      </c>
      <c r="Y87" s="11">
        <v>3.5436282616213299</v>
      </c>
      <c r="Z87" s="11">
        <v>4.0016439541539226</v>
      </c>
      <c r="AA87" s="11">
        <v>5.1054162147692477</v>
      </c>
      <c r="AB87" s="11">
        <v>1.7795241989210302</v>
      </c>
      <c r="AC87" s="11">
        <v>6.5309406279477713</v>
      </c>
      <c r="AD87" s="11">
        <v>1.710541439891555</v>
      </c>
      <c r="AE87" s="11">
        <v>1.9857955811347858</v>
      </c>
      <c r="AF87" s="11">
        <v>22.433032944902344</v>
      </c>
      <c r="AG87" s="11">
        <v>15.573646111906616</v>
      </c>
      <c r="AH87" s="11">
        <v>17.932591757528368</v>
      </c>
      <c r="AI87" s="11">
        <v>40.640003698478218</v>
      </c>
      <c r="AJ87" s="11">
        <v>15.95819862416722</v>
      </c>
      <c r="AK87" s="11">
        <v>39.080648487810997</v>
      </c>
      <c r="AL87" s="11">
        <v>9.4927539275235713</v>
      </c>
      <c r="AM87" s="11">
        <v>100.95689329931901</v>
      </c>
      <c r="AN87" s="11">
        <v>47.529668049670875</v>
      </c>
      <c r="AO87" s="11">
        <v>51.279787435923303</v>
      </c>
      <c r="AP87" s="11">
        <v>8.2616062441301477</v>
      </c>
      <c r="AQ87" s="11">
        <v>24.092226632220292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>
        <v>0.52260149863425454</v>
      </c>
      <c r="CP87" s="11">
        <v>1.0961787142112103</v>
      </c>
      <c r="CQ87" s="11">
        <v>1.831602289258347</v>
      </c>
      <c r="CR87" s="11">
        <v>3.4337571363131216</v>
      </c>
      <c r="CS87" s="11">
        <v>3.4388630748949538</v>
      </c>
      <c r="CT87" s="11">
        <v>9.0288511314292996E-2</v>
      </c>
      <c r="CU87" s="11">
        <v>0.2799304083131865</v>
      </c>
      <c r="CV87" s="11">
        <v>0.92867978508676363</v>
      </c>
      <c r="CW87" s="11">
        <v>2.7857933992781629</v>
      </c>
      <c r="CX87" s="11">
        <v>18.929387024442914</v>
      </c>
      <c r="CY87" s="11"/>
      <c r="CZ87" s="11"/>
      <c r="DA87" s="11"/>
      <c r="DB87" s="11"/>
      <c r="DC87" s="11">
        <v>41.776935063587246</v>
      </c>
      <c r="DD87" s="11"/>
      <c r="DE87" s="11">
        <v>47.349289532482004</v>
      </c>
      <c r="DF87" s="11">
        <v>579.0812561425106</v>
      </c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378</v>
      </c>
      <c r="B88" s="11">
        <v>7.3765295832852809E-2</v>
      </c>
      <c r="C88" s="11">
        <v>5.2931549783961978E-3</v>
      </c>
      <c r="D88" s="11">
        <v>3.7608028696419542E-2</v>
      </c>
      <c r="E88" s="11">
        <v>0.15842724409567704</v>
      </c>
      <c r="F88" s="11">
        <v>1.7471501757639063E-2</v>
      </c>
      <c r="G88" s="11">
        <v>0.16019463345233392</v>
      </c>
      <c r="H88" s="11">
        <v>0.3312429633619744</v>
      </c>
      <c r="I88" s="11">
        <v>1.7939230649630052E-2</v>
      </c>
      <c r="J88" s="11">
        <v>4.6032806780109499E-3</v>
      </c>
      <c r="K88" s="11">
        <v>1.4668352392987971E-2</v>
      </c>
      <c r="L88" s="11">
        <v>6.1668836384809994E-2</v>
      </c>
      <c r="M88" s="11">
        <v>0.13242424836281305</v>
      </c>
      <c r="N88" s="11">
        <v>5.6661753105260587E-2</v>
      </c>
      <c r="O88" s="11"/>
      <c r="P88" s="11">
        <v>0.1011498796959677</v>
      </c>
      <c r="Q88" s="11">
        <v>1.6881199994986572E-2</v>
      </c>
      <c r="R88" s="11">
        <v>1.0223997887096522E-2</v>
      </c>
      <c r="S88" s="11">
        <v>9.5647035961004018E-2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>
        <v>0.10745185751298943</v>
      </c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>
        <v>562.42921955361612</v>
      </c>
      <c r="CZ88" s="11"/>
      <c r="DA88" s="11"/>
      <c r="DB88" s="11"/>
      <c r="DC88" s="11"/>
      <c r="DD88" s="11"/>
      <c r="DE88" s="11">
        <v>97.75716895384754</v>
      </c>
      <c r="DF88" s="11">
        <v>661.58971100226449</v>
      </c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180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>
        <v>5.0598248162492506E-3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>
        <v>8.3624562074967948E-2</v>
      </c>
      <c r="AJ89" s="11"/>
      <c r="AK89" s="11"/>
      <c r="AL89" s="11"/>
      <c r="AM89" s="11">
        <v>0.51475572923717972</v>
      </c>
      <c r="AN89" s="11">
        <v>4.5523339336938742</v>
      </c>
      <c r="AO89" s="11">
        <v>32.830971769983499</v>
      </c>
      <c r="AP89" s="11">
        <v>0.37488056183197271</v>
      </c>
      <c r="AQ89" s="11">
        <v>6.0408706599753238E-3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>
        <v>4.4321330578895877</v>
      </c>
      <c r="CP89" s="11">
        <v>7.0268318278605495</v>
      </c>
      <c r="CQ89" s="11">
        <v>11.1461116966658</v>
      </c>
      <c r="CR89" s="11">
        <v>14.710572908249011</v>
      </c>
      <c r="CS89" s="11">
        <v>14.084616774624282</v>
      </c>
      <c r="CT89" s="11">
        <v>0.46113664667941029</v>
      </c>
      <c r="CU89" s="11">
        <v>1.4212457384545782</v>
      </c>
      <c r="CV89" s="11">
        <v>3.1049808770655156</v>
      </c>
      <c r="CW89" s="11">
        <v>8.3018140261117033</v>
      </c>
      <c r="CX89" s="11">
        <v>49.102466196736017</v>
      </c>
      <c r="CY89" s="11">
        <v>590.91613902958511</v>
      </c>
      <c r="CZ89" s="11"/>
      <c r="DA89" s="11"/>
      <c r="DB89" s="11"/>
      <c r="DC89" s="11"/>
      <c r="DD89" s="11"/>
      <c r="DE89" s="11"/>
      <c r="DF89" s="11">
        <v>743.07571603221925</v>
      </c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181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>
        <v>1.081900121460329E-3</v>
      </c>
      <c r="AH90" s="11"/>
      <c r="AI90" s="11">
        <v>5.1651104057183631E-3</v>
      </c>
      <c r="AJ90" s="11"/>
      <c r="AK90" s="11"/>
      <c r="AL90" s="11"/>
      <c r="AM90" s="11">
        <v>1.5282734283711434</v>
      </c>
      <c r="AN90" s="11">
        <v>0.13628402513493704</v>
      </c>
      <c r="AO90" s="11"/>
      <c r="AP90" s="11">
        <v>15.620397214699068</v>
      </c>
      <c r="AQ90" s="11">
        <v>1.0227702726124728E-3</v>
      </c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>
        <v>0.72398795222640477</v>
      </c>
      <c r="CP90" s="11">
        <v>1.1512630921293701</v>
      </c>
      <c r="CQ90" s="11">
        <v>3.035368250672823</v>
      </c>
      <c r="CR90" s="11">
        <v>2.0330464283965131</v>
      </c>
      <c r="CS90" s="11">
        <v>2.4230733011705063</v>
      </c>
      <c r="CT90" s="11">
        <v>8.3497370081961106E-2</v>
      </c>
      <c r="CU90" s="11">
        <v>0.22494091992131515</v>
      </c>
      <c r="CV90" s="11">
        <v>0.92985090629686851</v>
      </c>
      <c r="CW90" s="11">
        <v>1.1485183936178029</v>
      </c>
      <c r="CX90" s="11">
        <v>6.7708273140721706</v>
      </c>
      <c r="CY90" s="11">
        <v>233.95432290271989</v>
      </c>
      <c r="CZ90" s="11"/>
      <c r="DA90" s="11"/>
      <c r="DB90" s="11"/>
      <c r="DC90" s="11"/>
      <c r="DD90" s="11"/>
      <c r="DE90" s="11"/>
      <c r="DF90" s="11">
        <v>269.77092128031057</v>
      </c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38</v>
      </c>
      <c r="B91" s="11"/>
      <c r="C91" s="11"/>
      <c r="D91" s="11">
        <v>9.4900237483467598E-2</v>
      </c>
      <c r="E91" s="11"/>
      <c r="F91" s="11">
        <v>3.4971932026163621E-3</v>
      </c>
      <c r="G91" s="11"/>
      <c r="H91" s="11"/>
      <c r="I91" s="11"/>
      <c r="J91" s="11"/>
      <c r="K91" s="11"/>
      <c r="L91" s="11">
        <v>0.14186684638715261</v>
      </c>
      <c r="M91" s="11"/>
      <c r="N91" s="11"/>
      <c r="O91" s="11"/>
      <c r="P91" s="11"/>
      <c r="Q91" s="11"/>
      <c r="R91" s="11"/>
      <c r="S91" s="11"/>
      <c r="T91" s="11">
        <v>5.7456361435330311E-3</v>
      </c>
      <c r="U91" s="11"/>
      <c r="V91" s="11">
        <v>1.3868111734919072E-2</v>
      </c>
      <c r="W91" s="11">
        <v>1.5066873840118001E-2</v>
      </c>
      <c r="X91" s="11">
        <v>2.2454495297757088E-2</v>
      </c>
      <c r="Y91" s="11">
        <v>5.6685507943451494E-2</v>
      </c>
      <c r="Z91" s="11">
        <v>4.1831007859000329E-3</v>
      </c>
      <c r="AA91" s="11">
        <v>3.0384467023807274E-2</v>
      </c>
      <c r="AB91" s="11">
        <v>1.2432173633767406E-2</v>
      </c>
      <c r="AC91" s="11">
        <v>6.0429294530692047E-2</v>
      </c>
      <c r="AD91" s="11">
        <v>3.7760067888975651E-2</v>
      </c>
      <c r="AE91" s="11">
        <v>1.2381377018508843</v>
      </c>
      <c r="AF91" s="11">
        <v>7.9250472759087309E-3</v>
      </c>
      <c r="AG91" s="11">
        <v>0.12786079082813537</v>
      </c>
      <c r="AH91" s="11">
        <v>8.3391246236275549</v>
      </c>
      <c r="AI91" s="11">
        <v>3.6147740515427023</v>
      </c>
      <c r="AJ91" s="11">
        <v>0.13285884018776462</v>
      </c>
      <c r="AK91" s="11">
        <v>4.6130299997691404</v>
      </c>
      <c r="AL91" s="11">
        <v>3.459948603822284E-2</v>
      </c>
      <c r="AM91" s="11">
        <v>11.536778047021814</v>
      </c>
      <c r="AN91" s="11">
        <v>8.4737796080419852</v>
      </c>
      <c r="AO91" s="11">
        <v>6.8815527545022737E-2</v>
      </c>
      <c r="AP91" s="11">
        <v>4.5412380280966176E-2</v>
      </c>
      <c r="AQ91" s="11">
        <v>0.44708361592852874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>
        <v>3.4882204115054249</v>
      </c>
      <c r="CP91" s="11">
        <v>4.1400514289478227</v>
      </c>
      <c r="CQ91" s="11">
        <v>8.9796987502967696</v>
      </c>
      <c r="CR91" s="11">
        <v>13.340152619602987</v>
      </c>
      <c r="CS91" s="11">
        <v>26.270926044365595</v>
      </c>
      <c r="CT91" s="11">
        <v>0.15321081232088485</v>
      </c>
      <c r="CU91" s="11">
        <v>0.67306320508224604</v>
      </c>
      <c r="CV91" s="11">
        <v>1.431099879474419</v>
      </c>
      <c r="CW91" s="11">
        <v>5.3290531631148941</v>
      </c>
      <c r="CX91" s="11">
        <v>77.655821104653299</v>
      </c>
      <c r="CY91" s="11"/>
      <c r="CZ91" s="11"/>
      <c r="DA91" s="11"/>
      <c r="DB91" s="11"/>
      <c r="DC91" s="11"/>
      <c r="DD91" s="11"/>
      <c r="DE91" s="11">
        <v>0.9606654668542326</v>
      </c>
      <c r="DF91" s="11">
        <v>181.60141661205333</v>
      </c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157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>
        <v>81.822859622848668</v>
      </c>
      <c r="AS92" s="11">
        <v>6.0528184356139665</v>
      </c>
      <c r="AT92" s="11">
        <v>21.187288587108014</v>
      </c>
      <c r="AU92" s="11">
        <v>97.347806111967799</v>
      </c>
      <c r="AV92" s="11">
        <v>8.5099224712843995</v>
      </c>
      <c r="AW92" s="11">
        <v>23.84854617076531</v>
      </c>
      <c r="AX92" s="11">
        <v>117.67123732422462</v>
      </c>
      <c r="AY92" s="11">
        <v>2.3252062282123518</v>
      </c>
      <c r="AZ92" s="11">
        <v>3.1825409175378105</v>
      </c>
      <c r="BA92" s="11">
        <v>3.615633325577261</v>
      </c>
      <c r="BB92" s="11">
        <v>41.407145705608428</v>
      </c>
      <c r="BC92" s="11">
        <v>49.768901529205891</v>
      </c>
      <c r="BD92" s="11">
        <v>19.217465656541606</v>
      </c>
      <c r="BE92" s="11">
        <v>65.662501037205288</v>
      </c>
      <c r="BF92" s="11">
        <v>13.675287466549628</v>
      </c>
      <c r="BG92" s="11">
        <v>16.443420703903094</v>
      </c>
      <c r="BH92" s="11">
        <v>41.122092720365053</v>
      </c>
      <c r="BI92" s="11">
        <v>11.924598812023161</v>
      </c>
      <c r="BJ92" s="11">
        <v>16.455507776020177</v>
      </c>
      <c r="BK92" s="11">
        <v>328.52633407847838</v>
      </c>
      <c r="BL92" s="11">
        <v>22.149881818308689</v>
      </c>
      <c r="BM92" s="11">
        <v>74.005175940574134</v>
      </c>
      <c r="BN92" s="11">
        <v>23.927479850814855</v>
      </c>
      <c r="BO92" s="11">
        <v>112.14574223359051</v>
      </c>
      <c r="BP92" s="11">
        <v>20.426686129276803</v>
      </c>
      <c r="BQ92" s="11">
        <v>39.189285382064746</v>
      </c>
      <c r="BR92" s="11">
        <v>59.339726492783441</v>
      </c>
      <c r="BS92" s="11">
        <v>26.859490369948389</v>
      </c>
      <c r="BT92" s="11"/>
      <c r="BU92" s="11">
        <v>0.48533579995871695</v>
      </c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>
        <v>1348.2959186983612</v>
      </c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486</v>
      </c>
      <c r="B93" s="11">
        <v>34.618873311314694</v>
      </c>
      <c r="C93" s="11">
        <v>3.1319900161744041</v>
      </c>
      <c r="D93" s="11">
        <v>10.361192862717504</v>
      </c>
      <c r="E93" s="11">
        <v>35.750685966835626</v>
      </c>
      <c r="F93" s="11">
        <v>3.9597067548223075</v>
      </c>
      <c r="G93" s="11">
        <v>10.661266140968722</v>
      </c>
      <c r="H93" s="11">
        <v>7.20022515090157</v>
      </c>
      <c r="I93" s="11">
        <v>6.5089776617858517</v>
      </c>
      <c r="J93" s="11">
        <v>0.61623625915546199</v>
      </c>
      <c r="K93" s="11">
        <v>1.1430409355496556</v>
      </c>
      <c r="L93" s="11">
        <v>24.00314532962172</v>
      </c>
      <c r="M93" s="11">
        <v>17.656330044658933</v>
      </c>
      <c r="N93" s="11">
        <v>7.6551592656790479</v>
      </c>
      <c r="O93" s="11">
        <v>5.6604555636709337</v>
      </c>
      <c r="P93" s="11">
        <v>1.2354235177677046</v>
      </c>
      <c r="Q93" s="11">
        <v>1.1421581589842662</v>
      </c>
      <c r="R93" s="11">
        <v>2.0446309444490924</v>
      </c>
      <c r="S93" s="11">
        <v>0.17924333682599081</v>
      </c>
      <c r="T93" s="11">
        <v>0.45780628823076269</v>
      </c>
      <c r="U93" s="11">
        <v>4.0628822513057949</v>
      </c>
      <c r="V93" s="11">
        <v>0.35954111715484588</v>
      </c>
      <c r="W93" s="11">
        <v>0.49468845429561764</v>
      </c>
      <c r="X93" s="11">
        <v>3.1529926961559464E-2</v>
      </c>
      <c r="Y93" s="11">
        <v>7.8646184967403401E-2</v>
      </c>
      <c r="Z93" s="11">
        <v>3.9433963395967206E-2</v>
      </c>
      <c r="AA93" s="11">
        <v>3.8884652577200148E-2</v>
      </c>
      <c r="AB93" s="11">
        <v>1.5496851277614141E-2</v>
      </c>
      <c r="AC93" s="11">
        <v>1.8865676864622514E-2</v>
      </c>
      <c r="AD93" s="11">
        <v>6.0080762026637417E-2</v>
      </c>
      <c r="AE93" s="11">
        <v>1.7689560085917384E-2</v>
      </c>
      <c r="AF93" s="11">
        <v>3.0295621770194887</v>
      </c>
      <c r="AG93" s="11">
        <v>8.0198194625715189</v>
      </c>
      <c r="AH93" s="11">
        <v>1.675522518558354</v>
      </c>
      <c r="AI93" s="11">
        <v>0.96526121606220627</v>
      </c>
      <c r="AJ93" s="11">
        <v>0.25620776561494035</v>
      </c>
      <c r="AK93" s="11">
        <v>2.6051739007944962E-2</v>
      </c>
      <c r="AL93" s="11">
        <v>1.0976380917212349E-2</v>
      </c>
      <c r="AM93" s="11">
        <v>1.4717283898598233E-2</v>
      </c>
      <c r="AN93" s="11">
        <v>1.3293157747355846</v>
      </c>
      <c r="AO93" s="11">
        <v>0.66761038126196148</v>
      </c>
      <c r="AP93" s="11">
        <v>0.25964999171071818</v>
      </c>
      <c r="AQ93" s="11">
        <v>0.73858236901596852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>
        <v>196.19756397140196</v>
      </c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2</v>
      </c>
      <c r="B94" s="11">
        <v>103.12223435271767</v>
      </c>
      <c r="C94" s="11">
        <v>9.2251233235887078</v>
      </c>
      <c r="D94" s="11">
        <v>30.134552157667486</v>
      </c>
      <c r="E94" s="11">
        <v>88.428467392339869</v>
      </c>
      <c r="F94" s="11">
        <v>9.7909449068302923</v>
      </c>
      <c r="G94" s="11">
        <v>44.636620335819423</v>
      </c>
      <c r="H94" s="11">
        <v>94.412998085123377</v>
      </c>
      <c r="I94" s="11">
        <v>16.502644283548612</v>
      </c>
      <c r="J94" s="11">
        <v>1.4886810610771022</v>
      </c>
      <c r="K94" s="11">
        <v>2.7946395886834394</v>
      </c>
      <c r="L94" s="11">
        <v>146.92184107791377</v>
      </c>
      <c r="M94" s="11">
        <v>42.769014057972576</v>
      </c>
      <c r="N94" s="11">
        <v>19.261259940200706</v>
      </c>
      <c r="O94" s="11">
        <v>9.1841182854843879</v>
      </c>
      <c r="P94" s="11">
        <v>0.97882771766427046</v>
      </c>
      <c r="Q94" s="11">
        <v>0.9049334482398983</v>
      </c>
      <c r="R94" s="11">
        <v>4.3112500866820689</v>
      </c>
      <c r="S94" s="11">
        <v>1.5219521999861745</v>
      </c>
      <c r="T94" s="11">
        <v>6.8365462592163837</v>
      </c>
      <c r="U94" s="11">
        <v>4.0407526020157007</v>
      </c>
      <c r="V94" s="11">
        <v>4.811605678511591</v>
      </c>
      <c r="W94" s="11">
        <v>22.075524090652937</v>
      </c>
      <c r="X94" s="11">
        <v>1.3163454075442584</v>
      </c>
      <c r="Y94" s="11">
        <v>1.7994819651511667</v>
      </c>
      <c r="Z94" s="11">
        <v>0.90227778976037321</v>
      </c>
      <c r="AA94" s="11">
        <v>0.97159171243887732</v>
      </c>
      <c r="AB94" s="11">
        <v>0.38721221027588937</v>
      </c>
      <c r="AC94" s="11">
        <v>2.7797696104208529</v>
      </c>
      <c r="AD94" s="11">
        <v>1.5009089185218945</v>
      </c>
      <c r="AE94" s="11">
        <v>0.44690644450222461</v>
      </c>
      <c r="AF94" s="11">
        <v>99.928420383966312</v>
      </c>
      <c r="AG94" s="11">
        <v>110.24182446040999</v>
      </c>
      <c r="AH94" s="11">
        <v>42.267060379473321</v>
      </c>
      <c r="AI94" s="11">
        <v>10.232642965167091</v>
      </c>
      <c r="AJ94" s="11">
        <v>6.5421133444571584</v>
      </c>
      <c r="AK94" s="11">
        <v>3.1051877979611722</v>
      </c>
      <c r="AL94" s="11">
        <v>3.2288375258508997</v>
      </c>
      <c r="AM94" s="11">
        <v>2.0556821632002711</v>
      </c>
      <c r="AN94" s="11">
        <v>45.513034739169214</v>
      </c>
      <c r="AO94" s="11">
        <v>6.9423642143375268</v>
      </c>
      <c r="AP94" s="11">
        <v>2.1993312442215869</v>
      </c>
      <c r="AQ94" s="11">
        <v>11.391851115071578</v>
      </c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>
        <v>1017.9073753238381</v>
      </c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7</v>
      </c>
      <c r="B95" s="11">
        <v>99.796998207140675</v>
      </c>
      <c r="C95" s="11">
        <v>8.1861514020869723</v>
      </c>
      <c r="D95" s="11">
        <v>23.98379962726283</v>
      </c>
      <c r="E95" s="11">
        <v>74.528235115221406</v>
      </c>
      <c r="F95" s="11">
        <v>8.2387228390370151</v>
      </c>
      <c r="G95" s="11">
        <v>29.413607100882391</v>
      </c>
      <c r="H95" s="11">
        <v>35.446033909875723</v>
      </c>
      <c r="I95" s="11">
        <v>12.971550688604639</v>
      </c>
      <c r="J95" s="11">
        <v>1.0301643372789326</v>
      </c>
      <c r="K95" s="11">
        <v>2.0003070600147814</v>
      </c>
      <c r="L95" s="11">
        <v>75.991352726001708</v>
      </c>
      <c r="M95" s="11">
        <v>29.826289167903806</v>
      </c>
      <c r="N95" s="11">
        <v>14.712243375231271</v>
      </c>
      <c r="O95" s="11">
        <v>7.66629547968759</v>
      </c>
      <c r="P95" s="11">
        <v>0.59852912775317235</v>
      </c>
      <c r="Q95" s="11">
        <v>0.55334459545359027</v>
      </c>
      <c r="R95" s="11">
        <v>2.4457081867803709</v>
      </c>
      <c r="S95" s="11">
        <v>0.12792546947846892</v>
      </c>
      <c r="T95" s="11">
        <v>14.351139013673869</v>
      </c>
      <c r="U95" s="11">
        <v>24.431263560587212</v>
      </c>
      <c r="V95" s="11">
        <v>56.653111776362472</v>
      </c>
      <c r="W95" s="11">
        <v>19.658296052345033</v>
      </c>
      <c r="X95" s="11">
        <v>11.126993902361285</v>
      </c>
      <c r="Y95" s="11">
        <v>10.23821343101069</v>
      </c>
      <c r="Z95" s="11">
        <v>5.1335399656818863</v>
      </c>
      <c r="AA95" s="11">
        <v>6.768705375307583</v>
      </c>
      <c r="AB95" s="11">
        <v>2.6975583833461578</v>
      </c>
      <c r="AC95" s="11">
        <v>7.7024233542905289</v>
      </c>
      <c r="AD95" s="11">
        <v>54.184099577687803</v>
      </c>
      <c r="AE95" s="11">
        <v>16.089607031448452</v>
      </c>
      <c r="AF95" s="11">
        <v>110.9937923803293</v>
      </c>
      <c r="AG95" s="11">
        <v>234.00236504610172</v>
      </c>
      <c r="AH95" s="11">
        <v>197.70810608265393</v>
      </c>
      <c r="AI95" s="11">
        <v>19.719912388903015</v>
      </c>
      <c r="AJ95" s="11">
        <v>32.576911704138453</v>
      </c>
      <c r="AK95" s="11">
        <v>153.10573433257429</v>
      </c>
      <c r="AL95" s="11">
        <v>55.663726488444098</v>
      </c>
      <c r="AM95" s="11">
        <v>85.104911740185756</v>
      </c>
      <c r="AN95" s="11">
        <v>210.62355529637426</v>
      </c>
      <c r="AO95" s="11">
        <v>323.26535770206885</v>
      </c>
      <c r="AP95" s="11">
        <v>95.404169303454751</v>
      </c>
      <c r="AQ95" s="11">
        <v>34.405000418597567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>
        <v>2209.1257527236239</v>
      </c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379</v>
      </c>
      <c r="B96" s="11">
        <v>382.2137400430168</v>
      </c>
      <c r="C96" s="11">
        <v>7.3926888837132392</v>
      </c>
      <c r="D96" s="11">
        <v>74.969519684377516</v>
      </c>
      <c r="E96" s="11">
        <v>199.41722559455613</v>
      </c>
      <c r="F96" s="11">
        <v>19.20690891326489</v>
      </c>
      <c r="G96" s="11">
        <v>79.768087036090819</v>
      </c>
      <c r="H96" s="11">
        <v>135.69990937681007</v>
      </c>
      <c r="I96" s="11">
        <v>19.738527172325416</v>
      </c>
      <c r="J96" s="11">
        <v>2.7141752358823168</v>
      </c>
      <c r="K96" s="11">
        <v>5.6851594486858108</v>
      </c>
      <c r="L96" s="11">
        <v>111.70075079015464</v>
      </c>
      <c r="M96" s="11">
        <v>50.804570511148029</v>
      </c>
      <c r="N96" s="11">
        <v>28.400792420613847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>
        <v>1117.7120551106395</v>
      </c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14</v>
      </c>
      <c r="B97" s="11">
        <v>44.345808382176564</v>
      </c>
      <c r="C97" s="11">
        <v>5.4543247594339839</v>
      </c>
      <c r="D97" s="11">
        <v>22.555569936534219</v>
      </c>
      <c r="E97" s="11">
        <v>75.792588935852564</v>
      </c>
      <c r="F97" s="11">
        <v>8.5119137083127363</v>
      </c>
      <c r="G97" s="11">
        <v>36.729662521063709</v>
      </c>
      <c r="H97" s="11">
        <v>58.555595160897269</v>
      </c>
      <c r="I97" s="11">
        <v>22.960440220889357</v>
      </c>
      <c r="J97" s="11">
        <v>1.3060345945205905</v>
      </c>
      <c r="K97" s="11">
        <v>3.7717203834600381</v>
      </c>
      <c r="L97" s="11">
        <v>55.53651608747203</v>
      </c>
      <c r="M97" s="11">
        <v>25.269357540950114</v>
      </c>
      <c r="N97" s="11">
        <v>10.131283552488512</v>
      </c>
      <c r="O97" s="11">
        <v>273.32035298433522</v>
      </c>
      <c r="P97" s="11">
        <v>50.043419536879483</v>
      </c>
      <c r="Q97" s="11">
        <v>48.722374152553868</v>
      </c>
      <c r="R97" s="11">
        <v>131.79237714387054</v>
      </c>
      <c r="S97" s="11">
        <v>46.787472065716535</v>
      </c>
      <c r="T97" s="11">
        <v>45.73127416185558</v>
      </c>
      <c r="U97" s="11">
        <v>189.02149821316618</v>
      </c>
      <c r="V97" s="11">
        <v>22.602418849674997</v>
      </c>
      <c r="W97" s="11">
        <v>66.816724368649005</v>
      </c>
      <c r="X97" s="11">
        <v>22.057149873980791</v>
      </c>
      <c r="Y97" s="11">
        <v>91.270673245142973</v>
      </c>
      <c r="Z97" s="11">
        <v>20.030843054615652</v>
      </c>
      <c r="AA97" s="11">
        <v>36.48074200681944</v>
      </c>
      <c r="AB97" s="11">
        <v>12.20476451633276</v>
      </c>
      <c r="AC97" s="11">
        <v>82.584501522011166</v>
      </c>
      <c r="AD97" s="11">
        <v>135.26555695774491</v>
      </c>
      <c r="AE97" s="11">
        <v>19.138867420985434</v>
      </c>
      <c r="AF97" s="11">
        <v>327.54040971770092</v>
      </c>
      <c r="AG97" s="11">
        <v>379.31026267360448</v>
      </c>
      <c r="AH97" s="11">
        <v>576.06747761653639</v>
      </c>
      <c r="AI97" s="11">
        <v>40.902401049950768</v>
      </c>
      <c r="AJ97" s="11">
        <v>76.888929820236271</v>
      </c>
      <c r="AK97" s="11">
        <v>211.83452809622901</v>
      </c>
      <c r="AL97" s="11">
        <v>612.85042868570747</v>
      </c>
      <c r="AM97" s="11">
        <v>97.817980827693859</v>
      </c>
      <c r="AN97" s="11">
        <v>89.309963657622532</v>
      </c>
      <c r="AO97" s="11">
        <v>91.300651209415648</v>
      </c>
      <c r="AP97" s="11">
        <v>46.955650712619885</v>
      </c>
      <c r="AQ97" s="11">
        <v>67.099639739411742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>
        <v>39.453387810111622</v>
      </c>
      <c r="DF97" s="11">
        <v>4322.1235374752259</v>
      </c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12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>
        <v>3405.7753372150414</v>
      </c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>
        <v>196.95626463528504</v>
      </c>
      <c r="CZ98" s="11"/>
      <c r="DA98" s="11"/>
      <c r="DB98" s="11"/>
      <c r="DC98" s="11"/>
      <c r="DD98" s="11"/>
      <c r="DE98" s="11">
        <v>179.56725349394884</v>
      </c>
      <c r="DF98" s="11">
        <v>3782.2988553442756</v>
      </c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702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>
        <v>45.846957826815363</v>
      </c>
      <c r="CJ99" s="11">
        <v>111.23584180760886</v>
      </c>
      <c r="CK99" s="11">
        <v>34.865669458050426</v>
      </c>
      <c r="CL99" s="11">
        <v>141.21931744522547</v>
      </c>
      <c r="CM99" s="11">
        <v>82.312641958702173</v>
      </c>
      <c r="CN99" s="11">
        <v>36.142124871028784</v>
      </c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>
        <v>9.4554890849741842</v>
      </c>
      <c r="CZ99" s="11"/>
      <c r="DA99" s="11"/>
      <c r="DB99" s="11"/>
      <c r="DC99" s="11"/>
      <c r="DD99" s="11"/>
      <c r="DE99" s="11">
        <v>0.7596678571376051</v>
      </c>
      <c r="DF99" s="11">
        <v>461.8377103095429</v>
      </c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704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>
        <v>38.698046639806606</v>
      </c>
      <c r="CJ100" s="11">
        <v>147.69317666580736</v>
      </c>
      <c r="CK100" s="11">
        <v>72.308532816282494</v>
      </c>
      <c r="CL100" s="11">
        <v>201.24682025379911</v>
      </c>
      <c r="CM100" s="11">
        <v>127.03058699141201</v>
      </c>
      <c r="CN100" s="11">
        <v>48.566538049470338</v>
      </c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>
        <v>9.4374041382546316</v>
      </c>
      <c r="CZ100" s="11"/>
      <c r="DA100" s="11"/>
      <c r="DB100" s="11"/>
      <c r="DC100" s="11"/>
      <c r="DD100" s="11"/>
      <c r="DE100" s="11">
        <v>1.0656429594577315</v>
      </c>
      <c r="DF100" s="11">
        <v>646.04674851429013</v>
      </c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706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>
        <v>37.065486902598423</v>
      </c>
      <c r="CJ101" s="11">
        <v>165.73649290964562</v>
      </c>
      <c r="CK101" s="11">
        <v>105.74781900699048</v>
      </c>
      <c r="CL101" s="11">
        <v>249.9940939539315</v>
      </c>
      <c r="CM101" s="11">
        <v>188.07970742169749</v>
      </c>
      <c r="CN101" s="11">
        <v>98.486108535951161</v>
      </c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>
        <v>8.6654669405237446</v>
      </c>
      <c r="CZ101" s="11"/>
      <c r="DA101" s="11"/>
      <c r="DB101" s="11"/>
      <c r="DC101" s="11"/>
      <c r="DD101" s="11"/>
      <c r="DE101" s="11">
        <v>3.1290528575650871</v>
      </c>
      <c r="DF101" s="11">
        <v>856.90422852890345</v>
      </c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708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>
        <v>37.473457666584643</v>
      </c>
      <c r="CJ102" s="11">
        <v>128.59223956782651</v>
      </c>
      <c r="CK102" s="11">
        <v>204.2753484399793</v>
      </c>
      <c r="CL102" s="11">
        <v>248.79186838099062</v>
      </c>
      <c r="CM102" s="11">
        <v>178.58770187944049</v>
      </c>
      <c r="CN102" s="11">
        <v>193.36351696377028</v>
      </c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>
        <v>8.5500030832711786</v>
      </c>
      <c r="CZ102" s="11"/>
      <c r="DA102" s="11"/>
      <c r="DB102" s="11"/>
      <c r="DC102" s="11"/>
      <c r="DD102" s="11"/>
      <c r="DE102" s="11">
        <v>13.951600021707531</v>
      </c>
      <c r="DF102" s="11">
        <v>1013.5857360035706</v>
      </c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710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>
        <v>21.140882552542433</v>
      </c>
      <c r="CJ103" s="11">
        <v>99.391645264891025</v>
      </c>
      <c r="CK103" s="11">
        <v>261.62539644936487</v>
      </c>
      <c r="CL103" s="11">
        <v>198.0153066920731</v>
      </c>
      <c r="CM103" s="11">
        <v>159.72304672637219</v>
      </c>
      <c r="CN103" s="11">
        <v>247.6215081056358</v>
      </c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>
        <v>7.0685125883736415</v>
      </c>
      <c r="CZ103" s="11"/>
      <c r="DA103" s="11"/>
      <c r="DB103" s="11"/>
      <c r="DC103" s="11"/>
      <c r="DD103" s="11"/>
      <c r="DE103" s="11">
        <v>30.745597446075365</v>
      </c>
      <c r="DF103" s="11">
        <v>1025.3318958253285</v>
      </c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380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>
        <v>2.1342306528570272</v>
      </c>
      <c r="CJ104" s="11">
        <v>22.62992987833567</v>
      </c>
      <c r="CK104" s="11">
        <v>12.131432434284614</v>
      </c>
      <c r="CL104" s="11">
        <v>1.5123694067112192</v>
      </c>
      <c r="CM104" s="11">
        <v>0.79103300446653257</v>
      </c>
      <c r="CN104" s="11">
        <v>7.6085577149411403</v>
      </c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>
        <v>4.9194850842264479</v>
      </c>
      <c r="CZ104" s="11"/>
      <c r="DA104" s="11"/>
      <c r="DB104" s="11"/>
      <c r="DC104" s="11"/>
      <c r="DD104" s="11"/>
      <c r="DE104" s="11">
        <v>0.44880562341397784</v>
      </c>
      <c r="DF104" s="11">
        <v>52.175843799236631</v>
      </c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381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>
        <v>2.9314669887311253</v>
      </c>
      <c r="CJ105" s="11">
        <v>43.052607182114194</v>
      </c>
      <c r="CK105" s="11">
        <v>30.94648259336855</v>
      </c>
      <c r="CL105" s="11">
        <v>6.503922789046924</v>
      </c>
      <c r="CM105" s="11">
        <v>3.3806360552698509</v>
      </c>
      <c r="CN105" s="11">
        <v>33.419782717714703</v>
      </c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>
        <v>6.1351648845830544</v>
      </c>
      <c r="CZ105" s="11"/>
      <c r="DA105" s="11"/>
      <c r="DB105" s="11"/>
      <c r="DC105" s="11"/>
      <c r="DD105" s="11"/>
      <c r="DE105" s="11">
        <v>0.32771165848014716</v>
      </c>
      <c r="DF105" s="11">
        <v>126.69777486930853</v>
      </c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382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>
        <v>4.6601465357288392</v>
      </c>
      <c r="CJ106" s="11">
        <v>81.137558114060852</v>
      </c>
      <c r="CK106" s="11">
        <v>77.574121530778754</v>
      </c>
      <c r="CL106" s="11">
        <v>8.4536900532982475</v>
      </c>
      <c r="CM106" s="11">
        <v>5.1487453989519434</v>
      </c>
      <c r="CN106" s="11">
        <v>65.644324115071399</v>
      </c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>
        <v>3.4882410151162753</v>
      </c>
      <c r="CZ106" s="11"/>
      <c r="DA106" s="11"/>
      <c r="DB106" s="11"/>
      <c r="DC106" s="11"/>
      <c r="DD106" s="11"/>
      <c r="DE106" s="11">
        <v>1.4860933471038091</v>
      </c>
      <c r="DF106" s="11">
        <v>247.59292011011013</v>
      </c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383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>
        <v>3.6976777569976385</v>
      </c>
      <c r="CJ107" s="11">
        <v>107.0438530076749</v>
      </c>
      <c r="CK107" s="11">
        <v>241.82109392052155</v>
      </c>
      <c r="CL107" s="11">
        <v>16.462542183761183</v>
      </c>
      <c r="CM107" s="11">
        <v>9.0803157671892976</v>
      </c>
      <c r="CN107" s="11">
        <v>221.33221417541881</v>
      </c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>
        <v>7.7791160243888537</v>
      </c>
      <c r="CZ107" s="11"/>
      <c r="DA107" s="11"/>
      <c r="DB107" s="11"/>
      <c r="DC107" s="11"/>
      <c r="DD107" s="11"/>
      <c r="DE107" s="11">
        <v>2.2748408082870268</v>
      </c>
      <c r="DF107" s="11">
        <v>609.49165364423925</v>
      </c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384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>
        <v>2.5492104487397564</v>
      </c>
      <c r="CJ108" s="11">
        <v>111.39403092587338</v>
      </c>
      <c r="CK108" s="11">
        <v>1167.8298560740031</v>
      </c>
      <c r="CL108" s="11">
        <v>45.512123951802316</v>
      </c>
      <c r="CM108" s="11">
        <v>35.660019320034863</v>
      </c>
      <c r="CN108" s="11">
        <v>1950.474491170218</v>
      </c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>
        <v>19.927058209288585</v>
      </c>
      <c r="CZ108" s="11"/>
      <c r="DA108" s="11"/>
      <c r="DB108" s="11"/>
      <c r="DC108" s="11"/>
      <c r="DD108" s="11"/>
      <c r="DE108" s="11">
        <v>98.201105903205971</v>
      </c>
      <c r="DF108" s="11">
        <v>3431.5478960031664</v>
      </c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22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>
        <v>199.19264705839538</v>
      </c>
      <c r="CO109" s="11">
        <v>5.797214275944846E-2</v>
      </c>
      <c r="CP109" s="11">
        <v>0.27123704848853586</v>
      </c>
      <c r="CQ109" s="11">
        <v>0.61971215886925368</v>
      </c>
      <c r="CR109" s="11">
        <v>1.5145257722296805</v>
      </c>
      <c r="CS109" s="11">
        <v>2.4023538196121641</v>
      </c>
      <c r="CT109" s="11">
        <v>6.778367872643265E-2</v>
      </c>
      <c r="CU109" s="11">
        <v>4.3771924883464014E-2</v>
      </c>
      <c r="CV109" s="11">
        <v>0.24473509889029976</v>
      </c>
      <c r="CW109" s="11">
        <v>1.0732997597494855</v>
      </c>
      <c r="CX109" s="11">
        <v>17.247017588877636</v>
      </c>
      <c r="CY109" s="11"/>
      <c r="CZ109" s="11">
        <v>737.12793833219052</v>
      </c>
      <c r="DA109" s="11">
        <v>140.6547312578773</v>
      </c>
      <c r="DB109" s="11">
        <v>677.61915426251812</v>
      </c>
      <c r="DC109" s="11"/>
      <c r="DD109" s="11"/>
      <c r="DE109" s="11">
        <v>29.540230777366514</v>
      </c>
      <c r="DF109" s="11">
        <v>1807.6771106814342</v>
      </c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17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>
        <v>325.5096585923493</v>
      </c>
      <c r="CO110" s="11">
        <v>0.88886755616099389</v>
      </c>
      <c r="CP110" s="11">
        <v>4.170680511793404</v>
      </c>
      <c r="CQ110" s="11">
        <v>9.5949657979167782</v>
      </c>
      <c r="CR110" s="11">
        <v>24.530312769570955</v>
      </c>
      <c r="CS110" s="11">
        <v>39.394625255107471</v>
      </c>
      <c r="CT110" s="11">
        <v>0.50154181968219413</v>
      </c>
      <c r="CU110" s="11">
        <v>1.3647839705169227</v>
      </c>
      <c r="CV110" s="11">
        <v>3.8751700134128813</v>
      </c>
      <c r="CW110" s="11">
        <v>18.557669708586417</v>
      </c>
      <c r="CX110" s="11">
        <v>308.73966233709336</v>
      </c>
      <c r="CY110" s="11"/>
      <c r="CZ110" s="11"/>
      <c r="DA110" s="11"/>
      <c r="DB110" s="11"/>
      <c r="DC110" s="11"/>
      <c r="DD110" s="11"/>
      <c r="DE110" s="11"/>
      <c r="DF110" s="11">
        <v>737.12793833219064</v>
      </c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18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>
        <v>0.33256418520989173</v>
      </c>
      <c r="AS111" s="11">
        <v>0.18712326667922269</v>
      </c>
      <c r="AT111" s="11">
        <v>12.521777094265234</v>
      </c>
      <c r="AU111" s="11">
        <v>1.9415220282689256</v>
      </c>
      <c r="AV111" s="11">
        <v>8.4097090698493193E-2</v>
      </c>
      <c r="AW111" s="11">
        <v>9.723445998060477E-3</v>
      </c>
      <c r="AX111" s="11">
        <v>0.17574929779465456</v>
      </c>
      <c r="AY111" s="11"/>
      <c r="AZ111" s="11">
        <v>1.0007935167204192</v>
      </c>
      <c r="BA111" s="11"/>
      <c r="BB111" s="11">
        <v>0.51082097116248881</v>
      </c>
      <c r="BC111" s="11">
        <v>4.4407139117694235E-2</v>
      </c>
      <c r="BD111" s="11">
        <v>0.10444988237169285</v>
      </c>
      <c r="BE111" s="11">
        <v>5.8536897383175855E-3</v>
      </c>
      <c r="BF111" s="11">
        <v>5.6929906167000145E-2</v>
      </c>
      <c r="BG111" s="11">
        <v>4.5290745972909677E-2</v>
      </c>
      <c r="BH111" s="11">
        <v>6.1354956412257257E-4</v>
      </c>
      <c r="BI111" s="11">
        <v>1.4799134550072251E-3</v>
      </c>
      <c r="BJ111" s="11">
        <v>0.12817637873691984</v>
      </c>
      <c r="BK111" s="11">
        <v>24.849785504703426</v>
      </c>
      <c r="BL111" s="11">
        <v>1.6849756468487189</v>
      </c>
      <c r="BM111" s="11">
        <v>16.083008491573835</v>
      </c>
      <c r="BN111" s="11">
        <v>5.9570003663894227</v>
      </c>
      <c r="BO111" s="11">
        <v>21.607397687463884</v>
      </c>
      <c r="BP111" s="11">
        <v>4.5531672790531852</v>
      </c>
      <c r="BQ111" s="11">
        <v>16.572813938627711</v>
      </c>
      <c r="BR111" s="11">
        <v>27.683963606205069</v>
      </c>
      <c r="BS111" s="11">
        <v>4.5112466350907239</v>
      </c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>
        <v>140.65473125787699</v>
      </c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20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>
        <v>7.433720405742697E-4</v>
      </c>
      <c r="AV112" s="11">
        <v>9.6733841801361145E-5</v>
      </c>
      <c r="AW112" s="11"/>
      <c r="AX112" s="11">
        <v>0.8962706204380867</v>
      </c>
      <c r="AY112" s="11">
        <v>15.93136298791412</v>
      </c>
      <c r="AZ112" s="11">
        <v>0.89626879468300558</v>
      </c>
      <c r="BA112" s="11">
        <v>4.281162182089381</v>
      </c>
      <c r="BB112" s="11">
        <v>0.29151910360370437</v>
      </c>
      <c r="BC112" s="11">
        <v>12.287846480862239</v>
      </c>
      <c r="BD112" s="11">
        <v>4.0844964464468898</v>
      </c>
      <c r="BE112" s="11">
        <v>43.911262662247502</v>
      </c>
      <c r="BF112" s="11">
        <v>9.9091017470745264</v>
      </c>
      <c r="BG112" s="11">
        <v>16.226282568162489</v>
      </c>
      <c r="BH112" s="11"/>
      <c r="BI112" s="11">
        <v>8.7204331867173472</v>
      </c>
      <c r="BJ112" s="11">
        <v>3.2040788993069738</v>
      </c>
      <c r="BK112" s="11">
        <v>124.70685429797881</v>
      </c>
      <c r="BL112" s="11">
        <v>106.26801354051656</v>
      </c>
      <c r="BM112" s="11">
        <v>31.530284227241264</v>
      </c>
      <c r="BN112" s="11">
        <v>10.624483127092885</v>
      </c>
      <c r="BO112" s="11">
        <v>86.536717957492769</v>
      </c>
      <c r="BP112" s="11">
        <v>0.92352980916668392</v>
      </c>
      <c r="BQ112" s="11">
        <v>12.834616117346815</v>
      </c>
      <c r="BR112" s="11">
        <v>26.426912430147674</v>
      </c>
      <c r="BS112" s="11">
        <v>11.190998852129166</v>
      </c>
      <c r="BT112" s="11">
        <v>13.683323318995553</v>
      </c>
      <c r="BU112" s="11">
        <v>6.0373779430982211</v>
      </c>
      <c r="BV112" s="11"/>
      <c r="BW112" s="11">
        <v>23.984130784880247</v>
      </c>
      <c r="BX112" s="11">
        <v>7.6468157237251626</v>
      </c>
      <c r="BY112" s="11">
        <v>48.514764962681241</v>
      </c>
      <c r="BZ112" s="11">
        <v>18.665391635518056</v>
      </c>
      <c r="CA112" s="11">
        <v>3.4805676122370399</v>
      </c>
      <c r="CB112" s="11"/>
      <c r="CC112" s="11">
        <v>19.424345878356906</v>
      </c>
      <c r="CD112" s="11"/>
      <c r="CE112" s="11"/>
      <c r="CF112" s="11"/>
      <c r="CG112" s="11">
        <v>4.4991002584847015</v>
      </c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>
        <v>677.61915426251835</v>
      </c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24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>
        <v>354.93738327430941</v>
      </c>
      <c r="CO113" s="11">
        <v>6.190684028911293</v>
      </c>
      <c r="CP113" s="11">
        <v>13.710862400902185</v>
      </c>
      <c r="CQ113" s="11">
        <v>32.134146298944081</v>
      </c>
      <c r="CR113" s="11">
        <v>71.206350676057909</v>
      </c>
      <c r="CS113" s="11">
        <v>120.84909660765138</v>
      </c>
      <c r="CT113" s="11">
        <v>0.51216239957300846</v>
      </c>
      <c r="CU113" s="11">
        <v>4.087212499494254</v>
      </c>
      <c r="CV113" s="11">
        <v>8.0193365945662372</v>
      </c>
      <c r="CW113" s="11">
        <v>54.475655924542657</v>
      </c>
      <c r="CX113" s="11">
        <v>419.2689925410711</v>
      </c>
      <c r="CY113" s="11">
        <v>-6.680694830857794</v>
      </c>
      <c r="CZ113" s="11"/>
      <c r="DA113" s="11"/>
      <c r="DB113" s="11"/>
      <c r="DC113" s="11"/>
      <c r="DD113" s="11"/>
      <c r="DE113" s="11">
        <v>615.77703652853393</v>
      </c>
      <c r="DF113" s="11">
        <v>1694.4882249436996</v>
      </c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25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>
        <v>63.484560156739121</v>
      </c>
      <c r="DD114" s="11"/>
      <c r="DE114" s="11"/>
      <c r="DF114" s="11">
        <v>63.484560156739121</v>
      </c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26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>
        <v>11.814318384209439</v>
      </c>
      <c r="AS115" s="11">
        <v>0.69760605434441625</v>
      </c>
      <c r="AT115" s="11">
        <v>46.914000493801602</v>
      </c>
      <c r="AU115" s="11">
        <v>10.038560414469805</v>
      </c>
      <c r="AV115" s="11">
        <v>1.1836443417004816</v>
      </c>
      <c r="AW115" s="11">
        <v>0.19829563560857427</v>
      </c>
      <c r="AX115" s="11">
        <v>1.3642754821378986</v>
      </c>
      <c r="AY115" s="11"/>
      <c r="AZ115" s="11">
        <v>5.4576684323189859</v>
      </c>
      <c r="BA115" s="11">
        <v>3.9311597387186009E-2</v>
      </c>
      <c r="BB115" s="11">
        <v>3.2475199685846774</v>
      </c>
      <c r="BC115" s="11">
        <v>2.2894564392056482</v>
      </c>
      <c r="BD115" s="11">
        <v>3.62310590873191</v>
      </c>
      <c r="BE115" s="11">
        <v>0.19095059739253997</v>
      </c>
      <c r="BF115" s="11">
        <v>0.54505145750510842</v>
      </c>
      <c r="BG115" s="11">
        <v>0.64393032398271988</v>
      </c>
      <c r="BH115" s="11">
        <v>0.15503897489507915</v>
      </c>
      <c r="BI115" s="11">
        <v>8.7594272340801149E-3</v>
      </c>
      <c r="BJ115" s="11">
        <v>17.459165371317489</v>
      </c>
      <c r="BK115" s="11">
        <v>154.41978166531942</v>
      </c>
      <c r="BL115" s="11">
        <v>10.052963478347868</v>
      </c>
      <c r="BM115" s="11">
        <v>62.685922973749044</v>
      </c>
      <c r="BN115" s="11">
        <v>31.058457131975626</v>
      </c>
      <c r="BO115" s="11">
        <v>590.16833562444037</v>
      </c>
      <c r="BP115" s="11">
        <v>26.239817184274003</v>
      </c>
      <c r="BQ115" s="11">
        <v>135.59078756827481</v>
      </c>
      <c r="BR115" s="11">
        <v>631.34867334926525</v>
      </c>
      <c r="BS115" s="11">
        <v>25.263064252572395</v>
      </c>
      <c r="BT115" s="11"/>
      <c r="BU115" s="11"/>
      <c r="BV115" s="11">
        <v>46.836552453819699</v>
      </c>
      <c r="BW115" s="11">
        <v>7.2391474928552029</v>
      </c>
      <c r="BX115" s="11">
        <v>46.36348750899198</v>
      </c>
      <c r="BY115" s="11">
        <v>29.773585884052743</v>
      </c>
      <c r="BZ115" s="11"/>
      <c r="CA115" s="11">
        <v>36.988437511373355</v>
      </c>
      <c r="CB115" s="11"/>
      <c r="CC115" s="11">
        <v>106.58936803974967</v>
      </c>
      <c r="CD115" s="11">
        <v>26.483340391608554</v>
      </c>
      <c r="CE115" s="11"/>
      <c r="CF115" s="11"/>
      <c r="CG115" s="11">
        <v>0.11459585756125076</v>
      </c>
      <c r="CH115" s="11"/>
      <c r="CI115" s="11"/>
      <c r="CJ115" s="11"/>
      <c r="CK115" s="11"/>
      <c r="CL115" s="11"/>
      <c r="CM115" s="11">
        <v>126.55376573664957</v>
      </c>
      <c r="CN115" s="11"/>
      <c r="CO115" s="11">
        <v>2.1612666883894682E-2</v>
      </c>
      <c r="CP115" s="11">
        <v>1.724432528684211E-2</v>
      </c>
      <c r="CQ115" s="11">
        <v>5.5255936768354282E-2</v>
      </c>
      <c r="CR115" s="11">
        <v>0.26684096394418555</v>
      </c>
      <c r="CS115" s="11">
        <v>0.4871344643018059</v>
      </c>
      <c r="CT115" s="11">
        <v>4.0215116400820136E-3</v>
      </c>
      <c r="CU115" s="11">
        <v>3.1697371864041839E-3</v>
      </c>
      <c r="CV115" s="11">
        <v>1.4455217605888871E-2</v>
      </c>
      <c r="CW115" s="11">
        <v>2.2440617844314066E-2</v>
      </c>
      <c r="CX115" s="11">
        <v>1.1701885687534559</v>
      </c>
      <c r="CY115" s="11">
        <v>144.67591833808493</v>
      </c>
      <c r="CZ115" s="11"/>
      <c r="DA115" s="11"/>
      <c r="DB115" s="11"/>
      <c r="DC115" s="11"/>
      <c r="DD115" s="11"/>
      <c r="DE115" s="11"/>
      <c r="DF115" s="11">
        <v>2346.3790257580085</v>
      </c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175</v>
      </c>
      <c r="B116" s="11">
        <v>717.72522445712264</v>
      </c>
      <c r="C116" s="11">
        <v>37.194202829088255</v>
      </c>
      <c r="D116" s="11">
        <v>189.64492433823514</v>
      </c>
      <c r="E116" s="11">
        <v>589.34356924670737</v>
      </c>
      <c r="F116" s="11">
        <v>57.289028309356169</v>
      </c>
      <c r="G116" s="11">
        <v>264.27420693452206</v>
      </c>
      <c r="H116" s="11">
        <v>567.59557622903139</v>
      </c>
      <c r="I116" s="11">
        <v>89.326638701837226</v>
      </c>
      <c r="J116" s="11">
        <v>10.115338280714795</v>
      </c>
      <c r="K116" s="11">
        <v>22.81562880364185</v>
      </c>
      <c r="L116" s="11">
        <v>462.34651928341702</v>
      </c>
      <c r="M116" s="11">
        <v>249.73847460642364</v>
      </c>
      <c r="N116" s="11">
        <v>99.118439370194679</v>
      </c>
      <c r="O116" s="11">
        <v>796.22541897532801</v>
      </c>
      <c r="P116" s="11">
        <v>150.03076041217543</v>
      </c>
      <c r="Q116" s="11">
        <v>213.46336784067287</v>
      </c>
      <c r="R116" s="11">
        <v>148.19875922679537</v>
      </c>
      <c r="S116" s="11">
        <v>106.76064096374512</v>
      </c>
      <c r="T116" s="11">
        <v>117.87883461856356</v>
      </c>
      <c r="U116" s="11">
        <v>1292.2817967773144</v>
      </c>
      <c r="V116" s="11">
        <v>286.20695670784744</v>
      </c>
      <c r="W116" s="11">
        <v>262.57522910785991</v>
      </c>
      <c r="X116" s="11">
        <v>127.33832074116984</v>
      </c>
      <c r="Y116" s="11">
        <v>226.81509801185837</v>
      </c>
      <c r="Z116" s="11">
        <v>105.59404964682705</v>
      </c>
      <c r="AA116" s="11">
        <v>187.225992715725</v>
      </c>
      <c r="AB116" s="11">
        <v>97.453902843898206</v>
      </c>
      <c r="AC116" s="11">
        <v>330.98870514393531</v>
      </c>
      <c r="AD116" s="11">
        <v>239.30925457885635</v>
      </c>
      <c r="AE116" s="11">
        <v>59.219575697372342</v>
      </c>
      <c r="AF116" s="11">
        <v>1294.8886237938536</v>
      </c>
      <c r="AG116" s="11">
        <v>1283.4357031721347</v>
      </c>
      <c r="AH116" s="11">
        <v>1368.3507132229395</v>
      </c>
      <c r="AI116" s="11">
        <v>352.20369593496019</v>
      </c>
      <c r="AJ116" s="11">
        <v>180.85676776615261</v>
      </c>
      <c r="AK116" s="11">
        <v>470.29396972567162</v>
      </c>
      <c r="AL116" s="11">
        <v>767.5721833213305</v>
      </c>
      <c r="AM116" s="11">
        <v>453.06754222440418</v>
      </c>
      <c r="AN116" s="11">
        <v>635.10637061065631</v>
      </c>
      <c r="AO116" s="11">
        <v>743.0757160322197</v>
      </c>
      <c r="AP116" s="11">
        <v>269.77092128031074</v>
      </c>
      <c r="AQ116" s="11">
        <v>176.98772049600746</v>
      </c>
      <c r="AR116" s="11">
        <v>726.20736370855229</v>
      </c>
      <c r="AS116" s="11">
        <v>44.131750585725818</v>
      </c>
      <c r="AT116" s="11">
        <v>253.87280472531262</v>
      </c>
      <c r="AU116" s="11">
        <v>538.90033171518871</v>
      </c>
      <c r="AV116" s="11">
        <v>61.806879552375371</v>
      </c>
      <c r="AW116" s="11">
        <v>239.16939047442543</v>
      </c>
      <c r="AX116" s="11">
        <v>590.19145407741382</v>
      </c>
      <c r="AY116" s="11">
        <v>91.601470687178107</v>
      </c>
      <c r="AZ116" s="11">
        <v>19.458491222898523</v>
      </c>
      <c r="BA116" s="11">
        <v>30.751735908695668</v>
      </c>
      <c r="BB116" s="11">
        <v>407.21201359928909</v>
      </c>
      <c r="BC116" s="11">
        <v>314.12908619481505</v>
      </c>
      <c r="BD116" s="11">
        <v>126.14795726428677</v>
      </c>
      <c r="BE116" s="11">
        <v>836.25336239286855</v>
      </c>
      <c r="BF116" s="11">
        <v>129.245401543589</v>
      </c>
      <c r="BG116" s="11">
        <v>233.45067403750386</v>
      </c>
      <c r="BH116" s="11">
        <v>189.47650447161993</v>
      </c>
      <c r="BI116" s="11">
        <v>125.78497753891385</v>
      </c>
      <c r="BJ116" s="11">
        <v>155.12576304394514</v>
      </c>
      <c r="BK116" s="11">
        <v>1924.7845523237943</v>
      </c>
      <c r="BL116" s="11">
        <v>426.36279119186929</v>
      </c>
      <c r="BM116" s="11">
        <v>446.87962074099823</v>
      </c>
      <c r="BN116" s="11">
        <v>198.90574121744262</v>
      </c>
      <c r="BO116" s="11">
        <v>1037.2732915148461</v>
      </c>
      <c r="BP116" s="11">
        <v>157.73725004859767</v>
      </c>
      <c r="BQ116" s="11">
        <v>391.4134957220391</v>
      </c>
      <c r="BR116" s="11">
        <v>842.25317872229959</v>
      </c>
      <c r="BS116" s="11">
        <v>398.81350525367583</v>
      </c>
      <c r="BT116" s="11">
        <v>252.99257789785179</v>
      </c>
      <c r="BU116" s="11">
        <v>65.742289440429218</v>
      </c>
      <c r="BV116" s="11">
        <v>1341.7251762476733</v>
      </c>
      <c r="BW116" s="11">
        <v>1314.6589814498707</v>
      </c>
      <c r="BX116" s="11">
        <v>1422.3610164556574</v>
      </c>
      <c r="BY116" s="11">
        <v>430.49204678169485</v>
      </c>
      <c r="BZ116" s="11">
        <v>199.52215940167042</v>
      </c>
      <c r="CA116" s="11">
        <v>510.76297484928233</v>
      </c>
      <c r="CB116" s="11">
        <v>767.57218332133084</v>
      </c>
      <c r="CC116" s="11">
        <v>579.08125614251071</v>
      </c>
      <c r="CD116" s="11">
        <v>661.58971100226427</v>
      </c>
      <c r="CE116" s="11">
        <v>743.07571603221936</v>
      </c>
      <c r="CF116" s="11">
        <v>269.77092128031057</v>
      </c>
      <c r="CG116" s="11">
        <v>181.60141661205341</v>
      </c>
      <c r="CH116" s="11">
        <v>1348.2959186983601</v>
      </c>
      <c r="CI116" s="11">
        <v>196.19756397140185</v>
      </c>
      <c r="CJ116" s="11">
        <v>1017.9073753238386</v>
      </c>
      <c r="CK116" s="11">
        <v>2209.1257527236239</v>
      </c>
      <c r="CL116" s="11">
        <v>1117.7120551106398</v>
      </c>
      <c r="CM116" s="11">
        <v>4322.1235374752277</v>
      </c>
      <c r="CN116" s="11">
        <v>3782.2988553442747</v>
      </c>
      <c r="CO116" s="11">
        <v>461.8377103095429</v>
      </c>
      <c r="CP116" s="11">
        <v>646.04674851429058</v>
      </c>
      <c r="CQ116" s="11">
        <v>856.90422852890367</v>
      </c>
      <c r="CR116" s="11">
        <v>1013.5857360035709</v>
      </c>
      <c r="CS116" s="11">
        <v>1025.3318958253283</v>
      </c>
      <c r="CT116" s="11">
        <v>52.175843799236638</v>
      </c>
      <c r="CU116" s="11">
        <v>126.69777486930852</v>
      </c>
      <c r="CV116" s="11">
        <v>247.59292011011013</v>
      </c>
      <c r="CW116" s="11">
        <v>609.49165364423914</v>
      </c>
      <c r="CX116" s="11">
        <v>3431.5478960031651</v>
      </c>
      <c r="CY116" s="11">
        <v>1807.677110681434</v>
      </c>
      <c r="CZ116" s="11">
        <v>737.12793833219052</v>
      </c>
      <c r="DA116" s="11">
        <v>140.6547312578773</v>
      </c>
      <c r="DB116" s="11">
        <v>677.61915426251812</v>
      </c>
      <c r="DC116" s="11">
        <v>1694.4882249436992</v>
      </c>
      <c r="DD116" s="11">
        <v>63.484560156739086</v>
      </c>
      <c r="DE116" s="11">
        <v>2346.3790257580085</v>
      </c>
      <c r="DF116" s="11">
        <v>65710.297841023363</v>
      </c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GS205"/>
  <sheetViews>
    <sheetView tabSelected="1" workbookViewId="0">
      <pane xSplit="1" ySplit="7" topLeftCell="BS99" activePane="bottomRight" state="frozen"/>
      <selection pane="topRight" activeCell="B1" sqref="B1"/>
      <selection pane="bottomLeft" activeCell="A8" sqref="A8"/>
      <selection pane="bottomRight" activeCell="BW116" sqref="BW116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tr">
        <f>'Notes (2)'!A1</f>
        <v>2019 Social Accounting Matrix for Kenya</v>
      </c>
    </row>
    <row r="2" spans="1:197" x14ac:dyDescent="0.3">
      <c r="A2" s="9" t="s">
        <v>749</v>
      </c>
    </row>
    <row r="3" spans="1:197" x14ac:dyDescent="0.3">
      <c r="A3" s="9" t="str">
        <f>'Notes (2)'!B5</f>
        <v>Billions Of Kenyan Shilling (Sh)</v>
      </c>
    </row>
    <row r="5" spans="1:197" x14ac:dyDescent="0.3">
      <c r="Q5" s="61"/>
    </row>
    <row r="6" spans="1:197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48" t="s">
        <v>324</v>
      </c>
      <c r="C7" s="48" t="s">
        <v>325</v>
      </c>
      <c r="D7" s="48" t="s">
        <v>613</v>
      </c>
      <c r="E7" s="48" t="s">
        <v>326</v>
      </c>
      <c r="F7" s="48" t="s">
        <v>327</v>
      </c>
      <c r="G7" s="48" t="s">
        <v>328</v>
      </c>
      <c r="H7" s="48" t="s">
        <v>314</v>
      </c>
      <c r="I7" s="48" t="s">
        <v>329</v>
      </c>
      <c r="J7" s="48" t="s">
        <v>316</v>
      </c>
      <c r="K7" s="48" t="s">
        <v>330</v>
      </c>
      <c r="L7" s="48" t="s">
        <v>315</v>
      </c>
      <c r="M7" s="48" t="s">
        <v>331</v>
      </c>
      <c r="N7" s="48" t="s">
        <v>332</v>
      </c>
      <c r="O7" s="48" t="s">
        <v>333</v>
      </c>
      <c r="P7" s="48" t="s">
        <v>334</v>
      </c>
      <c r="Q7" s="48" t="s">
        <v>335</v>
      </c>
      <c r="R7" s="48" t="s">
        <v>5</v>
      </c>
      <c r="S7" s="48" t="s">
        <v>9</v>
      </c>
      <c r="T7" s="48" t="s">
        <v>484</v>
      </c>
      <c r="U7" s="48" t="s">
        <v>21</v>
      </c>
      <c r="V7" s="48" t="s">
        <v>336</v>
      </c>
      <c r="W7" s="48" t="s">
        <v>337</v>
      </c>
      <c r="X7" s="48" t="s">
        <v>28</v>
      </c>
      <c r="Y7" s="48" t="s">
        <v>338</v>
      </c>
      <c r="Z7" s="48" t="s">
        <v>339</v>
      </c>
      <c r="AA7" s="48" t="s">
        <v>340</v>
      </c>
      <c r="AB7" s="48" t="s">
        <v>310</v>
      </c>
      <c r="AC7" s="48" t="s">
        <v>341</v>
      </c>
      <c r="AD7" s="48" t="s">
        <v>342</v>
      </c>
      <c r="AE7" s="48" t="s">
        <v>33</v>
      </c>
      <c r="AF7" s="48" t="s">
        <v>343</v>
      </c>
      <c r="AG7" s="48" t="s">
        <v>35</v>
      </c>
      <c r="AH7" s="48" t="s">
        <v>344</v>
      </c>
      <c r="AI7" s="48" t="s">
        <v>345</v>
      </c>
      <c r="AJ7" s="48" t="s">
        <v>346</v>
      </c>
      <c r="AK7" s="48" t="s">
        <v>347</v>
      </c>
      <c r="AL7" s="48" t="s">
        <v>176</v>
      </c>
      <c r="AM7" s="48" t="s">
        <v>348</v>
      </c>
      <c r="AN7" s="48" t="s">
        <v>349</v>
      </c>
      <c r="AO7" s="48" t="s">
        <v>177</v>
      </c>
      <c r="AP7" s="48" t="s">
        <v>178</v>
      </c>
      <c r="AQ7" s="48" t="s">
        <v>37</v>
      </c>
      <c r="AR7" s="48" t="s">
        <v>350</v>
      </c>
      <c r="AS7" s="48" t="s">
        <v>351</v>
      </c>
      <c r="AT7" s="48" t="s">
        <v>352</v>
      </c>
      <c r="AU7" s="48" t="s">
        <v>353</v>
      </c>
      <c r="AV7" s="48" t="s">
        <v>354</v>
      </c>
      <c r="AW7" s="48" t="s">
        <v>355</v>
      </c>
      <c r="AX7" s="48" t="s">
        <v>311</v>
      </c>
      <c r="AY7" s="48" t="s">
        <v>356</v>
      </c>
      <c r="AZ7" s="48" t="s">
        <v>313</v>
      </c>
      <c r="BA7" s="48" t="s">
        <v>357</v>
      </c>
      <c r="BB7" s="48" t="s">
        <v>312</v>
      </c>
      <c r="BC7" s="48" t="s">
        <v>358</v>
      </c>
      <c r="BD7" s="48" t="s">
        <v>359</v>
      </c>
      <c r="BE7" s="48" t="s">
        <v>360</v>
      </c>
      <c r="BF7" s="48" t="s">
        <v>361</v>
      </c>
      <c r="BG7" s="48" t="s">
        <v>362</v>
      </c>
      <c r="BH7" s="48" t="s">
        <v>6</v>
      </c>
      <c r="BI7" s="48" t="s">
        <v>10</v>
      </c>
      <c r="BJ7" s="48" t="s">
        <v>672</v>
      </c>
      <c r="BK7" s="48" t="s">
        <v>422</v>
      </c>
      <c r="BL7" s="48" t="s">
        <v>363</v>
      </c>
      <c r="BM7" s="48" t="s">
        <v>364</v>
      </c>
      <c r="BN7" s="48" t="s">
        <v>365</v>
      </c>
      <c r="BO7" s="48" t="s">
        <v>29</v>
      </c>
      <c r="BP7" s="48" t="s">
        <v>806</v>
      </c>
      <c r="BQ7" s="48" t="s">
        <v>366</v>
      </c>
      <c r="BR7" s="48" t="s">
        <v>367</v>
      </c>
      <c r="BS7" s="48" t="s">
        <v>368</v>
      </c>
      <c r="BT7" s="48" t="s">
        <v>369</v>
      </c>
      <c r="BU7" s="48" t="s">
        <v>370</v>
      </c>
      <c r="BV7" s="48" t="s">
        <v>371</v>
      </c>
      <c r="BW7" s="48" t="s">
        <v>34</v>
      </c>
      <c r="BX7" s="48" t="s">
        <v>372</v>
      </c>
      <c r="BY7" s="48" t="s">
        <v>36</v>
      </c>
      <c r="BZ7" s="48" t="s">
        <v>373</v>
      </c>
      <c r="CA7" s="48" t="s">
        <v>374</v>
      </c>
      <c r="CB7" s="48" t="s">
        <v>375</v>
      </c>
      <c r="CC7" s="48" t="s">
        <v>376</v>
      </c>
      <c r="CD7" s="48" t="s">
        <v>179</v>
      </c>
      <c r="CE7" s="48" t="s">
        <v>377</v>
      </c>
      <c r="CF7" s="48" t="s">
        <v>378</v>
      </c>
      <c r="CG7" s="48" t="s">
        <v>180</v>
      </c>
      <c r="CH7" s="48" t="s">
        <v>181</v>
      </c>
      <c r="CI7" s="48" t="s">
        <v>38</v>
      </c>
      <c r="CJ7" s="48" t="s">
        <v>157</v>
      </c>
      <c r="CK7" s="48" t="s">
        <v>486</v>
      </c>
      <c r="CL7" s="48" t="s">
        <v>2</v>
      </c>
      <c r="CM7" s="48" t="s">
        <v>7</v>
      </c>
      <c r="CN7" s="48" t="s">
        <v>379</v>
      </c>
      <c r="CO7" s="48" t="s">
        <v>14</v>
      </c>
      <c r="CP7" s="48" t="s">
        <v>454</v>
      </c>
      <c r="CQ7" s="48" t="s">
        <v>12</v>
      </c>
      <c r="CR7" s="48" t="s">
        <v>702</v>
      </c>
      <c r="CS7" s="48" t="s">
        <v>704</v>
      </c>
      <c r="CT7" s="48" t="s">
        <v>706</v>
      </c>
      <c r="CU7" s="48" t="s">
        <v>708</v>
      </c>
      <c r="CV7" s="48" t="s">
        <v>710</v>
      </c>
      <c r="CW7" s="48" t="s">
        <v>380</v>
      </c>
      <c r="CX7" s="48" t="s">
        <v>381</v>
      </c>
      <c r="CY7" s="48" t="s">
        <v>382</v>
      </c>
      <c r="CZ7" s="48" t="s">
        <v>383</v>
      </c>
      <c r="DA7" s="48" t="s">
        <v>384</v>
      </c>
      <c r="DB7" s="48" t="s">
        <v>22</v>
      </c>
      <c r="DC7" s="48" t="s">
        <v>17</v>
      </c>
      <c r="DD7" s="48" t="s">
        <v>18</v>
      </c>
      <c r="DE7" s="48" t="s">
        <v>20</v>
      </c>
      <c r="DF7" s="48" t="s">
        <v>453</v>
      </c>
      <c r="DG7" s="48" t="s">
        <v>24</v>
      </c>
      <c r="DH7" s="48" t="s">
        <v>25</v>
      </c>
      <c r="DI7" s="48" t="s">
        <v>26</v>
      </c>
      <c r="DJ7" s="48" t="s">
        <v>175</v>
      </c>
      <c r="DK7" s="48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48" t="s">
        <v>324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632.23762151628432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>
        <v>10.309555023087437</v>
      </c>
      <c r="CS8" s="11">
        <v>16.287201338384083</v>
      </c>
      <c r="CT8" s="11">
        <v>18.662646066897466</v>
      </c>
      <c r="CU8" s="11">
        <v>18.190513474435054</v>
      </c>
      <c r="CV8" s="11">
        <v>9.6895332567150394</v>
      </c>
      <c r="CW8" s="11">
        <v>1.1332751555354685</v>
      </c>
      <c r="CX8" s="11">
        <v>1.7495191884445069</v>
      </c>
      <c r="CY8" s="11">
        <v>2.5693510280428731</v>
      </c>
      <c r="CZ8" s="11">
        <v>2.5597160966375214</v>
      </c>
      <c r="DA8" s="11">
        <v>4.3362923126589203</v>
      </c>
      <c r="DB8" s="11"/>
      <c r="DC8" s="11"/>
      <c r="DD8" s="11"/>
      <c r="DE8" s="11"/>
      <c r="DF8" s="11"/>
      <c r="DG8" s="11"/>
      <c r="DH8" s="11"/>
      <c r="DI8" s="11"/>
      <c r="DJ8" s="11">
        <v>717.72522445712275</v>
      </c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48" t="s">
        <v>325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>
        <v>37.194202829088212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>
        <v>37.194202829088212</v>
      </c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48" t="s">
        <v>613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173.24973855013775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>
        <v>1.6835019602015988</v>
      </c>
      <c r="CS10" s="11">
        <v>3.6930891997327087</v>
      </c>
      <c r="CT10" s="11">
        <v>2.4628342205919207</v>
      </c>
      <c r="CU10" s="11">
        <v>2.7856596058244469</v>
      </c>
      <c r="CV10" s="11">
        <v>1.5539990500758827</v>
      </c>
      <c r="CW10" s="11">
        <v>2.3959208819010321E-2</v>
      </c>
      <c r="CX10" s="11">
        <v>7.8229296609557811E-2</v>
      </c>
      <c r="CY10" s="11">
        <v>0.35652267665869897</v>
      </c>
      <c r="CZ10" s="11">
        <v>0.10240198372670524</v>
      </c>
      <c r="DA10" s="11">
        <v>3.6549885858568625</v>
      </c>
      <c r="DB10" s="11"/>
      <c r="DC10" s="11"/>
      <c r="DD10" s="11"/>
      <c r="DE10" s="11"/>
      <c r="DF10" s="11"/>
      <c r="DG10" s="11"/>
      <c r="DH10" s="11"/>
      <c r="DI10" s="11"/>
      <c r="DJ10" s="11">
        <v>189.64492433823511</v>
      </c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48" t="s">
        <v>326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>
        <v>429.57169978844166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>
        <v>16.994434233536172</v>
      </c>
      <c r="CS11" s="11">
        <v>29.364518424763126</v>
      </c>
      <c r="CT11" s="11">
        <v>36.546028608404995</v>
      </c>
      <c r="CU11" s="11">
        <v>36.296865243378697</v>
      </c>
      <c r="CV11" s="11">
        <v>20.175237756968798</v>
      </c>
      <c r="CW11" s="11">
        <v>1.602023306439857</v>
      </c>
      <c r="CX11" s="11">
        <v>3.1275464625787652</v>
      </c>
      <c r="CY11" s="11">
        <v>4.6139188671645135</v>
      </c>
      <c r="CZ11" s="11">
        <v>5.0039386727199267</v>
      </c>
      <c r="DA11" s="11">
        <v>6.0473578823109166</v>
      </c>
      <c r="DB11" s="11"/>
      <c r="DC11" s="11"/>
      <c r="DD11" s="11"/>
      <c r="DE11" s="11"/>
      <c r="DF11" s="11"/>
      <c r="DG11" s="11"/>
      <c r="DH11" s="11"/>
      <c r="DI11" s="11"/>
      <c r="DJ11" s="11">
        <v>589.34356924670749</v>
      </c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48" t="s">
        <v>327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>
        <v>52.029118914850201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>
        <v>0.31508184914448639</v>
      </c>
      <c r="CS12" s="11">
        <v>0.72452379148483703</v>
      </c>
      <c r="CT12" s="11">
        <v>1.0847881554490437</v>
      </c>
      <c r="CU12" s="11">
        <v>1.5550196953110342</v>
      </c>
      <c r="CV12" s="11">
        <v>0.59665449105744606</v>
      </c>
      <c r="CW12" s="11">
        <v>3.3235172467211999E-2</v>
      </c>
      <c r="CX12" s="11">
        <v>6.7139108288622226E-2</v>
      </c>
      <c r="CY12" s="11">
        <v>0.24846713316087921</v>
      </c>
      <c r="CZ12" s="11">
        <v>0.34328806989977545</v>
      </c>
      <c r="DA12" s="11">
        <v>0.29171192824262715</v>
      </c>
      <c r="DB12" s="11"/>
      <c r="DC12" s="11"/>
      <c r="DD12" s="11"/>
      <c r="DE12" s="11"/>
      <c r="DF12" s="11"/>
      <c r="DG12" s="11"/>
      <c r="DH12" s="11"/>
      <c r="DI12" s="11"/>
      <c r="DJ12" s="11">
        <v>57.289028309356162</v>
      </c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48" t="s">
        <v>328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215.11282522205349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>
        <v>5.9376093458085997</v>
      </c>
      <c r="CS13" s="11">
        <v>8.40755188424483</v>
      </c>
      <c r="CT13" s="11">
        <v>11.531458811785207</v>
      </c>
      <c r="CU13" s="11">
        <v>11.016229167527236</v>
      </c>
      <c r="CV13" s="11">
        <v>6.7487320371243413</v>
      </c>
      <c r="CW13" s="11">
        <v>0.29595326342502881</v>
      </c>
      <c r="CX13" s="11">
        <v>0.66997724524556768</v>
      </c>
      <c r="CY13" s="11">
        <v>1.2596074168181528</v>
      </c>
      <c r="CZ13" s="11">
        <v>1.5852082142300192</v>
      </c>
      <c r="DA13" s="11">
        <v>1.7090543262596904</v>
      </c>
      <c r="DB13" s="11"/>
      <c r="DC13" s="11"/>
      <c r="DD13" s="11"/>
      <c r="DE13" s="11"/>
      <c r="DF13" s="11"/>
      <c r="DG13" s="11"/>
      <c r="DH13" s="11"/>
      <c r="DI13" s="11"/>
      <c r="DJ13" s="11">
        <v>264.27420693452217</v>
      </c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48" t="s">
        <v>314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>
        <v>470.08392135281849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>
        <v>11.930552517131405</v>
      </c>
      <c r="CS14" s="11">
        <v>17.611094594785932</v>
      </c>
      <c r="CT14" s="11">
        <v>20.969897910031374</v>
      </c>
      <c r="CU14" s="11">
        <v>19.426538376961474</v>
      </c>
      <c r="CV14" s="11">
        <v>12.195937578751375</v>
      </c>
      <c r="CW14" s="11">
        <v>0.9613720594975298</v>
      </c>
      <c r="CX14" s="11">
        <v>2.0448713648950698</v>
      </c>
      <c r="CY14" s="11">
        <v>3.083934338397996</v>
      </c>
      <c r="CZ14" s="11">
        <v>3.4449836085813339</v>
      </c>
      <c r="DA14" s="11">
        <v>5.8424725271794706</v>
      </c>
      <c r="DB14" s="11"/>
      <c r="DC14" s="11"/>
      <c r="DD14" s="11"/>
      <c r="DE14" s="11"/>
      <c r="DF14" s="11"/>
      <c r="DG14" s="11"/>
      <c r="DH14" s="11"/>
      <c r="DI14" s="11"/>
      <c r="DJ14" s="11">
        <v>567.59557622903128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48" t="s">
        <v>329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>
        <v>73.344901471051642</v>
      </c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>
        <v>1.6405538924026453</v>
      </c>
      <c r="CS15" s="11">
        <v>2.8405630796529739</v>
      </c>
      <c r="CT15" s="11">
        <v>4.0253478129515727</v>
      </c>
      <c r="CU15" s="11">
        <v>3.3169687030096719</v>
      </c>
      <c r="CV15" s="11">
        <v>1.7393375159613258</v>
      </c>
      <c r="CW15" s="11">
        <v>7.2723780826987369E-2</v>
      </c>
      <c r="CX15" s="11">
        <v>0.42087185591341503</v>
      </c>
      <c r="CY15" s="11">
        <v>0.55885072654377954</v>
      </c>
      <c r="CZ15" s="11">
        <v>0.41828829860485189</v>
      </c>
      <c r="DA15" s="11">
        <v>0.94823156491837357</v>
      </c>
      <c r="DB15" s="11"/>
      <c r="DC15" s="11"/>
      <c r="DD15" s="11"/>
      <c r="DE15" s="11"/>
      <c r="DF15" s="11"/>
      <c r="DG15" s="11"/>
      <c r="DH15" s="11"/>
      <c r="DI15" s="11"/>
      <c r="DJ15" s="11">
        <v>89.326638701837254</v>
      </c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48" t="s">
        <v>316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>
        <v>8.9212195616383028</v>
      </c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>
        <v>2.103879414574323E-2</v>
      </c>
      <c r="CS16" s="11">
        <v>0.30223866965535745</v>
      </c>
      <c r="CT16" s="11">
        <v>0.29361298598246421</v>
      </c>
      <c r="CU16" s="11">
        <v>0.2434511563415534</v>
      </c>
      <c r="CV16" s="11">
        <v>0.31852938163453642</v>
      </c>
      <c r="CW16" s="11">
        <v>3.3807069274132957E-4</v>
      </c>
      <c r="CX16" s="11">
        <v>4.0613206020415364E-4</v>
      </c>
      <c r="CY16" s="11">
        <v>4.6027246286703833E-4</v>
      </c>
      <c r="CZ16" s="11">
        <v>8.4113854525923442E-3</v>
      </c>
      <c r="DA16" s="11">
        <v>5.6318706484373652E-3</v>
      </c>
      <c r="DB16" s="11"/>
      <c r="DC16" s="11"/>
      <c r="DD16" s="11"/>
      <c r="DE16" s="11"/>
      <c r="DF16" s="11"/>
      <c r="DG16" s="11"/>
      <c r="DH16" s="11"/>
      <c r="DI16" s="11"/>
      <c r="DJ16" s="11">
        <v>10.115338280714804</v>
      </c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48" t="s">
        <v>330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>
        <v>22.81562880364184</v>
      </c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>
        <v>22.81562880364184</v>
      </c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48" t="s">
        <v>315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>
        <v>361.75500785032978</v>
      </c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>
        <v>6.8166184887091088</v>
      </c>
      <c r="CS18" s="11">
        <v>15.673278225045713</v>
      </c>
      <c r="CT18" s="11">
        <v>23.757741992114763</v>
      </c>
      <c r="CU18" s="11">
        <v>22.564997129117145</v>
      </c>
      <c r="CV18" s="11">
        <v>16.111624445650438</v>
      </c>
      <c r="CW18" s="11">
        <v>0.95828743798730764</v>
      </c>
      <c r="CX18" s="11">
        <v>2.0970750415880373</v>
      </c>
      <c r="CY18" s="11">
        <v>2.813201524021844</v>
      </c>
      <c r="CZ18" s="11">
        <v>4.2642932079335338</v>
      </c>
      <c r="DA18" s="11">
        <v>5.5343939409193137</v>
      </c>
      <c r="DB18" s="11"/>
      <c r="DC18" s="11"/>
      <c r="DD18" s="11"/>
      <c r="DE18" s="11"/>
      <c r="DF18" s="11"/>
      <c r="DG18" s="11"/>
      <c r="DH18" s="11"/>
      <c r="DI18" s="11"/>
      <c r="DJ18" s="11">
        <v>462.34651928341685</v>
      </c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48" t="s">
        <v>331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>
        <v>249.73847460642352</v>
      </c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>
        <v>249.73847460642352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48" t="s">
        <v>332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>
        <v>99.118439370194665</v>
      </c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>
        <v>99.118439370194665</v>
      </c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48" t="s">
        <v>333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>
        <v>726.48279440628494</v>
      </c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>
        <v>9.5444964425087857</v>
      </c>
      <c r="CS21" s="11">
        <v>11.71521335159137</v>
      </c>
      <c r="CT21" s="11">
        <v>14.198740765044375</v>
      </c>
      <c r="CU21" s="11">
        <v>15.02498632665875</v>
      </c>
      <c r="CV21" s="11">
        <v>11.359050036994747</v>
      </c>
      <c r="CW21" s="11">
        <v>0.33315544312158268</v>
      </c>
      <c r="CX21" s="11">
        <v>0.81627464894063884</v>
      </c>
      <c r="CY21" s="11">
        <v>1.6119401165857581</v>
      </c>
      <c r="CZ21" s="11">
        <v>1.7995591425140354</v>
      </c>
      <c r="DA21" s="11">
        <v>3.3392082950827184</v>
      </c>
      <c r="DB21" s="11"/>
      <c r="DC21" s="11"/>
      <c r="DD21" s="11"/>
      <c r="DE21" s="11"/>
      <c r="DF21" s="11"/>
      <c r="DG21" s="11"/>
      <c r="DH21" s="11"/>
      <c r="DI21" s="11"/>
      <c r="DJ21" s="11">
        <v>796.22541897532767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48" t="s">
        <v>334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v>105.05903096629274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>
        <v>1.7756196318419026</v>
      </c>
      <c r="CS22" s="11">
        <v>5.2589788370551691</v>
      </c>
      <c r="CT22" s="11">
        <v>9.2672338175030529</v>
      </c>
      <c r="CU22" s="11">
        <v>11.506839870135897</v>
      </c>
      <c r="CV22" s="11">
        <v>9.3856552915206901</v>
      </c>
      <c r="CW22" s="11">
        <v>6.5193747405460578E-2</v>
      </c>
      <c r="CX22" s="11">
        <v>0.54926316679969855</v>
      </c>
      <c r="CY22" s="11">
        <v>1.0048034334427771</v>
      </c>
      <c r="CZ22" s="11">
        <v>1.9243527676708034</v>
      </c>
      <c r="DA22" s="11">
        <v>4.2337888825072909</v>
      </c>
      <c r="DB22" s="11"/>
      <c r="DC22" s="11"/>
      <c r="DD22" s="11"/>
      <c r="DE22" s="11"/>
      <c r="DF22" s="11"/>
      <c r="DG22" s="11"/>
      <c r="DH22" s="11"/>
      <c r="DI22" s="11"/>
      <c r="DJ22" s="11">
        <v>150.03076041217551</v>
      </c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48" t="s">
        <v>335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>
        <v>200.09174969548263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>
        <v>0.37361860564843791</v>
      </c>
      <c r="CS23" s="11">
        <v>0.79320497064313267</v>
      </c>
      <c r="CT23" s="11">
        <v>0.92756438913680217</v>
      </c>
      <c r="CU23" s="11">
        <v>2.8688426913576723</v>
      </c>
      <c r="CV23" s="11">
        <v>6.366977815971115</v>
      </c>
      <c r="CW23" s="11"/>
      <c r="CX23" s="11">
        <v>5.0041436077806548E-2</v>
      </c>
      <c r="CY23" s="11">
        <v>1.6814976126368755E-2</v>
      </c>
      <c r="CZ23" s="11">
        <v>0.28672507901177496</v>
      </c>
      <c r="DA23" s="11">
        <v>1.6878281812170979</v>
      </c>
      <c r="DB23" s="11"/>
      <c r="DC23" s="11"/>
      <c r="DD23" s="11"/>
      <c r="DE23" s="11"/>
      <c r="DF23" s="11"/>
      <c r="DG23" s="11"/>
      <c r="DH23" s="11"/>
      <c r="DI23" s="11"/>
      <c r="DJ23" s="11">
        <v>213.46336784067284</v>
      </c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48" t="s">
        <v>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>
        <v>148.19875922679566</v>
      </c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>
        <v>148.19875922679566</v>
      </c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48" t="s">
        <v>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>
        <v>105.12970619948426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>
        <v>0.38109026707342886</v>
      </c>
      <c r="CS25" s="11">
        <v>0.11118040778786131</v>
      </c>
      <c r="CT25" s="11">
        <v>0.11094072350700901</v>
      </c>
      <c r="CU25" s="11">
        <v>0.38830866698703403</v>
      </c>
      <c r="CV25" s="11">
        <v>0.20469276752589646</v>
      </c>
      <c r="CW25" s="11">
        <v>2.0021685324897332E-2</v>
      </c>
      <c r="CX25" s="11"/>
      <c r="CY25" s="11">
        <v>8.4019599987776111E-2</v>
      </c>
      <c r="CZ25" s="11">
        <v>3.8813116552355462E-2</v>
      </c>
      <c r="DA25" s="11">
        <v>0.29186752951458589</v>
      </c>
      <c r="DB25" s="11"/>
      <c r="DC25" s="11"/>
      <c r="DD25" s="11"/>
      <c r="DE25" s="11"/>
      <c r="DF25" s="11"/>
      <c r="DG25" s="11"/>
      <c r="DH25" s="11"/>
      <c r="DI25" s="11"/>
      <c r="DJ25" s="11">
        <v>106.7606409637451</v>
      </c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48" t="s">
        <v>484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>
        <v>117.87883461856359</v>
      </c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>
        <v>117.87883461856359</v>
      </c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48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>
        <v>1292.2817967773142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>
        <v>1292.2817967773142</v>
      </c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48" t="s">
        <v>336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>
        <v>286.20695670784744</v>
      </c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>
        <v>286.20695670784744</v>
      </c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48" t="s">
        <v>337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>
        <v>262.57522910785997</v>
      </c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>
        <v>262.57522910785997</v>
      </c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48" t="s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>
        <v>127.33832074116987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>
        <v>127.33832074116987</v>
      </c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48" t="s">
        <v>338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>
        <v>226.81509801185845</v>
      </c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>
        <v>226.81509801185845</v>
      </c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48" t="s">
        <v>339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36"/>
      <c r="BR32" s="11">
        <v>105.59404964682696</v>
      </c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>
        <v>105.59404964682696</v>
      </c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48" t="s">
        <v>340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>
        <v>187.22599271572497</v>
      </c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>
        <v>187.22599271572497</v>
      </c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48" t="s">
        <v>310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>
        <v>97.453902843898177</v>
      </c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>
        <v>97.453902843898177</v>
      </c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48" t="s">
        <v>341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>
        <v>330.98870514393514</v>
      </c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>
        <v>330.98870514393514</v>
      </c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48" t="s">
        <v>342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>
        <v>239.30925557885624</v>
      </c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>
        <v>239.30925557885624</v>
      </c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48" t="s">
        <v>33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>
        <v>59.219575697372278</v>
      </c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>
        <v>59.219575697372278</v>
      </c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48" t="s">
        <v>343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>
        <v>1294.8886237938536</v>
      </c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>
        <v>1294.8886237938536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48" t="s">
        <v>35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>
        <v>1283.4357031721352</v>
      </c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>
        <v>1283.4357031721352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48" t="s">
        <v>344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1368.3507132229402</v>
      </c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>
        <v>1368.3507132229402</v>
      </c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48" t="s">
        <v>345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>
        <v>352.20369593496088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>
        <v>352.20369593496088</v>
      </c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48" t="s">
        <v>346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>
        <v>180.85676776615236</v>
      </c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>
        <v>180.85676776615236</v>
      </c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48" t="s">
        <v>347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>
        <v>470.2939697256719</v>
      </c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>
        <v>470.2939697256719</v>
      </c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48" t="s">
        <v>176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>
        <v>767.57218332133084</v>
      </c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>
        <v>767.57218332133084</v>
      </c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48" t="s">
        <v>348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>
        <v>453.06754222440418</v>
      </c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>
        <v>453.06754222440418</v>
      </c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48" t="s">
        <v>349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>
        <v>635.10637061065574</v>
      </c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>
        <v>635.10637061065574</v>
      </c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48" t="s">
        <v>177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>
        <v>743.07571603221936</v>
      </c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>
        <v>743.07571603221936</v>
      </c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48" t="s">
        <v>178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>
        <v>269.77092128031057</v>
      </c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>
        <v>269.77092128031057</v>
      </c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48" t="s">
        <v>37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>
        <v>176.98772049600746</v>
      </c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>
        <v>176.98772049600746</v>
      </c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48" t="s">
        <v>350</v>
      </c>
      <c r="B50" s="11">
        <v>14.83738600424318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171.90267954158878</v>
      </c>
      <c r="P50" s="11">
        <v>16.050351107070743</v>
      </c>
      <c r="Q50" s="11">
        <v>19.940209681310463</v>
      </c>
      <c r="R50" s="11"/>
      <c r="S50" s="11"/>
      <c r="T50" s="11"/>
      <c r="U50" s="11">
        <v>321.79782673900735</v>
      </c>
      <c r="V50" s="11"/>
      <c r="W50" s="11"/>
      <c r="X50" s="11"/>
      <c r="Y50" s="11"/>
      <c r="Z50" s="11">
        <v>6.7345647746769634E-3</v>
      </c>
      <c r="AA50" s="11"/>
      <c r="AB50" s="11"/>
      <c r="AC50" s="11">
        <v>1.5859492837157253E-2</v>
      </c>
      <c r="AD50" s="11"/>
      <c r="AE50" s="11"/>
      <c r="AF50" s="11"/>
      <c r="AG50" s="11"/>
      <c r="AH50" s="11"/>
      <c r="AI50" s="11">
        <v>0.54931429563281986</v>
      </c>
      <c r="AJ50" s="11"/>
      <c r="AK50" s="11"/>
      <c r="AL50" s="11"/>
      <c r="AM50" s="11"/>
      <c r="AN50" s="11">
        <v>0.10758482965617923</v>
      </c>
      <c r="AO50" s="11">
        <v>0.45070938698352037</v>
      </c>
      <c r="AP50" s="11">
        <v>0.21457045077298695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>
        <v>34.921520811566062</v>
      </c>
      <c r="CS50" s="11">
        <v>31.06315850370548</v>
      </c>
      <c r="CT50" s="11">
        <v>23.374285060960819</v>
      </c>
      <c r="CU50" s="11">
        <v>23.051587513682751</v>
      </c>
      <c r="CV50" s="11">
        <v>15.520039844630778</v>
      </c>
      <c r="CW50" s="11">
        <v>2.966299090855085</v>
      </c>
      <c r="CX50" s="11">
        <v>5.5049197474922842</v>
      </c>
      <c r="CY50" s="11">
        <v>6.4924885626620155</v>
      </c>
      <c r="CZ50" s="11">
        <v>10.370964124944237</v>
      </c>
      <c r="DA50" s="11">
        <v>26.389486571571371</v>
      </c>
      <c r="DB50" s="11"/>
      <c r="DC50" s="11"/>
      <c r="DD50" s="11"/>
      <c r="DE50" s="11"/>
      <c r="DF50" s="11"/>
      <c r="DG50" s="11"/>
      <c r="DH50" s="11"/>
      <c r="DI50" s="11">
        <v>0.6793877826035879</v>
      </c>
      <c r="DJ50" s="11">
        <v>726.20736370855252</v>
      </c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48" t="s">
        <v>351</v>
      </c>
      <c r="B51" s="11"/>
      <c r="C51" s="11">
        <v>2.323769757621069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>
        <v>29.909636309798127</v>
      </c>
      <c r="V51" s="11"/>
      <c r="W51" s="11"/>
      <c r="X51" s="11"/>
      <c r="Y51" s="11">
        <v>9.1007325159713328E-4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>
        <v>9.344858876124853</v>
      </c>
      <c r="AJ51" s="11"/>
      <c r="AK51" s="11"/>
      <c r="AL51" s="11"/>
      <c r="AM51" s="11"/>
      <c r="AN51" s="11">
        <v>1.0785466440194491</v>
      </c>
      <c r="AO51" s="11">
        <v>0.90323359201623132</v>
      </c>
      <c r="AP51" s="11">
        <v>0.42951214878263727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>
        <v>0.14128318411184834</v>
      </c>
      <c r="DJ51" s="11">
        <v>44.131750585725804</v>
      </c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48" t="s">
        <v>352</v>
      </c>
      <c r="B52" s="11"/>
      <c r="C52" s="11"/>
      <c r="D52" s="11">
        <v>5.9215472588741935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v>10.000684705167965</v>
      </c>
      <c r="Q52" s="11"/>
      <c r="R52" s="11"/>
      <c r="S52" s="11"/>
      <c r="T52" s="11"/>
      <c r="U52" s="11">
        <v>128.89527842494829</v>
      </c>
      <c r="V52" s="11">
        <v>46.531659504953687</v>
      </c>
      <c r="W52" s="11"/>
      <c r="X52" s="11">
        <v>1.958012516705849E-5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>
        <v>2.5784761390669502</v>
      </c>
      <c r="AO52" s="11">
        <v>0.45052565249572585</v>
      </c>
      <c r="AP52" s="11">
        <v>0.2145287898038794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>
        <v>14.34816576357604</v>
      </c>
      <c r="CS52" s="11">
        <v>9.5937626366597506</v>
      </c>
      <c r="CT52" s="11">
        <v>7.2699326760531706</v>
      </c>
      <c r="CU52" s="11">
        <v>9.2938630969540412</v>
      </c>
      <c r="CV52" s="11">
        <v>6.4079379259626528</v>
      </c>
      <c r="CW52" s="11">
        <v>1.0822159715828594</v>
      </c>
      <c r="CX52" s="11">
        <v>1.2207168473900618</v>
      </c>
      <c r="CY52" s="11">
        <v>0.88482507673681299</v>
      </c>
      <c r="CZ52" s="11">
        <v>2.3470123641563134</v>
      </c>
      <c r="DA52" s="11">
        <v>4.1925546812142978</v>
      </c>
      <c r="DB52" s="11"/>
      <c r="DC52" s="11"/>
      <c r="DD52" s="11"/>
      <c r="DE52" s="11"/>
      <c r="DF52" s="11"/>
      <c r="DG52" s="11"/>
      <c r="DH52" s="11"/>
      <c r="DI52" s="11">
        <v>2.6390976295907391</v>
      </c>
      <c r="DJ52" s="11">
        <v>253.87280472531259</v>
      </c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48" t="s">
        <v>353</v>
      </c>
      <c r="B53" s="11"/>
      <c r="C53" s="11"/>
      <c r="D53" s="11"/>
      <c r="E53" s="11">
        <v>63.581798046235086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>
        <v>1.4754820537813758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v>3.3360530981525591</v>
      </c>
      <c r="AJ53" s="11"/>
      <c r="AK53" s="11"/>
      <c r="AL53" s="11"/>
      <c r="AM53" s="11"/>
      <c r="AN53" s="11">
        <v>1.0806328591481174</v>
      </c>
      <c r="AO53" s="11">
        <v>4.5906771099206196</v>
      </c>
      <c r="AP53" s="11">
        <v>0.91171914868106907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>
        <v>52.199008338649762</v>
      </c>
      <c r="CS53" s="11">
        <v>65.411182284002507</v>
      </c>
      <c r="CT53" s="11">
        <v>68.838888453281839</v>
      </c>
      <c r="CU53" s="11">
        <v>69.040072415031716</v>
      </c>
      <c r="CV53" s="11">
        <v>58.963080964352699</v>
      </c>
      <c r="CW53" s="11">
        <v>5.3424011894625378</v>
      </c>
      <c r="CX53" s="11">
        <v>11.502139730728532</v>
      </c>
      <c r="CY53" s="11">
        <v>19.392931738984426</v>
      </c>
      <c r="CZ53" s="11">
        <v>30.601621903051292</v>
      </c>
      <c r="DA53" s="11">
        <v>78.503773804863741</v>
      </c>
      <c r="DB53" s="11"/>
      <c r="DC53" s="11"/>
      <c r="DD53" s="11"/>
      <c r="DE53" s="11"/>
      <c r="DF53" s="11"/>
      <c r="DG53" s="11"/>
      <c r="DH53" s="11"/>
      <c r="DI53" s="11">
        <v>4.1288685768608664</v>
      </c>
      <c r="DJ53" s="11">
        <v>538.90033171518871</v>
      </c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48" t="s">
        <v>354</v>
      </c>
      <c r="B54" s="11"/>
      <c r="C54" s="11"/>
      <c r="D54" s="11"/>
      <c r="E54" s="11"/>
      <c r="F54" s="11">
        <v>4.0120854282217673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>
        <v>19.270826427095567</v>
      </c>
      <c r="V54" s="11">
        <v>5.6103090400339867E-2</v>
      </c>
      <c r="W54" s="11">
        <v>0.40074364734868345</v>
      </c>
      <c r="X54" s="11">
        <v>1.584645028313067E-2</v>
      </c>
      <c r="Y54" s="11">
        <v>3.4438995420652576</v>
      </c>
      <c r="Z54" s="11">
        <v>9.2985712846057889E-3</v>
      </c>
      <c r="AA54" s="11">
        <v>0.46804063849812871</v>
      </c>
      <c r="AB54" s="11"/>
      <c r="AC54" s="11">
        <v>1.4160278785173732</v>
      </c>
      <c r="AD54" s="11"/>
      <c r="AE54" s="11"/>
      <c r="AF54" s="11"/>
      <c r="AG54" s="11"/>
      <c r="AH54" s="11"/>
      <c r="AI54" s="11">
        <v>12.883297013940018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>
        <v>0.85169798622733062</v>
      </c>
      <c r="CS54" s="11">
        <v>1.2632980853973055</v>
      </c>
      <c r="CT54" s="11">
        <v>1.7321337817281348</v>
      </c>
      <c r="CU54" s="11">
        <v>2.2883860115243344</v>
      </c>
      <c r="CV54" s="11">
        <v>2.4854245583926877</v>
      </c>
      <c r="CW54" s="11">
        <v>0.10820562363770289</v>
      </c>
      <c r="CX54" s="11">
        <v>0.25836900958200509</v>
      </c>
      <c r="CY54" s="11">
        <v>0.57997449755152464</v>
      </c>
      <c r="CZ54" s="11">
        <v>1.8640623915517489</v>
      </c>
      <c r="DA54" s="11">
        <v>7.8938295928843161</v>
      </c>
      <c r="DB54" s="11"/>
      <c r="DC54" s="11"/>
      <c r="DD54" s="11"/>
      <c r="DE54" s="11"/>
      <c r="DF54" s="11"/>
      <c r="DG54" s="11"/>
      <c r="DH54" s="11"/>
      <c r="DI54" s="11">
        <v>0.50532932624340487</v>
      </c>
      <c r="DJ54" s="11">
        <v>61.806879552375356</v>
      </c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48" t="s">
        <v>355</v>
      </c>
      <c r="B55" s="11"/>
      <c r="C55" s="11"/>
      <c r="D55" s="11"/>
      <c r="E55" s="11"/>
      <c r="F55" s="11"/>
      <c r="G55" s="11">
        <v>39.642046824329626</v>
      </c>
      <c r="H55" s="11"/>
      <c r="I55" s="11"/>
      <c r="J55" s="11"/>
      <c r="K55" s="11"/>
      <c r="L55" s="11"/>
      <c r="M55" s="11"/>
      <c r="N55" s="11"/>
      <c r="O55" s="11"/>
      <c r="P55" s="11"/>
      <c r="Q55" s="11">
        <v>27.271816126425328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v>1.5070608354426285</v>
      </c>
      <c r="AJ55" s="11"/>
      <c r="AK55" s="11"/>
      <c r="AL55" s="11"/>
      <c r="AM55" s="11"/>
      <c r="AN55" s="11">
        <v>1.510046419744474E-2</v>
      </c>
      <c r="AO55" s="11">
        <v>2.5630786330679316E-2</v>
      </c>
      <c r="AP55" s="11">
        <v>3.1574641996587861E-2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>
        <v>10.43340011059332</v>
      </c>
      <c r="CS55" s="11">
        <v>18.352774706697005</v>
      </c>
      <c r="CT55" s="11">
        <v>22.993609038978967</v>
      </c>
      <c r="CU55" s="11">
        <v>25.222400157993853</v>
      </c>
      <c r="CV55" s="11">
        <v>21.910404090251042</v>
      </c>
      <c r="CW55" s="11">
        <v>1.2768374151140691</v>
      </c>
      <c r="CX55" s="11">
        <v>3.6214392842593548</v>
      </c>
      <c r="CY55" s="11">
        <v>7.2226494215373336</v>
      </c>
      <c r="CZ55" s="11">
        <v>15.755630924669097</v>
      </c>
      <c r="DA55" s="11">
        <v>43.803856428660943</v>
      </c>
      <c r="DB55" s="11"/>
      <c r="DC55" s="11"/>
      <c r="DD55" s="11"/>
      <c r="DE55" s="11"/>
      <c r="DF55" s="11"/>
      <c r="DG55" s="11"/>
      <c r="DH55" s="11"/>
      <c r="DI55" s="11">
        <v>8.3159216948089934E-2</v>
      </c>
      <c r="DJ55" s="11">
        <v>239.1693904744254</v>
      </c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48" t="s">
        <v>311</v>
      </c>
      <c r="B56" s="11"/>
      <c r="C56" s="11"/>
      <c r="D56" s="11"/>
      <c r="E56" s="11"/>
      <c r="F56" s="11"/>
      <c r="G56" s="11"/>
      <c r="H56" s="11">
        <v>107.15248312622163</v>
      </c>
      <c r="I56" s="11"/>
      <c r="J56" s="11"/>
      <c r="K56" s="11"/>
      <c r="L56" s="11"/>
      <c r="M56" s="11"/>
      <c r="N56" s="11"/>
      <c r="O56" s="11"/>
      <c r="P56" s="11"/>
      <c r="Q56" s="11">
        <v>4.1799118755626816</v>
      </c>
      <c r="R56" s="11"/>
      <c r="S56" s="11"/>
      <c r="T56" s="11"/>
      <c r="U56" s="11">
        <v>2.9984936187757389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>
        <v>4.9729790812501298</v>
      </c>
      <c r="AJ56" s="11"/>
      <c r="AK56" s="11"/>
      <c r="AL56" s="11"/>
      <c r="AM56" s="11"/>
      <c r="AN56" s="11">
        <v>6.9285217730792478E-2</v>
      </c>
      <c r="AO56" s="11">
        <v>2.5211361352315952E-2</v>
      </c>
      <c r="AP56" s="11">
        <v>0.14318785355805416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>
        <v>27.184405547482434</v>
      </c>
      <c r="CS56" s="11">
        <v>40.763291422637764</v>
      </c>
      <c r="CT56" s="11">
        <v>47.636667159714889</v>
      </c>
      <c r="CU56" s="11">
        <v>54.600308586350991</v>
      </c>
      <c r="CV56" s="11">
        <v>42.908637912432653</v>
      </c>
      <c r="CW56" s="11">
        <v>4.9824121553965277</v>
      </c>
      <c r="CX56" s="11">
        <v>11.268262376424108</v>
      </c>
      <c r="CY56" s="11">
        <v>21.354334282853511</v>
      </c>
      <c r="CZ56" s="11">
        <v>47.83928927076667</v>
      </c>
      <c r="DA56" s="11">
        <v>155.09916761243912</v>
      </c>
      <c r="DB56" s="11"/>
      <c r="DC56" s="11"/>
      <c r="DD56" s="11"/>
      <c r="DE56" s="11"/>
      <c r="DF56" s="11"/>
      <c r="DG56" s="11"/>
      <c r="DH56" s="11"/>
      <c r="DI56" s="11">
        <v>17.01312561646365</v>
      </c>
      <c r="DJ56" s="11">
        <v>590.19145407741371</v>
      </c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48" t="s">
        <v>356</v>
      </c>
      <c r="B57" s="11"/>
      <c r="C57" s="11"/>
      <c r="D57" s="11"/>
      <c r="E57" s="11"/>
      <c r="F57" s="11"/>
      <c r="G57" s="11"/>
      <c r="H57" s="11"/>
      <c r="I57" s="11">
        <v>4.0305276077117753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>
        <v>47.540461218115844</v>
      </c>
      <c r="V57" s="11">
        <v>3.3785612755765658E-2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>
        <v>3.7559126583428162</v>
      </c>
      <c r="CS57" s="11">
        <v>7.902081066547435</v>
      </c>
      <c r="CT57" s="11">
        <v>7.5619533428090726</v>
      </c>
      <c r="CU57" s="11">
        <v>5.8154548785148661</v>
      </c>
      <c r="CV57" s="11">
        <v>3.8957168044335777</v>
      </c>
      <c r="CW57" s="11">
        <v>0.37252417272571942</v>
      </c>
      <c r="CX57" s="11">
        <v>0.62535499957783658</v>
      </c>
      <c r="CY57" s="11">
        <v>0.69871141146412274</v>
      </c>
      <c r="CZ57" s="11">
        <v>1.9251574486105814</v>
      </c>
      <c r="DA57" s="11">
        <v>7.4438294655686814</v>
      </c>
      <c r="DB57" s="11"/>
      <c r="DC57" s="11"/>
      <c r="DD57" s="11"/>
      <c r="DE57" s="11"/>
      <c r="DF57" s="11"/>
      <c r="DG57" s="11"/>
      <c r="DH57" s="11"/>
      <c r="DI57" s="11"/>
      <c r="DJ57" s="11">
        <v>91.601470687178093</v>
      </c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48" t="s">
        <v>313</v>
      </c>
      <c r="B58" s="11"/>
      <c r="C58" s="11"/>
      <c r="D58" s="11"/>
      <c r="E58" s="11"/>
      <c r="F58" s="11"/>
      <c r="G58" s="11"/>
      <c r="H58" s="11"/>
      <c r="I58" s="11"/>
      <c r="J58" s="11">
        <v>1.0022978900660271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v>8.8254073519033263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>
        <v>0.22575766001110295</v>
      </c>
      <c r="CS58" s="11">
        <v>0.47736375643097345</v>
      </c>
      <c r="CT58" s="11">
        <v>0.78916036932947287</v>
      </c>
      <c r="CU58" s="11">
        <v>0.88180748507873652</v>
      </c>
      <c r="CV58" s="11">
        <v>1.01329895831121</v>
      </c>
      <c r="CW58" s="11">
        <v>4.5904131378571467E-2</v>
      </c>
      <c r="CX58" s="11">
        <v>6.7651893591415407E-2</v>
      </c>
      <c r="CY58" s="11">
        <v>9.5671587620252532E-2</v>
      </c>
      <c r="CZ58" s="11">
        <v>0.29496531369946444</v>
      </c>
      <c r="DA58" s="11">
        <v>1.7201181726317241</v>
      </c>
      <c r="DB58" s="11"/>
      <c r="DC58" s="11"/>
      <c r="DD58" s="11"/>
      <c r="DE58" s="11"/>
      <c r="DF58" s="11"/>
      <c r="DG58" s="11"/>
      <c r="DH58" s="11"/>
      <c r="DI58" s="11">
        <v>4.0190866528462479</v>
      </c>
      <c r="DJ58" s="11">
        <v>19.458491222898523</v>
      </c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48" t="s">
        <v>357</v>
      </c>
      <c r="B59" s="11"/>
      <c r="C59" s="11"/>
      <c r="D59" s="11"/>
      <c r="E59" s="11"/>
      <c r="F59" s="11"/>
      <c r="G59" s="11"/>
      <c r="H59" s="11"/>
      <c r="I59" s="11"/>
      <c r="J59" s="11"/>
      <c r="K59" s="11">
        <v>3.1894503955925471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>
        <v>26.731182886673558</v>
      </c>
      <c r="X59" s="11">
        <v>4.2472522854662669E-3</v>
      </c>
      <c r="Y59" s="11">
        <v>1.0707491492249352E-2</v>
      </c>
      <c r="Z59" s="11">
        <v>2.5951718062446399E-3</v>
      </c>
      <c r="AA59" s="11">
        <v>0.12883505724733724</v>
      </c>
      <c r="AB59" s="11"/>
      <c r="AC59" s="11">
        <v>0.41659695090714621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>
        <v>0.26812070269112898</v>
      </c>
      <c r="DJ59" s="11">
        <v>30.751735908695675</v>
      </c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48" t="s">
        <v>312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21.851577009380854</v>
      </c>
      <c r="M60" s="11"/>
      <c r="N60" s="11"/>
      <c r="O60" s="11"/>
      <c r="P60" s="11"/>
      <c r="Q60" s="11"/>
      <c r="R60" s="11"/>
      <c r="S60" s="11"/>
      <c r="T60" s="11"/>
      <c r="U60" s="11">
        <v>8.54056559662002</v>
      </c>
      <c r="V60" s="11">
        <v>2.1787641266291344</v>
      </c>
      <c r="W60" s="11"/>
      <c r="X60" s="11"/>
      <c r="Y60" s="11">
        <v>7.6081808816463555E-4</v>
      </c>
      <c r="Z60" s="11"/>
      <c r="AA60" s="11"/>
      <c r="AB60" s="11"/>
      <c r="AC60" s="11"/>
      <c r="AD60" s="11"/>
      <c r="AE60" s="11"/>
      <c r="AF60" s="11"/>
      <c r="AG60" s="11"/>
      <c r="AH60" s="11"/>
      <c r="AI60" s="11">
        <v>23.662780660645225</v>
      </c>
      <c r="AJ60" s="11"/>
      <c r="AK60" s="11"/>
      <c r="AL60" s="11"/>
      <c r="AM60" s="11"/>
      <c r="AN60" s="11">
        <v>9.8143185779580061E-2</v>
      </c>
      <c r="AO60" s="11">
        <v>3.5779133742293232E-2</v>
      </c>
      <c r="AP60" s="11">
        <v>0.20290992774672245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>
        <v>9.6214481795481177</v>
      </c>
      <c r="CS60" s="11">
        <v>17.345825461629975</v>
      </c>
      <c r="CT60" s="11">
        <v>25.747730841689126</v>
      </c>
      <c r="CU60" s="11">
        <v>35.317343211046008</v>
      </c>
      <c r="CV60" s="11">
        <v>37.216517791964073</v>
      </c>
      <c r="CW60" s="11">
        <v>1.4888904487969794</v>
      </c>
      <c r="CX60" s="11">
        <v>4.115685066413918</v>
      </c>
      <c r="CY60" s="11">
        <v>10.295663063456423</v>
      </c>
      <c r="CZ60" s="11">
        <v>31.584707917385622</v>
      </c>
      <c r="DA60" s="11">
        <v>136.72761827577713</v>
      </c>
      <c r="DB60" s="11"/>
      <c r="DC60" s="11"/>
      <c r="DD60" s="11"/>
      <c r="DE60" s="11"/>
      <c r="DF60" s="11"/>
      <c r="DG60" s="11">
        <v>7.8363780057613708</v>
      </c>
      <c r="DH60" s="11"/>
      <c r="DI60" s="11">
        <v>33.342924877188402</v>
      </c>
      <c r="DJ60" s="11">
        <v>407.21201359928921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48" t="s">
        <v>358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>
        <v>8.2618736631665826</v>
      </c>
      <c r="N61" s="11"/>
      <c r="O61" s="11"/>
      <c r="P61" s="11"/>
      <c r="Q61" s="11"/>
      <c r="R61" s="11"/>
      <c r="S61" s="11"/>
      <c r="T61" s="11"/>
      <c r="U61" s="11">
        <v>37.00303663041997</v>
      </c>
      <c r="V61" s="11"/>
      <c r="W61" s="11"/>
      <c r="X61" s="11"/>
      <c r="Y61" s="11">
        <v>5.6003668685415319E-3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>
        <v>3.0661549273754796</v>
      </c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>
        <v>0.11508699824622666</v>
      </c>
      <c r="CS61" s="11">
        <v>0.21766882191220327</v>
      </c>
      <c r="CT61" s="11">
        <v>0.23030923187938129</v>
      </c>
      <c r="CU61" s="11">
        <v>0.3625931103734028</v>
      </c>
      <c r="CV61" s="11">
        <v>0.9045083336385944</v>
      </c>
      <c r="CW61" s="11">
        <v>1.651083857027694E-2</v>
      </c>
      <c r="CX61" s="11">
        <v>3.6123213356369137E-2</v>
      </c>
      <c r="CY61" s="11">
        <v>8.7818513520429908E-2</v>
      </c>
      <c r="CZ61" s="11">
        <v>0.3917001330963556</v>
      </c>
      <c r="DA61" s="11">
        <v>4.7702167400020183</v>
      </c>
      <c r="DB61" s="11"/>
      <c r="DC61" s="11"/>
      <c r="DD61" s="11"/>
      <c r="DE61" s="11"/>
      <c r="DF61" s="11"/>
      <c r="DG61" s="11"/>
      <c r="DH61" s="11"/>
      <c r="DI61" s="11">
        <v>258.65988467238935</v>
      </c>
      <c r="DJ61" s="11">
        <v>314.12908619481522</v>
      </c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48" t="s">
        <v>359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6.8164686988045897</v>
      </c>
      <c r="O62" s="11"/>
      <c r="P62" s="11"/>
      <c r="Q62" s="11"/>
      <c r="R62" s="11"/>
      <c r="S62" s="11"/>
      <c r="T62" s="11"/>
      <c r="U62" s="11">
        <v>6.433462570563508</v>
      </c>
      <c r="V62" s="11"/>
      <c r="W62" s="11"/>
      <c r="X62" s="11"/>
      <c r="Y62" s="11">
        <v>25.095757063375792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2.1678537463845977</v>
      </c>
      <c r="AJ62" s="11"/>
      <c r="AK62" s="11"/>
      <c r="AL62" s="11"/>
      <c r="AM62" s="11"/>
      <c r="AN62" s="11">
        <v>0.19025326868103998</v>
      </c>
      <c r="AO62" s="11">
        <v>4.0258313407243798E-2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>
        <v>7.3496211076079659E-5</v>
      </c>
      <c r="CS62" s="11">
        <v>4.7230256372886222E-4</v>
      </c>
      <c r="CT62" s="11">
        <v>9.5456284524782459E-4</v>
      </c>
      <c r="CU62" s="11">
        <v>1.8462542496846825E-3</v>
      </c>
      <c r="CV62" s="11">
        <v>5.9051265873640481E-3</v>
      </c>
      <c r="CW62" s="11"/>
      <c r="CX62" s="11">
        <v>2.0479792674448901E-4</v>
      </c>
      <c r="CY62" s="11">
        <v>5.06192706110736E-4</v>
      </c>
      <c r="CZ62" s="11">
        <v>7.0519381153730969E-4</v>
      </c>
      <c r="DA62" s="11">
        <v>4.3701700935646445E-2</v>
      </c>
      <c r="DB62" s="11"/>
      <c r="DC62" s="11"/>
      <c r="DD62" s="11"/>
      <c r="DE62" s="11"/>
      <c r="DF62" s="11"/>
      <c r="DG62" s="11"/>
      <c r="DH62" s="11"/>
      <c r="DI62" s="11">
        <v>85.349533975232916</v>
      </c>
      <c r="DJ62" s="11">
        <v>126.14795726428682</v>
      </c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48" t="s">
        <v>360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138.3667885280345</v>
      </c>
      <c r="P63" s="11"/>
      <c r="Q63" s="11"/>
      <c r="R63" s="11"/>
      <c r="S63" s="11"/>
      <c r="T63" s="11"/>
      <c r="U63" s="11">
        <v>110.2761372084542</v>
      </c>
      <c r="V63" s="11"/>
      <c r="W63" s="11">
        <v>1.3495129593172972</v>
      </c>
      <c r="X63" s="11"/>
      <c r="Y63" s="11">
        <v>1.5835237989171998E-3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>
        <v>17.68280245965796</v>
      </c>
      <c r="AJ63" s="11"/>
      <c r="AK63" s="11"/>
      <c r="AL63" s="11"/>
      <c r="AM63" s="11"/>
      <c r="AN63" s="11">
        <v>5.3499530006088252</v>
      </c>
      <c r="AO63" s="11">
        <v>30.681201664031882</v>
      </c>
      <c r="AP63" s="11">
        <v>2.1397320826571837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>
        <v>15.0711761218992</v>
      </c>
      <c r="CS63" s="11">
        <v>27.905762011816371</v>
      </c>
      <c r="CT63" s="11">
        <v>47.154591222141065</v>
      </c>
      <c r="CU63" s="11">
        <v>56.839592033730668</v>
      </c>
      <c r="CV63" s="11">
        <v>56.981693244333044</v>
      </c>
      <c r="CW63" s="11">
        <v>1.9766611852250919</v>
      </c>
      <c r="CX63" s="11">
        <v>6.9624205418584566</v>
      </c>
      <c r="CY63" s="11">
        <v>19.134039186138651</v>
      </c>
      <c r="CZ63" s="11">
        <v>53.241706769348951</v>
      </c>
      <c r="DA63" s="11">
        <v>200.43909215610813</v>
      </c>
      <c r="DB63" s="11"/>
      <c r="DC63" s="11"/>
      <c r="DD63" s="11"/>
      <c r="DE63" s="11"/>
      <c r="DF63" s="11"/>
      <c r="DG63" s="11">
        <v>15.207583046213283</v>
      </c>
      <c r="DH63" s="11">
        <v>29.424864360888684</v>
      </c>
      <c r="DI63" s="11">
        <v>6.6469086606330538E-2</v>
      </c>
      <c r="DJ63" s="11">
        <v>836.25336239286867</v>
      </c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33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48" t="s">
        <v>361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>
        <v>9.6008849524968305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8.4884116431331016</v>
      </c>
      <c r="AJ64" s="11"/>
      <c r="AK64" s="11"/>
      <c r="AL64" s="11"/>
      <c r="AM64" s="11"/>
      <c r="AN64" s="11">
        <v>3.3396401823075674</v>
      </c>
      <c r="AO64" s="11">
        <v>9.8324396085722832</v>
      </c>
      <c r="AP64" s="11">
        <v>0.77746810064788696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>
        <v>1.5308308951483449</v>
      </c>
      <c r="CS64" s="11">
        <v>2.7554711888383756</v>
      </c>
      <c r="CT64" s="11">
        <v>6.4627443074729172</v>
      </c>
      <c r="CU64" s="11">
        <v>10.686559733043724</v>
      </c>
      <c r="CV64" s="11">
        <v>12.21876748796468</v>
      </c>
      <c r="CW64" s="11">
        <v>0.15069441915676871</v>
      </c>
      <c r="CX64" s="11">
        <v>0.68642641980554941</v>
      </c>
      <c r="CY64" s="11">
        <v>2.1636479448073729</v>
      </c>
      <c r="CZ64" s="11">
        <v>8.8214474041501951</v>
      </c>
      <c r="DA64" s="11">
        <v>50.844165210822425</v>
      </c>
      <c r="DB64" s="11"/>
      <c r="DC64" s="11"/>
      <c r="DD64" s="11"/>
      <c r="DE64" s="11"/>
      <c r="DF64" s="11"/>
      <c r="DG64" s="11"/>
      <c r="DH64" s="11">
        <v>0.82454467190818648</v>
      </c>
      <c r="DI64" s="11">
        <v>6.1257373312809602E-2</v>
      </c>
      <c r="DJ64" s="11">
        <v>129.245401543589</v>
      </c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33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48" t="s">
        <v>362</v>
      </c>
      <c r="B65" s="11"/>
      <c r="C65" s="11"/>
      <c r="D65" s="11"/>
      <c r="E65" s="11"/>
      <c r="F65" s="11"/>
      <c r="G65" s="11"/>
      <c r="H65" s="11">
        <v>4.0008627889600792</v>
      </c>
      <c r="I65" s="11"/>
      <c r="J65" s="11"/>
      <c r="K65" s="11"/>
      <c r="L65" s="11">
        <v>0.57780877818847909</v>
      </c>
      <c r="M65" s="11">
        <v>1.6968475511032652</v>
      </c>
      <c r="N65" s="11">
        <v>2.4786613991832129E-2</v>
      </c>
      <c r="O65" s="11"/>
      <c r="P65" s="11"/>
      <c r="Q65" s="11">
        <v>93.070639875394335</v>
      </c>
      <c r="R65" s="11"/>
      <c r="S65" s="11"/>
      <c r="T65" s="11"/>
      <c r="U65" s="11">
        <v>36.899926629990389</v>
      </c>
      <c r="V65" s="11"/>
      <c r="W65" s="11">
        <v>3.4391895093273961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v>1.7417876907233645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>
        <v>3.5842069670588836</v>
      </c>
      <c r="CS65" s="11">
        <v>5.7022811911075904</v>
      </c>
      <c r="CT65" s="11">
        <v>8.5715683842524637</v>
      </c>
      <c r="CU65" s="11">
        <v>13.086766806974682</v>
      </c>
      <c r="CV65" s="11">
        <v>18.03079890068598</v>
      </c>
      <c r="CW65" s="11">
        <v>0.81560755148403474</v>
      </c>
      <c r="CX65" s="11">
        <v>1.4175161780192189</v>
      </c>
      <c r="CY65" s="11">
        <v>3.6100115253786411</v>
      </c>
      <c r="CZ65" s="11">
        <v>6.2380620326226373</v>
      </c>
      <c r="DA65" s="11">
        <v>25.780360663997854</v>
      </c>
      <c r="DB65" s="11"/>
      <c r="DC65" s="11"/>
      <c r="DD65" s="11"/>
      <c r="DE65" s="11"/>
      <c r="DF65" s="11"/>
      <c r="DG65" s="11"/>
      <c r="DH65" s="11">
        <v>4.2852110164985246</v>
      </c>
      <c r="DI65" s="11">
        <v>0.87643338174420171</v>
      </c>
      <c r="DJ65" s="11">
        <v>233.45067403750389</v>
      </c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33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48" t="s">
        <v>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v>0.16310397794919795</v>
      </c>
      <c r="Q66" s="11"/>
      <c r="R66" s="11">
        <v>2.1812060472492409</v>
      </c>
      <c r="S66" s="11">
        <v>4.8195369018859413</v>
      </c>
      <c r="T66" s="11">
        <v>2.4690906063718404E-2</v>
      </c>
      <c r="U66" s="11"/>
      <c r="V66" s="11"/>
      <c r="W66" s="11">
        <v>0.69130617940480044</v>
      </c>
      <c r="X66" s="11">
        <v>29.936044716243796</v>
      </c>
      <c r="Y66" s="11">
        <v>20.900028107467893</v>
      </c>
      <c r="Z66" s="11">
        <v>1.3156764823044731</v>
      </c>
      <c r="AA66" s="11">
        <v>5.3331101583485405E-2</v>
      </c>
      <c r="AB66" s="11">
        <v>0.58921090113315844</v>
      </c>
      <c r="AC66" s="11">
        <v>2.2627239043791394</v>
      </c>
      <c r="AD66" s="11">
        <v>3.4849484518046335E-2</v>
      </c>
      <c r="AE66" s="11"/>
      <c r="AF66" s="11">
        <v>98.523023904564297</v>
      </c>
      <c r="AG66" s="11">
        <v>7.5723768340198283E-2</v>
      </c>
      <c r="AH66" s="11"/>
      <c r="AI66" s="11">
        <v>9.0064042699821307</v>
      </c>
      <c r="AJ66" s="11"/>
      <c r="AK66" s="11"/>
      <c r="AL66" s="11"/>
      <c r="AM66" s="11"/>
      <c r="AN66" s="11">
        <v>3.8201392217563335E-3</v>
      </c>
      <c r="AO66" s="11">
        <v>5.2151108167380736E-2</v>
      </c>
      <c r="AP66" s="11">
        <v>5.9807573703861243E-2</v>
      </c>
      <c r="AQ66" s="11">
        <v>1.1157373751682861E-3</v>
      </c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>
        <v>1.2002912493921682</v>
      </c>
      <c r="CS66" s="11">
        <v>2.2353812173265069</v>
      </c>
      <c r="CT66" s="11">
        <v>2.8981586465453919</v>
      </c>
      <c r="CU66" s="11">
        <v>3.166971609644381</v>
      </c>
      <c r="CV66" s="11">
        <v>2.466466595883956</v>
      </c>
      <c r="CW66" s="11">
        <v>0.24061932772734151</v>
      </c>
      <c r="CX66" s="11">
        <v>0.53518418334098794</v>
      </c>
      <c r="CY66" s="11">
        <v>1.0597445676819153</v>
      </c>
      <c r="CZ66" s="11">
        <v>1.8658854458583796</v>
      </c>
      <c r="DA66" s="11">
        <v>3.1079404321823945</v>
      </c>
      <c r="DB66" s="11"/>
      <c r="DC66" s="11"/>
      <c r="DD66" s="11"/>
      <c r="DE66" s="11"/>
      <c r="DF66" s="11"/>
      <c r="DG66" s="11"/>
      <c r="DH66" s="11"/>
      <c r="DI66" s="11">
        <v>6.1059844988458761E-3</v>
      </c>
      <c r="DJ66" s="11">
        <v>189.47650447161993</v>
      </c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33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48" t="s">
        <v>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0.53150648176014914</v>
      </c>
      <c r="T67" s="11">
        <v>1.709512578435097E-4</v>
      </c>
      <c r="U67" s="11">
        <v>3.4337689473526005</v>
      </c>
      <c r="V67" s="11">
        <v>1.8966124859854106E-5</v>
      </c>
      <c r="W67" s="11">
        <v>2.7094749994194977E-4</v>
      </c>
      <c r="X67" s="11">
        <v>4.5590711170021529E-4</v>
      </c>
      <c r="Y67" s="11">
        <v>4.1415257905218594E-5</v>
      </c>
      <c r="Z67" s="11">
        <v>4.0262393593520354E-5</v>
      </c>
      <c r="AA67" s="11">
        <v>7.7034456249406482E-8</v>
      </c>
      <c r="AB67" s="11">
        <v>1.0270781934572062E-5</v>
      </c>
      <c r="AC67" s="11">
        <v>7.1871084300968765E-6</v>
      </c>
      <c r="AD67" s="11"/>
      <c r="AE67" s="11">
        <v>1.4050207162200737E-4</v>
      </c>
      <c r="AF67" s="11">
        <v>0.3473410678503559</v>
      </c>
      <c r="AG67" s="11"/>
      <c r="AH67" s="11"/>
      <c r="AI67" s="11">
        <v>7.2369001516836153</v>
      </c>
      <c r="AJ67" s="11"/>
      <c r="AK67" s="11"/>
      <c r="AL67" s="11"/>
      <c r="AM67" s="11"/>
      <c r="AN67" s="11">
        <v>1.1784369464255064</v>
      </c>
      <c r="AO67" s="11">
        <v>2.915479189779274</v>
      </c>
      <c r="AP67" s="11">
        <v>1.0394469988829045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>
        <v>5.4060845778880884</v>
      </c>
      <c r="CS67" s="11">
        <v>8.4131355560274557</v>
      </c>
      <c r="CT67" s="11">
        <v>12.311188266660439</v>
      </c>
      <c r="CU67" s="11">
        <v>12.780722411572084</v>
      </c>
      <c r="CV67" s="11">
        <v>10.472832250848104</v>
      </c>
      <c r="CW67" s="11">
        <v>0.78629157918332193</v>
      </c>
      <c r="CX67" s="11">
        <v>2.254465879203821</v>
      </c>
      <c r="CY67" s="11">
        <v>6.4196500045109106</v>
      </c>
      <c r="CZ67" s="11">
        <v>14.052661497367557</v>
      </c>
      <c r="DA67" s="11">
        <v>36.035142211692921</v>
      </c>
      <c r="DB67" s="11"/>
      <c r="DC67" s="11"/>
      <c r="DD67" s="11"/>
      <c r="DE67" s="11"/>
      <c r="DF67" s="11"/>
      <c r="DG67" s="11"/>
      <c r="DH67" s="11"/>
      <c r="DI67" s="11">
        <v>0.16876703358245926</v>
      </c>
      <c r="DJ67" s="11">
        <v>125.78497753891385</v>
      </c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33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48" t="s">
        <v>672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>
        <v>0.54295935772403192</v>
      </c>
      <c r="T68" s="11">
        <v>1.0301317537667669</v>
      </c>
      <c r="U68" s="11">
        <v>11.904831395149378</v>
      </c>
      <c r="V68" s="11">
        <v>0.74840737900961807</v>
      </c>
      <c r="W68" s="11">
        <v>1.5859210734202684</v>
      </c>
      <c r="X68" s="11">
        <v>1.0694064809555202</v>
      </c>
      <c r="Y68" s="11">
        <v>2.7587812797075153</v>
      </c>
      <c r="Z68" s="11">
        <v>17.682083502358875</v>
      </c>
      <c r="AA68" s="11">
        <v>14.32154305657326</v>
      </c>
      <c r="AB68" s="11">
        <v>10.175842543126199</v>
      </c>
      <c r="AC68" s="11">
        <v>38.578079072218308</v>
      </c>
      <c r="AD68" s="11"/>
      <c r="AE68" s="11">
        <v>1.5921098763876065</v>
      </c>
      <c r="AF68" s="11">
        <v>18.708308251051971</v>
      </c>
      <c r="AG68" s="11"/>
      <c r="AH68" s="11"/>
      <c r="AI68" s="11">
        <v>1.8546191592862078</v>
      </c>
      <c r="AJ68" s="11"/>
      <c r="AK68" s="11"/>
      <c r="AL68" s="11"/>
      <c r="AM68" s="11"/>
      <c r="AN68" s="11">
        <v>0.30277690975499261</v>
      </c>
      <c r="AO68" s="11">
        <v>2.9176989643527111</v>
      </c>
      <c r="AP68" s="11">
        <v>3.2706055371834498E-2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>
        <v>0.41713147324678734</v>
      </c>
      <c r="DI68" s="11">
        <v>28.902425460483236</v>
      </c>
      <c r="DJ68" s="11">
        <v>155.12576304394508</v>
      </c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33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48" t="s">
        <v>422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9.9999999999999995E-7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>
        <v>9.9999999999999995E-7</v>
      </c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33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48" t="s">
        <v>363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84.516631857745864</v>
      </c>
      <c r="P70" s="11">
        <v>53.929857925526711</v>
      </c>
      <c r="Q70" s="11">
        <v>4.9497243565244027</v>
      </c>
      <c r="R70" s="11"/>
      <c r="S70" s="11"/>
      <c r="T70" s="11">
        <v>1.3731894754825181E-2</v>
      </c>
      <c r="U70" s="11">
        <v>155.40180161317971</v>
      </c>
      <c r="V70" s="11">
        <v>14.407544317216939</v>
      </c>
      <c r="W70" s="11">
        <v>0.15076599841744109</v>
      </c>
      <c r="X70" s="11">
        <v>0.36986797837399943</v>
      </c>
      <c r="Y70" s="11">
        <v>4.7734568594378137</v>
      </c>
      <c r="Z70" s="11"/>
      <c r="AA70" s="11"/>
      <c r="AB70" s="11"/>
      <c r="AC70" s="11"/>
      <c r="AD70" s="11"/>
      <c r="AE70" s="11"/>
      <c r="AF70" s="11"/>
      <c r="AG70" s="11"/>
      <c r="AH70" s="11"/>
      <c r="AI70" s="11">
        <v>27.681781966257876</v>
      </c>
      <c r="AJ70" s="11"/>
      <c r="AK70" s="11"/>
      <c r="AL70" s="11"/>
      <c r="AM70" s="11"/>
      <c r="AN70" s="11">
        <v>19.162016806847628</v>
      </c>
      <c r="AO70" s="11">
        <v>43.44922945679086</v>
      </c>
      <c r="AP70" s="11">
        <v>23.299600602907351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>
        <v>123.51218634159837</v>
      </c>
      <c r="CS70" s="11">
        <v>154.90201258723411</v>
      </c>
      <c r="CT70" s="11">
        <v>174.83704018085564</v>
      </c>
      <c r="CU70" s="11">
        <v>179.71456504781031</v>
      </c>
      <c r="CV70" s="11">
        <v>135.02350710134749</v>
      </c>
      <c r="CW70" s="11">
        <v>14.744684976114291</v>
      </c>
      <c r="CX70" s="11">
        <v>31.073800974829425</v>
      </c>
      <c r="CY70" s="11">
        <v>54.788461512031851</v>
      </c>
      <c r="CZ70" s="11">
        <v>103.26231132749862</v>
      </c>
      <c r="DA70" s="11">
        <v>458.04662126173417</v>
      </c>
      <c r="DB70" s="11"/>
      <c r="DC70" s="11"/>
      <c r="DD70" s="11"/>
      <c r="DE70" s="11"/>
      <c r="DF70" s="11"/>
      <c r="DG70" s="11"/>
      <c r="DH70" s="11"/>
      <c r="DI70" s="11">
        <v>62.773349378758155</v>
      </c>
      <c r="DJ70" s="11">
        <v>1924.7845523237938</v>
      </c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33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48" t="s">
        <v>364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1.9992441792609366</v>
      </c>
      <c r="V71" s="11">
        <v>22.141833035653484</v>
      </c>
      <c r="W71" s="11"/>
      <c r="X71" s="11">
        <v>4.81923689551986E-2</v>
      </c>
      <c r="Y71" s="11">
        <v>1.7387817917509469</v>
      </c>
      <c r="Z71" s="11"/>
      <c r="AA71" s="11"/>
      <c r="AB71" s="11"/>
      <c r="AC71" s="11"/>
      <c r="AD71" s="11"/>
      <c r="AE71" s="11"/>
      <c r="AF71" s="11"/>
      <c r="AG71" s="11">
        <v>0.25602580571968864</v>
      </c>
      <c r="AH71" s="11">
        <v>0.62556861346525727</v>
      </c>
      <c r="AI71" s="11">
        <v>24.577588910639591</v>
      </c>
      <c r="AJ71" s="11"/>
      <c r="AK71" s="11">
        <v>7.1034832447536389E-2</v>
      </c>
      <c r="AL71" s="11">
        <v>0.54486319306475295</v>
      </c>
      <c r="AM71" s="11">
        <v>0.6229628622101353</v>
      </c>
      <c r="AN71" s="11">
        <v>0.4088547495798</v>
      </c>
      <c r="AO71" s="11">
        <v>0.14905588057478145</v>
      </c>
      <c r="AP71" s="11">
        <v>1.2158160089773782</v>
      </c>
      <c r="AQ71" s="11">
        <v>0.26241801337627568</v>
      </c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>
        <v>7.5316588820032075</v>
      </c>
      <c r="CS71" s="11">
        <v>14.421109981413627</v>
      </c>
      <c r="CT71" s="11">
        <v>24.26823294432522</v>
      </c>
      <c r="CU71" s="11">
        <v>31.650806204960109</v>
      </c>
      <c r="CV71" s="11">
        <v>65.968917528592826</v>
      </c>
      <c r="CW71" s="11">
        <v>0.83643040601075946</v>
      </c>
      <c r="CX71" s="11">
        <v>2.4835205497710806</v>
      </c>
      <c r="CY71" s="11">
        <v>5.0767902212200298</v>
      </c>
      <c r="CZ71" s="11">
        <v>16.640349586880603</v>
      </c>
      <c r="DA71" s="11">
        <v>187.86537756218246</v>
      </c>
      <c r="DB71" s="11"/>
      <c r="DC71" s="11"/>
      <c r="DD71" s="11"/>
      <c r="DE71" s="11"/>
      <c r="DF71" s="11"/>
      <c r="DG71" s="11"/>
      <c r="DH71" s="11"/>
      <c r="DI71" s="11">
        <v>14.957357078833555</v>
      </c>
      <c r="DJ71" s="11">
        <v>426.36279119186923</v>
      </c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33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48" t="s">
        <v>365</v>
      </c>
      <c r="B72" s="11">
        <v>3.9386211186353242</v>
      </c>
      <c r="C72" s="11">
        <v>0.11617269805041214</v>
      </c>
      <c r="D72" s="11">
        <v>4.011861596481733</v>
      </c>
      <c r="E72" s="11">
        <v>3.3437796328103944</v>
      </c>
      <c r="F72" s="11">
        <v>9.7432828535791161E-2</v>
      </c>
      <c r="G72" s="11">
        <v>1.4252844454316314E-2</v>
      </c>
      <c r="H72" s="11">
        <v>3.0889590957408988</v>
      </c>
      <c r="I72" s="11"/>
      <c r="J72" s="11">
        <v>7.5123180159934341E-2</v>
      </c>
      <c r="K72" s="11">
        <v>0.28113302716005656</v>
      </c>
      <c r="L72" s="11">
        <v>0.17329474273812592</v>
      </c>
      <c r="M72" s="11"/>
      <c r="N72" s="11"/>
      <c r="O72" s="11"/>
      <c r="P72" s="11">
        <v>0.13062003390876722</v>
      </c>
      <c r="Q72" s="11">
        <v>9.3003418197405527E-2</v>
      </c>
      <c r="R72" s="11">
        <v>3.8018475229428028E-2</v>
      </c>
      <c r="S72" s="11">
        <v>12.772572349290616</v>
      </c>
      <c r="T72" s="11">
        <v>0.10522728059631864</v>
      </c>
      <c r="U72" s="11">
        <v>18.644865175516824</v>
      </c>
      <c r="V72" s="11">
        <v>6.1098031705722478E-2</v>
      </c>
      <c r="W72" s="11">
        <v>53.963333079952235</v>
      </c>
      <c r="X72" s="11">
        <v>0.73084194528445678</v>
      </c>
      <c r="Y72" s="11">
        <v>0.35413916578401483</v>
      </c>
      <c r="Z72" s="11">
        <v>0.26353264442839408</v>
      </c>
      <c r="AA72" s="11">
        <v>1.0683180127842564</v>
      </c>
      <c r="AB72" s="11">
        <v>0.28267727324309738</v>
      </c>
      <c r="AC72" s="11">
        <v>6.1812160207720517</v>
      </c>
      <c r="AD72" s="11"/>
      <c r="AE72" s="11">
        <v>0.17649114362842896</v>
      </c>
      <c r="AF72" s="11"/>
      <c r="AG72" s="11">
        <v>1.6826323260464833E-3</v>
      </c>
      <c r="AH72" s="11">
        <v>3.5376646577301801E-2</v>
      </c>
      <c r="AI72" s="11">
        <v>2.8273520269801642</v>
      </c>
      <c r="AJ72" s="11">
        <v>1.7656235805551708</v>
      </c>
      <c r="AK72" s="11">
        <v>0.88407941981798166</v>
      </c>
      <c r="AL72" s="11">
        <v>1.3819425150688309E-2</v>
      </c>
      <c r="AM72" s="11">
        <v>3.8814891069775515</v>
      </c>
      <c r="AN72" s="11">
        <v>2.0732887350063507</v>
      </c>
      <c r="AO72" s="11">
        <v>1.8934151592805013E-2</v>
      </c>
      <c r="AP72" s="11">
        <v>0.9484869260861637</v>
      </c>
      <c r="AQ72" s="11">
        <v>1.3978505991325185</v>
      </c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>
        <v>8.9943148906895356</v>
      </c>
      <c r="CS72" s="11">
        <v>16.453187949998533</v>
      </c>
      <c r="CT72" s="11">
        <v>26.683763764041665</v>
      </c>
      <c r="CU72" s="11">
        <v>33.414338461208018</v>
      </c>
      <c r="CV72" s="11">
        <v>34.683683936058628</v>
      </c>
      <c r="CW72" s="11">
        <v>1.0083207603852162</v>
      </c>
      <c r="CX72" s="11">
        <v>3.0468741377568369</v>
      </c>
      <c r="CY72" s="11">
        <v>7.8657497527916007</v>
      </c>
      <c r="CZ72" s="11">
        <v>21.268665151745441</v>
      </c>
      <c r="DA72" s="11">
        <v>119.06773226169676</v>
      </c>
      <c r="DB72" s="11"/>
      <c r="DC72" s="11"/>
      <c r="DD72" s="11"/>
      <c r="DE72" s="11"/>
      <c r="DF72" s="11"/>
      <c r="DG72" s="11"/>
      <c r="DH72" s="11"/>
      <c r="DI72" s="11">
        <v>50.538421609334193</v>
      </c>
      <c r="DJ72" s="11">
        <v>446.87962074099818</v>
      </c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33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48" t="s">
        <v>29</v>
      </c>
      <c r="B73" s="11">
        <v>0.11255305003590162</v>
      </c>
      <c r="C73" s="11">
        <v>1.5601971084471127E-2</v>
      </c>
      <c r="D73" s="11">
        <v>7.7418204223511797E-2</v>
      </c>
      <c r="E73" s="11">
        <v>0.64656247907137943</v>
      </c>
      <c r="F73" s="11">
        <v>1.1074976949689824E-2</v>
      </c>
      <c r="G73" s="11">
        <v>4.93847476734621E-3</v>
      </c>
      <c r="H73" s="11"/>
      <c r="I73" s="11"/>
      <c r="J73" s="11">
        <v>1.9829581098018995E-2</v>
      </c>
      <c r="K73" s="11">
        <v>2.79300973068017E-2</v>
      </c>
      <c r="L73" s="11">
        <v>0.22983006018039603</v>
      </c>
      <c r="M73" s="11">
        <v>7.1640690881279293E-2</v>
      </c>
      <c r="N73" s="11">
        <v>3.4673203961967797E-3</v>
      </c>
      <c r="O73" s="11"/>
      <c r="P73" s="11"/>
      <c r="Q73" s="11">
        <v>4.0752910466954452E-4</v>
      </c>
      <c r="R73" s="11">
        <v>3.854197815674849E-3</v>
      </c>
      <c r="S73" s="11">
        <v>9.0228750661680679E-2</v>
      </c>
      <c r="T73" s="11">
        <v>0.14105154274344739</v>
      </c>
      <c r="U73" s="11">
        <v>0.18161026725610299</v>
      </c>
      <c r="V73" s="11">
        <v>1.4732124463278584</v>
      </c>
      <c r="W73" s="11">
        <v>0.44477175588924861</v>
      </c>
      <c r="X73" s="11">
        <v>20.974824866208273</v>
      </c>
      <c r="Y73" s="11">
        <v>0.30217915855977512</v>
      </c>
      <c r="Z73" s="11">
        <v>0.52043054596200755</v>
      </c>
      <c r="AA73" s="11">
        <v>1.3176719744204086</v>
      </c>
      <c r="AB73" s="11">
        <v>0.83749053538462981</v>
      </c>
      <c r="AC73" s="11">
        <v>27.952706777548002</v>
      </c>
      <c r="AD73" s="11">
        <v>2.3363954188470428E-3</v>
      </c>
      <c r="AE73" s="11"/>
      <c r="AF73" s="11">
        <v>60.243641425499909</v>
      </c>
      <c r="AG73" s="11">
        <v>1.5541556288329694</v>
      </c>
      <c r="AH73" s="11">
        <v>1.1896956986724203</v>
      </c>
      <c r="AI73" s="11">
        <v>0.12460771442015575</v>
      </c>
      <c r="AJ73" s="11">
        <v>1.7461587622794468</v>
      </c>
      <c r="AK73" s="11">
        <v>2.5181951081277791</v>
      </c>
      <c r="AL73" s="11">
        <v>3.0516350663446119E-2</v>
      </c>
      <c r="AM73" s="11">
        <v>8.3190757761619114</v>
      </c>
      <c r="AN73" s="11">
        <v>11.902098357611301</v>
      </c>
      <c r="AO73" s="11">
        <v>22.041943194218511</v>
      </c>
      <c r="AP73" s="11">
        <v>1.2817833862130934</v>
      </c>
      <c r="AQ73" s="11">
        <v>1.5156156152348592</v>
      </c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>
        <v>0.5537795404089878</v>
      </c>
      <c r="CS73" s="11">
        <v>0.88895889155560914</v>
      </c>
      <c r="CT73" s="11">
        <v>1.1602265795252593</v>
      </c>
      <c r="CU73" s="11">
        <v>1.1352895644786223</v>
      </c>
      <c r="CV73" s="11">
        <v>1.1424857277560634</v>
      </c>
      <c r="CW73" s="11">
        <v>7.5494112984553205E-2</v>
      </c>
      <c r="CX73" s="11">
        <v>0.17254008939536011</v>
      </c>
      <c r="CY73" s="11">
        <v>0.4552189542076005</v>
      </c>
      <c r="CZ73" s="11">
        <v>0.8881607239044359</v>
      </c>
      <c r="DA73" s="11">
        <v>4.2944399902800248</v>
      </c>
      <c r="DB73" s="11"/>
      <c r="DC73" s="11"/>
      <c r="DD73" s="11"/>
      <c r="DE73" s="11"/>
      <c r="DF73" s="11"/>
      <c r="DG73" s="11"/>
      <c r="DH73" s="11"/>
      <c r="DI73" s="11">
        <v>20.20803637571467</v>
      </c>
      <c r="DJ73" s="11">
        <v>198.9057412174426</v>
      </c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33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48" t="s">
        <v>806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1.5497617806175006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>
        <v>1.5497617806175006</v>
      </c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33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48" t="s">
        <v>366</v>
      </c>
      <c r="B75" s="11">
        <v>22.569949973961311</v>
      </c>
      <c r="C75" s="11">
        <v>0.44329870182960279</v>
      </c>
      <c r="D75" s="11">
        <v>9.9240599503977052</v>
      </c>
      <c r="E75" s="11">
        <v>32.792489530245263</v>
      </c>
      <c r="F75" s="11">
        <v>1.8968853366178187</v>
      </c>
      <c r="G75" s="11">
        <v>17.970346690813063</v>
      </c>
      <c r="H75" s="11">
        <v>77.38847534053248</v>
      </c>
      <c r="I75" s="11">
        <v>3.6580208737611408</v>
      </c>
      <c r="J75" s="11">
        <v>0.96091404864274332</v>
      </c>
      <c r="K75" s="11">
        <v>1.0231394504713762</v>
      </c>
      <c r="L75" s="11">
        <v>14.993624374097184</v>
      </c>
      <c r="M75" s="11">
        <v>50.078091865474931</v>
      </c>
      <c r="N75" s="11">
        <v>5.806296603644741</v>
      </c>
      <c r="O75" s="11">
        <v>54.193287492983039</v>
      </c>
      <c r="P75" s="11">
        <v>2.9410923760347449</v>
      </c>
      <c r="Q75" s="11">
        <v>5.5471269335617368</v>
      </c>
      <c r="R75" s="11">
        <v>1.2421605324183316</v>
      </c>
      <c r="S75" s="11">
        <v>12.352822376274323</v>
      </c>
      <c r="T75" s="11">
        <v>18.853298357482807</v>
      </c>
      <c r="U75" s="11">
        <v>40.723392803720756</v>
      </c>
      <c r="V75" s="11">
        <v>43.00819142808129</v>
      </c>
      <c r="W75" s="11">
        <v>36.232494060356238</v>
      </c>
      <c r="X75" s="11">
        <v>14.87061392612693</v>
      </c>
      <c r="Y75" s="11">
        <v>15.590890184844948</v>
      </c>
      <c r="Z75" s="11">
        <v>9.95177968123431</v>
      </c>
      <c r="AA75" s="11">
        <v>4.1686078499116404</v>
      </c>
      <c r="AB75" s="11">
        <v>0.79249093937762505</v>
      </c>
      <c r="AC75" s="11">
        <v>69.985591620801941</v>
      </c>
      <c r="AD75" s="11">
        <v>0.69032172852225848</v>
      </c>
      <c r="AE75" s="11">
        <v>6.8341733116721626</v>
      </c>
      <c r="AF75" s="11">
        <v>48.374590641938426</v>
      </c>
      <c r="AG75" s="11">
        <v>21.610668206094825</v>
      </c>
      <c r="AH75" s="11">
        <v>54.470025903681091</v>
      </c>
      <c r="AI75" s="11">
        <v>6.9367622815189272</v>
      </c>
      <c r="AJ75" s="11">
        <v>4.894320475857862</v>
      </c>
      <c r="AK75" s="11">
        <v>4.6218666800313235</v>
      </c>
      <c r="AL75" s="11">
        <v>0.63966793837928582</v>
      </c>
      <c r="AM75" s="11">
        <v>11.830557440355413</v>
      </c>
      <c r="AN75" s="11">
        <v>33.223631523522869</v>
      </c>
      <c r="AO75" s="11">
        <v>15.432987677695779</v>
      </c>
      <c r="AP75" s="11">
        <v>19.302405691289426</v>
      </c>
      <c r="AQ75" s="11">
        <v>13.324554761240844</v>
      </c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>
        <v>3.453923058342049</v>
      </c>
      <c r="CS75" s="11">
        <v>6.1181621085903091</v>
      </c>
      <c r="CT75" s="11">
        <v>8.1178640489001435</v>
      </c>
      <c r="CU75" s="11">
        <v>11.8787593473792</v>
      </c>
      <c r="CV75" s="11">
        <v>13.705141252742406</v>
      </c>
      <c r="CW75" s="11">
        <v>0.46865293536051222</v>
      </c>
      <c r="CX75" s="11">
        <v>1.2871212500604248</v>
      </c>
      <c r="CY75" s="11">
        <v>2.9491963749091754</v>
      </c>
      <c r="CZ75" s="11">
        <v>7.5447688849894741</v>
      </c>
      <c r="DA75" s="11">
        <v>40.365349281808825</v>
      </c>
      <c r="DB75" s="11"/>
      <c r="DC75" s="11"/>
      <c r="DD75" s="11"/>
      <c r="DE75" s="11"/>
      <c r="DF75" s="11"/>
      <c r="DG75" s="11"/>
      <c r="DH75" s="11">
        <v>27.835154419932543</v>
      </c>
      <c r="DI75" s="11">
        <v>99.853469205712912</v>
      </c>
      <c r="DJ75" s="11">
        <v>1035.7235297342284</v>
      </c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33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48" t="s">
        <v>367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>
        <v>1.837834153030145</v>
      </c>
      <c r="U76" s="11"/>
      <c r="V76" s="11">
        <v>2.2490379179178919</v>
      </c>
      <c r="W76" s="11">
        <v>0.59116257900116465</v>
      </c>
      <c r="X76" s="11">
        <v>0.55058184832210855</v>
      </c>
      <c r="Y76" s="11">
        <v>28.684784300339675</v>
      </c>
      <c r="Z76" s="11">
        <v>28.710592010997466</v>
      </c>
      <c r="AA76" s="11">
        <v>10.497676699632834</v>
      </c>
      <c r="AB76" s="11">
        <v>1.4305266348832084</v>
      </c>
      <c r="AC76" s="11">
        <v>5.6336450857098948</v>
      </c>
      <c r="AD76" s="11">
        <v>2.2022077449771076</v>
      </c>
      <c r="AE76" s="11">
        <v>0.66230239461866391</v>
      </c>
      <c r="AF76" s="11">
        <v>56.324932365184843</v>
      </c>
      <c r="AG76" s="11">
        <v>3.2985599095870885E-2</v>
      </c>
      <c r="AH76" s="11">
        <v>2.6449874227637875</v>
      </c>
      <c r="AI76" s="11">
        <v>0.54631272885593729</v>
      </c>
      <c r="AJ76" s="11"/>
      <c r="AK76" s="11">
        <v>8.6710497973860559E-2</v>
      </c>
      <c r="AL76" s="11">
        <v>2.5857361578557263E-2</v>
      </c>
      <c r="AM76" s="11">
        <v>1.3700254291742071</v>
      </c>
      <c r="AN76" s="11">
        <v>2.3083383184202972</v>
      </c>
      <c r="AO76" s="11">
        <v>0.11320888669605561</v>
      </c>
      <c r="AP76" s="11">
        <v>0.21335915886319873</v>
      </c>
      <c r="AQ76" s="11">
        <v>0.18478691989732016</v>
      </c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>
        <v>0.18647760356387874</v>
      </c>
      <c r="CS76" s="11">
        <v>0.13829947708068638</v>
      </c>
      <c r="CT76" s="11">
        <v>0.53252897677939071</v>
      </c>
      <c r="CU76" s="11">
        <v>0.84768879646431117</v>
      </c>
      <c r="CV76" s="11">
        <v>1.1801422262526875</v>
      </c>
      <c r="CW76" s="11">
        <v>6.8952406725531377E-3</v>
      </c>
      <c r="CX76" s="11">
        <v>4.2199912468074981E-2</v>
      </c>
      <c r="CY76" s="11">
        <v>0.13784220993047483</v>
      </c>
      <c r="CZ76" s="11">
        <v>0.24986845602871305</v>
      </c>
      <c r="DA76" s="11">
        <v>1.6582348632392303</v>
      </c>
      <c r="DB76" s="11"/>
      <c r="DC76" s="11"/>
      <c r="DD76" s="11"/>
      <c r="DE76" s="11"/>
      <c r="DF76" s="11"/>
      <c r="DG76" s="11"/>
      <c r="DH76" s="11"/>
      <c r="DI76" s="11">
        <v>5.8552162281835587</v>
      </c>
      <c r="DJ76" s="11">
        <v>157.73725004859764</v>
      </c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33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48" t="s">
        <v>368</v>
      </c>
      <c r="B77" s="11">
        <v>0.87342603561229526</v>
      </c>
      <c r="C77" s="11">
        <v>0.15920413234100908</v>
      </c>
      <c r="D77" s="11">
        <v>0.86856147175324805</v>
      </c>
      <c r="E77" s="11">
        <v>0.73348729186935258</v>
      </c>
      <c r="F77" s="11">
        <v>3.6146565964367897E-2</v>
      </c>
      <c r="G77" s="11">
        <v>5.3763586271749321E-3</v>
      </c>
      <c r="H77" s="11">
        <v>2.9690988562682517</v>
      </c>
      <c r="I77" s="11">
        <v>6.5264870604227962E-2</v>
      </c>
      <c r="J77" s="11">
        <v>5.0523462735817849E-2</v>
      </c>
      <c r="K77" s="11">
        <v>0.22321746964927972</v>
      </c>
      <c r="L77" s="11">
        <v>2.4250575299918888</v>
      </c>
      <c r="M77" s="11">
        <v>1.089749818906824</v>
      </c>
      <c r="N77" s="11">
        <v>0.6657469867592134</v>
      </c>
      <c r="O77" s="11"/>
      <c r="P77" s="11">
        <v>0.32644841175205436</v>
      </c>
      <c r="Q77" s="11"/>
      <c r="R77" s="11">
        <v>0.6045787651203115</v>
      </c>
      <c r="S77" s="11">
        <v>0.49859529582718737</v>
      </c>
      <c r="T77" s="11">
        <v>0.34949698991701311</v>
      </c>
      <c r="U77" s="11">
        <v>1.4638866546360947</v>
      </c>
      <c r="V77" s="11">
        <v>1.0141913663884552</v>
      </c>
      <c r="W77" s="11"/>
      <c r="X77" s="11">
        <v>0.62380609718299018</v>
      </c>
      <c r="Y77" s="11">
        <v>4.0196577014496908E-2</v>
      </c>
      <c r="Z77" s="11">
        <v>0.40744124850910945</v>
      </c>
      <c r="AA77" s="11">
        <v>48.118174986087823</v>
      </c>
      <c r="AB77" s="11">
        <v>28.755547688216204</v>
      </c>
      <c r="AC77" s="11">
        <v>4.5119394962383224</v>
      </c>
      <c r="AD77" s="11">
        <v>14.702754331117976</v>
      </c>
      <c r="AE77" s="11">
        <v>0.12880731542748311</v>
      </c>
      <c r="AF77" s="11">
        <v>119.69632522861721</v>
      </c>
      <c r="AG77" s="11">
        <v>0.28288475283371045</v>
      </c>
      <c r="AH77" s="11">
        <v>1.9725990024773725</v>
      </c>
      <c r="AI77" s="11">
        <v>0.37687426178580341</v>
      </c>
      <c r="AJ77" s="11">
        <v>1.5181610570020734</v>
      </c>
      <c r="AK77" s="11">
        <v>1.5153486837699555</v>
      </c>
      <c r="AL77" s="11"/>
      <c r="AM77" s="11">
        <v>35.699746001658006</v>
      </c>
      <c r="AN77" s="11">
        <v>3.9123825848580633</v>
      </c>
      <c r="AO77" s="11">
        <v>0.54738434964934779</v>
      </c>
      <c r="AP77" s="11">
        <v>1.7585546954573556E-2</v>
      </c>
      <c r="AQ77" s="11">
        <v>1.2876626329938077E-2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>
        <v>2.4467164690518663E-2</v>
      </c>
      <c r="CS77" s="11">
        <v>6.2767168219452687E-3</v>
      </c>
      <c r="CT77" s="11">
        <v>5.3068918977715915E-2</v>
      </c>
      <c r="CU77" s="11">
        <v>4.0959309489808596E-2</v>
      </c>
      <c r="CV77" s="11">
        <v>0.87932018187255234</v>
      </c>
      <c r="CW77" s="11">
        <v>6.8959515001842161E-4</v>
      </c>
      <c r="CX77" s="11">
        <v>1.3192820938629125E-2</v>
      </c>
      <c r="CY77" s="11">
        <v>4.8988196320124697E-3</v>
      </c>
      <c r="CZ77" s="11">
        <v>5.4337426979262193E-2</v>
      </c>
      <c r="DA77" s="11">
        <v>0.23974599945996894</v>
      </c>
      <c r="DB77" s="11"/>
      <c r="DC77" s="11"/>
      <c r="DD77" s="11"/>
      <c r="DE77" s="11"/>
      <c r="DF77" s="11"/>
      <c r="DG77" s="11">
        <v>85.243756187099081</v>
      </c>
      <c r="DH77" s="11"/>
      <c r="DI77" s="11">
        <v>27.589888410473005</v>
      </c>
      <c r="DJ77" s="11">
        <v>391.4134957220391</v>
      </c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33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48" t="s">
        <v>369</v>
      </c>
      <c r="B78" s="11">
        <v>9.0907556612215917E-2</v>
      </c>
      <c r="C78" s="11">
        <v>2.5802043790247947E-2</v>
      </c>
      <c r="D78" s="11">
        <v>0.11444265911849773</v>
      </c>
      <c r="E78" s="11">
        <v>0.21056717956649393</v>
      </c>
      <c r="F78" s="11">
        <v>4.0215928930749476E-2</v>
      </c>
      <c r="G78" s="11">
        <v>0.14923641373297467</v>
      </c>
      <c r="H78" s="11">
        <v>0.42936388471964509</v>
      </c>
      <c r="I78" s="11">
        <v>0.45912029145473315</v>
      </c>
      <c r="J78" s="11">
        <v>1.2739549024200646E-2</v>
      </c>
      <c r="K78" s="11">
        <v>0.17541281021536964</v>
      </c>
      <c r="L78" s="11">
        <v>6.8479160560052557E-2</v>
      </c>
      <c r="M78" s="11">
        <v>3.3265851409152239E-3</v>
      </c>
      <c r="N78" s="11">
        <v>2.3306101497328173</v>
      </c>
      <c r="O78" s="11"/>
      <c r="P78" s="11"/>
      <c r="Q78" s="11">
        <v>1.6931394627775238</v>
      </c>
      <c r="R78" s="11">
        <v>0.19248250275097323</v>
      </c>
      <c r="S78" s="11">
        <v>1.2993062719413022</v>
      </c>
      <c r="T78" s="11">
        <v>0.27361483746519299</v>
      </c>
      <c r="U78" s="11">
        <v>1.4164133828846648</v>
      </c>
      <c r="V78" s="11">
        <v>1.9357535026937162E-3</v>
      </c>
      <c r="W78" s="11">
        <v>3.2971833069656755</v>
      </c>
      <c r="X78" s="11">
        <v>0.60846418590486784</v>
      </c>
      <c r="Y78" s="11">
        <v>6.2913079351067019E-2</v>
      </c>
      <c r="Z78" s="11">
        <v>2.510243350715135E-3</v>
      </c>
      <c r="AA78" s="11">
        <v>1.9293986346656262</v>
      </c>
      <c r="AB78" s="11">
        <v>27.971731039248368</v>
      </c>
      <c r="AC78" s="11">
        <v>0.78578579390895842</v>
      </c>
      <c r="AD78" s="11">
        <v>8.3344553120681724</v>
      </c>
      <c r="AE78" s="11">
        <v>2.3893232498081369</v>
      </c>
      <c r="AF78" s="11">
        <v>11.979483899523389</v>
      </c>
      <c r="AG78" s="11">
        <v>26.673766303944074</v>
      </c>
      <c r="AH78" s="11">
        <v>73.079328977934068</v>
      </c>
      <c r="AI78" s="11">
        <v>1.7964815842584818</v>
      </c>
      <c r="AJ78" s="11">
        <v>16.346872579176306</v>
      </c>
      <c r="AK78" s="11">
        <v>1.759443870781549</v>
      </c>
      <c r="AL78" s="11">
        <v>0.59653152993602332</v>
      </c>
      <c r="AM78" s="11">
        <v>2.7025705087377641</v>
      </c>
      <c r="AN78" s="11">
        <v>5.4069083908003401</v>
      </c>
      <c r="AO78" s="11">
        <v>1.506437119816485</v>
      </c>
      <c r="AP78" s="11">
        <v>9.9526680791527866</v>
      </c>
      <c r="AQ78" s="11">
        <v>0.6171503862356299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>
        <v>3.1982600922027808</v>
      </c>
      <c r="CS78" s="11">
        <v>4.6500749313864684</v>
      </c>
      <c r="CT78" s="11">
        <v>10.28215412333989</v>
      </c>
      <c r="CU78" s="11">
        <v>15.070518805423617</v>
      </c>
      <c r="CV78" s="11">
        <v>22.428947761102759</v>
      </c>
      <c r="CW78" s="11">
        <v>0.24545289082735108</v>
      </c>
      <c r="CX78" s="11">
        <v>0.76734513809313964</v>
      </c>
      <c r="CY78" s="11">
        <v>2.2883688545433909</v>
      </c>
      <c r="CZ78" s="11">
        <v>9.888954745054507</v>
      </c>
      <c r="DA78" s="11">
        <v>107.28880805758149</v>
      </c>
      <c r="DB78" s="11"/>
      <c r="DC78" s="11"/>
      <c r="DD78" s="11"/>
      <c r="DE78" s="11"/>
      <c r="DF78" s="11"/>
      <c r="DG78" s="11">
        <v>430.26860151976308</v>
      </c>
      <c r="DH78" s="11">
        <v>0.6976542142643618</v>
      </c>
      <c r="DI78" s="11">
        <v>28.391513089226979</v>
      </c>
      <c r="DJ78" s="11">
        <v>842.25317872229959</v>
      </c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33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48" t="s">
        <v>370</v>
      </c>
      <c r="B79" s="11">
        <v>8.6052755854876928E-2</v>
      </c>
      <c r="C79" s="11">
        <v>2.4501717355758804E-2</v>
      </c>
      <c r="D79" s="11">
        <v>7.6621807549373144E-2</v>
      </c>
      <c r="E79" s="11">
        <v>0.36138247575071664</v>
      </c>
      <c r="F79" s="11">
        <v>3.730114843591608E-2</v>
      </c>
      <c r="G79" s="11">
        <v>0.14916862965364555</v>
      </c>
      <c r="H79" s="11">
        <v>0.42933040364428382</v>
      </c>
      <c r="I79" s="11">
        <v>1.9971326009549057E-2</v>
      </c>
      <c r="J79" s="11">
        <v>2.8312347376672131E-3</v>
      </c>
      <c r="K79" s="11"/>
      <c r="L79" s="11">
        <v>6.8477564456283696E-2</v>
      </c>
      <c r="M79" s="11">
        <v>0.34358913905774202</v>
      </c>
      <c r="N79" s="11">
        <v>2.391655333469497E-2</v>
      </c>
      <c r="O79" s="11">
        <v>2.2094056243348046</v>
      </c>
      <c r="P79" s="11">
        <v>0.46403287827969986</v>
      </c>
      <c r="Q79" s="11">
        <v>0.46788199269860686</v>
      </c>
      <c r="R79" s="11">
        <v>5.7194010012557202E-2</v>
      </c>
      <c r="S79" s="11"/>
      <c r="T79" s="11">
        <v>1.4359992687197198</v>
      </c>
      <c r="U79" s="11">
        <v>68.740549564488887</v>
      </c>
      <c r="V79" s="11">
        <v>16.424180990684686</v>
      </c>
      <c r="W79" s="11">
        <v>6.6700240444413259</v>
      </c>
      <c r="X79" s="11">
        <v>7.765942048926572</v>
      </c>
      <c r="Y79" s="11">
        <v>8.9473600131661648</v>
      </c>
      <c r="Z79" s="11">
        <v>4.1506235568514969</v>
      </c>
      <c r="AA79" s="11">
        <v>42.67421118924598</v>
      </c>
      <c r="AB79" s="11">
        <v>1.1284587747807944</v>
      </c>
      <c r="AC79" s="11">
        <v>26.576140023223569</v>
      </c>
      <c r="AD79" s="11">
        <v>2.2262779456939812E-2</v>
      </c>
      <c r="AE79" s="11">
        <v>1.6308539764928185</v>
      </c>
      <c r="AF79" s="11">
        <v>2.6240272570230352</v>
      </c>
      <c r="AG79" s="11">
        <v>0.10964211514568584</v>
      </c>
      <c r="AH79" s="11">
        <v>0.65443502825559885</v>
      </c>
      <c r="AI79" s="11">
        <v>0.24193824136490033</v>
      </c>
      <c r="AJ79" s="11">
        <v>2.9827932563252775</v>
      </c>
      <c r="AK79" s="11">
        <v>2.6037138983242771</v>
      </c>
      <c r="AL79" s="11">
        <v>4.5492203226678497E-2</v>
      </c>
      <c r="AM79" s="11">
        <v>11.923874521570296</v>
      </c>
      <c r="AN79" s="11">
        <v>15.946364836820369</v>
      </c>
      <c r="AO79" s="11">
        <v>4.436826850975641</v>
      </c>
      <c r="AP79" s="11">
        <v>2.9820595114742523</v>
      </c>
      <c r="AQ79" s="11">
        <v>2.2592784901062029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>
        <v>5.5188068315750982</v>
      </c>
      <c r="CS79" s="11">
        <v>9.7150196816191574</v>
      </c>
      <c r="CT79" s="11">
        <v>14.189757956040914</v>
      </c>
      <c r="CU79" s="11">
        <v>20.178208194233413</v>
      </c>
      <c r="CV79" s="11">
        <v>18.640518482166399</v>
      </c>
      <c r="CW79" s="11">
        <v>0.62119802676402802</v>
      </c>
      <c r="CX79" s="11">
        <v>1.687683245746892</v>
      </c>
      <c r="CY79" s="11">
        <v>3.3424055529372838</v>
      </c>
      <c r="CZ79" s="11">
        <v>10.051195371300624</v>
      </c>
      <c r="DA79" s="11">
        <v>70.263090917776324</v>
      </c>
      <c r="DB79" s="11"/>
      <c r="DC79" s="11"/>
      <c r="DD79" s="11"/>
      <c r="DE79" s="11"/>
      <c r="DF79" s="11"/>
      <c r="DG79" s="11"/>
      <c r="DH79" s="11"/>
      <c r="DI79" s="11">
        <v>6.8069092912581919</v>
      </c>
      <c r="DJ79" s="11">
        <v>398.81350525367571</v>
      </c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33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48" t="s">
        <v>371</v>
      </c>
      <c r="B80" s="11">
        <v>0.17350669366033589</v>
      </c>
      <c r="C80" s="11">
        <v>4.08952360524584E-2</v>
      </c>
      <c r="D80" s="11">
        <v>0.33302973643195044</v>
      </c>
      <c r="E80" s="11">
        <v>0.60600160380585466</v>
      </c>
      <c r="F80" s="11">
        <v>0.21590645910913919</v>
      </c>
      <c r="G80" s="11">
        <v>0.96624183265177133</v>
      </c>
      <c r="H80" s="11">
        <v>1.1086442654609134</v>
      </c>
      <c r="I80" s="11">
        <v>0.26472097144379003</v>
      </c>
      <c r="J80" s="11">
        <v>1.3839398893041793E-2</v>
      </c>
      <c r="K80" s="11">
        <v>0.30449990831581475</v>
      </c>
      <c r="L80" s="11">
        <v>0.23596452629581252</v>
      </c>
      <c r="M80" s="11">
        <v>4.0591063876784164</v>
      </c>
      <c r="N80" s="11">
        <v>2.3287923671208497E-2</v>
      </c>
      <c r="O80" s="11">
        <v>6.1304880274358373</v>
      </c>
      <c r="P80" s="11">
        <v>1.7721727611764224</v>
      </c>
      <c r="Q80" s="11">
        <v>0.3248604890681937</v>
      </c>
      <c r="R80" s="11">
        <v>0.37366884166129705</v>
      </c>
      <c r="S80" s="11">
        <v>4.5923297178480187</v>
      </c>
      <c r="T80" s="11">
        <v>11.312705903042804</v>
      </c>
      <c r="U80" s="11">
        <v>0.10134856267368789</v>
      </c>
      <c r="V80" s="11">
        <v>1.5408946444253726</v>
      </c>
      <c r="W80" s="11">
        <v>4.8696067532613245</v>
      </c>
      <c r="X80" s="11">
        <v>2.7687906288517672</v>
      </c>
      <c r="Y80" s="11">
        <v>1.660464249558341</v>
      </c>
      <c r="Z80" s="11">
        <v>5.2851710110984262</v>
      </c>
      <c r="AA80" s="11">
        <v>3.0723462698758075</v>
      </c>
      <c r="AB80" s="11">
        <v>2.4054768232680237</v>
      </c>
      <c r="AC80" s="11">
        <v>9.1757628124669406</v>
      </c>
      <c r="AD80" s="11">
        <v>3.462042466880249</v>
      </c>
      <c r="AE80" s="11">
        <v>0.83017983443313492</v>
      </c>
      <c r="AF80" s="11">
        <v>33.354314710984532</v>
      </c>
      <c r="AG80" s="11">
        <v>19.017028460030328</v>
      </c>
      <c r="AH80" s="11">
        <v>40.355825241943279</v>
      </c>
      <c r="AI80" s="11">
        <v>11.331309880344914</v>
      </c>
      <c r="AJ80" s="11">
        <v>1.1237584628069721</v>
      </c>
      <c r="AK80" s="11">
        <v>1.148143011538477</v>
      </c>
      <c r="AL80" s="11">
        <v>3.094289295742048</v>
      </c>
      <c r="AM80" s="11">
        <v>3.9247474895917884</v>
      </c>
      <c r="AN80" s="11">
        <v>12.921573272104899</v>
      </c>
      <c r="AO80" s="11">
        <v>10.628682722715062</v>
      </c>
      <c r="AP80" s="11">
        <v>0.28807632972649955</v>
      </c>
      <c r="AQ80" s="11">
        <v>1.3995828124663987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>
        <v>0.19427635473117863</v>
      </c>
      <c r="CS80" s="11">
        <v>0.75475752693552989</v>
      </c>
      <c r="CT80" s="11">
        <v>1.5999852477728118</v>
      </c>
      <c r="CU80" s="11">
        <v>2.9972502247734409</v>
      </c>
      <c r="CV80" s="11">
        <v>4.0305262870702778</v>
      </c>
      <c r="CW80" s="11">
        <v>0.1854795704770191</v>
      </c>
      <c r="CX80" s="11">
        <v>0.58010037528346392</v>
      </c>
      <c r="CY80" s="11">
        <v>1.8306074102813918</v>
      </c>
      <c r="CZ80" s="11">
        <v>4.9725034798469059</v>
      </c>
      <c r="DA80" s="11">
        <v>29.235804990188406</v>
      </c>
      <c r="DB80" s="11"/>
      <c r="DC80" s="11"/>
      <c r="DD80" s="11"/>
      <c r="DE80" s="11"/>
      <c r="DF80" s="11"/>
      <c r="DG80" s="11"/>
      <c r="DH80" s="11">
        <v>9.9999999999999995E-7</v>
      </c>
      <c r="DI80" s="11"/>
      <c r="DJ80" s="11">
        <v>252.99257889785176</v>
      </c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33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48" t="s">
        <v>34</v>
      </c>
      <c r="B81" s="11">
        <v>1.6503138066420203E-2</v>
      </c>
      <c r="C81" s="11">
        <v>2.1416304042718164E-3</v>
      </c>
      <c r="D81" s="11">
        <v>0.18010400281073957</v>
      </c>
      <c r="E81" s="11">
        <v>0.118894261378842</v>
      </c>
      <c r="F81" s="11">
        <v>6.4125793760886453E-3</v>
      </c>
      <c r="G81" s="11">
        <v>2.8516800757224348E-2</v>
      </c>
      <c r="H81" s="11">
        <v>0.35815505664418013</v>
      </c>
      <c r="I81" s="11">
        <v>2.0602795328342208E-2</v>
      </c>
      <c r="J81" s="11">
        <v>6.607511896533612E-3</v>
      </c>
      <c r="K81" s="11">
        <v>1.3575032589926702E-2</v>
      </c>
      <c r="L81" s="11">
        <v>0.16330108033203047</v>
      </c>
      <c r="M81" s="11">
        <v>2.7503801582797647</v>
      </c>
      <c r="N81" s="11">
        <v>5.4494753377772468E-3</v>
      </c>
      <c r="O81" s="11">
        <v>6.549978783873259</v>
      </c>
      <c r="P81" s="11">
        <v>4.3699291269648652</v>
      </c>
      <c r="Q81" s="11">
        <v>2.6253504312899714</v>
      </c>
      <c r="R81" s="11">
        <v>3.3662220146437258E-2</v>
      </c>
      <c r="S81" s="11"/>
      <c r="T81" s="11">
        <v>3.2016255029461101E-2</v>
      </c>
      <c r="U81" s="11">
        <v>5.7787916320806847</v>
      </c>
      <c r="V81" s="11">
        <v>6.0935320259212258</v>
      </c>
      <c r="W81" s="11">
        <v>0.65684275073977538</v>
      </c>
      <c r="X81" s="11">
        <v>0.23899836277255693</v>
      </c>
      <c r="Y81" s="11">
        <v>0.10870205092223718</v>
      </c>
      <c r="Z81" s="11">
        <v>7.8762831879989295E-2</v>
      </c>
      <c r="AA81" s="11">
        <v>8.5062259764405151E-2</v>
      </c>
      <c r="AB81" s="11">
        <v>0.52237763217296673</v>
      </c>
      <c r="AC81" s="11">
        <v>1.4267049091235584</v>
      </c>
      <c r="AD81" s="11">
        <v>2.0144435344720203E-5</v>
      </c>
      <c r="AE81" s="11">
        <v>2.718575954937954</v>
      </c>
      <c r="AF81" s="11">
        <v>0.76182986327660596</v>
      </c>
      <c r="AG81" s="11">
        <v>0.3860620963659524</v>
      </c>
      <c r="AH81" s="11">
        <v>0.19226968589455237</v>
      </c>
      <c r="AI81" s="11">
        <v>8.8182737304790191</v>
      </c>
      <c r="AJ81" s="11">
        <v>1.5549279763949576E-2</v>
      </c>
      <c r="AK81" s="11">
        <v>2.6369854897097443E-2</v>
      </c>
      <c r="AL81" s="11">
        <v>0.30051970867410505</v>
      </c>
      <c r="AM81" s="11">
        <v>6.1093565524969314E-2</v>
      </c>
      <c r="AN81" s="11">
        <v>1.0575926039393033</v>
      </c>
      <c r="AO81" s="11">
        <v>0.48756425398957531</v>
      </c>
      <c r="AP81" s="11">
        <v>1.7018140519499958</v>
      </c>
      <c r="AQ81" s="11">
        <v>0.39423797601495947</v>
      </c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>
        <v>0.69599187950161401</v>
      </c>
      <c r="CS81" s="11">
        <v>0.93935159418791081</v>
      </c>
      <c r="CT81" s="11">
        <v>1.1141211076349604</v>
      </c>
      <c r="CU81" s="11">
        <v>1.5475161814200857</v>
      </c>
      <c r="CV81" s="11">
        <v>1.440477148214486</v>
      </c>
      <c r="CW81" s="11">
        <v>0.12867542752595598</v>
      </c>
      <c r="CX81" s="11">
        <v>0.42885953423040551</v>
      </c>
      <c r="CY81" s="11">
        <v>0.81772643033127779</v>
      </c>
      <c r="CZ81" s="11">
        <v>1.9455906517100923</v>
      </c>
      <c r="DA81" s="11">
        <v>7.4908519196455092</v>
      </c>
      <c r="DB81" s="11"/>
      <c r="DC81" s="11"/>
      <c r="DD81" s="11"/>
      <c r="DE81" s="11"/>
      <c r="DF81" s="11"/>
      <c r="DG81" s="11"/>
      <c r="DH81" s="11"/>
      <c r="DI81" s="11"/>
      <c r="DJ81" s="11">
        <v>65.742289440429204</v>
      </c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33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48" t="s">
        <v>372</v>
      </c>
      <c r="B82" s="11">
        <v>9.7033224727362394E-2</v>
      </c>
      <c r="C82" s="11">
        <v>5.7361852661598645E-3</v>
      </c>
      <c r="D82" s="11">
        <v>3.969547334504523E-2</v>
      </c>
      <c r="E82" s="11"/>
      <c r="F82" s="11">
        <v>2.9143301829041681E-3</v>
      </c>
      <c r="G82" s="11"/>
      <c r="H82" s="11"/>
      <c r="I82" s="11">
        <v>6.3640155268601034E-2</v>
      </c>
      <c r="J82" s="11">
        <v>3.1777432115676234E-2</v>
      </c>
      <c r="K82" s="11">
        <v>1.3969939993013296E-2</v>
      </c>
      <c r="L82" s="11">
        <v>7.3330609223472166E-3</v>
      </c>
      <c r="M82" s="11">
        <v>0.36116565410314416</v>
      </c>
      <c r="N82" s="11">
        <v>0.21785580202343383</v>
      </c>
      <c r="O82" s="11">
        <v>9.8660716259841479</v>
      </c>
      <c r="P82" s="11">
        <v>1.1990903154016379</v>
      </c>
      <c r="Q82" s="11">
        <v>0.43803324427233026</v>
      </c>
      <c r="R82" s="11">
        <v>2.052885528817695E-2</v>
      </c>
      <c r="S82" s="11">
        <v>1.2934462878294175</v>
      </c>
      <c r="T82" s="11">
        <v>0.89250827283342893</v>
      </c>
      <c r="U82" s="11"/>
      <c r="V82" s="11">
        <v>3.5238573354957489E-2</v>
      </c>
      <c r="W82" s="11">
        <v>8.8696698751585826E-2</v>
      </c>
      <c r="X82" s="11">
        <v>0.24413243427650763</v>
      </c>
      <c r="Y82" s="11">
        <v>0.15958282312263022</v>
      </c>
      <c r="Z82" s="11">
        <v>8.7267906190610436E-3</v>
      </c>
      <c r="AA82" s="11">
        <v>0.13031821832538265</v>
      </c>
      <c r="AB82" s="11">
        <v>0.42959522971832742</v>
      </c>
      <c r="AC82" s="11">
        <v>0.99700445984234298</v>
      </c>
      <c r="AD82" s="11">
        <v>2.8642613886008186</v>
      </c>
      <c r="AE82" s="11">
        <v>0.29569108246544157</v>
      </c>
      <c r="AF82" s="11">
        <v>105.23962794002843</v>
      </c>
      <c r="AG82" s="11">
        <v>22.942069647634973</v>
      </c>
      <c r="AH82" s="11">
        <v>26.569952313489317</v>
      </c>
      <c r="AI82" s="11">
        <v>11.080895625209601</v>
      </c>
      <c r="AJ82" s="11">
        <v>3.3169993173485204</v>
      </c>
      <c r="AK82" s="11">
        <v>2.4288039533164993</v>
      </c>
      <c r="AL82" s="11">
        <v>61.058870794918917</v>
      </c>
      <c r="AM82" s="11">
        <v>9.8885441372558063</v>
      </c>
      <c r="AN82" s="11">
        <v>20.99644317647261</v>
      </c>
      <c r="AO82" s="11">
        <v>2.091338485561252</v>
      </c>
      <c r="AP82" s="11">
        <v>3.7839611740329828</v>
      </c>
      <c r="AQ82" s="11">
        <v>1.8532111592340383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>
        <v>1050.6704109645361</v>
      </c>
      <c r="DH82" s="11"/>
      <c r="DI82" s="11"/>
      <c r="DJ82" s="11">
        <v>1341.7251762476731</v>
      </c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33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48" t="s">
        <v>36</v>
      </c>
      <c r="B83" s="11">
        <v>7.3206662588900819</v>
      </c>
      <c r="C83" s="11">
        <v>0.25941807050318444</v>
      </c>
      <c r="D83" s="11">
        <v>3.306499971766907</v>
      </c>
      <c r="E83" s="11">
        <v>7.3766554442186338</v>
      </c>
      <c r="F83" s="11">
        <v>0.33209957330057177</v>
      </c>
      <c r="G83" s="11">
        <v>0.95214863757487977</v>
      </c>
      <c r="H83" s="11">
        <v>24.827363349398915</v>
      </c>
      <c r="I83" s="11">
        <v>0.45127518624981983</v>
      </c>
      <c r="J83" s="11">
        <v>0.28996699290342204</v>
      </c>
      <c r="K83" s="11">
        <v>1.1201512348691753</v>
      </c>
      <c r="L83" s="11">
        <v>4.7045375634796427</v>
      </c>
      <c r="M83" s="11">
        <v>9.4887169936452676</v>
      </c>
      <c r="N83" s="11">
        <v>0.19049249730140197</v>
      </c>
      <c r="O83" s="11"/>
      <c r="P83" s="11">
        <v>3.5589202412896079</v>
      </c>
      <c r="Q83" s="11">
        <v>6.2006599331319683E-2</v>
      </c>
      <c r="R83" s="11">
        <v>0.6629355847047721</v>
      </c>
      <c r="S83" s="11">
        <v>3.1870411967891696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>
        <v>0.15711417780757192</v>
      </c>
      <c r="AJ83" s="11"/>
      <c r="AK83" s="11"/>
      <c r="AL83" s="11"/>
      <c r="AM83" s="11"/>
      <c r="AN83" s="11">
        <v>3.442599329154244E-3</v>
      </c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>
        <v>1244.3111195638608</v>
      </c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>
        <v>2.0964097126548475</v>
      </c>
      <c r="DJ83" s="11">
        <v>1314.6589814498691</v>
      </c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33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48" t="s">
        <v>373</v>
      </c>
      <c r="B84" s="11">
        <v>2.971987737478591</v>
      </c>
      <c r="C84" s="11">
        <v>0.3049513358767128</v>
      </c>
      <c r="D84" s="11">
        <v>2.2471776658501872</v>
      </c>
      <c r="E84" s="11">
        <v>4.6369814268740832</v>
      </c>
      <c r="F84" s="11">
        <v>0.74191654311209421</v>
      </c>
      <c r="G84" s="11">
        <v>2.4588065134473274</v>
      </c>
      <c r="H84" s="11">
        <v>12.704268141710383</v>
      </c>
      <c r="I84" s="11">
        <v>0.92480949243763377</v>
      </c>
      <c r="J84" s="11">
        <v>0.36741911899301377</v>
      </c>
      <c r="K84" s="11">
        <v>0.30991525840755096</v>
      </c>
      <c r="L84" s="11">
        <v>2.1515197878803929</v>
      </c>
      <c r="M84" s="11">
        <v>3.014804185621816</v>
      </c>
      <c r="N84" s="11">
        <v>0.70254866381350656</v>
      </c>
      <c r="O84" s="11">
        <v>15.24609695234696</v>
      </c>
      <c r="P84" s="11">
        <v>0.79422201362156286</v>
      </c>
      <c r="Q84" s="11">
        <v>0.23225133158264083</v>
      </c>
      <c r="R84" s="11">
        <v>1.4953882367757236</v>
      </c>
      <c r="S84" s="11">
        <v>9.9238435082031415</v>
      </c>
      <c r="T84" s="11">
        <v>7.9481595573938195</v>
      </c>
      <c r="U84" s="11">
        <v>0.17404011821025345</v>
      </c>
      <c r="V84" s="11">
        <v>9.7562401345665979</v>
      </c>
      <c r="W84" s="11">
        <v>3.9463667949238306</v>
      </c>
      <c r="X84" s="11">
        <v>4.0888503286933595</v>
      </c>
      <c r="Y84" s="11">
        <v>3.0043772105902109</v>
      </c>
      <c r="Z84" s="11">
        <v>4.3809779700593658</v>
      </c>
      <c r="AA84" s="11">
        <v>4.6558274930895482</v>
      </c>
      <c r="AB84" s="11">
        <v>2.2208417415480151</v>
      </c>
      <c r="AC84" s="11">
        <v>16.668840464840752</v>
      </c>
      <c r="AD84" s="11">
        <v>10.038330496927644</v>
      </c>
      <c r="AE84" s="11">
        <v>1.7855275618122208</v>
      </c>
      <c r="AF84" s="11">
        <v>100.53822010334778</v>
      </c>
      <c r="AG84" s="11">
        <v>360.12423314218904</v>
      </c>
      <c r="AH84" s="11">
        <v>232.05699391581368</v>
      </c>
      <c r="AI84" s="11">
        <v>7.6614446966021905</v>
      </c>
      <c r="AJ84" s="11">
        <v>9.2598354374417742</v>
      </c>
      <c r="AK84" s="11">
        <v>16.046464104915639</v>
      </c>
      <c r="AL84" s="11">
        <v>1.0547963156885807</v>
      </c>
      <c r="AM84" s="11">
        <v>44.883554891838678</v>
      </c>
      <c r="AN84" s="11">
        <v>49.330058884958603</v>
      </c>
      <c r="AO84" s="11">
        <v>17.495138496170121</v>
      </c>
      <c r="AP84" s="11">
        <v>11.410683212757057</v>
      </c>
      <c r="AQ84" s="11">
        <v>2.0984736551789132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>
        <v>103.98479913449938</v>
      </c>
      <c r="CK84" s="11"/>
      <c r="CL84" s="11"/>
      <c r="CM84" s="11"/>
      <c r="CN84" s="11"/>
      <c r="CO84" s="11"/>
      <c r="CP84" s="11"/>
      <c r="CQ84" s="11"/>
      <c r="CR84" s="11">
        <v>0.66600327583765373</v>
      </c>
      <c r="CS84" s="11">
        <v>1.7533915164912866</v>
      </c>
      <c r="CT84" s="11">
        <v>3.1429492074965175</v>
      </c>
      <c r="CU84" s="11">
        <v>10.658116503483265</v>
      </c>
      <c r="CV84" s="11">
        <v>5.2607992400742773</v>
      </c>
      <c r="CW84" s="11">
        <v>9.3096033612328197E-2</v>
      </c>
      <c r="CX84" s="11">
        <v>0.24315087352856579</v>
      </c>
      <c r="CY84" s="11">
        <v>0.80287958849661334</v>
      </c>
      <c r="CZ84" s="11">
        <v>2.8745561178936496</v>
      </c>
      <c r="DA84" s="11">
        <v>19.609492962021818</v>
      </c>
      <c r="DB84" s="11"/>
      <c r="DC84" s="11"/>
      <c r="DD84" s="11"/>
      <c r="DE84" s="11"/>
      <c r="DF84" s="11"/>
      <c r="DG84" s="11"/>
      <c r="DH84" s="11"/>
      <c r="DI84" s="11">
        <v>291.41459735863106</v>
      </c>
      <c r="DJ84" s="11">
        <v>1422.3610164556576</v>
      </c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33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48" t="s">
        <v>374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v>0.40200284475432618</v>
      </c>
      <c r="O85" s="11"/>
      <c r="P85" s="11"/>
      <c r="Q85" s="11">
        <v>8.9148558399379185E-2</v>
      </c>
      <c r="R85" s="11"/>
      <c r="S85" s="11"/>
      <c r="T85" s="11">
        <v>0.12519343866157864</v>
      </c>
      <c r="U85" s="11"/>
      <c r="V85" s="11">
        <v>1.2944805880300954E-2</v>
      </c>
      <c r="W85" s="11">
        <v>7.5222089083391452E-2</v>
      </c>
      <c r="X85" s="11">
        <v>4.3745708667453836E-2</v>
      </c>
      <c r="Y85" s="11">
        <v>0.46215010800633355</v>
      </c>
      <c r="Z85" s="11">
        <v>1.0446494829523685E-2</v>
      </c>
      <c r="AA85" s="11">
        <v>0.15530763644788878</v>
      </c>
      <c r="AB85" s="11">
        <v>3.4370745744309608E-2</v>
      </c>
      <c r="AC85" s="11">
        <v>0.20156733236042251</v>
      </c>
      <c r="AD85" s="11">
        <v>1.1151182882210191E-2</v>
      </c>
      <c r="AE85" s="11"/>
      <c r="AF85" s="11">
        <v>1.732176114149534</v>
      </c>
      <c r="AG85" s="11">
        <v>21.574391365465964</v>
      </c>
      <c r="AH85" s="11">
        <v>30.872592314154073</v>
      </c>
      <c r="AI85" s="11">
        <v>0.36894730244404506</v>
      </c>
      <c r="AJ85" s="11">
        <v>1.4381682561987554</v>
      </c>
      <c r="AK85" s="11">
        <v>4.5814183671709703</v>
      </c>
      <c r="AL85" s="11"/>
      <c r="AM85" s="11">
        <v>5.2550851540544068</v>
      </c>
      <c r="AN85" s="11">
        <v>23.261583847195027</v>
      </c>
      <c r="AO85" s="11">
        <v>36.112258999034772</v>
      </c>
      <c r="AP85" s="11">
        <v>5.2913389383513989</v>
      </c>
      <c r="AQ85" s="11">
        <v>1.8610258964491884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>
        <v>2.5945005256407434</v>
      </c>
      <c r="CS85" s="11">
        <v>6.6647281849906914</v>
      </c>
      <c r="CT85" s="11">
        <v>11.143458458577554</v>
      </c>
      <c r="CU85" s="11">
        <v>15.83990951955073</v>
      </c>
      <c r="CV85" s="11">
        <v>22.613400978572329</v>
      </c>
      <c r="CW85" s="11">
        <v>0.5665127444284721</v>
      </c>
      <c r="CX85" s="11">
        <v>1.5507313906268283</v>
      </c>
      <c r="CY85" s="11">
        <v>6.0290654507308901</v>
      </c>
      <c r="CZ85" s="11">
        <v>21.416080058476989</v>
      </c>
      <c r="DA85" s="11">
        <v>133.57564371337926</v>
      </c>
      <c r="DB85" s="11"/>
      <c r="DC85" s="11"/>
      <c r="DD85" s="11"/>
      <c r="DE85" s="11"/>
      <c r="DF85" s="11"/>
      <c r="DG85" s="11"/>
      <c r="DH85" s="11"/>
      <c r="DI85" s="11">
        <v>74.525778256335187</v>
      </c>
      <c r="DJ85" s="11">
        <v>430.49204678169485</v>
      </c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33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48" t="s">
        <v>375</v>
      </c>
      <c r="B86" s="11">
        <v>1.9409186314709774E-2</v>
      </c>
      <c r="C86" s="11">
        <v>5.3538492663622453E-4</v>
      </c>
      <c r="D86" s="11">
        <v>1.9270862824049283E-2</v>
      </c>
      <c r="E86" s="11"/>
      <c r="F86" s="11">
        <v>2.9143508341306482E-3</v>
      </c>
      <c r="G86" s="11">
        <v>1.2510313555254854E-4</v>
      </c>
      <c r="H86" s="11">
        <v>8.9218680463802089E-2</v>
      </c>
      <c r="I86" s="11">
        <v>2.8603838687153403E-3</v>
      </c>
      <c r="J86" s="11">
        <v>8.2585125741473347E-3</v>
      </c>
      <c r="K86" s="11">
        <v>1.3571379645002397E-2</v>
      </c>
      <c r="L86" s="11">
        <v>3.6255460349544917E-2</v>
      </c>
      <c r="M86" s="11">
        <v>0.2648258347796445</v>
      </c>
      <c r="N86" s="11">
        <v>1.9812929701968807E-3</v>
      </c>
      <c r="O86" s="11"/>
      <c r="P86" s="11">
        <v>6.524807849548471E-2</v>
      </c>
      <c r="Q86" s="11">
        <v>8.4855337794698019E-2</v>
      </c>
      <c r="R86" s="11">
        <v>2.8131874036613196E-2</v>
      </c>
      <c r="S86" s="11">
        <v>0.37001039123787449</v>
      </c>
      <c r="T86" s="11">
        <v>0.20522663523774518</v>
      </c>
      <c r="U86" s="11">
        <v>4.1266193466479072E-3</v>
      </c>
      <c r="V86" s="11">
        <v>1.3174715369175953</v>
      </c>
      <c r="W86" s="11">
        <v>0.42031070131559289</v>
      </c>
      <c r="X86" s="11">
        <v>0.6348745854008776</v>
      </c>
      <c r="Y86" s="11">
        <v>0.27104047087621447</v>
      </c>
      <c r="Z86" s="11">
        <v>3.1318816201134234E-2</v>
      </c>
      <c r="AA86" s="11">
        <v>0.21608778044802848</v>
      </c>
      <c r="AB86" s="11">
        <v>0.25812237075712635</v>
      </c>
      <c r="AC86" s="11">
        <v>2.1773856650320433</v>
      </c>
      <c r="AD86" s="11">
        <v>0.25390111149764211</v>
      </c>
      <c r="AE86" s="11">
        <v>0.50619975920839355</v>
      </c>
      <c r="AF86" s="11">
        <v>6.1677023503807904</v>
      </c>
      <c r="AG86" s="11">
        <v>20.707084900474122</v>
      </c>
      <c r="AH86" s="11">
        <v>12.693060009720774</v>
      </c>
      <c r="AI86" s="11">
        <v>13.164986436930789</v>
      </c>
      <c r="AJ86" s="11">
        <v>2.0400362399310654</v>
      </c>
      <c r="AK86" s="11">
        <v>15.462207380857423</v>
      </c>
      <c r="AL86" s="11">
        <v>1.2515181197672638</v>
      </c>
      <c r="AM86" s="11">
        <v>4.0376426219554507</v>
      </c>
      <c r="AN86" s="11">
        <v>3.4145189753789795</v>
      </c>
      <c r="AO86" s="11">
        <v>3.8051445385524798</v>
      </c>
      <c r="AP86" s="11">
        <v>4.4724529305986485</v>
      </c>
      <c r="AQ86" s="11">
        <v>5.6870151216126388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>
        <v>1.8471230841068038</v>
      </c>
      <c r="CS86" s="11">
        <v>2.9180530344756455</v>
      </c>
      <c r="CT86" s="11">
        <v>4.8554870879495695</v>
      </c>
      <c r="CU86" s="11">
        <v>7.0758273008280357</v>
      </c>
      <c r="CV86" s="11">
        <v>8.576665572075882</v>
      </c>
      <c r="CW86" s="11">
        <v>0.13973904378870133</v>
      </c>
      <c r="CX86" s="11">
        <v>0.63742562717030238</v>
      </c>
      <c r="CY86" s="11">
        <v>1.9246379170397545</v>
      </c>
      <c r="CZ86" s="11">
        <v>5.1618313216989229</v>
      </c>
      <c r="DA86" s="11">
        <v>66.178461619886534</v>
      </c>
      <c r="DB86" s="11"/>
      <c r="DC86" s="11"/>
      <c r="DD86" s="11"/>
      <c r="DE86" s="11"/>
      <c r="DF86" s="11"/>
      <c r="DG86" s="11"/>
      <c r="DH86" s="11"/>
      <c r="DI86" s="11"/>
      <c r="DJ86" s="11">
        <v>199.52215940167042</v>
      </c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33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48" t="s">
        <v>376</v>
      </c>
      <c r="B87" s="11">
        <v>0.23499471898793101</v>
      </c>
      <c r="C87" s="11">
        <v>2.645945326956986E-2</v>
      </c>
      <c r="D87" s="11">
        <v>0.13630778436058907</v>
      </c>
      <c r="E87" s="11">
        <v>0.35253509981597919</v>
      </c>
      <c r="F87" s="11">
        <v>4.6105592819130153E-2</v>
      </c>
      <c r="G87" s="11">
        <v>0.26548542210052445</v>
      </c>
      <c r="H87" s="11">
        <v>0.51612148511874678</v>
      </c>
      <c r="I87" s="11">
        <v>0.51361577872255548</v>
      </c>
      <c r="J87" s="11">
        <v>9.9485811803542434E-2</v>
      </c>
      <c r="K87" s="11">
        <v>0.64663592437189665</v>
      </c>
      <c r="L87" s="11">
        <v>0.13500023299525937</v>
      </c>
      <c r="M87" s="11">
        <v>1.7677127110538606</v>
      </c>
      <c r="N87" s="11">
        <v>0.93208625535818856</v>
      </c>
      <c r="O87" s="11">
        <v>3.1175786884461179</v>
      </c>
      <c r="P87" s="11">
        <v>0.29050757754951095</v>
      </c>
      <c r="Q87" s="11">
        <v>0.21516957190952085</v>
      </c>
      <c r="R87" s="11">
        <v>3.059045356377027E-2</v>
      </c>
      <c r="S87" s="11">
        <v>1.5668685260013369</v>
      </c>
      <c r="T87" s="11">
        <v>0.70361932246883563</v>
      </c>
      <c r="U87" s="11">
        <v>1.5345545716058185E-2</v>
      </c>
      <c r="V87" s="11">
        <v>10.317014181479045</v>
      </c>
      <c r="W87" s="11">
        <v>1.3568043038933508</v>
      </c>
      <c r="X87" s="11">
        <v>0.53093057399745502</v>
      </c>
      <c r="Y87" s="11">
        <v>0.89757499299782262</v>
      </c>
      <c r="Z87" s="11">
        <v>0.11069837427138106</v>
      </c>
      <c r="AA87" s="11">
        <v>0.69565861477672764</v>
      </c>
      <c r="AB87" s="11">
        <v>0.38761648924660536</v>
      </c>
      <c r="AC87" s="11">
        <v>2.205964089773591</v>
      </c>
      <c r="AD87" s="11">
        <v>0.41829318068289012</v>
      </c>
      <c r="AE87" s="11">
        <v>0.60627847439905747</v>
      </c>
      <c r="AF87" s="11">
        <v>57.328907403311341</v>
      </c>
      <c r="AG87" s="11">
        <v>27.117784532388246</v>
      </c>
      <c r="AH87" s="11">
        <v>32.88495681840817</v>
      </c>
      <c r="AI87" s="11">
        <v>6.7058548990532847</v>
      </c>
      <c r="AJ87" s="11">
        <v>0.8227924208417321</v>
      </c>
      <c r="AK87" s="11">
        <v>2.133020152335122</v>
      </c>
      <c r="AL87" s="11">
        <v>16.935684617102812</v>
      </c>
      <c r="AM87" s="11">
        <v>6.2956982285877157</v>
      </c>
      <c r="AN87" s="11">
        <v>2.7674960194060549</v>
      </c>
      <c r="AO87" s="11">
        <v>8.9950606528141517</v>
      </c>
      <c r="AP87" s="11">
        <v>3.4003345852398028</v>
      </c>
      <c r="AQ87" s="11">
        <v>4.6234465507247391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>
        <v>0.65650793262306362</v>
      </c>
      <c r="CS87" s="11">
        <v>2.4817980978807084</v>
      </c>
      <c r="CT87" s="11">
        <v>6.8702322462243224</v>
      </c>
      <c r="CU87" s="11">
        <v>11.095670717703229</v>
      </c>
      <c r="CV87" s="11">
        <v>27.603470541834774</v>
      </c>
      <c r="CW87" s="11">
        <v>0.11667713974509057</v>
      </c>
      <c r="CX87" s="11">
        <v>0.56437483453944737</v>
      </c>
      <c r="CY87" s="11">
        <v>3.3141884711972471</v>
      </c>
      <c r="CZ87" s="11">
        <v>10.934437624175606</v>
      </c>
      <c r="DA87" s="11">
        <v>186.3138529472798</v>
      </c>
      <c r="DB87" s="11"/>
      <c r="DC87" s="11"/>
      <c r="DD87" s="11"/>
      <c r="DE87" s="11"/>
      <c r="DF87" s="11"/>
      <c r="DG87" s="11"/>
      <c r="DH87" s="11"/>
      <c r="DI87" s="11">
        <v>61.661668183914998</v>
      </c>
      <c r="DJ87" s="11">
        <v>510.76297484928227</v>
      </c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33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48" t="s">
        <v>179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1.030776878638585E-3</v>
      </c>
      <c r="R88" s="11"/>
      <c r="S88" s="11">
        <v>0.47759899884257284</v>
      </c>
      <c r="T88" s="11">
        <v>2.0962581985982642</v>
      </c>
      <c r="U88" s="11"/>
      <c r="V88" s="11"/>
      <c r="W88" s="11">
        <v>2.2832110237925529</v>
      </c>
      <c r="X88" s="11">
        <v>3.3062478855382014</v>
      </c>
      <c r="Y88" s="11">
        <v>0.25925327657535929</v>
      </c>
      <c r="Z88" s="11">
        <v>1.6237328398801409</v>
      </c>
      <c r="AA88" s="11">
        <v>3.533836236273789</v>
      </c>
      <c r="AB88" s="11">
        <v>1.7117254579396721</v>
      </c>
      <c r="AC88" s="11">
        <v>12.529437443394857</v>
      </c>
      <c r="AD88" s="11">
        <v>1.3548474230288163</v>
      </c>
      <c r="AE88" s="11"/>
      <c r="AF88" s="11">
        <v>3.148468864279605</v>
      </c>
      <c r="AG88" s="11">
        <v>10.350103739472946</v>
      </c>
      <c r="AH88" s="11">
        <v>6.9699742929837427</v>
      </c>
      <c r="AI88" s="11">
        <v>2.0409938569800214</v>
      </c>
      <c r="AJ88" s="11">
        <v>1.0329598342210624</v>
      </c>
      <c r="AK88" s="11">
        <v>2.4401647699660529</v>
      </c>
      <c r="AL88" s="11">
        <v>0.15456263150098409</v>
      </c>
      <c r="AM88" s="11">
        <v>2.1510441822008017</v>
      </c>
      <c r="AN88" s="11">
        <v>1.8780167671673527</v>
      </c>
      <c r="AO88" s="11">
        <v>14.619803476218392</v>
      </c>
      <c r="AP88" s="11">
        <v>4.8395996504758454</v>
      </c>
      <c r="AQ88" s="11">
        <v>1.0676333503782796</v>
      </c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>
        <v>37.846770414002208</v>
      </c>
      <c r="CS88" s="11">
        <v>40.001017411561975</v>
      </c>
      <c r="CT88" s="11">
        <v>74.365930996306005</v>
      </c>
      <c r="CU88" s="11">
        <v>73.885371917352401</v>
      </c>
      <c r="CV88" s="11">
        <v>67.782010963450162</v>
      </c>
      <c r="CW88" s="11">
        <v>4.0426743984537685</v>
      </c>
      <c r="CX88" s="11">
        <v>12.67949270477685</v>
      </c>
      <c r="CY88" s="11">
        <v>20.985906972995252</v>
      </c>
      <c r="CZ88" s="11">
        <v>55.155692219415798</v>
      </c>
      <c r="DA88" s="11">
        <v>300.95681034642854</v>
      </c>
      <c r="DB88" s="11"/>
      <c r="DC88" s="11"/>
      <c r="DD88" s="11"/>
      <c r="DE88" s="11"/>
      <c r="DF88" s="11"/>
      <c r="DG88" s="11"/>
      <c r="DH88" s="11"/>
      <c r="DI88" s="11"/>
      <c r="DJ88" s="11">
        <v>767.57218332133095</v>
      </c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33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48" t="s">
        <v>377</v>
      </c>
      <c r="B89" s="11">
        <v>0.21080741184288668</v>
      </c>
      <c r="C89" s="11">
        <v>5.0142970740989036E-2</v>
      </c>
      <c r="D89" s="11">
        <v>0.25118335770797318</v>
      </c>
      <c r="E89" s="11">
        <v>0.50680452616396776</v>
      </c>
      <c r="F89" s="11">
        <v>8.0450849738506719E-2</v>
      </c>
      <c r="G89" s="11">
        <v>0.29807862019924569</v>
      </c>
      <c r="H89" s="11">
        <v>0.88722710717723641</v>
      </c>
      <c r="I89" s="11">
        <v>0.15212971117284796</v>
      </c>
      <c r="J89" s="11">
        <v>1.3829786478595818E-2</v>
      </c>
      <c r="K89" s="11">
        <v>6.3491106267323891E-2</v>
      </c>
      <c r="L89" s="11">
        <v>0.16731665763290846</v>
      </c>
      <c r="M89" s="11">
        <v>2.8657796533912053E-2</v>
      </c>
      <c r="N89" s="11">
        <v>0.75404138098192441</v>
      </c>
      <c r="O89" s="11">
        <v>8.2951895393764516</v>
      </c>
      <c r="P89" s="11">
        <v>1.0171291022258766</v>
      </c>
      <c r="Q89" s="11">
        <v>0.83204886854616467</v>
      </c>
      <c r="R89" s="11">
        <v>0.63016827035290979</v>
      </c>
      <c r="S89" s="11">
        <v>3.729734443660186</v>
      </c>
      <c r="T89" s="11">
        <v>1.126996886480321</v>
      </c>
      <c r="U89" s="11">
        <v>8.1551661212375573E-2</v>
      </c>
      <c r="V89" s="11">
        <v>13.266866820973833</v>
      </c>
      <c r="W89" s="11">
        <v>3.4140940539914539</v>
      </c>
      <c r="X89" s="11">
        <v>2.8714612832156376</v>
      </c>
      <c r="Y89" s="11">
        <v>3.5436282616213299</v>
      </c>
      <c r="Z89" s="11">
        <v>4.0016439541539226</v>
      </c>
      <c r="AA89" s="11">
        <v>5.1054162147692477</v>
      </c>
      <c r="AB89" s="11">
        <v>1.7795241989210302</v>
      </c>
      <c r="AC89" s="11">
        <v>6.5309406279477713</v>
      </c>
      <c r="AD89" s="11">
        <v>1.710541439891555</v>
      </c>
      <c r="AE89" s="11">
        <v>1.9857955811347858</v>
      </c>
      <c r="AF89" s="11">
        <v>22.433032944902344</v>
      </c>
      <c r="AG89" s="11">
        <v>15.573646111906616</v>
      </c>
      <c r="AH89" s="11">
        <v>17.932591757528368</v>
      </c>
      <c r="AI89" s="11">
        <v>40.640003698478218</v>
      </c>
      <c r="AJ89" s="11">
        <v>15.95819862416722</v>
      </c>
      <c r="AK89" s="11">
        <v>39.080648487810997</v>
      </c>
      <c r="AL89" s="11">
        <v>9.4927539275235713</v>
      </c>
      <c r="AM89" s="11">
        <v>100.95689329931901</v>
      </c>
      <c r="AN89" s="11">
        <v>47.529668049670875</v>
      </c>
      <c r="AO89" s="11">
        <v>51.279787435923303</v>
      </c>
      <c r="AP89" s="11">
        <v>8.2616062441301477</v>
      </c>
      <c r="AQ89" s="11">
        <v>24.092226632220292</v>
      </c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>
        <v>0.52260149863425454</v>
      </c>
      <c r="CS89" s="11">
        <v>1.0961787142112103</v>
      </c>
      <c r="CT89" s="11">
        <v>1.831602289258347</v>
      </c>
      <c r="CU89" s="11">
        <v>3.4337571363131216</v>
      </c>
      <c r="CV89" s="11">
        <v>3.4388630748949538</v>
      </c>
      <c r="CW89" s="11">
        <v>9.0288511314292996E-2</v>
      </c>
      <c r="CX89" s="11">
        <v>0.2799304083131865</v>
      </c>
      <c r="CY89" s="11">
        <v>0.92867978508676363</v>
      </c>
      <c r="CZ89" s="11">
        <v>2.7857933992781629</v>
      </c>
      <c r="DA89" s="11">
        <v>18.929387024442914</v>
      </c>
      <c r="DB89" s="11"/>
      <c r="DC89" s="11"/>
      <c r="DD89" s="11"/>
      <c r="DE89" s="11"/>
      <c r="DF89" s="11"/>
      <c r="DG89" s="11">
        <v>41.776935063587246</v>
      </c>
      <c r="DH89" s="11"/>
      <c r="DI89" s="11">
        <v>47.349289532482004</v>
      </c>
      <c r="DJ89" s="11">
        <v>579.0812561425106</v>
      </c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33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48" t="s">
        <v>378</v>
      </c>
      <c r="B90" s="11">
        <v>7.3765295832852809E-2</v>
      </c>
      <c r="C90" s="11">
        <v>5.2931549783961978E-3</v>
      </c>
      <c r="D90" s="11">
        <v>3.7608028696419542E-2</v>
      </c>
      <c r="E90" s="11">
        <v>0.15842724409567704</v>
      </c>
      <c r="F90" s="11">
        <v>1.7471501757639063E-2</v>
      </c>
      <c r="G90" s="11">
        <v>0.16019463345233392</v>
      </c>
      <c r="H90" s="11">
        <v>0.3312429633619744</v>
      </c>
      <c r="I90" s="11">
        <v>1.7939230649630052E-2</v>
      </c>
      <c r="J90" s="11">
        <v>4.6032806780109499E-3</v>
      </c>
      <c r="K90" s="11">
        <v>1.4668352392987971E-2</v>
      </c>
      <c r="L90" s="11">
        <v>6.1668836384809994E-2</v>
      </c>
      <c r="M90" s="11">
        <v>0.13242424836281305</v>
      </c>
      <c r="N90" s="11">
        <v>5.6661753105260587E-2</v>
      </c>
      <c r="O90" s="11"/>
      <c r="P90" s="11">
        <v>0.1011498796959677</v>
      </c>
      <c r="Q90" s="11">
        <v>1.6881199994986572E-2</v>
      </c>
      <c r="R90" s="11">
        <v>1.0223997887096522E-2</v>
      </c>
      <c r="S90" s="11">
        <v>9.5647035961004018E-2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>
        <v>0.10745185751298943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>
        <v>562.42921955361612</v>
      </c>
      <c r="DC90" s="11"/>
      <c r="DD90" s="11"/>
      <c r="DE90" s="11"/>
      <c r="DF90" s="11"/>
      <c r="DG90" s="11"/>
      <c r="DH90" s="11"/>
      <c r="DI90" s="11">
        <v>97.75716895384754</v>
      </c>
      <c r="DJ90" s="11">
        <v>661.58971100226449</v>
      </c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33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48" t="s">
        <v>180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>
        <v>5.0598248162492506E-3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>
        <v>8.3624562074967948E-2</v>
      </c>
      <c r="AJ91" s="11"/>
      <c r="AK91" s="11"/>
      <c r="AL91" s="11"/>
      <c r="AM91" s="11">
        <v>0.51475572923717972</v>
      </c>
      <c r="AN91" s="11">
        <v>4.5523339336938742</v>
      </c>
      <c r="AO91" s="11">
        <v>32.830971769983499</v>
      </c>
      <c r="AP91" s="11">
        <v>0.37488056183197271</v>
      </c>
      <c r="AQ91" s="11">
        <v>6.0408706599753238E-3</v>
      </c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>
        <v>4.4321330578895877</v>
      </c>
      <c r="CS91" s="11">
        <v>7.0268318278605495</v>
      </c>
      <c r="CT91" s="11">
        <v>11.1461116966658</v>
      </c>
      <c r="CU91" s="11">
        <v>14.710572908249011</v>
      </c>
      <c r="CV91" s="11">
        <v>14.084616774624282</v>
      </c>
      <c r="CW91" s="11">
        <v>0.46113664667941029</v>
      </c>
      <c r="CX91" s="11">
        <v>1.4212457384545782</v>
      </c>
      <c r="CY91" s="11">
        <v>3.1049808770655156</v>
      </c>
      <c r="CZ91" s="11">
        <v>8.3018140261117033</v>
      </c>
      <c r="DA91" s="11">
        <v>49.102466196736017</v>
      </c>
      <c r="DB91" s="11">
        <v>590.91613902958511</v>
      </c>
      <c r="DC91" s="11"/>
      <c r="DD91" s="11"/>
      <c r="DE91" s="11"/>
      <c r="DF91" s="11"/>
      <c r="DG91" s="11"/>
      <c r="DH91" s="11"/>
      <c r="DI91" s="11"/>
      <c r="DJ91" s="11">
        <v>743.07571603221925</v>
      </c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33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48" t="s">
        <v>181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>
        <v>1.081900121460329E-3</v>
      </c>
      <c r="AH92" s="11"/>
      <c r="AI92" s="11">
        <v>5.1651104057183631E-3</v>
      </c>
      <c r="AJ92" s="11"/>
      <c r="AK92" s="11"/>
      <c r="AL92" s="11"/>
      <c r="AM92" s="11">
        <v>1.5282734283711434</v>
      </c>
      <c r="AN92" s="11">
        <v>0.13628402513493704</v>
      </c>
      <c r="AO92" s="11"/>
      <c r="AP92" s="11">
        <v>15.620397214699068</v>
      </c>
      <c r="AQ92" s="11">
        <v>1.0227702726124728E-3</v>
      </c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>
        <v>0.72398795222640477</v>
      </c>
      <c r="CS92" s="11">
        <v>1.1512630921293701</v>
      </c>
      <c r="CT92" s="11">
        <v>3.035368250672823</v>
      </c>
      <c r="CU92" s="11">
        <v>2.0330464283965131</v>
      </c>
      <c r="CV92" s="11">
        <v>2.4230733011705063</v>
      </c>
      <c r="CW92" s="11">
        <v>8.3497370081961106E-2</v>
      </c>
      <c r="CX92" s="11">
        <v>0.22494091992131515</v>
      </c>
      <c r="CY92" s="11">
        <v>0.92985090629686851</v>
      </c>
      <c r="CZ92" s="11">
        <v>1.1485183936178029</v>
      </c>
      <c r="DA92" s="11">
        <v>6.7708273140721706</v>
      </c>
      <c r="DB92" s="11">
        <v>233.95432290271989</v>
      </c>
      <c r="DC92" s="11"/>
      <c r="DD92" s="11"/>
      <c r="DE92" s="11"/>
      <c r="DF92" s="11"/>
      <c r="DG92" s="11"/>
      <c r="DH92" s="11"/>
      <c r="DI92" s="11"/>
      <c r="DJ92" s="11">
        <v>269.77092128031057</v>
      </c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33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48" t="s">
        <v>38</v>
      </c>
      <c r="B93" s="11"/>
      <c r="C93" s="11"/>
      <c r="D93" s="11">
        <v>9.4900237483467598E-2</v>
      </c>
      <c r="E93" s="11"/>
      <c r="F93" s="11">
        <v>3.4971932026163621E-3</v>
      </c>
      <c r="G93" s="11"/>
      <c r="H93" s="11"/>
      <c r="I93" s="11"/>
      <c r="J93" s="11"/>
      <c r="K93" s="11"/>
      <c r="L93" s="11">
        <v>0.14186684638715261</v>
      </c>
      <c r="M93" s="11"/>
      <c r="N93" s="11"/>
      <c r="O93" s="11"/>
      <c r="P93" s="11"/>
      <c r="Q93" s="11"/>
      <c r="R93" s="11"/>
      <c r="S93" s="11"/>
      <c r="T93" s="11">
        <v>5.7456361435330311E-3</v>
      </c>
      <c r="U93" s="11"/>
      <c r="V93" s="11">
        <v>1.3868111734919072E-2</v>
      </c>
      <c r="W93" s="11">
        <v>1.5066873840118001E-2</v>
      </c>
      <c r="X93" s="11">
        <v>2.2454495297757088E-2</v>
      </c>
      <c r="Y93" s="11">
        <v>5.6685507943451494E-2</v>
      </c>
      <c r="Z93" s="11">
        <v>4.1831007859000329E-3</v>
      </c>
      <c r="AA93" s="11">
        <v>3.0384467023807274E-2</v>
      </c>
      <c r="AB93" s="11">
        <v>1.2432173633767406E-2</v>
      </c>
      <c r="AC93" s="11">
        <v>6.0429294530692047E-2</v>
      </c>
      <c r="AD93" s="11">
        <v>3.7760067888975651E-2</v>
      </c>
      <c r="AE93" s="11">
        <v>1.2381377018508843</v>
      </c>
      <c r="AF93" s="11">
        <v>7.9250472759087309E-3</v>
      </c>
      <c r="AG93" s="11">
        <v>0.12786079082813537</v>
      </c>
      <c r="AH93" s="11">
        <v>8.3391246236275549</v>
      </c>
      <c r="AI93" s="11">
        <v>3.6147740515427023</v>
      </c>
      <c r="AJ93" s="11">
        <v>0.13285884018776462</v>
      </c>
      <c r="AK93" s="11">
        <v>4.6130299997691404</v>
      </c>
      <c r="AL93" s="11">
        <v>3.459948603822284E-2</v>
      </c>
      <c r="AM93" s="11">
        <v>11.536778047021814</v>
      </c>
      <c r="AN93" s="11">
        <v>8.4737796080419852</v>
      </c>
      <c r="AO93" s="11">
        <v>6.8815527545022737E-2</v>
      </c>
      <c r="AP93" s="11">
        <v>4.5412380280966176E-2</v>
      </c>
      <c r="AQ93" s="11">
        <v>0.44708361592852874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>
        <v>3.4882204115054249</v>
      </c>
      <c r="CS93" s="11">
        <v>4.1400514289478227</v>
      </c>
      <c r="CT93" s="11">
        <v>8.9796987502967696</v>
      </c>
      <c r="CU93" s="11">
        <v>13.340152619602987</v>
      </c>
      <c r="CV93" s="11">
        <v>26.270926044365595</v>
      </c>
      <c r="CW93" s="11">
        <v>0.15321081232088485</v>
      </c>
      <c r="CX93" s="11">
        <v>0.67306320508224604</v>
      </c>
      <c r="CY93" s="11">
        <v>1.431099879474419</v>
      </c>
      <c r="CZ93" s="11">
        <v>5.3290531631148941</v>
      </c>
      <c r="DA93" s="11">
        <v>77.655821104653299</v>
      </c>
      <c r="DB93" s="11"/>
      <c r="DC93" s="11"/>
      <c r="DD93" s="11"/>
      <c r="DE93" s="11"/>
      <c r="DF93" s="11"/>
      <c r="DG93" s="11"/>
      <c r="DH93" s="11"/>
      <c r="DI93" s="11">
        <v>0.9606654668542326</v>
      </c>
      <c r="DJ93" s="11">
        <v>181.60141661205333</v>
      </c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33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48" t="s">
        <v>157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>
        <v>81.822859622848668</v>
      </c>
      <c r="AS94" s="11">
        <v>6.0528184356139665</v>
      </c>
      <c r="AT94" s="11">
        <v>21.187288587108014</v>
      </c>
      <c r="AU94" s="11">
        <v>97.347806111967799</v>
      </c>
      <c r="AV94" s="11">
        <v>8.5099224712843995</v>
      </c>
      <c r="AW94" s="11">
        <v>23.84854617076531</v>
      </c>
      <c r="AX94" s="11">
        <v>117.67123732422462</v>
      </c>
      <c r="AY94" s="11">
        <v>2.3252062282123518</v>
      </c>
      <c r="AZ94" s="11">
        <v>3.1825409175378105</v>
      </c>
      <c r="BA94" s="11">
        <v>3.615633325577261</v>
      </c>
      <c r="BB94" s="11">
        <v>41.407145705608428</v>
      </c>
      <c r="BC94" s="11">
        <v>49.768901529205891</v>
      </c>
      <c r="BD94" s="11">
        <v>19.217465656541606</v>
      </c>
      <c r="BE94" s="11">
        <v>65.662501037205288</v>
      </c>
      <c r="BF94" s="11">
        <v>13.675287466549628</v>
      </c>
      <c r="BG94" s="11">
        <v>16.443420703903094</v>
      </c>
      <c r="BH94" s="11">
        <v>41.122092720365053</v>
      </c>
      <c r="BI94" s="11">
        <v>11.924598812023161</v>
      </c>
      <c r="BJ94" s="11">
        <v>16.455507776020177</v>
      </c>
      <c r="BK94" s="11"/>
      <c r="BL94" s="11">
        <v>328.52633407847838</v>
      </c>
      <c r="BM94" s="11">
        <v>22.149881818308689</v>
      </c>
      <c r="BN94" s="11">
        <v>74.005175940574134</v>
      </c>
      <c r="BO94" s="11">
        <v>23.927479850814855</v>
      </c>
      <c r="BP94" s="11"/>
      <c r="BQ94" s="11">
        <v>112.14574223359051</v>
      </c>
      <c r="BR94" s="11">
        <v>20.426686129276803</v>
      </c>
      <c r="BS94" s="11">
        <v>39.189285382064746</v>
      </c>
      <c r="BT94" s="11">
        <v>59.339726492783441</v>
      </c>
      <c r="BU94" s="11">
        <v>26.859490369948389</v>
      </c>
      <c r="BV94" s="11"/>
      <c r="BW94" s="11">
        <v>0.48533579995871695</v>
      </c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>
        <v>1348.2959186983612</v>
      </c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33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48" t="s">
        <v>486</v>
      </c>
      <c r="B95" s="11">
        <v>34.618873311314694</v>
      </c>
      <c r="C95" s="11">
        <v>3.1319900161744041</v>
      </c>
      <c r="D95" s="11">
        <v>10.361192862717504</v>
      </c>
      <c r="E95" s="11">
        <v>35.750685966835626</v>
      </c>
      <c r="F95" s="11">
        <v>3.9597067548223075</v>
      </c>
      <c r="G95" s="11">
        <v>10.661266140968722</v>
      </c>
      <c r="H95" s="11">
        <v>7.20022515090157</v>
      </c>
      <c r="I95" s="11">
        <v>6.5089776617858517</v>
      </c>
      <c r="J95" s="11">
        <v>0.61623625915546199</v>
      </c>
      <c r="K95" s="11">
        <v>1.1430409355496556</v>
      </c>
      <c r="L95" s="11">
        <v>24.00314532962172</v>
      </c>
      <c r="M95" s="11">
        <v>17.656330044658933</v>
      </c>
      <c r="N95" s="11">
        <v>7.6551592656790479</v>
      </c>
      <c r="O95" s="11">
        <v>5.6604555636709337</v>
      </c>
      <c r="P95" s="11">
        <v>1.2354235177677046</v>
      </c>
      <c r="Q95" s="11">
        <v>1.1421581589842662</v>
      </c>
      <c r="R95" s="11">
        <v>2.0446309444490924</v>
      </c>
      <c r="S95" s="11">
        <v>0.17924333682599081</v>
      </c>
      <c r="T95" s="11">
        <v>0.45780628823076269</v>
      </c>
      <c r="U95" s="11">
        <v>4.0628822513057949</v>
      </c>
      <c r="V95" s="11">
        <v>0.35954111715484588</v>
      </c>
      <c r="W95" s="11">
        <v>0.49468845429561764</v>
      </c>
      <c r="X95" s="11">
        <v>3.1529926961559464E-2</v>
      </c>
      <c r="Y95" s="11">
        <v>7.8646184967403401E-2</v>
      </c>
      <c r="Z95" s="11">
        <v>3.9433963395967206E-2</v>
      </c>
      <c r="AA95" s="11">
        <v>3.8884652577200148E-2</v>
      </c>
      <c r="AB95" s="11">
        <v>1.5496851277614141E-2</v>
      </c>
      <c r="AC95" s="11">
        <v>1.8865676864622514E-2</v>
      </c>
      <c r="AD95" s="11">
        <v>6.0080762026637417E-2</v>
      </c>
      <c r="AE95" s="11">
        <v>1.7689560085917384E-2</v>
      </c>
      <c r="AF95" s="11">
        <v>3.0295621770194887</v>
      </c>
      <c r="AG95" s="11">
        <v>8.0198194625715189</v>
      </c>
      <c r="AH95" s="11">
        <v>1.675522518558354</v>
      </c>
      <c r="AI95" s="11">
        <v>0.96526121606220627</v>
      </c>
      <c r="AJ95" s="11">
        <v>0.25620776561494035</v>
      </c>
      <c r="AK95" s="11">
        <v>2.6051739007944962E-2</v>
      </c>
      <c r="AL95" s="11">
        <v>1.0976380917212349E-2</v>
      </c>
      <c r="AM95" s="11">
        <v>1.4717283898598233E-2</v>
      </c>
      <c r="AN95" s="11">
        <v>1.3293157747355846</v>
      </c>
      <c r="AO95" s="11">
        <v>0.66761038126196148</v>
      </c>
      <c r="AP95" s="11">
        <v>0.25964999171071818</v>
      </c>
      <c r="AQ95" s="11">
        <v>0.73858236901596852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>
        <v>196.19756397140196</v>
      </c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33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48" t="s">
        <v>2</v>
      </c>
      <c r="B96" s="11">
        <v>103.12223435271767</v>
      </c>
      <c r="C96" s="11">
        <v>9.2251233235887078</v>
      </c>
      <c r="D96" s="11">
        <v>30.134552157667486</v>
      </c>
      <c r="E96" s="11">
        <v>88.428467392339869</v>
      </c>
      <c r="F96" s="11">
        <v>9.7909449068302923</v>
      </c>
      <c r="G96" s="11">
        <v>44.636620335819423</v>
      </c>
      <c r="H96" s="11">
        <v>94.412998085123377</v>
      </c>
      <c r="I96" s="11">
        <v>16.502644283548612</v>
      </c>
      <c r="J96" s="11">
        <v>1.4886810610771022</v>
      </c>
      <c r="K96" s="11">
        <v>2.7946395886834394</v>
      </c>
      <c r="L96" s="11">
        <v>146.92184107791377</v>
      </c>
      <c r="M96" s="11">
        <v>42.769014057972576</v>
      </c>
      <c r="N96" s="11">
        <v>19.261259940200706</v>
      </c>
      <c r="O96" s="11">
        <v>9.1841182854843879</v>
      </c>
      <c r="P96" s="11">
        <v>0.97882771766427046</v>
      </c>
      <c r="Q96" s="11">
        <v>0.9049334482398983</v>
      </c>
      <c r="R96" s="11">
        <v>4.3112500866820689</v>
      </c>
      <c r="S96" s="11">
        <v>1.5219521999861745</v>
      </c>
      <c r="T96" s="11">
        <v>6.8365462592163837</v>
      </c>
      <c r="U96" s="11">
        <v>4.0407526020157007</v>
      </c>
      <c r="V96" s="11">
        <v>4.811605678511591</v>
      </c>
      <c r="W96" s="11">
        <v>22.075524090652937</v>
      </c>
      <c r="X96" s="11">
        <v>1.3163454075442584</v>
      </c>
      <c r="Y96" s="11">
        <v>1.7994819651511667</v>
      </c>
      <c r="Z96" s="11">
        <v>0.90227778976037321</v>
      </c>
      <c r="AA96" s="11">
        <v>0.97159171243887732</v>
      </c>
      <c r="AB96" s="11">
        <v>0.38721221027588937</v>
      </c>
      <c r="AC96" s="11">
        <v>2.7797696104208529</v>
      </c>
      <c r="AD96" s="11">
        <v>1.5009089185218945</v>
      </c>
      <c r="AE96" s="11">
        <v>0.44690644450222461</v>
      </c>
      <c r="AF96" s="11">
        <v>99.928420383966312</v>
      </c>
      <c r="AG96" s="11">
        <v>110.24182446040999</v>
      </c>
      <c r="AH96" s="11">
        <v>42.267060379473321</v>
      </c>
      <c r="AI96" s="11">
        <v>10.232642965167091</v>
      </c>
      <c r="AJ96" s="11">
        <v>6.5421133444571584</v>
      </c>
      <c r="AK96" s="11">
        <v>3.1051877979611722</v>
      </c>
      <c r="AL96" s="11">
        <v>3.2288375258508997</v>
      </c>
      <c r="AM96" s="11">
        <v>2.0556821632002711</v>
      </c>
      <c r="AN96" s="11">
        <v>45.513034739169214</v>
      </c>
      <c r="AO96" s="11">
        <v>6.9423642143375268</v>
      </c>
      <c r="AP96" s="11">
        <v>2.1993312442215869</v>
      </c>
      <c r="AQ96" s="11">
        <v>11.391851115071578</v>
      </c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>
        <v>1017.9073753238381</v>
      </c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33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48" t="s">
        <v>7</v>
      </c>
      <c r="B97" s="11">
        <v>99.796998207140675</v>
      </c>
      <c r="C97" s="11">
        <v>8.1861514020869723</v>
      </c>
      <c r="D97" s="11">
        <v>23.98379962726283</v>
      </c>
      <c r="E97" s="11">
        <v>74.528235115221406</v>
      </c>
      <c r="F97" s="11">
        <v>8.2387228390370151</v>
      </c>
      <c r="G97" s="11">
        <v>29.413607100882391</v>
      </c>
      <c r="H97" s="11">
        <v>35.446033909875723</v>
      </c>
      <c r="I97" s="11">
        <v>12.971550688604639</v>
      </c>
      <c r="J97" s="11">
        <v>1.0301643372789326</v>
      </c>
      <c r="K97" s="11">
        <v>2.0003070600147814</v>
      </c>
      <c r="L97" s="11">
        <v>75.991352726001708</v>
      </c>
      <c r="M97" s="11">
        <v>29.826289167903806</v>
      </c>
      <c r="N97" s="11">
        <v>14.712243375231271</v>
      </c>
      <c r="O97" s="11">
        <v>7.66629547968759</v>
      </c>
      <c r="P97" s="11">
        <v>0.59852912775317235</v>
      </c>
      <c r="Q97" s="11">
        <v>0.55334459545359027</v>
      </c>
      <c r="R97" s="11">
        <v>2.4457081867803709</v>
      </c>
      <c r="S97" s="11">
        <v>0.12792546947846892</v>
      </c>
      <c r="T97" s="11">
        <v>14.351139013673869</v>
      </c>
      <c r="U97" s="11">
        <v>24.431263560587212</v>
      </c>
      <c r="V97" s="11">
        <v>56.653111776362472</v>
      </c>
      <c r="W97" s="11">
        <v>19.658296052345033</v>
      </c>
      <c r="X97" s="11">
        <v>11.126993902361285</v>
      </c>
      <c r="Y97" s="11">
        <v>10.23821343101069</v>
      </c>
      <c r="Z97" s="11">
        <v>5.1335399656818863</v>
      </c>
      <c r="AA97" s="11">
        <v>6.768705375307583</v>
      </c>
      <c r="AB97" s="11">
        <v>2.6975583833461578</v>
      </c>
      <c r="AC97" s="11">
        <v>7.7024233542905289</v>
      </c>
      <c r="AD97" s="11">
        <v>54.184099577687803</v>
      </c>
      <c r="AE97" s="11">
        <v>16.089607031448452</v>
      </c>
      <c r="AF97" s="11">
        <v>110.9937923803293</v>
      </c>
      <c r="AG97" s="11">
        <v>234.00236504610172</v>
      </c>
      <c r="AH97" s="11">
        <v>197.70810608265393</v>
      </c>
      <c r="AI97" s="11">
        <v>19.719912388903015</v>
      </c>
      <c r="AJ97" s="11">
        <v>32.576911704138453</v>
      </c>
      <c r="AK97" s="11">
        <v>153.10573433257429</v>
      </c>
      <c r="AL97" s="11">
        <v>55.663726488444098</v>
      </c>
      <c r="AM97" s="11">
        <v>85.104911740185756</v>
      </c>
      <c r="AN97" s="11">
        <v>210.62355529637426</v>
      </c>
      <c r="AO97" s="11">
        <v>323.26535770206885</v>
      </c>
      <c r="AP97" s="11">
        <v>95.404169303454751</v>
      </c>
      <c r="AQ97" s="11">
        <v>34.405000418597567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>
        <v>2209.1257527236239</v>
      </c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33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48" t="s">
        <v>379</v>
      </c>
      <c r="B98" s="11">
        <v>382.2137400430168</v>
      </c>
      <c r="C98" s="11">
        <v>7.3926888837132392</v>
      </c>
      <c r="D98" s="11">
        <v>74.969519684377516</v>
      </c>
      <c r="E98" s="11">
        <v>199.41722559455613</v>
      </c>
      <c r="F98" s="11">
        <v>19.20690891326489</v>
      </c>
      <c r="G98" s="11">
        <v>79.768087036090819</v>
      </c>
      <c r="H98" s="11">
        <v>135.69990937681007</v>
      </c>
      <c r="I98" s="11">
        <v>19.738527172325416</v>
      </c>
      <c r="J98" s="11">
        <v>2.7141752358823168</v>
      </c>
      <c r="K98" s="11">
        <v>5.6851594486858108</v>
      </c>
      <c r="L98" s="11">
        <v>111.70075079015464</v>
      </c>
      <c r="M98" s="11">
        <v>50.804570511148029</v>
      </c>
      <c r="N98" s="11">
        <v>28.400792420613847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>
        <v>1117.7120551106395</v>
      </c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33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48" t="s">
        <v>14</v>
      </c>
      <c r="B99" s="11">
        <v>44.345808382176564</v>
      </c>
      <c r="C99" s="11">
        <v>5.4543247594339839</v>
      </c>
      <c r="D99" s="11">
        <v>22.555569936534219</v>
      </c>
      <c r="E99" s="11">
        <v>75.792588935852564</v>
      </c>
      <c r="F99" s="11">
        <v>8.5119137083127363</v>
      </c>
      <c r="G99" s="11">
        <v>36.729662521063709</v>
      </c>
      <c r="H99" s="11">
        <v>58.555595160897269</v>
      </c>
      <c r="I99" s="11">
        <v>22.960440220889357</v>
      </c>
      <c r="J99" s="11">
        <v>1.3060345945205905</v>
      </c>
      <c r="K99" s="11">
        <v>3.7717203834600381</v>
      </c>
      <c r="L99" s="11">
        <v>55.53651608747203</v>
      </c>
      <c r="M99" s="11">
        <v>25.269357540950114</v>
      </c>
      <c r="N99" s="11">
        <v>10.131283552488512</v>
      </c>
      <c r="O99" s="11">
        <v>273.32035298433522</v>
      </c>
      <c r="P99" s="11">
        <v>50.043419536879483</v>
      </c>
      <c r="Q99" s="11">
        <v>48.722374152553868</v>
      </c>
      <c r="R99" s="11">
        <v>131.79237714387054</v>
      </c>
      <c r="S99" s="11">
        <v>46.787472065716535</v>
      </c>
      <c r="T99" s="11">
        <v>45.73127416185558</v>
      </c>
      <c r="U99" s="11">
        <v>189.02149821316618</v>
      </c>
      <c r="V99" s="11">
        <v>22.602418849674997</v>
      </c>
      <c r="W99" s="11">
        <v>66.816724368649005</v>
      </c>
      <c r="X99" s="11">
        <v>22.057149873980791</v>
      </c>
      <c r="Y99" s="11">
        <v>91.270673245142973</v>
      </c>
      <c r="Z99" s="11">
        <v>20.030843054615652</v>
      </c>
      <c r="AA99" s="11">
        <v>36.48074200681944</v>
      </c>
      <c r="AB99" s="11">
        <v>12.20476451633276</v>
      </c>
      <c r="AC99" s="11">
        <v>82.584501522011166</v>
      </c>
      <c r="AD99" s="11"/>
      <c r="AE99" s="11">
        <v>19.138867420985434</v>
      </c>
      <c r="AF99" s="11">
        <v>327.54040971770092</v>
      </c>
      <c r="AG99" s="11">
        <v>379.31026267360448</v>
      </c>
      <c r="AH99" s="11">
        <v>576.06747761653639</v>
      </c>
      <c r="AI99" s="11">
        <v>40.902401049950768</v>
      </c>
      <c r="AJ99" s="11">
        <v>76.888929820236271</v>
      </c>
      <c r="AK99" s="11">
        <v>211.83452809622901</v>
      </c>
      <c r="AL99" s="11">
        <v>612.85042868570747</v>
      </c>
      <c r="AM99" s="11">
        <v>97.817980827693859</v>
      </c>
      <c r="AN99" s="11">
        <v>89.309963657622532</v>
      </c>
      <c r="AO99" s="11">
        <v>91.300651209415648</v>
      </c>
      <c r="AP99" s="11">
        <v>46.955650712619885</v>
      </c>
      <c r="AQ99" s="11">
        <v>67.099639739411742</v>
      </c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>
        <v>39.453387810111622</v>
      </c>
      <c r="DJ99" s="11">
        <v>4186.8579805174813</v>
      </c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33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48" t="s">
        <v>454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>
        <v>135.26555695774491</v>
      </c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>
        <v>135.26555695774491</v>
      </c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33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48" t="s">
        <v>12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>
        <v>3270.5097802572964</v>
      </c>
      <c r="CP101" s="11">
        <v>135.26555695774491</v>
      </c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>
        <v>196.95626463528504</v>
      </c>
      <c r="DC101" s="11"/>
      <c r="DD101" s="11"/>
      <c r="DE101" s="11"/>
      <c r="DF101" s="11">
        <v>1.7763568394002505E-14</v>
      </c>
      <c r="DG101" s="11"/>
      <c r="DH101" s="11"/>
      <c r="DI101" s="11">
        <v>179.56725349394884</v>
      </c>
      <c r="DJ101" s="11">
        <v>3782.2988553442756</v>
      </c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33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48" t="s">
        <v>702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>
        <v>45.846957826815363</v>
      </c>
      <c r="CL102" s="11">
        <v>111.23584180760886</v>
      </c>
      <c r="CM102" s="11">
        <v>34.865669458050426</v>
      </c>
      <c r="CN102" s="11">
        <v>141.21931744522547</v>
      </c>
      <c r="CO102" s="11">
        <v>82.312641958702173</v>
      </c>
      <c r="CP102" s="11"/>
      <c r="CQ102" s="11">
        <v>36.142124871028784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>
        <v>9.4554890849741842</v>
      </c>
      <c r="DC102" s="11"/>
      <c r="DD102" s="11"/>
      <c r="DE102" s="11"/>
      <c r="DF102" s="11"/>
      <c r="DG102" s="11"/>
      <c r="DH102" s="11"/>
      <c r="DI102" s="11">
        <v>0.7596678571376051</v>
      </c>
      <c r="DJ102" s="11">
        <v>461.8377103095429</v>
      </c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33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48" t="s">
        <v>704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>
        <v>38.698046639806606</v>
      </c>
      <c r="CL103" s="11">
        <v>147.69317666580736</v>
      </c>
      <c r="CM103" s="11">
        <v>72.308532816282494</v>
      </c>
      <c r="CN103" s="11">
        <v>201.24682025379911</v>
      </c>
      <c r="CO103" s="11">
        <v>127.03058699141201</v>
      </c>
      <c r="CP103" s="11"/>
      <c r="CQ103" s="11">
        <v>48.566538049470338</v>
      </c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>
        <v>9.4374041382546316</v>
      </c>
      <c r="DC103" s="11"/>
      <c r="DD103" s="11"/>
      <c r="DE103" s="11"/>
      <c r="DF103" s="11"/>
      <c r="DG103" s="11"/>
      <c r="DH103" s="11"/>
      <c r="DI103" s="11">
        <v>1.0656429594577315</v>
      </c>
      <c r="DJ103" s="11">
        <v>646.04674851429013</v>
      </c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33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48" t="s">
        <v>706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>
        <v>37.065486902598423</v>
      </c>
      <c r="CL104" s="11">
        <v>165.73649290964562</v>
      </c>
      <c r="CM104" s="11">
        <v>105.74781900699048</v>
      </c>
      <c r="CN104" s="11">
        <v>249.9940939539315</v>
      </c>
      <c r="CO104" s="11">
        <v>188.07970742169749</v>
      </c>
      <c r="CP104" s="11"/>
      <c r="CQ104" s="11">
        <v>98.486108535951161</v>
      </c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>
        <v>8.6654669405237446</v>
      </c>
      <c r="DC104" s="11"/>
      <c r="DD104" s="11"/>
      <c r="DE104" s="11"/>
      <c r="DF104" s="11"/>
      <c r="DG104" s="11"/>
      <c r="DH104" s="11"/>
      <c r="DI104" s="11">
        <v>3.1290528575650871</v>
      </c>
      <c r="DJ104" s="11">
        <v>856.90422852890345</v>
      </c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33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48" t="s">
        <v>708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>
        <v>37.473457666584643</v>
      </c>
      <c r="CL105" s="11">
        <v>128.59223956782651</v>
      </c>
      <c r="CM105" s="11">
        <v>204.2753484399793</v>
      </c>
      <c r="CN105" s="11">
        <v>248.79186838099062</v>
      </c>
      <c r="CO105" s="11">
        <v>178.58770187944049</v>
      </c>
      <c r="CP105" s="11"/>
      <c r="CQ105" s="11">
        <v>193.36351696377028</v>
      </c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>
        <v>8.5500030832711786</v>
      </c>
      <c r="DC105" s="11"/>
      <c r="DD105" s="11"/>
      <c r="DE105" s="11"/>
      <c r="DF105" s="11"/>
      <c r="DG105" s="11"/>
      <c r="DH105" s="11"/>
      <c r="DI105" s="11">
        <v>13.951600021707531</v>
      </c>
      <c r="DJ105" s="11">
        <v>1013.5857360035706</v>
      </c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33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48" t="s">
        <v>710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>
        <v>21.140882552542433</v>
      </c>
      <c r="CL106" s="11">
        <v>99.391645264891025</v>
      </c>
      <c r="CM106" s="11">
        <v>261.62539644936487</v>
      </c>
      <c r="CN106" s="11">
        <v>198.0153066920731</v>
      </c>
      <c r="CO106" s="11">
        <v>159.72304672637219</v>
      </c>
      <c r="CP106" s="11"/>
      <c r="CQ106" s="11">
        <v>247.6215081056358</v>
      </c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>
        <v>7.0685125883736415</v>
      </c>
      <c r="DC106" s="11"/>
      <c r="DD106" s="11"/>
      <c r="DE106" s="11"/>
      <c r="DF106" s="11"/>
      <c r="DG106" s="11"/>
      <c r="DH106" s="11"/>
      <c r="DI106" s="11">
        <v>30.745597446075365</v>
      </c>
      <c r="DJ106" s="11">
        <v>1025.3318958253285</v>
      </c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33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48" t="s">
        <v>380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>
        <v>2.1342306528570272</v>
      </c>
      <c r="CL107" s="11">
        <v>22.62992987833567</v>
      </c>
      <c r="CM107" s="11">
        <v>12.131432434284614</v>
      </c>
      <c r="CN107" s="11">
        <v>1.5123694067112192</v>
      </c>
      <c r="CO107" s="11">
        <v>0.79103300446653257</v>
      </c>
      <c r="CP107" s="11"/>
      <c r="CQ107" s="11">
        <v>7.6085577149411403</v>
      </c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>
        <v>4.9194850842264479</v>
      </c>
      <c r="DC107" s="11"/>
      <c r="DD107" s="11"/>
      <c r="DE107" s="11"/>
      <c r="DF107" s="11"/>
      <c r="DG107" s="11"/>
      <c r="DH107" s="11"/>
      <c r="DI107" s="11">
        <v>0.44880562341397784</v>
      </c>
      <c r="DJ107" s="11">
        <v>52.175843799236631</v>
      </c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33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48" t="s">
        <v>381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>
        <v>2.9314669887311253</v>
      </c>
      <c r="CL108" s="11">
        <v>43.052607182114194</v>
      </c>
      <c r="CM108" s="11">
        <v>30.94648259336855</v>
      </c>
      <c r="CN108" s="11">
        <v>6.503922789046924</v>
      </c>
      <c r="CO108" s="11">
        <v>3.3806360552698509</v>
      </c>
      <c r="CP108" s="11"/>
      <c r="CQ108" s="11">
        <v>33.419782717714703</v>
      </c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>
        <v>6.1351648845830544</v>
      </c>
      <c r="DC108" s="11"/>
      <c r="DD108" s="11"/>
      <c r="DE108" s="11"/>
      <c r="DF108" s="11"/>
      <c r="DG108" s="11"/>
      <c r="DH108" s="11"/>
      <c r="DI108" s="11">
        <v>0.32771165848014716</v>
      </c>
      <c r="DJ108" s="11">
        <v>126.69777486930853</v>
      </c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33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48" t="s">
        <v>382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>
        <v>4.6601465357288392</v>
      </c>
      <c r="CL109" s="11">
        <v>81.137558114060852</v>
      </c>
      <c r="CM109" s="11">
        <v>77.574121530778754</v>
      </c>
      <c r="CN109" s="11">
        <v>8.4536900532982475</v>
      </c>
      <c r="CO109" s="11">
        <v>5.1487453989519434</v>
      </c>
      <c r="CP109" s="11"/>
      <c r="CQ109" s="11">
        <v>65.644324115071399</v>
      </c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>
        <v>3.4882410151162753</v>
      </c>
      <c r="DC109" s="11"/>
      <c r="DD109" s="11"/>
      <c r="DE109" s="11"/>
      <c r="DF109" s="11"/>
      <c r="DG109" s="11"/>
      <c r="DH109" s="11"/>
      <c r="DI109" s="11">
        <v>1.4860933471038091</v>
      </c>
      <c r="DJ109" s="11">
        <v>247.59292011011013</v>
      </c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33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48" t="s">
        <v>383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>
        <v>3.6976777569976385</v>
      </c>
      <c r="CL110" s="11">
        <v>107.0438530076749</v>
      </c>
      <c r="CM110" s="11">
        <v>241.82109392052155</v>
      </c>
      <c r="CN110" s="11">
        <v>16.462542183761183</v>
      </c>
      <c r="CO110" s="11">
        <v>9.0803157671892976</v>
      </c>
      <c r="CP110" s="11"/>
      <c r="CQ110" s="11">
        <v>221.33221417541881</v>
      </c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>
        <v>7.7791160243888537</v>
      </c>
      <c r="DC110" s="11"/>
      <c r="DD110" s="11"/>
      <c r="DE110" s="11"/>
      <c r="DF110" s="11"/>
      <c r="DG110" s="11"/>
      <c r="DH110" s="11"/>
      <c r="DI110" s="11">
        <v>2.2748408082870268</v>
      </c>
      <c r="DJ110" s="11">
        <v>609.49165364423925</v>
      </c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33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48" t="s">
        <v>384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>
        <v>2.5492104487397564</v>
      </c>
      <c r="CL111" s="11">
        <v>111.39403092587338</v>
      </c>
      <c r="CM111" s="11">
        <v>1167.8298560740031</v>
      </c>
      <c r="CN111" s="11">
        <v>45.512123951802316</v>
      </c>
      <c r="CO111" s="11">
        <v>35.660019320034863</v>
      </c>
      <c r="CP111" s="11"/>
      <c r="CQ111" s="11">
        <v>1950.474491170218</v>
      </c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>
        <v>19.927058209288585</v>
      </c>
      <c r="DC111" s="11"/>
      <c r="DD111" s="11"/>
      <c r="DE111" s="11"/>
      <c r="DF111" s="11"/>
      <c r="DG111" s="11"/>
      <c r="DH111" s="11"/>
      <c r="DI111" s="11">
        <v>98.201105903205971</v>
      </c>
      <c r="DJ111" s="11">
        <v>3431.5478960031664</v>
      </c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33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48" t="s">
        <v>22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>
        <v>199.19264705839538</v>
      </c>
      <c r="CR112" s="11">
        <v>5.797214275944846E-2</v>
      </c>
      <c r="CS112" s="11">
        <v>0.27123704848853586</v>
      </c>
      <c r="CT112" s="11">
        <v>0.61971215886925368</v>
      </c>
      <c r="CU112" s="11">
        <v>1.5145257722296805</v>
      </c>
      <c r="CV112" s="11">
        <v>2.4023538196121641</v>
      </c>
      <c r="CW112" s="11">
        <v>6.778367872643265E-2</v>
      </c>
      <c r="CX112" s="11">
        <v>4.3771924883464014E-2</v>
      </c>
      <c r="CY112" s="11">
        <v>0.24473509889029976</v>
      </c>
      <c r="CZ112" s="11">
        <v>1.0732997597494855</v>
      </c>
      <c r="DA112" s="11">
        <v>17.247017588877636</v>
      </c>
      <c r="DB112" s="11"/>
      <c r="DC112" s="11">
        <v>737.12793833219052</v>
      </c>
      <c r="DD112" s="11">
        <v>140.6547312578773</v>
      </c>
      <c r="DE112" s="11">
        <v>677.61915426251812</v>
      </c>
      <c r="DF112" s="11"/>
      <c r="DG112" s="11"/>
      <c r="DH112" s="11"/>
      <c r="DI112" s="11">
        <v>29.540230777366514</v>
      </c>
      <c r="DJ112" s="11">
        <v>1807.6771106814342</v>
      </c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33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48" t="s">
        <v>17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>
        <v>325.5096585923493</v>
      </c>
      <c r="CR113" s="11">
        <v>0.88886755616099389</v>
      </c>
      <c r="CS113" s="11">
        <v>4.170680511793404</v>
      </c>
      <c r="CT113" s="11">
        <v>9.5949657979167782</v>
      </c>
      <c r="CU113" s="11">
        <v>24.530312769570955</v>
      </c>
      <c r="CV113" s="11">
        <v>39.394625255107471</v>
      </c>
      <c r="CW113" s="11">
        <v>0.50154181968219413</v>
      </c>
      <c r="CX113" s="11">
        <v>1.3647839705169227</v>
      </c>
      <c r="CY113" s="11">
        <v>3.8751700134128813</v>
      </c>
      <c r="CZ113" s="11">
        <v>18.557669708586417</v>
      </c>
      <c r="DA113" s="11">
        <v>308.73966233709336</v>
      </c>
      <c r="DB113" s="11"/>
      <c r="DC113" s="11"/>
      <c r="DD113" s="11"/>
      <c r="DE113" s="11"/>
      <c r="DF113" s="11"/>
      <c r="DG113" s="11"/>
      <c r="DH113" s="11"/>
      <c r="DI113" s="11"/>
      <c r="DJ113" s="11">
        <v>737.12793833219064</v>
      </c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33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48" t="s">
        <v>18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>
        <v>0.33256418520989173</v>
      </c>
      <c r="AS114" s="11">
        <v>0.18712326667922269</v>
      </c>
      <c r="AT114" s="11">
        <v>12.521777094265234</v>
      </c>
      <c r="AU114" s="11">
        <v>1.9415220282689256</v>
      </c>
      <c r="AV114" s="11">
        <v>8.4097090698493193E-2</v>
      </c>
      <c r="AW114" s="11">
        <v>9.723445998060477E-3</v>
      </c>
      <c r="AX114" s="11">
        <v>0.17574929779465456</v>
      </c>
      <c r="AY114" s="11"/>
      <c r="AZ114" s="11">
        <v>1.0007935167204192</v>
      </c>
      <c r="BA114" s="11"/>
      <c r="BB114" s="11">
        <v>0.51082097116248881</v>
      </c>
      <c r="BC114" s="11">
        <v>4.4407139117694235E-2</v>
      </c>
      <c r="BD114" s="11">
        <v>0.10444988237169285</v>
      </c>
      <c r="BE114" s="11">
        <v>5.8536897383175855E-3</v>
      </c>
      <c r="BF114" s="11">
        <v>5.6929906167000145E-2</v>
      </c>
      <c r="BG114" s="11">
        <v>4.5290745972909677E-2</v>
      </c>
      <c r="BH114" s="11">
        <v>6.1354956412257257E-4</v>
      </c>
      <c r="BI114" s="11">
        <v>1.4799134550072251E-3</v>
      </c>
      <c r="BJ114" s="11">
        <v>0.12817637873691984</v>
      </c>
      <c r="BK114" s="11"/>
      <c r="BL114" s="11">
        <v>24.849785504703426</v>
      </c>
      <c r="BM114" s="11">
        <v>1.6849756468487189</v>
      </c>
      <c r="BN114" s="11">
        <v>16.083008491573835</v>
      </c>
      <c r="BO114" s="11">
        <v>5.9570003663894227</v>
      </c>
      <c r="BP114" s="11"/>
      <c r="BQ114" s="11">
        <v>21.607397687463884</v>
      </c>
      <c r="BR114" s="11">
        <v>4.5531672790531852</v>
      </c>
      <c r="BS114" s="11">
        <v>16.572813938627711</v>
      </c>
      <c r="BT114" s="11">
        <v>27.683963606205069</v>
      </c>
      <c r="BU114" s="11">
        <v>4.5112466350907239</v>
      </c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>
        <v>140.65473125787699</v>
      </c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33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48" t="s">
        <v>20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7.433720405742697E-4</v>
      </c>
      <c r="AV115" s="11">
        <v>9.6733841801361145E-5</v>
      </c>
      <c r="AW115" s="11"/>
      <c r="AX115" s="11">
        <v>0.8962706204380867</v>
      </c>
      <c r="AY115" s="11">
        <v>15.93136298791412</v>
      </c>
      <c r="AZ115" s="11">
        <v>0.89626879468300558</v>
      </c>
      <c r="BA115" s="11">
        <v>4.281162182089381</v>
      </c>
      <c r="BB115" s="11">
        <v>0.29151910360370437</v>
      </c>
      <c r="BC115" s="11">
        <v>12.287846480862239</v>
      </c>
      <c r="BD115" s="11">
        <v>4.0844964464468898</v>
      </c>
      <c r="BE115" s="11">
        <v>43.911262662247502</v>
      </c>
      <c r="BF115" s="11">
        <v>9.9091017470745264</v>
      </c>
      <c r="BG115" s="11">
        <v>16.226282568162489</v>
      </c>
      <c r="BH115" s="11"/>
      <c r="BI115" s="11">
        <v>8.7204331867173472</v>
      </c>
      <c r="BJ115" s="11">
        <v>3.2040788993069738</v>
      </c>
      <c r="BK115" s="11"/>
      <c r="BL115" s="11">
        <v>124.70685429797881</v>
      </c>
      <c r="BM115" s="11">
        <v>106.26801354051656</v>
      </c>
      <c r="BN115" s="11">
        <v>31.530284227241264</v>
      </c>
      <c r="BO115" s="11">
        <v>10.624483127092885</v>
      </c>
      <c r="BP115" s="11"/>
      <c r="BQ115" s="11">
        <v>86.536717957492769</v>
      </c>
      <c r="BR115" s="11">
        <v>0.92352980916668392</v>
      </c>
      <c r="BS115" s="11">
        <v>12.834616117346815</v>
      </c>
      <c r="BT115" s="11">
        <v>26.426912430147674</v>
      </c>
      <c r="BU115" s="11">
        <v>11.190998852129166</v>
      </c>
      <c r="BV115" s="11">
        <v>13.683323318995553</v>
      </c>
      <c r="BW115" s="11">
        <v>6.0373779430982211</v>
      </c>
      <c r="BX115" s="11"/>
      <c r="BY115" s="11">
        <v>23.984130784880247</v>
      </c>
      <c r="BZ115" s="11">
        <v>7.6468157237251626</v>
      </c>
      <c r="CA115" s="11">
        <v>48.514764962681241</v>
      </c>
      <c r="CB115" s="11">
        <v>18.665391635518056</v>
      </c>
      <c r="CC115" s="11">
        <v>3.4805676122370399</v>
      </c>
      <c r="CD115" s="11"/>
      <c r="CE115" s="11">
        <v>19.424345878356906</v>
      </c>
      <c r="CF115" s="11"/>
      <c r="CG115" s="11"/>
      <c r="CH115" s="11"/>
      <c r="CI115" s="11">
        <v>4.4991002584847015</v>
      </c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>
        <v>677.61915426251835</v>
      </c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33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48" t="s">
        <v>453</v>
      </c>
      <c r="B116" s="11">
        <v>2.7755575615628914E-17</v>
      </c>
      <c r="C116" s="11">
        <v>6.9388939039072284E-18</v>
      </c>
      <c r="D116" s="11">
        <v>5.5511151231257827E-17</v>
      </c>
      <c r="E116" s="11">
        <v>1.1102230246251565E-16</v>
      </c>
      <c r="F116" s="11">
        <v>2.7755575615628914E-17</v>
      </c>
      <c r="G116" s="11">
        <v>1.1102230246251565E-16</v>
      </c>
      <c r="H116" s="11">
        <v>2.2204460492503131E-16</v>
      </c>
      <c r="I116" s="11">
        <v>5.5511151231257827E-17</v>
      </c>
      <c r="J116" s="11">
        <v>3.4694469519536142E-18</v>
      </c>
      <c r="K116" s="11">
        <v>5.5511151231257827E-17</v>
      </c>
      <c r="L116" s="11">
        <v>2.7755575615628914E-17</v>
      </c>
      <c r="M116" s="11"/>
      <c r="N116" s="11">
        <v>3.4694469519536142E-18</v>
      </c>
      <c r="O116" s="11">
        <v>1.7763568394002505E-15</v>
      </c>
      <c r="P116" s="11">
        <v>4.4408920985006262E-16</v>
      </c>
      <c r="Q116" s="11">
        <v>5.5511151231257827E-17</v>
      </c>
      <c r="R116" s="11">
        <v>5.5511151231257827E-17</v>
      </c>
      <c r="S116" s="11">
        <v>8.8817841970012523E-16</v>
      </c>
      <c r="T116" s="11">
        <v>1.9883908538993804</v>
      </c>
      <c r="U116" s="11">
        <v>1.7813647486584594E-2</v>
      </c>
      <c r="V116" s="11">
        <v>0.27083713163389533</v>
      </c>
      <c r="W116" s="11">
        <v>0.85591207030911143</v>
      </c>
      <c r="X116" s="11">
        <v>0.48665969132021303</v>
      </c>
      <c r="Y116" s="11">
        <v>0.29185342174949058</v>
      </c>
      <c r="Z116" s="11">
        <v>0.92895420333835599</v>
      </c>
      <c r="AA116" s="11">
        <v>0.54001450010202889</v>
      </c>
      <c r="AB116" s="11">
        <v>0.42280141954071038</v>
      </c>
      <c r="AC116" s="11">
        <v>1.6127885768648778</v>
      </c>
      <c r="AD116" s="11">
        <v>0.60850990346211953</v>
      </c>
      <c r="AE116" s="11">
        <v>0.1459175200015187</v>
      </c>
      <c r="AF116" s="11">
        <v>5.8625597516474386</v>
      </c>
      <c r="AG116" s="11">
        <v>3.3425500302361613</v>
      </c>
      <c r="AH116" s="11">
        <v>7.0931883583271187</v>
      </c>
      <c r="AI116" s="11">
        <v>1.9916608035145043</v>
      </c>
      <c r="AJ116" s="11">
        <v>0.19751870760084023</v>
      </c>
      <c r="AK116" s="11">
        <v>0.20180468604753043</v>
      </c>
      <c r="AL116" s="11">
        <v>0.54387134145486327</v>
      </c>
      <c r="AM116" s="11">
        <v>0.68983778762159975</v>
      </c>
      <c r="AN116" s="11">
        <v>2.2711752901958953</v>
      </c>
      <c r="AO116" s="11">
        <v>1.8681627274656289</v>
      </c>
      <c r="AP116" s="11">
        <v>5.063406970555151E-2</v>
      </c>
      <c r="AQ116" s="11">
        <v>0.2459992938413107</v>
      </c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>
        <v>-0.13625529002683701</v>
      </c>
      <c r="CS116" s="11">
        <v>-0.52934751568114813</v>
      </c>
      <c r="CT116" s="11">
        <v>-1.1221461009786911</v>
      </c>
      <c r="CU116" s="11">
        <v>-2.1021147901637387</v>
      </c>
      <c r="CV116" s="11">
        <v>-2.8268006622085107</v>
      </c>
      <c r="CW116" s="11">
        <v>-0.13008568492222952</v>
      </c>
      <c r="CX116" s="11">
        <v>-0.40685211017210987</v>
      </c>
      <c r="CY116" s="11">
        <v>-1.2838924425893508</v>
      </c>
      <c r="CZ116" s="11">
        <v>-3.4874542748318431</v>
      </c>
      <c r="DA116" s="11">
        <v>-20.504466915792246</v>
      </c>
      <c r="DB116" s="11"/>
      <c r="DC116" s="11"/>
      <c r="DD116" s="11"/>
      <c r="DE116" s="11"/>
      <c r="DF116" s="11"/>
      <c r="DG116" s="11"/>
      <c r="DH116" s="11"/>
      <c r="DI116" s="11"/>
      <c r="DJ116" s="11">
        <v>1.7763568394002505E-14</v>
      </c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33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48" t="s">
        <v>24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>
        <v>354.93738327430941</v>
      </c>
      <c r="CR117" s="11">
        <v>6.190684028911293</v>
      </c>
      <c r="CS117" s="11">
        <v>13.710862400902185</v>
      </c>
      <c r="CT117" s="11">
        <v>32.134146298944081</v>
      </c>
      <c r="CU117" s="11">
        <v>71.206350676057909</v>
      </c>
      <c r="CV117" s="11">
        <v>120.84909660765138</v>
      </c>
      <c r="CW117" s="11">
        <v>0.51216239957300846</v>
      </c>
      <c r="CX117" s="11">
        <v>4.087212499494254</v>
      </c>
      <c r="CY117" s="11">
        <v>8.0193365945662372</v>
      </c>
      <c r="CZ117" s="11">
        <v>54.475655924542657</v>
      </c>
      <c r="DA117" s="11">
        <v>419.2689925410711</v>
      </c>
      <c r="DB117" s="11">
        <v>-6.680694830857794</v>
      </c>
      <c r="DC117" s="11"/>
      <c r="DD117" s="11"/>
      <c r="DE117" s="11"/>
      <c r="DF117" s="11"/>
      <c r="DG117" s="11"/>
      <c r="DH117" s="11"/>
      <c r="DI117" s="11">
        <v>615.77703652853393</v>
      </c>
      <c r="DJ117" s="11">
        <v>1694.4882249436996</v>
      </c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33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48" t="s">
        <v>25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>
        <v>63.484560156739121</v>
      </c>
      <c r="DH118" s="11"/>
      <c r="DI118" s="11"/>
      <c r="DJ118" s="11">
        <v>63.484560156739121</v>
      </c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33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48" t="s">
        <v>26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>
        <v>11.814318384209439</v>
      </c>
      <c r="AS119" s="11">
        <v>0.69760605434441625</v>
      </c>
      <c r="AT119" s="11">
        <v>46.914000493801602</v>
      </c>
      <c r="AU119" s="11">
        <v>10.038560414469805</v>
      </c>
      <c r="AV119" s="11">
        <v>1.1836443417004816</v>
      </c>
      <c r="AW119" s="11">
        <v>0.19829563560857427</v>
      </c>
      <c r="AX119" s="11">
        <v>1.3642754821378986</v>
      </c>
      <c r="AY119" s="11"/>
      <c r="AZ119" s="11">
        <v>5.4576684323189859</v>
      </c>
      <c r="BA119" s="11">
        <v>3.9311597387186009E-2</v>
      </c>
      <c r="BB119" s="11">
        <v>3.2475199685846774</v>
      </c>
      <c r="BC119" s="11">
        <v>2.2894564392056482</v>
      </c>
      <c r="BD119" s="11">
        <v>3.62310590873191</v>
      </c>
      <c r="BE119" s="11">
        <v>0.19095059739253997</v>
      </c>
      <c r="BF119" s="11">
        <v>0.54505145750510842</v>
      </c>
      <c r="BG119" s="11">
        <v>0.64393032398271988</v>
      </c>
      <c r="BH119" s="11">
        <v>0.15503897489507915</v>
      </c>
      <c r="BI119" s="11">
        <v>8.7594272340801149E-3</v>
      </c>
      <c r="BJ119" s="11">
        <v>17.459165371317489</v>
      </c>
      <c r="BK119" s="11">
        <v>9.9999999999999995E-7</v>
      </c>
      <c r="BL119" s="11">
        <v>154.41978166531942</v>
      </c>
      <c r="BM119" s="11">
        <v>10.052963478347868</v>
      </c>
      <c r="BN119" s="11">
        <v>62.685922973749044</v>
      </c>
      <c r="BO119" s="11">
        <v>31.058457131975626</v>
      </c>
      <c r="BP119" s="11">
        <v>1.5497617806175006</v>
      </c>
      <c r="BQ119" s="11">
        <v>588.6185738438229</v>
      </c>
      <c r="BR119" s="11">
        <v>26.239817184274003</v>
      </c>
      <c r="BS119" s="11">
        <v>135.59078756827481</v>
      </c>
      <c r="BT119" s="11">
        <v>631.34867334926525</v>
      </c>
      <c r="BU119" s="11">
        <v>25.263064252572395</v>
      </c>
      <c r="BV119" s="11"/>
      <c r="BW119" s="11"/>
      <c r="BX119" s="11">
        <v>46.836552453819699</v>
      </c>
      <c r="BY119" s="11">
        <v>7.2391474928552029</v>
      </c>
      <c r="BZ119" s="11">
        <v>46.36348750899198</v>
      </c>
      <c r="CA119" s="11">
        <v>29.773585884052743</v>
      </c>
      <c r="CB119" s="11"/>
      <c r="CC119" s="11">
        <v>36.988437511373355</v>
      </c>
      <c r="CD119" s="11"/>
      <c r="CE119" s="11">
        <v>106.58936803974967</v>
      </c>
      <c r="CF119" s="11">
        <v>26.483340391608554</v>
      </c>
      <c r="CG119" s="11"/>
      <c r="CH119" s="11"/>
      <c r="CI119" s="11">
        <v>0.11459585756125076</v>
      </c>
      <c r="CJ119" s="11"/>
      <c r="CK119" s="11"/>
      <c r="CL119" s="11"/>
      <c r="CM119" s="11"/>
      <c r="CN119" s="11"/>
      <c r="CO119" s="11">
        <v>126.55376573664957</v>
      </c>
      <c r="CP119" s="11"/>
      <c r="CQ119" s="11"/>
      <c r="CR119" s="11">
        <v>2.1612666883894682E-2</v>
      </c>
      <c r="CS119" s="11">
        <v>1.724432528684211E-2</v>
      </c>
      <c r="CT119" s="11">
        <v>5.5255936768354282E-2</v>
      </c>
      <c r="CU119" s="11">
        <v>0.26684096394418555</v>
      </c>
      <c r="CV119" s="11">
        <v>0.4871344643018059</v>
      </c>
      <c r="CW119" s="11">
        <v>4.0215116400820136E-3</v>
      </c>
      <c r="CX119" s="11">
        <v>3.1697371864041839E-3</v>
      </c>
      <c r="CY119" s="11">
        <v>1.4455217605888871E-2</v>
      </c>
      <c r="CZ119" s="11">
        <v>2.2440617844314066E-2</v>
      </c>
      <c r="DA119" s="11">
        <v>1.1701885687534559</v>
      </c>
      <c r="DB119" s="11">
        <v>144.67591833808493</v>
      </c>
      <c r="DC119" s="11"/>
      <c r="DD119" s="11"/>
      <c r="DE119" s="11"/>
      <c r="DF119" s="11"/>
      <c r="DG119" s="11"/>
      <c r="DH119" s="11"/>
      <c r="DI119" s="11"/>
      <c r="DJ119" s="11">
        <v>2346.3790267580084</v>
      </c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48" t="s">
        <v>175</v>
      </c>
      <c r="B120" s="11">
        <v>717.72522445712264</v>
      </c>
      <c r="C120" s="11">
        <v>37.194202829088255</v>
      </c>
      <c r="D120" s="11">
        <v>189.64492433823514</v>
      </c>
      <c r="E120" s="11">
        <v>589.34356924670737</v>
      </c>
      <c r="F120" s="11">
        <v>57.289028309356169</v>
      </c>
      <c r="G120" s="11">
        <v>264.27420693452206</v>
      </c>
      <c r="H120" s="11">
        <v>567.59557622903139</v>
      </c>
      <c r="I120" s="11">
        <v>89.326638701837226</v>
      </c>
      <c r="J120" s="11">
        <v>10.115338280714795</v>
      </c>
      <c r="K120" s="11">
        <v>22.81562880364185</v>
      </c>
      <c r="L120" s="11">
        <v>462.34651928341702</v>
      </c>
      <c r="M120" s="11">
        <v>249.73847460642364</v>
      </c>
      <c r="N120" s="11">
        <v>99.118439370194679</v>
      </c>
      <c r="O120" s="11">
        <v>796.22541897532801</v>
      </c>
      <c r="P120" s="11">
        <v>150.03076041217543</v>
      </c>
      <c r="Q120" s="11">
        <v>213.46336784067287</v>
      </c>
      <c r="R120" s="11">
        <v>148.19875922679537</v>
      </c>
      <c r="S120" s="11">
        <v>106.76064096374512</v>
      </c>
      <c r="T120" s="11">
        <v>117.87883461856356</v>
      </c>
      <c r="U120" s="11">
        <v>1292.2817967773144</v>
      </c>
      <c r="V120" s="11">
        <v>286.20695670784738</v>
      </c>
      <c r="W120" s="11">
        <v>262.57522910785991</v>
      </c>
      <c r="X120" s="11">
        <v>127.33832074116985</v>
      </c>
      <c r="Y120" s="11">
        <v>226.81509801185837</v>
      </c>
      <c r="Z120" s="11">
        <v>105.59404964682702</v>
      </c>
      <c r="AA120" s="11">
        <v>187.22599271572497</v>
      </c>
      <c r="AB120" s="11">
        <v>97.453902843898192</v>
      </c>
      <c r="AC120" s="11">
        <v>330.98870514393531</v>
      </c>
      <c r="AD120" s="11">
        <v>239.30925557885632</v>
      </c>
      <c r="AE120" s="11">
        <v>59.219575697372342</v>
      </c>
      <c r="AF120" s="11">
        <v>1294.8886237938536</v>
      </c>
      <c r="AG120" s="11">
        <v>1283.4357031721347</v>
      </c>
      <c r="AH120" s="11">
        <v>1368.3507132229395</v>
      </c>
      <c r="AI120" s="11">
        <v>352.20369593496019</v>
      </c>
      <c r="AJ120" s="11">
        <v>180.85676776615261</v>
      </c>
      <c r="AK120" s="11">
        <v>470.29396972567162</v>
      </c>
      <c r="AL120" s="11">
        <v>767.5721833213305</v>
      </c>
      <c r="AM120" s="11">
        <v>453.06754222440418</v>
      </c>
      <c r="AN120" s="11">
        <v>635.10637061065643</v>
      </c>
      <c r="AO120" s="11">
        <v>743.07571603221959</v>
      </c>
      <c r="AP120" s="11">
        <v>269.77092128031074</v>
      </c>
      <c r="AQ120" s="11">
        <v>176.98772049600748</v>
      </c>
      <c r="AR120" s="11">
        <v>726.20736370855229</v>
      </c>
      <c r="AS120" s="11">
        <v>44.131750585725818</v>
      </c>
      <c r="AT120" s="11">
        <v>253.87280472531262</v>
      </c>
      <c r="AU120" s="11">
        <v>538.90033171518871</v>
      </c>
      <c r="AV120" s="11">
        <v>61.806879552375371</v>
      </c>
      <c r="AW120" s="11">
        <v>239.16939047442543</v>
      </c>
      <c r="AX120" s="11">
        <v>590.19145407741382</v>
      </c>
      <c r="AY120" s="11">
        <v>91.601470687178107</v>
      </c>
      <c r="AZ120" s="11">
        <v>19.458491222898523</v>
      </c>
      <c r="BA120" s="11">
        <v>30.751735908695668</v>
      </c>
      <c r="BB120" s="11">
        <v>407.21201359928909</v>
      </c>
      <c r="BC120" s="11">
        <v>314.12908619481505</v>
      </c>
      <c r="BD120" s="11">
        <v>126.14795726428677</v>
      </c>
      <c r="BE120" s="11">
        <v>836.25336239286855</v>
      </c>
      <c r="BF120" s="11">
        <v>129.245401543589</v>
      </c>
      <c r="BG120" s="11">
        <v>233.45067403750386</v>
      </c>
      <c r="BH120" s="11">
        <v>189.47650447161993</v>
      </c>
      <c r="BI120" s="11">
        <v>125.78497753891385</v>
      </c>
      <c r="BJ120" s="11">
        <v>155.12576304394514</v>
      </c>
      <c r="BK120" s="11">
        <v>9.9999999999999995E-7</v>
      </c>
      <c r="BL120" s="11">
        <v>1924.7845523237943</v>
      </c>
      <c r="BM120" s="11">
        <v>426.36279119186929</v>
      </c>
      <c r="BN120" s="11">
        <v>446.87962074099823</v>
      </c>
      <c r="BO120" s="11">
        <v>198.90574121744262</v>
      </c>
      <c r="BP120" s="11">
        <v>1.5497617806175006</v>
      </c>
      <c r="BQ120" s="11">
        <v>1035.7235297342286</v>
      </c>
      <c r="BR120" s="11">
        <v>157.73725004859767</v>
      </c>
      <c r="BS120" s="11">
        <v>391.4134957220391</v>
      </c>
      <c r="BT120" s="11">
        <v>842.25317872229959</v>
      </c>
      <c r="BU120" s="11">
        <v>398.81350525367583</v>
      </c>
      <c r="BV120" s="11">
        <v>252.99257889785179</v>
      </c>
      <c r="BW120" s="11">
        <v>65.742289440429218</v>
      </c>
      <c r="BX120" s="11">
        <v>1341.7251762476733</v>
      </c>
      <c r="BY120" s="11">
        <v>1314.6589814498707</v>
      </c>
      <c r="BZ120" s="11">
        <v>1422.3610164556574</v>
      </c>
      <c r="CA120" s="11">
        <v>430.49204678169485</v>
      </c>
      <c r="CB120" s="11">
        <v>199.52215940167042</v>
      </c>
      <c r="CC120" s="11">
        <v>510.76297484928233</v>
      </c>
      <c r="CD120" s="11">
        <v>767.57218332133084</v>
      </c>
      <c r="CE120" s="11">
        <v>579.08125614251071</v>
      </c>
      <c r="CF120" s="11">
        <v>661.58971100226427</v>
      </c>
      <c r="CG120" s="11">
        <v>743.07571603221936</v>
      </c>
      <c r="CH120" s="11">
        <v>269.77092128031057</v>
      </c>
      <c r="CI120" s="11">
        <v>181.60141661205341</v>
      </c>
      <c r="CJ120" s="11">
        <v>1348.2959186983601</v>
      </c>
      <c r="CK120" s="11">
        <v>196.19756397140185</v>
      </c>
      <c r="CL120" s="11">
        <v>1017.9073753238386</v>
      </c>
      <c r="CM120" s="11">
        <v>2209.1257527236239</v>
      </c>
      <c r="CN120" s="11">
        <v>1117.7120551106398</v>
      </c>
      <c r="CO120" s="11">
        <v>4186.8579805174822</v>
      </c>
      <c r="CP120" s="11">
        <v>135.26555695774491</v>
      </c>
      <c r="CQ120" s="11">
        <v>3782.2988553442747</v>
      </c>
      <c r="CR120" s="11">
        <v>461.8377103095429</v>
      </c>
      <c r="CS120" s="11">
        <v>646.0467485142907</v>
      </c>
      <c r="CT120" s="11">
        <v>856.90422852890356</v>
      </c>
      <c r="CU120" s="11">
        <v>1013.5857360035709</v>
      </c>
      <c r="CV120" s="11">
        <v>1025.331895825328</v>
      </c>
      <c r="CW120" s="11">
        <v>52.175843799236638</v>
      </c>
      <c r="CX120" s="11">
        <v>126.69777486930852</v>
      </c>
      <c r="CY120" s="11">
        <v>247.59292011011013</v>
      </c>
      <c r="CZ120" s="11">
        <v>609.49165364423914</v>
      </c>
      <c r="DA120" s="11">
        <v>3431.5478960031646</v>
      </c>
      <c r="DB120" s="11">
        <v>1807.677110681434</v>
      </c>
      <c r="DC120" s="11">
        <v>737.12793833219052</v>
      </c>
      <c r="DD120" s="11">
        <v>140.6547312578773</v>
      </c>
      <c r="DE120" s="11">
        <v>677.61915426251812</v>
      </c>
      <c r="DF120" s="11">
        <v>1.7763568394002505E-14</v>
      </c>
      <c r="DG120" s="11">
        <v>1694.4882249436992</v>
      </c>
      <c r="DH120" s="11">
        <v>63.484561156739083</v>
      </c>
      <c r="DI120" s="11">
        <v>2346.3790257580085</v>
      </c>
      <c r="DJ120" s="11">
        <v>65710.297845023364</v>
      </c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4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1"/>
    </row>
    <row r="129" spans="1:20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86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F0FB-425D-4568-9202-73A25F2F6380}">
  <dimension ref="A1:AA111"/>
  <sheetViews>
    <sheetView topLeftCell="A20" workbookViewId="0">
      <selection activeCell="C33" sqref="C33"/>
    </sheetView>
  </sheetViews>
  <sheetFormatPr defaultRowHeight="14.4" x14ac:dyDescent="0.3"/>
  <cols>
    <col min="26" max="26" width="24.33203125" bestFit="1" customWidth="1"/>
  </cols>
  <sheetData>
    <row r="1" spans="1:27" ht="18" x14ac:dyDescent="0.35">
      <c r="A1" s="5" t="s">
        <v>250</v>
      </c>
    </row>
    <row r="3" spans="1:27" x14ac:dyDescent="0.3">
      <c r="B3" s="14"/>
    </row>
    <row r="6" spans="1:27" x14ac:dyDescent="0.3">
      <c r="B6" s="2" t="s">
        <v>251</v>
      </c>
      <c r="C6" s="2"/>
    </row>
    <row r="7" spans="1:27" x14ac:dyDescent="0.3">
      <c r="A7" s="12"/>
      <c r="C7" t="s">
        <v>702</v>
      </c>
      <c r="D7" t="s">
        <v>704</v>
      </c>
      <c r="E7" t="s">
        <v>706</v>
      </c>
      <c r="F7" t="s">
        <v>708</v>
      </c>
      <c r="G7" t="s">
        <v>710</v>
      </c>
      <c r="H7" t="s">
        <v>380</v>
      </c>
      <c r="I7" t="s">
        <v>381</v>
      </c>
      <c r="J7" t="s">
        <v>382</v>
      </c>
      <c r="K7" t="s">
        <v>383</v>
      </c>
      <c r="L7" t="s">
        <v>384</v>
      </c>
    </row>
    <row r="8" spans="1:27" x14ac:dyDescent="0.3">
      <c r="A8" s="16"/>
      <c r="B8" s="11" t="s">
        <v>350</v>
      </c>
      <c r="C8" s="21">
        <f>VLOOKUP($B8,$Y$8:$AA$33,3,)</f>
        <v>0.14000000000000001</v>
      </c>
      <c r="D8" s="21">
        <f>C8</f>
        <v>0.14000000000000001</v>
      </c>
      <c r="E8" s="21">
        <f t="shared" ref="E8:L8" si="0">D8</f>
        <v>0.14000000000000001</v>
      </c>
      <c r="F8" s="21">
        <f t="shared" si="0"/>
        <v>0.14000000000000001</v>
      </c>
      <c r="G8" s="21">
        <f t="shared" si="0"/>
        <v>0.14000000000000001</v>
      </c>
      <c r="H8" s="21">
        <f t="shared" si="0"/>
        <v>0.14000000000000001</v>
      </c>
      <c r="I8" s="21">
        <f t="shared" si="0"/>
        <v>0.14000000000000001</v>
      </c>
      <c r="J8" s="21">
        <f t="shared" si="0"/>
        <v>0.14000000000000001</v>
      </c>
      <c r="K8" s="21">
        <f t="shared" si="0"/>
        <v>0.14000000000000001</v>
      </c>
      <c r="L8" s="21">
        <f t="shared" si="0"/>
        <v>0.14000000000000001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" t="s">
        <v>351</v>
      </c>
      <c r="Z8" s="121" t="s">
        <v>395</v>
      </c>
      <c r="AA8" s="122">
        <v>0.87</v>
      </c>
    </row>
    <row r="9" spans="1:27" x14ac:dyDescent="0.3">
      <c r="A9" s="16"/>
      <c r="B9" s="11" t="s">
        <v>351</v>
      </c>
      <c r="C9" s="21">
        <f t="shared" ref="C9:C25" si="1">VLOOKUP($B9,$Y$8:$AA$33,3,)</f>
        <v>0.87</v>
      </c>
      <c r="D9" s="21">
        <f t="shared" ref="D9:L24" si="2">C9</f>
        <v>0.87</v>
      </c>
      <c r="E9" s="21">
        <f t="shared" si="2"/>
        <v>0.87</v>
      </c>
      <c r="F9" s="21">
        <f t="shared" si="2"/>
        <v>0.87</v>
      </c>
      <c r="G9" s="21">
        <f t="shared" si="2"/>
        <v>0.87</v>
      </c>
      <c r="H9" s="21">
        <f t="shared" si="2"/>
        <v>0.87</v>
      </c>
      <c r="I9" s="21">
        <f t="shared" si="2"/>
        <v>0.87</v>
      </c>
      <c r="J9" s="21">
        <f t="shared" si="2"/>
        <v>0.87</v>
      </c>
      <c r="K9" s="21">
        <f t="shared" si="2"/>
        <v>0.87</v>
      </c>
      <c r="L9" s="21">
        <f t="shared" si="2"/>
        <v>0.87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1" t="s">
        <v>350</v>
      </c>
      <c r="Z9" s="121" t="s">
        <v>734</v>
      </c>
      <c r="AA9" s="122">
        <v>0.14000000000000001</v>
      </c>
    </row>
    <row r="10" spans="1:27" x14ac:dyDescent="0.3">
      <c r="A10" s="16"/>
      <c r="B10" s="11" t="s">
        <v>352</v>
      </c>
      <c r="C10" s="21">
        <f>C8</f>
        <v>0.14000000000000001</v>
      </c>
      <c r="D10" s="21">
        <f t="shared" si="2"/>
        <v>0.14000000000000001</v>
      </c>
      <c r="E10" s="21">
        <f t="shared" si="2"/>
        <v>0.14000000000000001</v>
      </c>
      <c r="F10" s="21">
        <f t="shared" si="2"/>
        <v>0.14000000000000001</v>
      </c>
      <c r="G10" s="21">
        <f t="shared" si="2"/>
        <v>0.14000000000000001</v>
      </c>
      <c r="H10" s="21">
        <f t="shared" si="2"/>
        <v>0.14000000000000001</v>
      </c>
      <c r="I10" s="21">
        <f t="shared" si="2"/>
        <v>0.14000000000000001</v>
      </c>
      <c r="J10" s="21">
        <f t="shared" si="2"/>
        <v>0.14000000000000001</v>
      </c>
      <c r="K10" s="21">
        <f t="shared" si="2"/>
        <v>0.14000000000000001</v>
      </c>
      <c r="L10" s="21">
        <f t="shared" si="2"/>
        <v>0.14000000000000001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1" t="s">
        <v>353</v>
      </c>
      <c r="Z10" s="121" t="s">
        <v>398</v>
      </c>
      <c r="AA10" s="122">
        <v>0.3</v>
      </c>
    </row>
    <row r="11" spans="1:27" x14ac:dyDescent="0.3">
      <c r="A11" s="16"/>
      <c r="B11" s="11" t="s">
        <v>353</v>
      </c>
      <c r="C11" s="21">
        <f t="shared" si="1"/>
        <v>0.3</v>
      </c>
      <c r="D11" s="21">
        <f t="shared" si="2"/>
        <v>0.3</v>
      </c>
      <c r="E11" s="21">
        <f t="shared" si="2"/>
        <v>0.3</v>
      </c>
      <c r="F11" s="21">
        <f t="shared" si="2"/>
        <v>0.3</v>
      </c>
      <c r="G11" s="21">
        <f t="shared" si="2"/>
        <v>0.3</v>
      </c>
      <c r="H11" s="21">
        <f t="shared" si="2"/>
        <v>0.3</v>
      </c>
      <c r="I11" s="21">
        <f t="shared" si="2"/>
        <v>0.3</v>
      </c>
      <c r="J11" s="21">
        <f t="shared" si="2"/>
        <v>0.3</v>
      </c>
      <c r="K11" s="21">
        <f t="shared" si="2"/>
        <v>0.3</v>
      </c>
      <c r="L11" s="21">
        <f t="shared" si="2"/>
        <v>0.3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1"/>
      <c r="Z11" s="121" t="s">
        <v>735</v>
      </c>
      <c r="AA11" s="122">
        <v>0.5</v>
      </c>
    </row>
    <row r="12" spans="1:27" x14ac:dyDescent="0.3">
      <c r="A12" s="16"/>
      <c r="B12" s="11" t="s">
        <v>354</v>
      </c>
      <c r="C12" s="21">
        <f t="shared" si="1"/>
        <v>1.56</v>
      </c>
      <c r="D12" s="21">
        <f t="shared" si="2"/>
        <v>1.56</v>
      </c>
      <c r="E12" s="21">
        <f t="shared" si="2"/>
        <v>1.56</v>
      </c>
      <c r="F12" s="21">
        <f t="shared" si="2"/>
        <v>1.56</v>
      </c>
      <c r="G12" s="21">
        <f t="shared" si="2"/>
        <v>1.56</v>
      </c>
      <c r="H12" s="21">
        <f t="shared" si="2"/>
        <v>1.56</v>
      </c>
      <c r="I12" s="21">
        <f t="shared" si="2"/>
        <v>1.56</v>
      </c>
      <c r="J12" s="21">
        <f t="shared" si="2"/>
        <v>1.56</v>
      </c>
      <c r="K12" s="21">
        <f t="shared" si="2"/>
        <v>1.56</v>
      </c>
      <c r="L12" s="21">
        <f t="shared" si="2"/>
        <v>1.56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1" t="s">
        <v>354</v>
      </c>
      <c r="Z12" s="121" t="s">
        <v>736</v>
      </c>
      <c r="AA12" s="122">
        <v>1.56</v>
      </c>
    </row>
    <row r="13" spans="1:27" x14ac:dyDescent="0.3">
      <c r="A13" s="16"/>
      <c r="B13" s="11" t="s">
        <v>355</v>
      </c>
      <c r="C13" s="21">
        <f t="shared" si="1"/>
        <v>0.47</v>
      </c>
      <c r="D13" s="21">
        <f t="shared" si="2"/>
        <v>0.47</v>
      </c>
      <c r="E13" s="21">
        <f t="shared" si="2"/>
        <v>0.47</v>
      </c>
      <c r="F13" s="21">
        <f t="shared" si="2"/>
        <v>0.47</v>
      </c>
      <c r="G13" s="21">
        <f t="shared" si="2"/>
        <v>0.47</v>
      </c>
      <c r="H13" s="21">
        <f t="shared" si="2"/>
        <v>0.47</v>
      </c>
      <c r="I13" s="21">
        <f t="shared" si="2"/>
        <v>0.47</v>
      </c>
      <c r="J13" s="21">
        <f t="shared" si="2"/>
        <v>0.47</v>
      </c>
      <c r="K13" s="21">
        <f t="shared" si="2"/>
        <v>0.47</v>
      </c>
      <c r="L13" s="21">
        <f t="shared" si="2"/>
        <v>0.47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1" t="s">
        <v>355</v>
      </c>
      <c r="Z13" s="121" t="s">
        <v>737</v>
      </c>
      <c r="AA13" s="122">
        <v>0.47</v>
      </c>
    </row>
    <row r="14" spans="1:27" x14ac:dyDescent="0.3">
      <c r="A14" s="16"/>
      <c r="B14" s="11" t="s">
        <v>311</v>
      </c>
      <c r="C14" s="21">
        <f t="shared" si="1"/>
        <v>0.56000000000000005</v>
      </c>
      <c r="D14" s="21">
        <f t="shared" si="2"/>
        <v>0.56000000000000005</v>
      </c>
      <c r="E14" s="21">
        <f t="shared" si="2"/>
        <v>0.56000000000000005</v>
      </c>
      <c r="F14" s="21">
        <f t="shared" si="2"/>
        <v>0.56000000000000005</v>
      </c>
      <c r="G14" s="21">
        <f t="shared" si="2"/>
        <v>0.56000000000000005</v>
      </c>
      <c r="H14" s="21">
        <f t="shared" si="2"/>
        <v>0.56000000000000005</v>
      </c>
      <c r="I14" s="21">
        <f t="shared" si="2"/>
        <v>0.56000000000000005</v>
      </c>
      <c r="J14" s="21">
        <f t="shared" si="2"/>
        <v>0.56000000000000005</v>
      </c>
      <c r="K14" s="21">
        <f t="shared" si="2"/>
        <v>0.56000000000000005</v>
      </c>
      <c r="L14" s="21">
        <f t="shared" si="2"/>
        <v>0.56000000000000005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1" t="s">
        <v>311</v>
      </c>
      <c r="Z14" s="121" t="s">
        <v>403</v>
      </c>
      <c r="AA14" s="122">
        <v>0.56000000000000005</v>
      </c>
    </row>
    <row r="15" spans="1:27" x14ac:dyDescent="0.3">
      <c r="A15" s="16"/>
      <c r="B15" s="11" t="s">
        <v>356</v>
      </c>
      <c r="C15" s="21">
        <f t="shared" si="1"/>
        <v>0.12</v>
      </c>
      <c r="D15" s="21">
        <f t="shared" si="2"/>
        <v>0.12</v>
      </c>
      <c r="E15" s="21">
        <f t="shared" si="2"/>
        <v>0.12</v>
      </c>
      <c r="F15" s="21">
        <f t="shared" si="2"/>
        <v>0.12</v>
      </c>
      <c r="G15" s="21">
        <f t="shared" si="2"/>
        <v>0.12</v>
      </c>
      <c r="H15" s="21">
        <f t="shared" si="2"/>
        <v>0.12</v>
      </c>
      <c r="I15" s="21">
        <f t="shared" si="2"/>
        <v>0.12</v>
      </c>
      <c r="J15" s="21">
        <f t="shared" si="2"/>
        <v>0.12</v>
      </c>
      <c r="K15" s="21">
        <f t="shared" si="2"/>
        <v>0.12</v>
      </c>
      <c r="L15" s="21">
        <f t="shared" si="2"/>
        <v>0.12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11" t="s">
        <v>312</v>
      </c>
      <c r="Z15" s="121" t="s">
        <v>411</v>
      </c>
      <c r="AA15" s="122">
        <v>0.86</v>
      </c>
    </row>
    <row r="16" spans="1:27" x14ac:dyDescent="0.3">
      <c r="A16" s="16"/>
      <c r="B16" s="11" t="s">
        <v>313</v>
      </c>
      <c r="C16" s="21">
        <f t="shared" si="1"/>
        <v>0.18</v>
      </c>
      <c r="D16" s="21">
        <f t="shared" si="2"/>
        <v>0.18</v>
      </c>
      <c r="E16" s="21">
        <f t="shared" si="2"/>
        <v>0.18</v>
      </c>
      <c r="F16" s="21">
        <f t="shared" si="2"/>
        <v>0.18</v>
      </c>
      <c r="G16" s="21">
        <f t="shared" si="2"/>
        <v>0.18</v>
      </c>
      <c r="H16" s="21">
        <f t="shared" si="2"/>
        <v>0.18</v>
      </c>
      <c r="I16" s="21">
        <f t="shared" si="2"/>
        <v>0.18</v>
      </c>
      <c r="J16" s="21">
        <f t="shared" si="2"/>
        <v>0.18</v>
      </c>
      <c r="K16" s="21">
        <f t="shared" si="2"/>
        <v>0.18</v>
      </c>
      <c r="L16" s="21">
        <f t="shared" si="2"/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 t="s">
        <v>359</v>
      </c>
      <c r="Z16" s="121" t="s">
        <v>414</v>
      </c>
      <c r="AA16" s="123">
        <f>AA15</f>
        <v>0.86</v>
      </c>
    </row>
    <row r="17" spans="1:27" x14ac:dyDescent="0.3">
      <c r="A17" s="16"/>
      <c r="B17" s="11" t="s">
        <v>357</v>
      </c>
      <c r="C17" s="21">
        <f>C20</f>
        <v>0.86</v>
      </c>
      <c r="D17" s="21">
        <f t="shared" si="2"/>
        <v>0.86</v>
      </c>
      <c r="E17" s="21">
        <f t="shared" si="2"/>
        <v>0.86</v>
      </c>
      <c r="F17" s="21">
        <f t="shared" si="2"/>
        <v>0.86</v>
      </c>
      <c r="G17" s="21">
        <f t="shared" si="2"/>
        <v>0.86</v>
      </c>
      <c r="H17" s="21">
        <f t="shared" si="2"/>
        <v>0.86</v>
      </c>
      <c r="I17" s="21">
        <f t="shared" si="2"/>
        <v>0.86</v>
      </c>
      <c r="J17" s="21">
        <f t="shared" si="2"/>
        <v>0.86</v>
      </c>
      <c r="K17" s="21">
        <f t="shared" si="2"/>
        <v>0.86</v>
      </c>
      <c r="L17" s="21">
        <f t="shared" si="2"/>
        <v>0.86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 t="s">
        <v>360</v>
      </c>
      <c r="Z17" s="121" t="s">
        <v>738</v>
      </c>
      <c r="AA17" s="122">
        <v>0.89</v>
      </c>
    </row>
    <row r="18" spans="1:27" x14ac:dyDescent="0.3">
      <c r="A18" s="16"/>
      <c r="B18" s="11" t="s">
        <v>312</v>
      </c>
      <c r="C18" s="21">
        <f t="shared" si="1"/>
        <v>0.86</v>
      </c>
      <c r="D18" s="21">
        <f t="shared" si="2"/>
        <v>0.86</v>
      </c>
      <c r="E18" s="21">
        <f t="shared" si="2"/>
        <v>0.86</v>
      </c>
      <c r="F18" s="21">
        <f t="shared" si="2"/>
        <v>0.86</v>
      </c>
      <c r="G18" s="21">
        <f t="shared" si="2"/>
        <v>0.86</v>
      </c>
      <c r="H18" s="21">
        <f t="shared" si="2"/>
        <v>0.86</v>
      </c>
      <c r="I18" s="21">
        <f t="shared" si="2"/>
        <v>0.86</v>
      </c>
      <c r="J18" s="21">
        <f t="shared" si="2"/>
        <v>0.86</v>
      </c>
      <c r="K18" s="21">
        <f t="shared" si="2"/>
        <v>0.86</v>
      </c>
      <c r="L18" s="21">
        <f t="shared" si="2"/>
        <v>0.86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1" t="s">
        <v>362</v>
      </c>
      <c r="Z18" s="121" t="s">
        <v>739</v>
      </c>
      <c r="AA18" s="122">
        <v>2.02</v>
      </c>
    </row>
    <row r="19" spans="1:27" x14ac:dyDescent="0.3">
      <c r="A19" s="16"/>
      <c r="B19" s="11" t="s">
        <v>358</v>
      </c>
      <c r="C19" s="21">
        <f>C20</f>
        <v>0.86</v>
      </c>
      <c r="D19" s="21">
        <f t="shared" si="2"/>
        <v>0.86</v>
      </c>
      <c r="E19" s="21">
        <f t="shared" si="2"/>
        <v>0.86</v>
      </c>
      <c r="F19" s="21">
        <f t="shared" si="2"/>
        <v>0.86</v>
      </c>
      <c r="G19" s="21">
        <f t="shared" si="2"/>
        <v>0.86</v>
      </c>
      <c r="H19" s="21">
        <f t="shared" si="2"/>
        <v>0.86</v>
      </c>
      <c r="I19" s="21">
        <f t="shared" si="2"/>
        <v>0.86</v>
      </c>
      <c r="J19" s="21">
        <f t="shared" si="2"/>
        <v>0.86</v>
      </c>
      <c r="K19" s="21">
        <f t="shared" si="2"/>
        <v>0.86</v>
      </c>
      <c r="L19" s="21">
        <f t="shared" si="2"/>
        <v>0.86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Y19" s="11" t="s">
        <v>361</v>
      </c>
      <c r="Z19" s="121" t="s">
        <v>740</v>
      </c>
      <c r="AA19" s="122">
        <v>1.21</v>
      </c>
    </row>
    <row r="20" spans="1:27" x14ac:dyDescent="0.3">
      <c r="A20" s="16"/>
      <c r="B20" s="11" t="s">
        <v>359</v>
      </c>
      <c r="C20" s="21">
        <f t="shared" si="1"/>
        <v>0.86</v>
      </c>
      <c r="D20" s="21">
        <f t="shared" si="2"/>
        <v>0.86</v>
      </c>
      <c r="E20" s="21">
        <f t="shared" si="2"/>
        <v>0.86</v>
      </c>
      <c r="F20" s="21">
        <f t="shared" si="2"/>
        <v>0.86</v>
      </c>
      <c r="G20" s="21">
        <f t="shared" si="2"/>
        <v>0.86</v>
      </c>
      <c r="H20" s="21">
        <f t="shared" si="2"/>
        <v>0.86</v>
      </c>
      <c r="I20" s="21">
        <f t="shared" si="2"/>
        <v>0.86</v>
      </c>
      <c r="J20" s="21">
        <f t="shared" si="2"/>
        <v>0.86</v>
      </c>
      <c r="K20" s="21">
        <f t="shared" si="2"/>
        <v>0.86</v>
      </c>
      <c r="L20" s="21">
        <f t="shared" si="2"/>
        <v>0.86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Z20" s="121" t="s">
        <v>741</v>
      </c>
      <c r="AA20" s="122">
        <v>0.81</v>
      </c>
    </row>
    <row r="21" spans="1:27" x14ac:dyDescent="0.3">
      <c r="A21" s="16"/>
      <c r="B21" s="11" t="s">
        <v>360</v>
      </c>
      <c r="C21" s="21">
        <f t="shared" si="1"/>
        <v>0.89</v>
      </c>
      <c r="D21" s="21">
        <f t="shared" si="2"/>
        <v>0.89</v>
      </c>
      <c r="E21" s="21">
        <f t="shared" si="2"/>
        <v>0.89</v>
      </c>
      <c r="F21" s="21">
        <f t="shared" si="2"/>
        <v>0.89</v>
      </c>
      <c r="G21" s="21">
        <f t="shared" si="2"/>
        <v>0.89</v>
      </c>
      <c r="H21" s="21">
        <f t="shared" si="2"/>
        <v>0.89</v>
      </c>
      <c r="I21" s="21">
        <f t="shared" si="2"/>
        <v>0.89</v>
      </c>
      <c r="J21" s="21">
        <f t="shared" si="2"/>
        <v>0.89</v>
      </c>
      <c r="K21" s="21">
        <f t="shared" si="2"/>
        <v>0.89</v>
      </c>
      <c r="L21" s="21">
        <f t="shared" si="2"/>
        <v>0.89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1" t="s">
        <v>10</v>
      </c>
      <c r="Z21" s="121" t="s">
        <v>742</v>
      </c>
      <c r="AA21" s="122">
        <v>0.49</v>
      </c>
    </row>
    <row r="22" spans="1:27" x14ac:dyDescent="0.3">
      <c r="A22" s="16"/>
      <c r="B22" s="11" t="s">
        <v>361</v>
      </c>
      <c r="C22" s="21">
        <f t="shared" si="1"/>
        <v>1.21</v>
      </c>
      <c r="D22" s="21">
        <f t="shared" si="2"/>
        <v>1.21</v>
      </c>
      <c r="E22" s="21">
        <f t="shared" si="2"/>
        <v>1.21</v>
      </c>
      <c r="F22" s="21">
        <f t="shared" si="2"/>
        <v>1.21</v>
      </c>
      <c r="G22" s="21">
        <f t="shared" si="2"/>
        <v>1.21</v>
      </c>
      <c r="H22" s="21">
        <f t="shared" si="2"/>
        <v>1.21</v>
      </c>
      <c r="I22" s="21">
        <f t="shared" si="2"/>
        <v>1.21</v>
      </c>
      <c r="J22" s="21">
        <f t="shared" si="2"/>
        <v>1.21</v>
      </c>
      <c r="K22" s="21">
        <f t="shared" si="2"/>
        <v>1.21</v>
      </c>
      <c r="L22" s="21">
        <f t="shared" si="2"/>
        <v>1.21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121" t="s">
        <v>743</v>
      </c>
      <c r="AA22" s="122">
        <v>0.63</v>
      </c>
    </row>
    <row r="23" spans="1:27" x14ac:dyDescent="0.3">
      <c r="A23" s="16"/>
      <c r="B23" s="11" t="s">
        <v>362</v>
      </c>
      <c r="C23" s="21">
        <f t="shared" si="1"/>
        <v>2.02</v>
      </c>
      <c r="D23" s="21">
        <f t="shared" si="2"/>
        <v>2.02</v>
      </c>
      <c r="E23" s="21">
        <f t="shared" si="2"/>
        <v>2.02</v>
      </c>
      <c r="F23" s="21">
        <f t="shared" si="2"/>
        <v>2.02</v>
      </c>
      <c r="G23" s="21">
        <f t="shared" si="2"/>
        <v>2.02</v>
      </c>
      <c r="H23" s="21">
        <f t="shared" si="2"/>
        <v>2.02</v>
      </c>
      <c r="I23" s="21">
        <f t="shared" si="2"/>
        <v>2.02</v>
      </c>
      <c r="J23" s="21">
        <f t="shared" si="2"/>
        <v>2.02</v>
      </c>
      <c r="K23" s="21">
        <f t="shared" si="2"/>
        <v>2.02</v>
      </c>
      <c r="L23" s="21">
        <f t="shared" si="2"/>
        <v>2.02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11" t="s">
        <v>6</v>
      </c>
      <c r="Z23" s="121" t="s">
        <v>415</v>
      </c>
      <c r="AA23" s="122">
        <v>0.37</v>
      </c>
    </row>
    <row r="24" spans="1:27" x14ac:dyDescent="0.3">
      <c r="A24" s="16"/>
      <c r="B24" s="11" t="s">
        <v>6</v>
      </c>
      <c r="C24" s="21">
        <f t="shared" si="1"/>
        <v>0.37</v>
      </c>
      <c r="D24" s="21">
        <f t="shared" si="2"/>
        <v>0.37</v>
      </c>
      <c r="E24" s="21">
        <f t="shared" si="2"/>
        <v>0.37</v>
      </c>
      <c r="F24" s="21">
        <f t="shared" si="2"/>
        <v>0.37</v>
      </c>
      <c r="G24" s="21">
        <f t="shared" si="2"/>
        <v>0.37</v>
      </c>
      <c r="H24" s="21">
        <f t="shared" si="2"/>
        <v>0.37</v>
      </c>
      <c r="I24" s="21">
        <f t="shared" si="2"/>
        <v>0.37</v>
      </c>
      <c r="J24" s="21">
        <f t="shared" si="2"/>
        <v>0.37</v>
      </c>
      <c r="K24" s="21">
        <f t="shared" si="2"/>
        <v>0.37</v>
      </c>
      <c r="L24" s="21">
        <f t="shared" si="2"/>
        <v>0.37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1"/>
      <c r="Z24" s="121" t="s">
        <v>744</v>
      </c>
      <c r="AA24" s="122">
        <v>0.51</v>
      </c>
    </row>
    <row r="25" spans="1:27" x14ac:dyDescent="0.3">
      <c r="A25" s="16"/>
      <c r="B25" s="11" t="s">
        <v>10</v>
      </c>
      <c r="C25" s="21">
        <f t="shared" si="1"/>
        <v>0.49</v>
      </c>
      <c r="D25" s="21">
        <f t="shared" ref="D25:L26" si="3">C25</f>
        <v>0.49</v>
      </c>
      <c r="E25" s="21">
        <f t="shared" si="3"/>
        <v>0.49</v>
      </c>
      <c r="F25" s="21">
        <f t="shared" si="3"/>
        <v>0.49</v>
      </c>
      <c r="G25" s="21">
        <f t="shared" si="3"/>
        <v>0.49</v>
      </c>
      <c r="H25" s="21">
        <f t="shared" si="3"/>
        <v>0.49</v>
      </c>
      <c r="I25" s="21">
        <f t="shared" si="3"/>
        <v>0.49</v>
      </c>
      <c r="J25" s="21">
        <f t="shared" si="3"/>
        <v>0.49</v>
      </c>
      <c r="K25" s="21">
        <f t="shared" si="3"/>
        <v>0.49</v>
      </c>
      <c r="L25" s="21">
        <f t="shared" si="3"/>
        <v>0.49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11"/>
      <c r="Y25" s="11" t="s">
        <v>356</v>
      </c>
      <c r="Z25" s="121" t="s">
        <v>745</v>
      </c>
      <c r="AA25" s="122">
        <v>0.12</v>
      </c>
    </row>
    <row r="26" spans="1:27" x14ac:dyDescent="0.3">
      <c r="A26" s="16"/>
      <c r="B26" s="11" t="s">
        <v>672</v>
      </c>
      <c r="C26" s="21">
        <f>C37</f>
        <v>1.8</v>
      </c>
      <c r="D26" s="21">
        <f t="shared" si="3"/>
        <v>1.8</v>
      </c>
      <c r="E26" s="21">
        <f t="shared" si="3"/>
        <v>1.8</v>
      </c>
      <c r="F26" s="21">
        <f t="shared" si="3"/>
        <v>1.8</v>
      </c>
      <c r="G26" s="21">
        <f t="shared" si="3"/>
        <v>1.8</v>
      </c>
      <c r="H26" s="21">
        <f t="shared" si="3"/>
        <v>1.8</v>
      </c>
      <c r="I26" s="21">
        <f t="shared" si="3"/>
        <v>1.8</v>
      </c>
      <c r="J26" s="21">
        <f t="shared" si="3"/>
        <v>1.8</v>
      </c>
      <c r="K26" s="21">
        <f t="shared" si="3"/>
        <v>1.8</v>
      </c>
      <c r="L26" s="21">
        <f t="shared" si="3"/>
        <v>1.8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Y26" s="11" t="s">
        <v>364</v>
      </c>
      <c r="Z26" s="121" t="s">
        <v>317</v>
      </c>
      <c r="AA26" s="124"/>
    </row>
    <row r="27" spans="1:27" x14ac:dyDescent="0.3">
      <c r="A27" s="16"/>
      <c r="B27" s="11" t="s">
        <v>422</v>
      </c>
      <c r="C27" s="21">
        <f>C38</f>
        <v>1.8</v>
      </c>
      <c r="D27" s="21">
        <f t="shared" ref="D27" si="4">C27</f>
        <v>1.8</v>
      </c>
      <c r="E27" s="21">
        <f t="shared" ref="E27" si="5">D27</f>
        <v>1.8</v>
      </c>
      <c r="F27" s="21">
        <f t="shared" ref="F27" si="6">E27</f>
        <v>1.8</v>
      </c>
      <c r="G27" s="21">
        <f t="shared" ref="G27" si="7">F27</f>
        <v>1.8</v>
      </c>
      <c r="H27" s="21">
        <f t="shared" ref="H27" si="8">G27</f>
        <v>1.8</v>
      </c>
      <c r="I27" s="21">
        <f t="shared" ref="I27" si="9">H27</f>
        <v>1.8</v>
      </c>
      <c r="J27" s="21">
        <f t="shared" ref="J27" si="10">I27</f>
        <v>1.8</v>
      </c>
      <c r="K27" s="21">
        <f t="shared" ref="K27" si="11">J27</f>
        <v>1.8</v>
      </c>
      <c r="L27" s="21">
        <f t="shared" ref="L27" si="12">K27</f>
        <v>1.8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Y27" s="11" t="s">
        <v>363</v>
      </c>
      <c r="Z27" s="121" t="s">
        <v>419</v>
      </c>
      <c r="AA27" s="122">
        <v>1.1200000000000001</v>
      </c>
    </row>
    <row r="28" spans="1:27" x14ac:dyDescent="0.3">
      <c r="A28" s="16"/>
      <c r="B28" s="11" t="s">
        <v>363</v>
      </c>
      <c r="C28" s="21">
        <f>VLOOKUP($B28,$Y$8:$AA$33,3,)</f>
        <v>1.1200000000000001</v>
      </c>
      <c r="D28" s="21">
        <f t="shared" ref="D28:L28" si="13">C28</f>
        <v>1.1200000000000001</v>
      </c>
      <c r="E28" s="21">
        <f t="shared" si="13"/>
        <v>1.1200000000000001</v>
      </c>
      <c r="F28" s="21">
        <f t="shared" si="13"/>
        <v>1.1200000000000001</v>
      </c>
      <c r="G28" s="21">
        <f t="shared" si="13"/>
        <v>1.1200000000000001</v>
      </c>
      <c r="H28" s="21">
        <f t="shared" si="13"/>
        <v>1.1200000000000001</v>
      </c>
      <c r="I28" s="21">
        <f t="shared" si="13"/>
        <v>1.1200000000000001</v>
      </c>
      <c r="J28" s="21">
        <f t="shared" si="13"/>
        <v>1.1200000000000001</v>
      </c>
      <c r="K28" s="21">
        <f t="shared" si="13"/>
        <v>1.1200000000000001</v>
      </c>
      <c r="L28" s="21">
        <f t="shared" si="13"/>
        <v>1.1200000000000001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Y28" s="11" t="s">
        <v>313</v>
      </c>
      <c r="Z28" s="121" t="s">
        <v>407</v>
      </c>
      <c r="AA28" s="122">
        <v>0.18</v>
      </c>
    </row>
    <row r="29" spans="1:27" x14ac:dyDescent="0.3">
      <c r="A29" s="16"/>
      <c r="B29" s="11" t="s">
        <v>364</v>
      </c>
      <c r="C29" s="21">
        <f>VLOOKUP($B29,$Y$8:$AA$33,3,)</f>
        <v>0</v>
      </c>
      <c r="D29" s="21">
        <f t="shared" ref="D29:L29" si="14">C29</f>
        <v>0</v>
      </c>
      <c r="E29" s="21">
        <f t="shared" si="14"/>
        <v>0</v>
      </c>
      <c r="F29" s="21">
        <f t="shared" si="14"/>
        <v>0</v>
      </c>
      <c r="G29" s="21">
        <f t="shared" si="14"/>
        <v>0</v>
      </c>
      <c r="H29" s="21">
        <f t="shared" si="14"/>
        <v>0</v>
      </c>
      <c r="I29" s="21">
        <f t="shared" si="14"/>
        <v>0</v>
      </c>
      <c r="J29" s="21">
        <f t="shared" si="14"/>
        <v>0</v>
      </c>
      <c r="K29" s="21">
        <f t="shared" si="14"/>
        <v>0</v>
      </c>
      <c r="L29" s="21">
        <f t="shared" si="14"/>
        <v>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1"/>
      <c r="Y29" s="11" t="s">
        <v>365</v>
      </c>
      <c r="Z29" s="121" t="s">
        <v>420</v>
      </c>
      <c r="AA29" s="122">
        <v>0.8</v>
      </c>
    </row>
    <row r="30" spans="1:27" x14ac:dyDescent="0.3">
      <c r="A30" s="16"/>
      <c r="B30" s="11" t="s">
        <v>365</v>
      </c>
      <c r="C30" s="21">
        <f>VLOOKUP($B30,$Y$8:$AA$33,3,)</f>
        <v>0.8</v>
      </c>
      <c r="D30" s="21">
        <f t="shared" ref="D30:L30" si="15">C30</f>
        <v>0.8</v>
      </c>
      <c r="E30" s="21">
        <f t="shared" si="15"/>
        <v>0.8</v>
      </c>
      <c r="F30" s="21">
        <f t="shared" si="15"/>
        <v>0.8</v>
      </c>
      <c r="G30" s="21">
        <f t="shared" si="15"/>
        <v>0.8</v>
      </c>
      <c r="H30" s="21">
        <f t="shared" si="15"/>
        <v>0.8</v>
      </c>
      <c r="I30" s="21">
        <f t="shared" si="15"/>
        <v>0.8</v>
      </c>
      <c r="J30" s="21">
        <f t="shared" si="15"/>
        <v>0.8</v>
      </c>
      <c r="K30" s="21">
        <f t="shared" si="15"/>
        <v>0.8</v>
      </c>
      <c r="L30" s="21">
        <f t="shared" si="15"/>
        <v>0.8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Y30" s="11" t="s">
        <v>366</v>
      </c>
      <c r="Z30" s="121" t="s">
        <v>421</v>
      </c>
      <c r="AA30" s="122">
        <v>1.85</v>
      </c>
    </row>
    <row r="31" spans="1:27" x14ac:dyDescent="0.3">
      <c r="A31" s="16"/>
      <c r="B31" s="11" t="s">
        <v>29</v>
      </c>
      <c r="C31" s="21">
        <f>C37</f>
        <v>1.8</v>
      </c>
      <c r="D31" s="21">
        <f t="shared" ref="D31:L32" si="16">C31</f>
        <v>1.8</v>
      </c>
      <c r="E31" s="21">
        <f t="shared" si="16"/>
        <v>1.8</v>
      </c>
      <c r="F31" s="21">
        <f t="shared" si="16"/>
        <v>1.8</v>
      </c>
      <c r="G31" s="21">
        <f t="shared" si="16"/>
        <v>1.8</v>
      </c>
      <c r="H31" s="21">
        <f t="shared" si="16"/>
        <v>1.8</v>
      </c>
      <c r="I31" s="21">
        <f t="shared" si="16"/>
        <v>1.8</v>
      </c>
      <c r="J31" s="21">
        <f t="shared" si="16"/>
        <v>1.8</v>
      </c>
      <c r="K31" s="21">
        <f t="shared" si="16"/>
        <v>1.8</v>
      </c>
      <c r="L31" s="21">
        <f t="shared" si="16"/>
        <v>1.8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11"/>
      <c r="Y31" s="11" t="s">
        <v>369</v>
      </c>
      <c r="Z31" s="121" t="s">
        <v>746</v>
      </c>
      <c r="AA31" s="122">
        <v>8.26</v>
      </c>
    </row>
    <row r="32" spans="1:27" x14ac:dyDescent="0.3">
      <c r="A32" s="16"/>
      <c r="B32" s="11" t="s">
        <v>806</v>
      </c>
      <c r="C32" s="21">
        <f>C33</f>
        <v>1.85</v>
      </c>
      <c r="D32" s="21">
        <f t="shared" si="16"/>
        <v>1.85</v>
      </c>
      <c r="E32" s="21">
        <f t="shared" si="16"/>
        <v>1.85</v>
      </c>
      <c r="F32" s="21">
        <f t="shared" si="16"/>
        <v>1.85</v>
      </c>
      <c r="G32" s="21">
        <f t="shared" si="16"/>
        <v>1.85</v>
      </c>
      <c r="H32" s="21">
        <f t="shared" si="16"/>
        <v>1.85</v>
      </c>
      <c r="I32" s="21">
        <f t="shared" si="16"/>
        <v>1.85</v>
      </c>
      <c r="J32" s="21">
        <f t="shared" si="16"/>
        <v>1.85</v>
      </c>
      <c r="K32" s="21">
        <f t="shared" si="16"/>
        <v>1.85</v>
      </c>
      <c r="L32" s="21">
        <f t="shared" si="16"/>
        <v>1.85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11"/>
      <c r="Y32" s="11" t="s">
        <v>370</v>
      </c>
      <c r="Z32" s="121" t="s">
        <v>747</v>
      </c>
      <c r="AA32" s="122">
        <v>1.8</v>
      </c>
    </row>
    <row r="33" spans="1:27" x14ac:dyDescent="0.3">
      <c r="A33" s="16"/>
      <c r="B33" s="11" t="s">
        <v>366</v>
      </c>
      <c r="C33" s="21">
        <f>VLOOKUP($B33,$Y$8:$AA$33,3,)</f>
        <v>1.85</v>
      </c>
      <c r="D33" s="21">
        <f t="shared" ref="D33:L33" si="17">C33</f>
        <v>1.85</v>
      </c>
      <c r="E33" s="21">
        <f t="shared" si="17"/>
        <v>1.85</v>
      </c>
      <c r="F33" s="21">
        <f t="shared" si="17"/>
        <v>1.85</v>
      </c>
      <c r="G33" s="21">
        <f t="shared" si="17"/>
        <v>1.85</v>
      </c>
      <c r="H33" s="21">
        <f t="shared" si="17"/>
        <v>1.85</v>
      </c>
      <c r="I33" s="21">
        <f t="shared" si="17"/>
        <v>1.85</v>
      </c>
      <c r="J33" s="21">
        <f t="shared" si="17"/>
        <v>1.85</v>
      </c>
      <c r="K33" s="21">
        <f t="shared" si="17"/>
        <v>1.85</v>
      </c>
      <c r="L33" s="21">
        <f t="shared" si="17"/>
        <v>1.85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Y33" s="11" t="s">
        <v>373</v>
      </c>
      <c r="Z33" s="121" t="s">
        <v>748</v>
      </c>
      <c r="AA33" s="122">
        <v>2.37</v>
      </c>
    </row>
    <row r="34" spans="1:27" x14ac:dyDescent="0.3">
      <c r="A34" s="16"/>
      <c r="B34" s="11" t="s">
        <v>367</v>
      </c>
      <c r="C34" s="21">
        <f>C37</f>
        <v>1.8</v>
      </c>
      <c r="D34" s="21">
        <f t="shared" ref="D34:L34" si="18">C34</f>
        <v>1.8</v>
      </c>
      <c r="E34" s="21">
        <f t="shared" si="18"/>
        <v>1.8</v>
      </c>
      <c r="F34" s="21">
        <f t="shared" si="18"/>
        <v>1.8</v>
      </c>
      <c r="G34" s="21">
        <f t="shared" si="18"/>
        <v>1.8</v>
      </c>
      <c r="H34" s="21">
        <f t="shared" si="18"/>
        <v>1.8</v>
      </c>
      <c r="I34" s="21">
        <f t="shared" si="18"/>
        <v>1.8</v>
      </c>
      <c r="J34" s="21">
        <f t="shared" si="18"/>
        <v>1.8</v>
      </c>
      <c r="K34" s="21">
        <f t="shared" si="18"/>
        <v>1.8</v>
      </c>
      <c r="L34" s="21">
        <f t="shared" si="18"/>
        <v>1.8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7" x14ac:dyDescent="0.3">
      <c r="A35" s="16"/>
      <c r="B35" s="11" t="s">
        <v>368</v>
      </c>
      <c r="C35" s="21">
        <f>C36</f>
        <v>8.26</v>
      </c>
      <c r="D35" s="21">
        <f t="shared" ref="D35:L35" si="19">C35</f>
        <v>8.26</v>
      </c>
      <c r="E35" s="21">
        <f t="shared" si="19"/>
        <v>8.26</v>
      </c>
      <c r="F35" s="21">
        <f t="shared" si="19"/>
        <v>8.26</v>
      </c>
      <c r="G35" s="21">
        <f t="shared" si="19"/>
        <v>8.26</v>
      </c>
      <c r="H35" s="21">
        <f t="shared" si="19"/>
        <v>8.26</v>
      </c>
      <c r="I35" s="21">
        <f t="shared" si="19"/>
        <v>8.26</v>
      </c>
      <c r="J35" s="21">
        <f t="shared" si="19"/>
        <v>8.26</v>
      </c>
      <c r="K35" s="21">
        <f t="shared" si="19"/>
        <v>8.26</v>
      </c>
      <c r="L35" s="21">
        <f t="shared" si="19"/>
        <v>8.26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1"/>
    </row>
    <row r="36" spans="1:27" x14ac:dyDescent="0.3">
      <c r="A36" s="16"/>
      <c r="B36" s="11" t="s">
        <v>369</v>
      </c>
      <c r="C36" s="21">
        <f>VLOOKUP($B36,$Y$8:$AA$33,3,)</f>
        <v>8.26</v>
      </c>
      <c r="D36" s="21">
        <f t="shared" ref="D36:L36" si="20">C36</f>
        <v>8.26</v>
      </c>
      <c r="E36" s="21">
        <f t="shared" si="20"/>
        <v>8.26</v>
      </c>
      <c r="F36" s="21">
        <f t="shared" si="20"/>
        <v>8.26</v>
      </c>
      <c r="G36" s="21">
        <f t="shared" si="20"/>
        <v>8.26</v>
      </c>
      <c r="H36" s="21">
        <f t="shared" si="20"/>
        <v>8.26</v>
      </c>
      <c r="I36" s="21">
        <f t="shared" si="20"/>
        <v>8.26</v>
      </c>
      <c r="J36" s="21">
        <f t="shared" si="20"/>
        <v>8.26</v>
      </c>
      <c r="K36" s="21">
        <f t="shared" si="20"/>
        <v>8.26</v>
      </c>
      <c r="L36" s="21">
        <f t="shared" si="20"/>
        <v>8.26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11"/>
    </row>
    <row r="37" spans="1:27" x14ac:dyDescent="0.3">
      <c r="A37" s="16"/>
      <c r="B37" s="11" t="s">
        <v>370</v>
      </c>
      <c r="C37" s="21">
        <f>VLOOKUP($B37,$Y$8:$AA$33,3,)</f>
        <v>1.8</v>
      </c>
      <c r="D37" s="21">
        <f t="shared" ref="D37:L37" si="21">C37</f>
        <v>1.8</v>
      </c>
      <c r="E37" s="21">
        <f t="shared" si="21"/>
        <v>1.8</v>
      </c>
      <c r="F37" s="21">
        <f t="shared" si="21"/>
        <v>1.8</v>
      </c>
      <c r="G37" s="21">
        <f t="shared" si="21"/>
        <v>1.8</v>
      </c>
      <c r="H37" s="21">
        <f t="shared" si="21"/>
        <v>1.8</v>
      </c>
      <c r="I37" s="21">
        <f t="shared" si="21"/>
        <v>1.8</v>
      </c>
      <c r="J37" s="21">
        <f t="shared" si="21"/>
        <v>1.8</v>
      </c>
      <c r="K37" s="21">
        <f t="shared" si="21"/>
        <v>1.8</v>
      </c>
      <c r="L37" s="21">
        <f t="shared" si="21"/>
        <v>1.8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11"/>
    </row>
    <row r="38" spans="1:27" x14ac:dyDescent="0.3">
      <c r="A38" s="16"/>
      <c r="B38" s="11" t="s">
        <v>371</v>
      </c>
      <c r="C38" s="21">
        <f>C37</f>
        <v>1.8</v>
      </c>
      <c r="D38" s="21">
        <f t="shared" ref="D38:L38" si="22">C38</f>
        <v>1.8</v>
      </c>
      <c r="E38" s="21">
        <f t="shared" si="22"/>
        <v>1.8</v>
      </c>
      <c r="F38" s="21">
        <f t="shared" si="22"/>
        <v>1.8</v>
      </c>
      <c r="G38" s="21">
        <f t="shared" si="22"/>
        <v>1.8</v>
      </c>
      <c r="H38" s="21">
        <f t="shared" si="22"/>
        <v>1.8</v>
      </c>
      <c r="I38" s="21">
        <f t="shared" si="22"/>
        <v>1.8</v>
      </c>
      <c r="J38" s="21">
        <f t="shared" si="22"/>
        <v>1.8</v>
      </c>
      <c r="K38" s="21">
        <f t="shared" si="22"/>
        <v>1.8</v>
      </c>
      <c r="L38" s="21">
        <f t="shared" si="22"/>
        <v>1.8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11"/>
    </row>
    <row r="39" spans="1:27" x14ac:dyDescent="0.3">
      <c r="A39" s="16"/>
      <c r="B39" s="11" t="s">
        <v>34</v>
      </c>
      <c r="C39" s="21">
        <f>C38</f>
        <v>1.8</v>
      </c>
      <c r="D39" s="21">
        <f t="shared" ref="D39:L39" si="23">C39</f>
        <v>1.8</v>
      </c>
      <c r="E39" s="21">
        <f t="shared" si="23"/>
        <v>1.8</v>
      </c>
      <c r="F39" s="21">
        <f t="shared" si="23"/>
        <v>1.8</v>
      </c>
      <c r="G39" s="21">
        <f t="shared" si="23"/>
        <v>1.8</v>
      </c>
      <c r="H39" s="21">
        <f t="shared" si="23"/>
        <v>1.8</v>
      </c>
      <c r="I39" s="21">
        <f t="shared" si="23"/>
        <v>1.8</v>
      </c>
      <c r="J39" s="21">
        <f t="shared" si="23"/>
        <v>1.8</v>
      </c>
      <c r="K39" s="21">
        <f t="shared" si="23"/>
        <v>1.8</v>
      </c>
      <c r="L39" s="21">
        <f t="shared" si="23"/>
        <v>1.8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7" x14ac:dyDescent="0.3">
      <c r="A40" s="16"/>
      <c r="B40" s="11" t="s">
        <v>372</v>
      </c>
      <c r="C40" s="21">
        <f>AA33</f>
        <v>2.37</v>
      </c>
      <c r="D40" s="21">
        <f t="shared" ref="D40:L40" si="24">C40</f>
        <v>2.37</v>
      </c>
      <c r="E40" s="21">
        <f t="shared" si="24"/>
        <v>2.37</v>
      </c>
      <c r="F40" s="21">
        <f t="shared" si="24"/>
        <v>2.37</v>
      </c>
      <c r="G40" s="21">
        <f t="shared" si="24"/>
        <v>2.37</v>
      </c>
      <c r="H40" s="21">
        <f t="shared" si="24"/>
        <v>2.37</v>
      </c>
      <c r="I40" s="21">
        <f t="shared" si="24"/>
        <v>2.37</v>
      </c>
      <c r="J40" s="21">
        <f t="shared" si="24"/>
        <v>2.37</v>
      </c>
      <c r="K40" s="21">
        <f t="shared" si="24"/>
        <v>2.37</v>
      </c>
      <c r="L40" s="21">
        <f t="shared" si="24"/>
        <v>2.37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1"/>
    </row>
    <row r="41" spans="1:27" x14ac:dyDescent="0.3">
      <c r="A41" s="16"/>
      <c r="B41" s="11" t="s">
        <v>36</v>
      </c>
      <c r="C41" s="21">
        <f>C40</f>
        <v>2.37</v>
      </c>
      <c r="D41" s="21">
        <f t="shared" ref="D41:L41" si="25">C41</f>
        <v>2.37</v>
      </c>
      <c r="E41" s="21">
        <f t="shared" si="25"/>
        <v>2.37</v>
      </c>
      <c r="F41" s="21">
        <f t="shared" si="25"/>
        <v>2.37</v>
      </c>
      <c r="G41" s="21">
        <f t="shared" si="25"/>
        <v>2.37</v>
      </c>
      <c r="H41" s="21">
        <f t="shared" si="25"/>
        <v>2.37</v>
      </c>
      <c r="I41" s="21">
        <f t="shared" si="25"/>
        <v>2.37</v>
      </c>
      <c r="J41" s="21">
        <f t="shared" si="25"/>
        <v>2.37</v>
      </c>
      <c r="K41" s="21">
        <f t="shared" si="25"/>
        <v>2.37</v>
      </c>
      <c r="L41" s="21">
        <f t="shared" si="25"/>
        <v>2.37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11"/>
    </row>
    <row r="42" spans="1:27" x14ac:dyDescent="0.3">
      <c r="A42" s="16"/>
      <c r="B42" s="11" t="s">
        <v>373</v>
      </c>
      <c r="C42" s="21">
        <f t="shared" ref="C42:C51" si="26">C41</f>
        <v>2.37</v>
      </c>
      <c r="D42" s="21">
        <f t="shared" ref="D42:L42" si="27">C42</f>
        <v>2.37</v>
      </c>
      <c r="E42" s="21">
        <f t="shared" si="27"/>
        <v>2.37</v>
      </c>
      <c r="F42" s="21">
        <f t="shared" si="27"/>
        <v>2.37</v>
      </c>
      <c r="G42" s="21">
        <f t="shared" si="27"/>
        <v>2.37</v>
      </c>
      <c r="H42" s="21">
        <f t="shared" si="27"/>
        <v>2.37</v>
      </c>
      <c r="I42" s="21">
        <f t="shared" si="27"/>
        <v>2.37</v>
      </c>
      <c r="J42" s="21">
        <f t="shared" si="27"/>
        <v>2.37</v>
      </c>
      <c r="K42" s="21">
        <f t="shared" si="27"/>
        <v>2.37</v>
      </c>
      <c r="L42" s="21">
        <f t="shared" si="27"/>
        <v>2.37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11"/>
    </row>
    <row r="43" spans="1:27" x14ac:dyDescent="0.3">
      <c r="A43" s="16"/>
      <c r="B43" s="11" t="s">
        <v>374</v>
      </c>
      <c r="C43" s="21">
        <f t="shared" si="26"/>
        <v>2.37</v>
      </c>
      <c r="D43" s="21">
        <f t="shared" ref="D43:L51" si="28">C43</f>
        <v>2.37</v>
      </c>
      <c r="E43" s="21">
        <f t="shared" si="28"/>
        <v>2.37</v>
      </c>
      <c r="F43" s="21">
        <f t="shared" si="28"/>
        <v>2.37</v>
      </c>
      <c r="G43" s="21">
        <f t="shared" si="28"/>
        <v>2.37</v>
      </c>
      <c r="H43" s="21">
        <f t="shared" si="28"/>
        <v>2.37</v>
      </c>
      <c r="I43" s="21">
        <f t="shared" si="28"/>
        <v>2.37</v>
      </c>
      <c r="J43" s="21">
        <f t="shared" si="28"/>
        <v>2.37</v>
      </c>
      <c r="K43" s="21">
        <f t="shared" si="28"/>
        <v>2.37</v>
      </c>
      <c r="L43" s="21">
        <f t="shared" si="28"/>
        <v>2.37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11"/>
    </row>
    <row r="44" spans="1:27" x14ac:dyDescent="0.3">
      <c r="A44" s="16"/>
      <c r="B44" s="11" t="s">
        <v>375</v>
      </c>
      <c r="C44" s="21">
        <f t="shared" si="26"/>
        <v>2.37</v>
      </c>
      <c r="D44" s="21">
        <f t="shared" si="28"/>
        <v>2.37</v>
      </c>
      <c r="E44" s="21">
        <f t="shared" si="28"/>
        <v>2.37</v>
      </c>
      <c r="F44" s="21">
        <f t="shared" si="28"/>
        <v>2.37</v>
      </c>
      <c r="G44" s="21">
        <f t="shared" si="28"/>
        <v>2.37</v>
      </c>
      <c r="H44" s="21">
        <f t="shared" si="28"/>
        <v>2.37</v>
      </c>
      <c r="I44" s="21">
        <f t="shared" si="28"/>
        <v>2.37</v>
      </c>
      <c r="J44" s="21">
        <f t="shared" si="28"/>
        <v>2.37</v>
      </c>
      <c r="K44" s="21">
        <f t="shared" si="28"/>
        <v>2.37</v>
      </c>
      <c r="L44" s="21">
        <f t="shared" si="28"/>
        <v>2.37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11"/>
    </row>
    <row r="45" spans="1:27" x14ac:dyDescent="0.3">
      <c r="A45" s="16"/>
      <c r="B45" s="11" t="s">
        <v>376</v>
      </c>
      <c r="C45" s="21">
        <f t="shared" si="26"/>
        <v>2.37</v>
      </c>
      <c r="D45" s="21">
        <f t="shared" si="28"/>
        <v>2.37</v>
      </c>
      <c r="E45" s="21">
        <f t="shared" si="28"/>
        <v>2.37</v>
      </c>
      <c r="F45" s="21">
        <f t="shared" si="28"/>
        <v>2.37</v>
      </c>
      <c r="G45" s="21">
        <f t="shared" si="28"/>
        <v>2.37</v>
      </c>
      <c r="H45" s="21">
        <f t="shared" si="28"/>
        <v>2.37</v>
      </c>
      <c r="I45" s="21">
        <f t="shared" si="28"/>
        <v>2.37</v>
      </c>
      <c r="J45" s="21">
        <f t="shared" si="28"/>
        <v>2.37</v>
      </c>
      <c r="K45" s="21">
        <f t="shared" si="28"/>
        <v>2.37</v>
      </c>
      <c r="L45" s="21">
        <f t="shared" si="28"/>
        <v>2.37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11"/>
    </row>
    <row r="46" spans="1:27" x14ac:dyDescent="0.3">
      <c r="A46" s="16"/>
      <c r="B46" s="11" t="s">
        <v>179</v>
      </c>
      <c r="C46" s="21">
        <f t="shared" si="26"/>
        <v>2.37</v>
      </c>
      <c r="D46" s="21">
        <f t="shared" si="28"/>
        <v>2.37</v>
      </c>
      <c r="E46" s="21">
        <f t="shared" si="28"/>
        <v>2.37</v>
      </c>
      <c r="F46" s="21">
        <f t="shared" si="28"/>
        <v>2.37</v>
      </c>
      <c r="G46" s="21">
        <f t="shared" si="28"/>
        <v>2.37</v>
      </c>
      <c r="H46" s="21">
        <f t="shared" si="28"/>
        <v>2.37</v>
      </c>
      <c r="I46" s="21">
        <f t="shared" si="28"/>
        <v>2.37</v>
      </c>
      <c r="J46" s="21">
        <f t="shared" si="28"/>
        <v>2.37</v>
      </c>
      <c r="K46" s="21">
        <f t="shared" si="28"/>
        <v>2.37</v>
      </c>
      <c r="L46" s="21">
        <f t="shared" si="28"/>
        <v>2.37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11"/>
    </row>
    <row r="47" spans="1:27" x14ac:dyDescent="0.3">
      <c r="A47" s="16"/>
      <c r="B47" s="11" t="s">
        <v>377</v>
      </c>
      <c r="C47" s="21">
        <f t="shared" si="26"/>
        <v>2.37</v>
      </c>
      <c r="D47" s="21">
        <f t="shared" si="28"/>
        <v>2.37</v>
      </c>
      <c r="E47" s="21">
        <f t="shared" si="28"/>
        <v>2.37</v>
      </c>
      <c r="F47" s="21">
        <f t="shared" si="28"/>
        <v>2.37</v>
      </c>
      <c r="G47" s="21">
        <f t="shared" si="28"/>
        <v>2.37</v>
      </c>
      <c r="H47" s="21">
        <f t="shared" si="28"/>
        <v>2.37</v>
      </c>
      <c r="I47" s="21">
        <f t="shared" si="28"/>
        <v>2.37</v>
      </c>
      <c r="J47" s="21">
        <f t="shared" si="28"/>
        <v>2.37</v>
      </c>
      <c r="K47" s="21">
        <f t="shared" si="28"/>
        <v>2.37</v>
      </c>
      <c r="L47" s="21">
        <f t="shared" si="28"/>
        <v>2.37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11"/>
    </row>
    <row r="48" spans="1:27" x14ac:dyDescent="0.3">
      <c r="A48" s="16"/>
      <c r="B48" s="11" t="s">
        <v>378</v>
      </c>
      <c r="C48" s="21">
        <f t="shared" si="26"/>
        <v>2.37</v>
      </c>
      <c r="D48" s="21">
        <f t="shared" si="28"/>
        <v>2.37</v>
      </c>
      <c r="E48" s="21">
        <f t="shared" si="28"/>
        <v>2.37</v>
      </c>
      <c r="F48" s="21">
        <f t="shared" si="28"/>
        <v>2.37</v>
      </c>
      <c r="G48" s="21">
        <f t="shared" si="28"/>
        <v>2.37</v>
      </c>
      <c r="H48" s="21">
        <f t="shared" si="28"/>
        <v>2.37</v>
      </c>
      <c r="I48" s="21">
        <f t="shared" si="28"/>
        <v>2.37</v>
      </c>
      <c r="J48" s="21">
        <f t="shared" si="28"/>
        <v>2.37</v>
      </c>
      <c r="K48" s="21">
        <f t="shared" si="28"/>
        <v>2.37</v>
      </c>
      <c r="L48" s="21">
        <f t="shared" si="28"/>
        <v>2.37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11"/>
    </row>
    <row r="49" spans="1:24" x14ac:dyDescent="0.3">
      <c r="A49" s="16"/>
      <c r="B49" s="11" t="s">
        <v>180</v>
      </c>
      <c r="C49" s="21">
        <f t="shared" si="26"/>
        <v>2.37</v>
      </c>
      <c r="D49" s="21">
        <f t="shared" si="28"/>
        <v>2.37</v>
      </c>
      <c r="E49" s="21">
        <f t="shared" si="28"/>
        <v>2.37</v>
      </c>
      <c r="F49" s="21">
        <f t="shared" si="28"/>
        <v>2.37</v>
      </c>
      <c r="G49" s="21">
        <f t="shared" si="28"/>
        <v>2.37</v>
      </c>
      <c r="H49" s="21">
        <f t="shared" si="28"/>
        <v>2.37</v>
      </c>
      <c r="I49" s="21">
        <f t="shared" si="28"/>
        <v>2.37</v>
      </c>
      <c r="J49" s="21">
        <f t="shared" si="28"/>
        <v>2.37</v>
      </c>
      <c r="K49" s="21">
        <f t="shared" si="28"/>
        <v>2.37</v>
      </c>
      <c r="L49" s="21">
        <f t="shared" si="28"/>
        <v>2.37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3">
      <c r="A50" s="16"/>
      <c r="B50" s="11" t="s">
        <v>181</v>
      </c>
      <c r="C50" s="21">
        <f t="shared" si="26"/>
        <v>2.37</v>
      </c>
      <c r="D50" s="21">
        <f t="shared" si="28"/>
        <v>2.37</v>
      </c>
      <c r="E50" s="21">
        <f t="shared" si="28"/>
        <v>2.37</v>
      </c>
      <c r="F50" s="21">
        <f t="shared" si="28"/>
        <v>2.37</v>
      </c>
      <c r="G50" s="21">
        <f t="shared" si="28"/>
        <v>2.37</v>
      </c>
      <c r="H50" s="21">
        <f t="shared" si="28"/>
        <v>2.37</v>
      </c>
      <c r="I50" s="21">
        <f t="shared" si="28"/>
        <v>2.37</v>
      </c>
      <c r="J50" s="21">
        <f t="shared" si="28"/>
        <v>2.37</v>
      </c>
      <c r="K50" s="21">
        <f t="shared" si="28"/>
        <v>2.37</v>
      </c>
      <c r="L50" s="21">
        <f t="shared" si="28"/>
        <v>2.37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3">
      <c r="A51" s="16"/>
      <c r="B51" s="11" t="s">
        <v>38</v>
      </c>
      <c r="C51" s="21">
        <f t="shared" si="26"/>
        <v>2.37</v>
      </c>
      <c r="D51" s="21">
        <f t="shared" si="28"/>
        <v>2.37</v>
      </c>
      <c r="E51" s="21">
        <f t="shared" si="28"/>
        <v>2.37</v>
      </c>
      <c r="F51" s="21">
        <f t="shared" si="28"/>
        <v>2.37</v>
      </c>
      <c r="G51" s="21">
        <f t="shared" si="28"/>
        <v>2.37</v>
      </c>
      <c r="H51" s="21">
        <f t="shared" si="28"/>
        <v>2.37</v>
      </c>
      <c r="I51" s="21">
        <f t="shared" si="28"/>
        <v>2.37</v>
      </c>
      <c r="J51" s="21">
        <f t="shared" si="28"/>
        <v>2.37</v>
      </c>
      <c r="K51" s="21">
        <f t="shared" si="28"/>
        <v>2.37</v>
      </c>
      <c r="L51" s="21">
        <f t="shared" si="28"/>
        <v>2.37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3">
      <c r="A52" s="16"/>
      <c r="B52" s="1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3">
      <c r="A53" s="16"/>
      <c r="B53" s="1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3">
      <c r="A54" s="16"/>
      <c r="B54" s="1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x14ac:dyDescent="0.3">
      <c r="A55" s="16"/>
      <c r="B55" s="1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3">
      <c r="A56" s="16"/>
      <c r="B56" s="1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x14ac:dyDescent="0.3">
      <c r="A57" s="16"/>
      <c r="B57" s="1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3">
      <c r="A58" s="16"/>
      <c r="B58" s="1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3">
      <c r="A59" s="16"/>
      <c r="B59" s="1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3">
      <c r="A60" s="16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x14ac:dyDescent="0.3">
      <c r="A61" s="16"/>
      <c r="B61" s="1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x14ac:dyDescent="0.3">
      <c r="A62" s="16"/>
      <c r="B62" s="1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3">
      <c r="A63" s="16"/>
      <c r="B63" s="1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3">
      <c r="A64" s="16"/>
      <c r="B64" s="1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3">
      <c r="A68" s="16"/>
      <c r="B68" s="1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3">
      <c r="A69" s="16"/>
      <c r="B69" s="1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3">
      <c r="A87" s="16"/>
      <c r="B87" s="1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3">
      <c r="A90" s="16"/>
      <c r="B90" s="1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3">
      <c r="A92" s="16"/>
      <c r="B92" s="1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3">
      <c r="A93" s="16"/>
      <c r="B93" s="1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3">
      <c r="A99" s="16"/>
      <c r="B99" s="1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3">
      <c r="A105" s="16"/>
      <c r="B105" s="1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3">
      <c r="A106" s="16"/>
      <c r="B106" s="1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3">
      <c r="A107" s="16"/>
      <c r="B107" s="1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B0E-7351-4C7A-BA5A-A2760E0EAF97}">
  <dimension ref="A1:AL112"/>
  <sheetViews>
    <sheetView topLeftCell="A43" workbookViewId="0">
      <selection activeCell="B33" sqref="B33"/>
    </sheetView>
  </sheetViews>
  <sheetFormatPr defaultRowHeight="14.4" x14ac:dyDescent="0.3"/>
  <cols>
    <col min="9" max="29" width="9.109375" customWidth="1"/>
    <col min="30" max="30" width="11.6640625" style="3" bestFit="1" customWidth="1"/>
    <col min="31" max="31" width="9" customWidth="1"/>
    <col min="32" max="33" width="8.44140625" customWidth="1"/>
  </cols>
  <sheetData>
    <row r="1" spans="1:37" ht="18" x14ac:dyDescent="0.35">
      <c r="A1" s="5" t="s">
        <v>264</v>
      </c>
    </row>
    <row r="4" spans="1:37" x14ac:dyDescent="0.3">
      <c r="E4" s="9"/>
      <c r="F4" s="9"/>
    </row>
    <row r="5" spans="1:37" x14ac:dyDescent="0.3">
      <c r="B5" s="8" t="s">
        <v>265</v>
      </c>
      <c r="C5" s="6"/>
      <c r="D5" s="6"/>
      <c r="E5" s="6"/>
      <c r="F5" s="6"/>
      <c r="G5" s="6"/>
      <c r="H5" s="6"/>
      <c r="I5" s="8" t="s">
        <v>266</v>
      </c>
      <c r="J5" s="6"/>
      <c r="K5" s="6"/>
      <c r="M5" s="2" t="s">
        <v>267</v>
      </c>
      <c r="Y5" s="18"/>
      <c r="AF5" s="18"/>
    </row>
    <row r="6" spans="1:37" x14ac:dyDescent="0.3">
      <c r="B6" s="6"/>
      <c r="C6" s="7" t="s">
        <v>268</v>
      </c>
      <c r="D6" s="7" t="s">
        <v>269</v>
      </c>
      <c r="E6" s="7" t="s">
        <v>270</v>
      </c>
      <c r="F6" s="7" t="s">
        <v>271</v>
      </c>
      <c r="G6" s="17" t="s">
        <v>97</v>
      </c>
      <c r="H6" s="7"/>
      <c r="I6" s="6"/>
      <c r="J6" s="7" t="s">
        <v>272</v>
      </c>
      <c r="K6" s="6"/>
      <c r="M6" s="9" t="s">
        <v>273</v>
      </c>
      <c r="Y6" s="18"/>
      <c r="Z6" s="19" t="s">
        <v>750</v>
      </c>
      <c r="AA6" s="19"/>
      <c r="AB6" s="19"/>
      <c r="AC6" s="19"/>
      <c r="AF6" s="18"/>
    </row>
    <row r="7" spans="1:37" x14ac:dyDescent="0.3">
      <c r="A7" s="12" t="s">
        <v>751</v>
      </c>
      <c r="B7" s="20"/>
      <c r="C7" s="20" t="s">
        <v>274</v>
      </c>
      <c r="D7" s="20" t="s">
        <v>275</v>
      </c>
      <c r="E7" s="20" t="s">
        <v>276</v>
      </c>
      <c r="F7" s="20" t="s">
        <v>277</v>
      </c>
      <c r="G7" s="20" t="s">
        <v>278</v>
      </c>
      <c r="H7" s="20"/>
      <c r="I7" s="20"/>
      <c r="J7" s="20" t="s">
        <v>279</v>
      </c>
      <c r="K7" s="20" t="s">
        <v>280</v>
      </c>
      <c r="N7" t="s">
        <v>281</v>
      </c>
      <c r="Y7" s="19"/>
      <c r="Z7" s="18" t="s">
        <v>752</v>
      </c>
      <c r="AD7"/>
      <c r="AE7" s="3"/>
      <c r="AG7" s="18" t="s">
        <v>752</v>
      </c>
    </row>
    <row r="8" spans="1:37" x14ac:dyDescent="0.3">
      <c r="A8" s="12"/>
      <c r="B8" t="s">
        <v>350</v>
      </c>
      <c r="C8" s="21">
        <f>VLOOKUP($B8,$Y$10:$AB$50,3,)</f>
        <v>0.99299999999999999</v>
      </c>
      <c r="D8" s="21">
        <f>VLOOKUP($B8,$Y$10:$AB$50,4,)</f>
        <v>3.6</v>
      </c>
      <c r="E8" s="15">
        <v>3</v>
      </c>
      <c r="F8" s="15">
        <v>9</v>
      </c>
      <c r="G8" s="15">
        <v>9</v>
      </c>
      <c r="I8" t="s">
        <v>324</v>
      </c>
      <c r="J8" s="15">
        <f>VLOOKUP($I8,$AF$10:$AH$18,3,)</f>
        <v>0.80900000000000005</v>
      </c>
      <c r="K8" s="15">
        <v>1.2</v>
      </c>
      <c r="M8" s="11" t="s">
        <v>486</v>
      </c>
      <c r="N8" s="22">
        <v>0.03</v>
      </c>
      <c r="O8" s="22"/>
      <c r="P8" s="22"/>
      <c r="Q8" s="22"/>
      <c r="R8" s="22"/>
      <c r="S8" s="22"/>
      <c r="T8" s="22"/>
      <c r="U8" s="22"/>
      <c r="V8" s="22"/>
      <c r="Y8" s="23"/>
      <c r="Z8" s="18" t="s">
        <v>753</v>
      </c>
      <c r="AA8" s="19"/>
      <c r="AB8" s="19"/>
      <c r="AC8" s="19"/>
      <c r="AD8" s="19"/>
      <c r="AE8" s="3"/>
      <c r="AG8" s="18" t="s">
        <v>754</v>
      </c>
    </row>
    <row r="9" spans="1:37" x14ac:dyDescent="0.3">
      <c r="A9" s="12"/>
      <c r="B9" t="s">
        <v>351</v>
      </c>
      <c r="C9" s="21">
        <f>C8</f>
        <v>0.99299999999999999</v>
      </c>
      <c r="D9" s="21">
        <f t="shared" ref="D9:D25" si="0">D8</f>
        <v>3.6</v>
      </c>
      <c r="E9" s="15">
        <v>3</v>
      </c>
      <c r="F9" s="15">
        <v>9</v>
      </c>
      <c r="G9" s="15">
        <v>9</v>
      </c>
      <c r="I9" t="s">
        <v>325</v>
      </c>
      <c r="J9" s="15">
        <f>J8</f>
        <v>0.80900000000000005</v>
      </c>
      <c r="K9" s="15">
        <v>1.2</v>
      </c>
      <c r="M9" s="11" t="s">
        <v>2</v>
      </c>
      <c r="N9" s="22">
        <f>1/2*N8</f>
        <v>1.4999999999999999E-2</v>
      </c>
      <c r="O9" s="22"/>
      <c r="P9" s="22"/>
      <c r="Q9" s="22"/>
      <c r="R9" s="22"/>
      <c r="S9" s="22"/>
      <c r="T9" s="22"/>
      <c r="U9" s="22"/>
      <c r="V9" s="22"/>
      <c r="Y9" s="23"/>
      <c r="Z9" s="19"/>
      <c r="AA9" s="19" t="s">
        <v>274</v>
      </c>
      <c r="AB9" s="19" t="s">
        <v>275</v>
      </c>
      <c r="AC9" s="19"/>
      <c r="AD9" s="19"/>
      <c r="AE9" s="3"/>
      <c r="AH9" s="19" t="s">
        <v>279</v>
      </c>
    </row>
    <row r="10" spans="1:37" x14ac:dyDescent="0.3">
      <c r="A10" s="12"/>
      <c r="B10" t="s">
        <v>352</v>
      </c>
      <c r="C10" s="21">
        <f t="shared" ref="C10:C25" si="1">C9</f>
        <v>0.99299999999999999</v>
      </c>
      <c r="D10" s="21">
        <f t="shared" si="0"/>
        <v>3.6</v>
      </c>
      <c r="E10" s="15">
        <v>3</v>
      </c>
      <c r="F10" s="15">
        <v>9</v>
      </c>
      <c r="G10" s="15">
        <v>9</v>
      </c>
      <c r="I10" t="s">
        <v>613</v>
      </c>
      <c r="J10" s="15">
        <f t="shared" ref="J10:J25" si="2">J9</f>
        <v>0.80900000000000005</v>
      </c>
      <c r="K10" s="15">
        <v>1.2</v>
      </c>
      <c r="M10" s="11" t="s">
        <v>7</v>
      </c>
      <c r="N10" s="22">
        <f>1/4*N8</f>
        <v>7.4999999999999997E-3</v>
      </c>
      <c r="O10" s="22"/>
      <c r="P10" s="22"/>
      <c r="Q10" s="22"/>
      <c r="R10" s="22"/>
      <c r="S10" s="22"/>
      <c r="T10" s="22"/>
      <c r="U10" s="22"/>
      <c r="V10" s="22"/>
      <c r="Y10" t="s">
        <v>350</v>
      </c>
      <c r="Z10" s="23" t="s">
        <v>755</v>
      </c>
      <c r="AA10" s="23">
        <v>0.99299999999999999</v>
      </c>
      <c r="AB10" s="23">
        <v>3.6</v>
      </c>
      <c r="AC10" s="23"/>
      <c r="AD10"/>
      <c r="AE10" s="3"/>
      <c r="AF10" t="s">
        <v>324</v>
      </c>
      <c r="AG10" s="23" t="s">
        <v>756</v>
      </c>
      <c r="AH10" s="23">
        <v>0.80900000000000005</v>
      </c>
      <c r="AI10" s="32"/>
      <c r="AJ10" s="32"/>
      <c r="AK10" s="32"/>
    </row>
    <row r="11" spans="1:37" x14ac:dyDescent="0.3">
      <c r="A11" s="12"/>
      <c r="B11" t="s">
        <v>353</v>
      </c>
      <c r="C11" s="21">
        <f t="shared" si="1"/>
        <v>0.99299999999999999</v>
      </c>
      <c r="D11" s="21">
        <f t="shared" si="0"/>
        <v>3.6</v>
      </c>
      <c r="E11" s="15">
        <v>3</v>
      </c>
      <c r="F11" s="15">
        <v>9</v>
      </c>
      <c r="G11" s="15">
        <v>9</v>
      </c>
      <c r="I11" t="s">
        <v>326</v>
      </c>
      <c r="J11" s="15">
        <f t="shared" si="2"/>
        <v>0.80900000000000005</v>
      </c>
      <c r="K11" s="15">
        <v>1.2</v>
      </c>
      <c r="Z11" s="23" t="s">
        <v>757</v>
      </c>
      <c r="AA11" s="23">
        <v>0.42899999999999999</v>
      </c>
      <c r="AB11" s="23">
        <v>3.6</v>
      </c>
      <c r="AD11"/>
      <c r="AE11" s="3"/>
      <c r="AF11" t="s">
        <v>484</v>
      </c>
      <c r="AG11" s="23" t="s">
        <v>758</v>
      </c>
      <c r="AH11" s="23">
        <v>0.77100000000000002</v>
      </c>
      <c r="AI11" s="32"/>
    </row>
    <row r="12" spans="1:37" x14ac:dyDescent="0.3">
      <c r="A12" s="12"/>
      <c r="B12" t="s">
        <v>354</v>
      </c>
      <c r="C12" s="21">
        <f t="shared" si="1"/>
        <v>0.99299999999999999</v>
      </c>
      <c r="D12" s="21">
        <f t="shared" si="0"/>
        <v>3.6</v>
      </c>
      <c r="E12" s="15">
        <v>3</v>
      </c>
      <c r="F12" s="15">
        <v>9</v>
      </c>
      <c r="G12" s="15">
        <v>9</v>
      </c>
      <c r="I12" t="s">
        <v>327</v>
      </c>
      <c r="J12" s="15">
        <f t="shared" si="2"/>
        <v>0.80900000000000005</v>
      </c>
      <c r="K12" s="15">
        <v>1.2</v>
      </c>
      <c r="Z12" s="23" t="s">
        <v>252</v>
      </c>
      <c r="AA12" s="23">
        <v>0.52700000000000002</v>
      </c>
      <c r="AB12" s="23">
        <v>3.6</v>
      </c>
      <c r="AC12" s="23"/>
      <c r="AD12"/>
      <c r="AE12" s="3"/>
      <c r="AF12" t="s">
        <v>21</v>
      </c>
      <c r="AG12" s="23" t="s">
        <v>759</v>
      </c>
      <c r="AH12" s="23">
        <v>0.78400000000000003</v>
      </c>
      <c r="AI12" s="32"/>
    </row>
    <row r="13" spans="1:37" x14ac:dyDescent="0.3">
      <c r="A13" s="12"/>
      <c r="B13" t="s">
        <v>355</v>
      </c>
      <c r="C13" s="21">
        <f t="shared" si="1"/>
        <v>0.99299999999999999</v>
      </c>
      <c r="D13" s="21">
        <f t="shared" si="0"/>
        <v>3.6</v>
      </c>
      <c r="E13" s="15">
        <v>3</v>
      </c>
      <c r="F13" s="15">
        <v>9</v>
      </c>
      <c r="G13" s="15">
        <v>9</v>
      </c>
      <c r="I13" t="s">
        <v>328</v>
      </c>
      <c r="J13" s="15">
        <f t="shared" si="2"/>
        <v>0.80900000000000005</v>
      </c>
      <c r="K13" s="15">
        <v>1.2</v>
      </c>
      <c r="Y13" t="s">
        <v>672</v>
      </c>
      <c r="Z13" s="23" t="s">
        <v>253</v>
      </c>
      <c r="AA13" s="23">
        <v>0.38600000000000001</v>
      </c>
      <c r="AB13" s="23">
        <v>3.6</v>
      </c>
      <c r="AC13" s="23"/>
      <c r="AD13"/>
      <c r="AE13" s="3"/>
      <c r="AF13" t="s">
        <v>342</v>
      </c>
      <c r="AG13" s="23" t="s">
        <v>760</v>
      </c>
      <c r="AH13" s="23">
        <v>0.72099999999999997</v>
      </c>
      <c r="AI13" s="32"/>
    </row>
    <row r="14" spans="1:37" x14ac:dyDescent="0.3">
      <c r="A14" s="12"/>
      <c r="B14" t="s">
        <v>311</v>
      </c>
      <c r="C14" s="21">
        <f t="shared" si="1"/>
        <v>0.99299999999999999</v>
      </c>
      <c r="D14" s="21">
        <f t="shared" si="0"/>
        <v>3.6</v>
      </c>
      <c r="E14" s="15">
        <v>3</v>
      </c>
      <c r="F14" s="15">
        <v>9</v>
      </c>
      <c r="G14" s="15">
        <v>9</v>
      </c>
      <c r="I14" t="s">
        <v>314</v>
      </c>
      <c r="J14" s="15">
        <f t="shared" si="2"/>
        <v>0.80900000000000005</v>
      </c>
      <c r="K14" s="15">
        <v>1.2</v>
      </c>
      <c r="Y14" t="s">
        <v>363</v>
      </c>
      <c r="Z14" s="23" t="s">
        <v>254</v>
      </c>
      <c r="AA14" s="23">
        <v>0.88800000000000001</v>
      </c>
      <c r="AB14" s="23">
        <v>3.6</v>
      </c>
      <c r="AC14" s="23"/>
      <c r="AD14"/>
      <c r="AE14" s="3"/>
      <c r="AF14" t="s">
        <v>343</v>
      </c>
      <c r="AG14" s="23" t="s">
        <v>761</v>
      </c>
      <c r="AH14" s="23">
        <v>0.71499999999999997</v>
      </c>
      <c r="AI14" s="32"/>
      <c r="AJ14" s="32"/>
    </row>
    <row r="15" spans="1:37" x14ac:dyDescent="0.3">
      <c r="A15" s="12"/>
      <c r="B15" t="s">
        <v>356</v>
      </c>
      <c r="C15" s="21">
        <f t="shared" si="1"/>
        <v>0.99299999999999999</v>
      </c>
      <c r="D15" s="21">
        <f t="shared" si="0"/>
        <v>3.6</v>
      </c>
      <c r="E15" s="15">
        <v>3</v>
      </c>
      <c r="F15" s="15">
        <v>9</v>
      </c>
      <c r="G15" s="15">
        <v>9</v>
      </c>
      <c r="I15" t="s">
        <v>329</v>
      </c>
      <c r="J15" s="15">
        <f t="shared" si="2"/>
        <v>0.80900000000000005</v>
      </c>
      <c r="K15" s="15">
        <v>1.2</v>
      </c>
      <c r="Y15" t="s">
        <v>364</v>
      </c>
      <c r="Z15" s="23" t="s">
        <v>323</v>
      </c>
      <c r="AA15" s="23">
        <v>1.3320000000000001</v>
      </c>
      <c r="AB15" s="23">
        <v>3.6</v>
      </c>
      <c r="AC15" s="23"/>
      <c r="AD15"/>
      <c r="AE15" s="3"/>
      <c r="AF15" t="s">
        <v>35</v>
      </c>
      <c r="AG15" s="23" t="s">
        <v>762</v>
      </c>
      <c r="AH15" s="23">
        <v>0.71699999999999997</v>
      </c>
      <c r="AI15" s="32"/>
    </row>
    <row r="16" spans="1:37" x14ac:dyDescent="0.3">
      <c r="A16" s="12"/>
      <c r="B16" t="s">
        <v>313</v>
      </c>
      <c r="C16" s="21">
        <f t="shared" si="1"/>
        <v>0.99299999999999999</v>
      </c>
      <c r="D16" s="21">
        <f t="shared" si="0"/>
        <v>3.6</v>
      </c>
      <c r="E16" s="15">
        <v>3</v>
      </c>
      <c r="F16" s="15">
        <v>9</v>
      </c>
      <c r="G16" s="15">
        <v>9</v>
      </c>
      <c r="I16" t="s">
        <v>316</v>
      </c>
      <c r="J16" s="15">
        <f t="shared" si="2"/>
        <v>0.80900000000000005</v>
      </c>
      <c r="K16" s="15">
        <v>1.2</v>
      </c>
      <c r="Z16" s="23" t="s">
        <v>318</v>
      </c>
      <c r="AA16" s="23">
        <v>0.89800000000000002</v>
      </c>
      <c r="AB16" s="23">
        <v>3.6</v>
      </c>
      <c r="AC16" s="23"/>
      <c r="AD16"/>
      <c r="AE16" s="3"/>
      <c r="AF16" t="s">
        <v>344</v>
      </c>
      <c r="AG16" s="23" t="s">
        <v>763</v>
      </c>
      <c r="AH16" s="23">
        <v>0.754</v>
      </c>
      <c r="AI16" s="32"/>
    </row>
    <row r="17" spans="1:36" x14ac:dyDescent="0.3">
      <c r="A17" s="12"/>
      <c r="B17" t="s">
        <v>357</v>
      </c>
      <c r="C17" s="21">
        <f t="shared" si="1"/>
        <v>0.99299999999999999</v>
      </c>
      <c r="D17" s="21">
        <f t="shared" si="0"/>
        <v>3.6</v>
      </c>
      <c r="E17" s="15">
        <v>3</v>
      </c>
      <c r="F17" s="15">
        <v>9</v>
      </c>
      <c r="G17" s="15">
        <v>9</v>
      </c>
      <c r="I17" t="s">
        <v>330</v>
      </c>
      <c r="J17" s="15">
        <f t="shared" si="2"/>
        <v>0.80900000000000005</v>
      </c>
      <c r="K17" s="15">
        <v>1.2</v>
      </c>
      <c r="Y17" t="s">
        <v>365</v>
      </c>
      <c r="Z17" s="23" t="s">
        <v>255</v>
      </c>
      <c r="AA17" s="23">
        <v>0.91100000000000003</v>
      </c>
      <c r="AB17" s="23">
        <v>3.6</v>
      </c>
      <c r="AC17" s="23"/>
      <c r="AD17"/>
      <c r="AE17" s="3"/>
      <c r="AF17" t="s">
        <v>347</v>
      </c>
      <c r="AG17" s="23" t="s">
        <v>764</v>
      </c>
      <c r="AH17" s="23">
        <v>0.90400000000000003</v>
      </c>
      <c r="AI17" s="32"/>
    </row>
    <row r="18" spans="1:36" x14ac:dyDescent="0.3">
      <c r="A18" s="12"/>
      <c r="B18" t="s">
        <v>312</v>
      </c>
      <c r="C18" s="21">
        <f t="shared" si="1"/>
        <v>0.99299999999999999</v>
      </c>
      <c r="D18" s="21">
        <f t="shared" si="0"/>
        <v>3.6</v>
      </c>
      <c r="E18" s="15">
        <v>3</v>
      </c>
      <c r="F18" s="15">
        <v>9</v>
      </c>
      <c r="G18" s="15">
        <v>9</v>
      </c>
      <c r="I18" t="s">
        <v>315</v>
      </c>
      <c r="J18" s="15">
        <f t="shared" si="2"/>
        <v>0.80900000000000005</v>
      </c>
      <c r="K18" s="15">
        <v>1.2</v>
      </c>
      <c r="Z18" s="23" t="s">
        <v>765</v>
      </c>
      <c r="AA18" s="23">
        <v>1.3029999999999999</v>
      </c>
      <c r="AB18" s="23">
        <v>3.6</v>
      </c>
      <c r="AC18" s="23"/>
      <c r="AD18"/>
      <c r="AE18" s="3"/>
      <c r="AF18" t="s">
        <v>37</v>
      </c>
      <c r="AG18" s="23" t="s">
        <v>766</v>
      </c>
      <c r="AH18" s="23">
        <v>0.69699999999999995</v>
      </c>
      <c r="AI18" s="32"/>
    </row>
    <row r="19" spans="1:36" x14ac:dyDescent="0.3">
      <c r="A19" s="12"/>
      <c r="B19" t="s">
        <v>358</v>
      </c>
      <c r="C19" s="21">
        <f t="shared" si="1"/>
        <v>0.99299999999999999</v>
      </c>
      <c r="D19" s="21">
        <f t="shared" si="0"/>
        <v>3.6</v>
      </c>
      <c r="E19" s="15">
        <v>3</v>
      </c>
      <c r="F19" s="15">
        <v>9</v>
      </c>
      <c r="G19" s="15">
        <v>9</v>
      </c>
      <c r="I19" t="s">
        <v>331</v>
      </c>
      <c r="J19" s="15">
        <f t="shared" si="2"/>
        <v>0.80900000000000005</v>
      </c>
      <c r="K19" s="15">
        <v>1.2</v>
      </c>
      <c r="Z19" s="23" t="s">
        <v>256</v>
      </c>
      <c r="AA19" s="23">
        <v>1.2829999999999999</v>
      </c>
      <c r="AB19" s="23">
        <v>3.6</v>
      </c>
      <c r="AC19" s="23"/>
      <c r="AD19"/>
      <c r="AE19" s="3"/>
      <c r="AI19" s="32"/>
    </row>
    <row r="20" spans="1:36" x14ac:dyDescent="0.3">
      <c r="A20" s="12"/>
      <c r="B20" t="s">
        <v>359</v>
      </c>
      <c r="C20" s="21">
        <f t="shared" si="1"/>
        <v>0.99299999999999999</v>
      </c>
      <c r="D20" s="21">
        <f t="shared" si="0"/>
        <v>3.6</v>
      </c>
      <c r="E20" s="15">
        <v>3</v>
      </c>
      <c r="F20" s="15">
        <v>9</v>
      </c>
      <c r="G20" s="15">
        <v>9</v>
      </c>
      <c r="I20" t="s">
        <v>332</v>
      </c>
      <c r="J20" s="15">
        <f t="shared" si="2"/>
        <v>0.80900000000000005</v>
      </c>
      <c r="K20" s="15">
        <v>1.2</v>
      </c>
      <c r="Z20" s="23" t="s">
        <v>767</v>
      </c>
      <c r="AA20" s="23">
        <v>1.008</v>
      </c>
      <c r="AB20" s="23">
        <v>3.6</v>
      </c>
      <c r="AD20"/>
      <c r="AE20" s="3"/>
      <c r="AI20" s="32"/>
    </row>
    <row r="21" spans="1:36" x14ac:dyDescent="0.3">
      <c r="A21" s="12"/>
      <c r="B21" t="s">
        <v>360</v>
      </c>
      <c r="C21" s="21">
        <f t="shared" si="1"/>
        <v>0.99299999999999999</v>
      </c>
      <c r="D21" s="21">
        <f t="shared" si="0"/>
        <v>3.6</v>
      </c>
      <c r="E21" s="15">
        <v>3</v>
      </c>
      <c r="F21" s="15">
        <v>9</v>
      </c>
      <c r="G21" s="15">
        <v>9</v>
      </c>
      <c r="I21" t="s">
        <v>333</v>
      </c>
      <c r="J21" s="15">
        <f t="shared" si="2"/>
        <v>0.80900000000000005</v>
      </c>
      <c r="K21" s="15">
        <v>1.2</v>
      </c>
      <c r="Y21" t="s">
        <v>29</v>
      </c>
      <c r="Z21" s="23" t="s">
        <v>257</v>
      </c>
      <c r="AA21" s="23">
        <v>1.0649999999999999</v>
      </c>
      <c r="AB21" s="23">
        <v>3.6</v>
      </c>
      <c r="AC21" s="23"/>
      <c r="AD21"/>
      <c r="AE21" s="3"/>
      <c r="AI21" s="32"/>
    </row>
    <row r="22" spans="1:36" x14ac:dyDescent="0.3">
      <c r="A22" s="12"/>
      <c r="B22" t="s">
        <v>361</v>
      </c>
      <c r="C22" s="21">
        <f t="shared" si="1"/>
        <v>0.99299999999999999</v>
      </c>
      <c r="D22" s="21">
        <f t="shared" si="0"/>
        <v>3.6</v>
      </c>
      <c r="E22" s="15">
        <v>3</v>
      </c>
      <c r="F22" s="15">
        <v>9</v>
      </c>
      <c r="G22" s="15">
        <v>9</v>
      </c>
      <c r="I22" t="s">
        <v>334</v>
      </c>
      <c r="J22" s="15">
        <f t="shared" si="2"/>
        <v>0.80900000000000005</v>
      </c>
      <c r="K22" s="15">
        <v>1.2</v>
      </c>
      <c r="Z22" s="23" t="s">
        <v>768</v>
      </c>
      <c r="AA22" s="23">
        <v>0.84299999999999997</v>
      </c>
      <c r="AB22" s="23">
        <v>3.6</v>
      </c>
      <c r="AC22" s="23"/>
      <c r="AD22"/>
      <c r="AE22" s="3"/>
      <c r="AI22" s="32"/>
    </row>
    <row r="23" spans="1:36" x14ac:dyDescent="0.3">
      <c r="A23" s="12"/>
      <c r="B23" t="s">
        <v>362</v>
      </c>
      <c r="C23" s="21">
        <f t="shared" si="1"/>
        <v>0.99299999999999999</v>
      </c>
      <c r="D23" s="21">
        <f t="shared" si="0"/>
        <v>3.6</v>
      </c>
      <c r="E23" s="15">
        <v>3</v>
      </c>
      <c r="F23" s="15">
        <v>9</v>
      </c>
      <c r="G23" s="15">
        <v>9</v>
      </c>
      <c r="I23" t="s">
        <v>335</v>
      </c>
      <c r="J23" s="15">
        <f t="shared" si="2"/>
        <v>0.80900000000000005</v>
      </c>
      <c r="K23" s="15">
        <v>1.2</v>
      </c>
      <c r="Z23" s="23" t="s">
        <v>769</v>
      </c>
      <c r="AA23" s="23">
        <v>0.41299999999999998</v>
      </c>
      <c r="AB23" s="23">
        <v>3.6</v>
      </c>
      <c r="AC23" s="23"/>
      <c r="AD23"/>
      <c r="AE23" s="3"/>
      <c r="AI23" s="32"/>
      <c r="AJ23" s="32"/>
    </row>
    <row r="24" spans="1:36" x14ac:dyDescent="0.3">
      <c r="A24" s="12"/>
      <c r="B24" t="s">
        <v>6</v>
      </c>
      <c r="C24" s="21">
        <f t="shared" si="1"/>
        <v>0.99299999999999999</v>
      </c>
      <c r="D24" s="21">
        <f t="shared" si="0"/>
        <v>3.6</v>
      </c>
      <c r="E24" s="15">
        <v>3</v>
      </c>
      <c r="F24" s="15">
        <v>9</v>
      </c>
      <c r="G24" s="15">
        <v>9</v>
      </c>
      <c r="I24" t="s">
        <v>5</v>
      </c>
      <c r="J24" s="15">
        <f t="shared" si="2"/>
        <v>0.80900000000000005</v>
      </c>
      <c r="K24" s="15">
        <v>1.2</v>
      </c>
      <c r="Z24" s="23" t="s">
        <v>258</v>
      </c>
      <c r="AA24" s="23">
        <v>0.93700000000000006</v>
      </c>
      <c r="AB24" s="23">
        <v>3.6</v>
      </c>
      <c r="AC24" s="23"/>
      <c r="AD24"/>
      <c r="AE24" s="3"/>
      <c r="AI24" s="32"/>
    </row>
    <row r="25" spans="1:36" x14ac:dyDescent="0.3">
      <c r="A25" s="12"/>
      <c r="B25" t="s">
        <v>10</v>
      </c>
      <c r="C25" s="21">
        <f t="shared" si="1"/>
        <v>0.99299999999999999</v>
      </c>
      <c r="D25" s="21">
        <f t="shared" si="0"/>
        <v>3.6</v>
      </c>
      <c r="E25" s="15">
        <v>3</v>
      </c>
      <c r="F25" s="15">
        <v>9</v>
      </c>
      <c r="G25" s="15">
        <v>9</v>
      </c>
      <c r="I25" t="s">
        <v>9</v>
      </c>
      <c r="J25" s="15">
        <f t="shared" si="2"/>
        <v>0.80900000000000005</v>
      </c>
      <c r="K25" s="15">
        <v>1.2</v>
      </c>
      <c r="Y25" t="s">
        <v>366</v>
      </c>
      <c r="Z25" s="23" t="s">
        <v>259</v>
      </c>
      <c r="AA25" s="23">
        <v>0.27700000000000002</v>
      </c>
      <c r="AB25" s="23">
        <v>3.6</v>
      </c>
      <c r="AC25" s="32"/>
      <c r="AD25"/>
      <c r="AE25" s="3"/>
      <c r="AI25" s="32"/>
    </row>
    <row r="26" spans="1:36" x14ac:dyDescent="0.3">
      <c r="A26" s="12"/>
      <c r="B26" t="s">
        <v>672</v>
      </c>
      <c r="C26" s="21">
        <f t="shared" ref="C26" si="3">VLOOKUP($B26,$Y$10:$AB$50,3,)</f>
        <v>0.38600000000000001</v>
      </c>
      <c r="D26" s="21">
        <f t="shared" ref="D26" si="4">VLOOKUP($B26,$Y$10:$AB$50,4,)</f>
        <v>3.6</v>
      </c>
      <c r="E26" s="15">
        <v>3</v>
      </c>
      <c r="F26" s="15">
        <v>9</v>
      </c>
      <c r="G26" s="15">
        <v>9</v>
      </c>
      <c r="I26" t="s">
        <v>484</v>
      </c>
      <c r="J26" s="15">
        <f t="shared" ref="J26" si="5">VLOOKUP($I26,$AF$10:$AH$18,3,)</f>
        <v>0.77100000000000002</v>
      </c>
      <c r="K26" s="15">
        <v>1.2</v>
      </c>
      <c r="Z26" s="23" t="s">
        <v>770</v>
      </c>
      <c r="AA26" s="23">
        <v>0.73499999999999999</v>
      </c>
      <c r="AB26" s="23">
        <v>3.6</v>
      </c>
      <c r="AC26" s="23"/>
      <c r="AD26"/>
      <c r="AE26" s="3"/>
      <c r="AI26" s="32"/>
    </row>
    <row r="27" spans="1:36" x14ac:dyDescent="0.3">
      <c r="A27" s="12"/>
      <c r="B27" t="s">
        <v>422</v>
      </c>
      <c r="C27" s="21">
        <f>C26</f>
        <v>0.38600000000000001</v>
      </c>
      <c r="D27" s="21">
        <f>D26</f>
        <v>3.6</v>
      </c>
      <c r="E27" s="15">
        <v>3</v>
      </c>
      <c r="F27" s="15">
        <v>9</v>
      </c>
      <c r="G27" s="15">
        <v>9</v>
      </c>
      <c r="I27" t="s">
        <v>487</v>
      </c>
      <c r="J27" s="15">
        <f>J26</f>
        <v>0.77100000000000002</v>
      </c>
      <c r="K27" s="15">
        <v>1.2</v>
      </c>
      <c r="Z27" s="23" t="s">
        <v>771</v>
      </c>
      <c r="AA27" s="23">
        <v>1.1399999999999999</v>
      </c>
      <c r="AB27" s="23">
        <v>3.6</v>
      </c>
      <c r="AC27" s="23"/>
      <c r="AD27"/>
      <c r="AE27" s="3"/>
      <c r="AI27" s="32"/>
    </row>
    <row r="28" spans="1:36" x14ac:dyDescent="0.3">
      <c r="A28" s="12"/>
      <c r="B28" t="s">
        <v>363</v>
      </c>
      <c r="C28" s="21">
        <f t="shared" ref="C28:C31" si="6">VLOOKUP($B28,$Y$10:$AB$50,3,)</f>
        <v>0.88800000000000001</v>
      </c>
      <c r="D28" s="21">
        <f t="shared" ref="D28:D31" si="7">VLOOKUP($B28,$Y$10:$AB$50,4,)</f>
        <v>3.6</v>
      </c>
      <c r="E28" s="15">
        <v>3</v>
      </c>
      <c r="F28" s="15">
        <v>9</v>
      </c>
      <c r="G28" s="15">
        <v>9</v>
      </c>
      <c r="I28" t="s">
        <v>21</v>
      </c>
      <c r="J28" s="15">
        <f>VLOOKUP($I28,$AF$10:$AH$18,3,)</f>
        <v>0.78400000000000003</v>
      </c>
      <c r="K28" s="15">
        <v>1.2</v>
      </c>
      <c r="Z28" s="23" t="s">
        <v>772</v>
      </c>
      <c r="AA28" s="23">
        <v>0.77</v>
      </c>
      <c r="AB28" s="23">
        <v>3.6</v>
      </c>
      <c r="AC28" s="23"/>
      <c r="AD28"/>
      <c r="AE28" s="3"/>
      <c r="AI28" s="32"/>
    </row>
    <row r="29" spans="1:36" x14ac:dyDescent="0.3">
      <c r="A29" s="12"/>
      <c r="B29" t="s">
        <v>364</v>
      </c>
      <c r="C29" s="21">
        <f t="shared" si="6"/>
        <v>1.3320000000000001</v>
      </c>
      <c r="D29" s="21">
        <f t="shared" si="7"/>
        <v>3.6</v>
      </c>
      <c r="E29" s="15">
        <v>3</v>
      </c>
      <c r="F29" s="15">
        <v>9</v>
      </c>
      <c r="G29" s="15">
        <v>9</v>
      </c>
      <c r="I29" t="s">
        <v>336</v>
      </c>
      <c r="J29" s="15">
        <f t="shared" ref="J29:J36" si="8">J28</f>
        <v>0.78400000000000003</v>
      </c>
      <c r="K29" s="15">
        <v>1.2</v>
      </c>
      <c r="Z29" s="23" t="s">
        <v>773</v>
      </c>
      <c r="AA29" s="23">
        <v>0.76900000000000002</v>
      </c>
      <c r="AB29" s="23">
        <v>3.6</v>
      </c>
      <c r="AC29" s="23"/>
      <c r="AD29"/>
      <c r="AE29" s="3"/>
      <c r="AI29" s="32"/>
    </row>
    <row r="30" spans="1:36" x14ac:dyDescent="0.3">
      <c r="A30" s="12"/>
      <c r="B30" t="s">
        <v>365</v>
      </c>
      <c r="C30" s="21">
        <f t="shared" si="6"/>
        <v>0.91100000000000003</v>
      </c>
      <c r="D30" s="21">
        <f t="shared" si="7"/>
        <v>3.6</v>
      </c>
      <c r="E30" s="15">
        <v>3</v>
      </c>
      <c r="F30" s="15">
        <v>9</v>
      </c>
      <c r="G30" s="15">
        <v>9</v>
      </c>
      <c r="I30" t="s">
        <v>337</v>
      </c>
      <c r="J30" s="15">
        <f t="shared" si="8"/>
        <v>0.78400000000000003</v>
      </c>
      <c r="K30" s="15">
        <v>1.2</v>
      </c>
      <c r="Y30" t="s">
        <v>367</v>
      </c>
      <c r="Z30" s="23" t="s">
        <v>260</v>
      </c>
      <c r="AA30" s="23">
        <v>0.51700000000000002</v>
      </c>
      <c r="AB30" s="23">
        <v>3.6</v>
      </c>
      <c r="AC30" s="23"/>
      <c r="AD30"/>
      <c r="AE30" s="3"/>
      <c r="AI30" s="32"/>
    </row>
    <row r="31" spans="1:36" x14ac:dyDescent="0.3">
      <c r="A31" s="12"/>
      <c r="B31" t="s">
        <v>29</v>
      </c>
      <c r="C31" s="21">
        <f t="shared" si="6"/>
        <v>1.0649999999999999</v>
      </c>
      <c r="D31" s="21">
        <f t="shared" si="7"/>
        <v>3.6</v>
      </c>
      <c r="E31" s="15">
        <v>3</v>
      </c>
      <c r="F31" s="15">
        <v>9</v>
      </c>
      <c r="G31" s="15">
        <v>9</v>
      </c>
      <c r="I31" t="s">
        <v>28</v>
      </c>
      <c r="J31" s="15">
        <f t="shared" si="8"/>
        <v>0.78400000000000003</v>
      </c>
      <c r="K31" s="15">
        <v>1.2</v>
      </c>
      <c r="Y31" t="s">
        <v>368</v>
      </c>
      <c r="Z31" s="23" t="s">
        <v>774</v>
      </c>
      <c r="AA31" s="23">
        <v>1.274</v>
      </c>
      <c r="AB31" s="23">
        <v>3.6</v>
      </c>
      <c r="AC31" s="23"/>
      <c r="AD31"/>
      <c r="AE31" s="3"/>
      <c r="AI31" s="32"/>
    </row>
    <row r="32" spans="1:36" x14ac:dyDescent="0.3">
      <c r="A32" s="12"/>
      <c r="B32" t="s">
        <v>814</v>
      </c>
      <c r="C32" s="21">
        <f>C33</f>
        <v>0.27700000000000002</v>
      </c>
      <c r="D32" s="21">
        <f>D33</f>
        <v>3.6</v>
      </c>
      <c r="E32" s="15">
        <v>3</v>
      </c>
      <c r="F32" s="15">
        <v>9</v>
      </c>
      <c r="G32" s="15">
        <v>9</v>
      </c>
      <c r="I32" t="s">
        <v>338</v>
      </c>
      <c r="J32" s="15">
        <f t="shared" si="8"/>
        <v>0.78400000000000003</v>
      </c>
      <c r="K32" s="15">
        <v>1.2</v>
      </c>
      <c r="Z32" s="23" t="s">
        <v>775</v>
      </c>
      <c r="AA32" s="23">
        <v>1.379</v>
      </c>
      <c r="AB32" s="23">
        <v>3.6</v>
      </c>
      <c r="AC32" s="23"/>
      <c r="AD32"/>
      <c r="AE32" s="3"/>
      <c r="AI32" s="32"/>
    </row>
    <row r="33" spans="1:38" x14ac:dyDescent="0.3">
      <c r="A33" s="12"/>
      <c r="B33" t="s">
        <v>366</v>
      </c>
      <c r="C33" s="21">
        <f t="shared" ref="C33:C38" si="9">VLOOKUP($B33,$Y$10:$AB$50,3,)</f>
        <v>0.27700000000000002</v>
      </c>
      <c r="D33" s="21">
        <f t="shared" ref="D33:D38" si="10">VLOOKUP($B33,$Y$10:$AB$50,4,)</f>
        <v>3.6</v>
      </c>
      <c r="E33" s="15">
        <v>3</v>
      </c>
      <c r="F33" s="15">
        <v>9</v>
      </c>
      <c r="G33" s="15">
        <v>9</v>
      </c>
      <c r="I33" t="s">
        <v>339</v>
      </c>
      <c r="J33" s="15">
        <f t="shared" si="8"/>
        <v>0.78400000000000003</v>
      </c>
      <c r="K33" s="15">
        <v>1.2</v>
      </c>
      <c r="Z33" s="23" t="s">
        <v>776</v>
      </c>
      <c r="AA33" s="23">
        <v>0.65</v>
      </c>
      <c r="AB33" s="23">
        <v>3.6</v>
      </c>
      <c r="AC33" s="23"/>
      <c r="AD33"/>
      <c r="AE33" s="3"/>
      <c r="AI33" s="32"/>
    </row>
    <row r="34" spans="1:38" x14ac:dyDescent="0.3">
      <c r="A34" s="12"/>
      <c r="B34" t="s">
        <v>367</v>
      </c>
      <c r="C34" s="21">
        <f t="shared" si="9"/>
        <v>0.51700000000000002</v>
      </c>
      <c r="D34" s="21">
        <f t="shared" si="10"/>
        <v>3.6</v>
      </c>
      <c r="E34" s="15">
        <v>3</v>
      </c>
      <c r="F34" s="15">
        <v>9</v>
      </c>
      <c r="G34" s="15">
        <v>9</v>
      </c>
      <c r="I34" t="s">
        <v>340</v>
      </c>
      <c r="J34" s="15">
        <f t="shared" si="8"/>
        <v>0.78400000000000003</v>
      </c>
      <c r="K34" s="15">
        <v>1.2</v>
      </c>
      <c r="Y34" t="s">
        <v>369</v>
      </c>
      <c r="Z34" s="23" t="s">
        <v>261</v>
      </c>
      <c r="AA34" s="23">
        <v>0.32</v>
      </c>
      <c r="AB34" s="23">
        <v>3.6</v>
      </c>
      <c r="AC34" s="23"/>
      <c r="AD34"/>
      <c r="AE34" s="3"/>
      <c r="AI34" s="32"/>
    </row>
    <row r="35" spans="1:38" x14ac:dyDescent="0.3">
      <c r="A35" s="12"/>
      <c r="B35" t="s">
        <v>368</v>
      </c>
      <c r="C35" s="21">
        <f t="shared" si="9"/>
        <v>1.274</v>
      </c>
      <c r="D35" s="21">
        <f t="shared" si="10"/>
        <v>3.6</v>
      </c>
      <c r="E35" s="15">
        <v>3</v>
      </c>
      <c r="F35" s="15">
        <v>9</v>
      </c>
      <c r="G35" s="15">
        <v>9</v>
      </c>
      <c r="I35" t="s">
        <v>310</v>
      </c>
      <c r="J35" s="15">
        <f t="shared" si="8"/>
        <v>0.78400000000000003</v>
      </c>
      <c r="K35" s="15">
        <v>1.2</v>
      </c>
      <c r="Z35" s="23" t="s">
        <v>777</v>
      </c>
      <c r="AA35" s="23">
        <v>0.88600000000000001</v>
      </c>
      <c r="AB35" s="23">
        <v>3.6</v>
      </c>
      <c r="AC35" s="23"/>
      <c r="AD35"/>
      <c r="AE35" s="3"/>
      <c r="AI35" s="32"/>
    </row>
    <row r="36" spans="1:38" x14ac:dyDescent="0.3">
      <c r="A36" s="12"/>
      <c r="B36" t="s">
        <v>369</v>
      </c>
      <c r="C36" s="21">
        <f t="shared" si="9"/>
        <v>0.32</v>
      </c>
      <c r="D36" s="21">
        <f t="shared" si="10"/>
        <v>3.6</v>
      </c>
      <c r="E36" s="15">
        <v>3</v>
      </c>
      <c r="F36" s="15">
        <v>9</v>
      </c>
      <c r="G36" s="15">
        <v>9</v>
      </c>
      <c r="I36" t="s">
        <v>341</v>
      </c>
      <c r="J36" s="15">
        <f t="shared" si="8"/>
        <v>0.78400000000000003</v>
      </c>
      <c r="K36" s="15">
        <v>1.2</v>
      </c>
      <c r="Z36" s="23" t="s">
        <v>778</v>
      </c>
      <c r="AA36" s="23">
        <v>0.63200000000000001</v>
      </c>
      <c r="AB36" s="23">
        <v>3.6</v>
      </c>
      <c r="AC36" s="23"/>
      <c r="AD36"/>
      <c r="AE36" s="3"/>
      <c r="AI36" s="32"/>
    </row>
    <row r="37" spans="1:38" x14ac:dyDescent="0.3">
      <c r="A37" s="12"/>
      <c r="B37" t="s">
        <v>370</v>
      </c>
      <c r="C37" s="21">
        <f t="shared" si="9"/>
        <v>1.119</v>
      </c>
      <c r="D37" s="21">
        <f t="shared" si="10"/>
        <v>3.6</v>
      </c>
      <c r="E37" s="15">
        <v>3</v>
      </c>
      <c r="F37" s="15">
        <v>9</v>
      </c>
      <c r="G37" s="15">
        <v>9</v>
      </c>
      <c r="I37" t="s">
        <v>342</v>
      </c>
      <c r="J37" s="15">
        <f>VLOOKUP($I37,$AF$10:$AH$18,3,)</f>
        <v>0.72099999999999997</v>
      </c>
      <c r="K37" s="15">
        <v>1.2</v>
      </c>
      <c r="Z37" s="23" t="s">
        <v>779</v>
      </c>
      <c r="AA37" s="23">
        <v>0.82599999999999996</v>
      </c>
      <c r="AB37" s="23">
        <v>3.6</v>
      </c>
      <c r="AC37" s="23"/>
      <c r="AD37"/>
      <c r="AE37" s="3"/>
      <c r="AI37" s="32"/>
    </row>
    <row r="38" spans="1:38" x14ac:dyDescent="0.3">
      <c r="A38" s="12"/>
      <c r="B38" t="s">
        <v>371</v>
      </c>
      <c r="C38" s="21">
        <f t="shared" si="9"/>
        <v>0.96499999999999997</v>
      </c>
      <c r="D38" s="21">
        <f t="shared" si="10"/>
        <v>3.6</v>
      </c>
      <c r="E38" s="15">
        <v>3</v>
      </c>
      <c r="F38" s="15">
        <v>9</v>
      </c>
      <c r="G38" s="15">
        <v>9</v>
      </c>
      <c r="I38" t="s">
        <v>33</v>
      </c>
      <c r="J38" s="15">
        <f t="shared" ref="J38" si="11">J37</f>
        <v>0.72099999999999997</v>
      </c>
      <c r="K38" s="15">
        <v>1.2</v>
      </c>
      <c r="Z38" s="23" t="s">
        <v>780</v>
      </c>
      <c r="AA38" s="23">
        <v>0.224</v>
      </c>
      <c r="AB38" s="23">
        <v>3.6</v>
      </c>
      <c r="AC38" s="23"/>
      <c r="AD38"/>
      <c r="AE38" s="3"/>
      <c r="AI38" s="32"/>
    </row>
    <row r="39" spans="1:38" x14ac:dyDescent="0.3">
      <c r="A39" s="12"/>
      <c r="B39" t="s">
        <v>34</v>
      </c>
      <c r="C39" s="21">
        <f>C38</f>
        <v>0.96499999999999997</v>
      </c>
      <c r="D39" s="21">
        <f>D38</f>
        <v>3.6</v>
      </c>
      <c r="E39" s="15">
        <v>3</v>
      </c>
      <c r="F39" s="15">
        <v>9</v>
      </c>
      <c r="G39" s="15">
        <v>9</v>
      </c>
      <c r="I39" t="s">
        <v>343</v>
      </c>
      <c r="J39" s="15">
        <f>VLOOKUP($I39,$AF$10:$AH$18,3,)</f>
        <v>0.71499999999999997</v>
      </c>
      <c r="K39" s="15">
        <v>1.2</v>
      </c>
      <c r="Z39" s="23" t="s">
        <v>781</v>
      </c>
      <c r="AA39" s="23">
        <v>0.29499999999999998</v>
      </c>
      <c r="AB39" s="23">
        <v>3.6</v>
      </c>
      <c r="AC39" s="23"/>
      <c r="AD39"/>
      <c r="AE39" s="3"/>
      <c r="AI39" s="32"/>
      <c r="AJ39" s="23"/>
      <c r="AK39" s="23"/>
      <c r="AL39" s="23"/>
    </row>
    <row r="40" spans="1:38" x14ac:dyDescent="0.3">
      <c r="A40" s="12"/>
      <c r="B40" t="s">
        <v>372</v>
      </c>
      <c r="C40" s="21">
        <f>VLOOKUP($B40,$Y$10:$AB$50,3,)</f>
        <v>1.258</v>
      </c>
      <c r="D40" s="21">
        <f>VLOOKUP($B40,$Y$10:$AB$50,4,)</f>
        <v>3.6</v>
      </c>
      <c r="E40" s="15">
        <v>3</v>
      </c>
      <c r="F40" s="15">
        <v>9</v>
      </c>
      <c r="G40" s="15">
        <v>9</v>
      </c>
      <c r="I40" t="s">
        <v>35</v>
      </c>
      <c r="J40" s="15">
        <f>VLOOKUP($I40,$AF$10:$AH$18,3,)</f>
        <v>0.71699999999999997</v>
      </c>
      <c r="K40" s="15">
        <v>1.2</v>
      </c>
      <c r="Z40" s="23" t="s">
        <v>782</v>
      </c>
      <c r="AA40" s="23">
        <v>0.90900000000000003</v>
      </c>
      <c r="AB40" s="23">
        <v>3.6</v>
      </c>
      <c r="AC40" s="23"/>
      <c r="AD40"/>
      <c r="AE40" s="3"/>
      <c r="AI40" s="32"/>
    </row>
    <row r="41" spans="1:38" x14ac:dyDescent="0.3">
      <c r="A41" s="12"/>
      <c r="B41" t="s">
        <v>36</v>
      </c>
      <c r="C41" s="21">
        <f>VLOOKUP($B41,$Y$10:$AB$50,3,)</f>
        <v>0.84799999999999998</v>
      </c>
      <c r="D41" s="21">
        <f>VLOOKUP($B41,$Y$10:$AB$50,4,)</f>
        <v>3.6</v>
      </c>
      <c r="E41" s="15">
        <v>3</v>
      </c>
      <c r="F41" s="15">
        <v>9</v>
      </c>
      <c r="G41" s="15">
        <v>9</v>
      </c>
      <c r="I41" t="s">
        <v>344</v>
      </c>
      <c r="J41" s="15">
        <f>VLOOKUP($I41,$AF$10:$AH$18,3,)</f>
        <v>0.754</v>
      </c>
      <c r="K41" s="15">
        <v>1.2</v>
      </c>
      <c r="Y41" t="s">
        <v>370</v>
      </c>
      <c r="Z41" s="23" t="s">
        <v>262</v>
      </c>
      <c r="AA41" s="23">
        <v>1.119</v>
      </c>
      <c r="AB41" s="23">
        <v>3.6</v>
      </c>
      <c r="AC41" s="23"/>
      <c r="AD41"/>
      <c r="AE41" s="3"/>
      <c r="AI41" s="32"/>
    </row>
    <row r="42" spans="1:38" x14ac:dyDescent="0.3">
      <c r="A42" s="12"/>
      <c r="B42" t="s">
        <v>373</v>
      </c>
      <c r="C42" s="21">
        <f>VLOOKUP($B42,$Y$10:$AB$50,3,)</f>
        <v>0.98899999999999999</v>
      </c>
      <c r="D42" s="21">
        <f>VLOOKUP($B42,$Y$10:$AB$50,4,)</f>
        <v>3.6</v>
      </c>
      <c r="E42" s="15">
        <v>3</v>
      </c>
      <c r="F42" s="15">
        <v>9</v>
      </c>
      <c r="G42" s="15">
        <v>9</v>
      </c>
      <c r="I42" t="s">
        <v>345</v>
      </c>
      <c r="J42" s="15">
        <f>J50</f>
        <v>0.69699999999999995</v>
      </c>
      <c r="K42" s="15">
        <v>1.2</v>
      </c>
      <c r="Y42" t="s">
        <v>371</v>
      </c>
      <c r="Z42" s="23" t="s">
        <v>783</v>
      </c>
      <c r="AA42" s="23">
        <v>0.96499999999999997</v>
      </c>
      <c r="AB42" s="23">
        <v>3.6</v>
      </c>
      <c r="AC42" s="23"/>
      <c r="AD42"/>
      <c r="AE42" s="3"/>
      <c r="AI42" s="32"/>
    </row>
    <row r="43" spans="1:38" x14ac:dyDescent="0.3">
      <c r="A43" s="12"/>
      <c r="B43" t="s">
        <v>374</v>
      </c>
      <c r="C43" s="21">
        <f>C41</f>
        <v>0.84799999999999998</v>
      </c>
      <c r="D43" s="21">
        <f>D41</f>
        <v>3.6</v>
      </c>
      <c r="E43" s="15">
        <v>3</v>
      </c>
      <c r="F43" s="15">
        <v>9</v>
      </c>
      <c r="G43" s="15">
        <v>9</v>
      </c>
      <c r="I43" t="s">
        <v>346</v>
      </c>
      <c r="J43" s="15">
        <f>J42</f>
        <v>0.69699999999999995</v>
      </c>
      <c r="K43" s="15">
        <v>1.2</v>
      </c>
      <c r="Y43" t="s">
        <v>372</v>
      </c>
      <c r="Z43" s="23" t="s">
        <v>263</v>
      </c>
      <c r="AA43" s="23">
        <v>1.258</v>
      </c>
      <c r="AB43" s="23">
        <v>3.6</v>
      </c>
      <c r="AC43" s="23"/>
      <c r="AD43"/>
      <c r="AE43" s="3"/>
      <c r="AI43" s="32"/>
    </row>
    <row r="44" spans="1:38" x14ac:dyDescent="0.3">
      <c r="A44" s="12"/>
      <c r="B44" t="s">
        <v>375</v>
      </c>
      <c r="C44" s="21">
        <f>VLOOKUP($B44,$Y$10:$AB$50,3,)</f>
        <v>0.63700000000000001</v>
      </c>
      <c r="D44" s="21">
        <f>VLOOKUP($B44,$Y$10:$AB$50,4,)</f>
        <v>3.6</v>
      </c>
      <c r="E44" s="15">
        <v>3</v>
      </c>
      <c r="F44" s="15">
        <v>9</v>
      </c>
      <c r="G44" s="15">
        <v>9</v>
      </c>
      <c r="I44" t="s">
        <v>347</v>
      </c>
      <c r="J44" s="15">
        <f>VLOOKUP($I44,$AF$10:$AH$18,3,)</f>
        <v>0.90400000000000003</v>
      </c>
      <c r="K44" s="15">
        <v>1.2</v>
      </c>
      <c r="Y44" t="s">
        <v>36</v>
      </c>
      <c r="Z44" s="23" t="s">
        <v>319</v>
      </c>
      <c r="AA44" s="23">
        <v>0.84799999999999998</v>
      </c>
      <c r="AB44" s="23">
        <v>3.6</v>
      </c>
      <c r="AC44" s="23"/>
      <c r="AD44"/>
      <c r="AE44" s="3"/>
      <c r="AI44" s="32"/>
    </row>
    <row r="45" spans="1:38" x14ac:dyDescent="0.3">
      <c r="A45" s="12"/>
      <c r="B45" t="s">
        <v>376</v>
      </c>
      <c r="C45" s="21">
        <f>VLOOKUP($B45,$Y$10:$AB$50,3,)</f>
        <v>0.80400000000000005</v>
      </c>
      <c r="D45" s="21">
        <f>VLOOKUP($B45,$Y$10:$AB$50,4,)</f>
        <v>3.6</v>
      </c>
      <c r="E45" s="15">
        <v>3</v>
      </c>
      <c r="F45" s="15">
        <v>9</v>
      </c>
      <c r="G45" s="15">
        <v>9</v>
      </c>
      <c r="I45" t="s">
        <v>176</v>
      </c>
      <c r="J45" s="15">
        <f>J43</f>
        <v>0.69699999999999995</v>
      </c>
      <c r="K45" s="15">
        <v>1.2</v>
      </c>
      <c r="Z45" s="23" t="s">
        <v>784</v>
      </c>
      <c r="AA45" s="23">
        <v>0.83</v>
      </c>
      <c r="AB45" s="23">
        <v>3.6</v>
      </c>
      <c r="AC45" s="23"/>
      <c r="AD45"/>
      <c r="AE45" s="3"/>
      <c r="AI45" s="32"/>
    </row>
    <row r="46" spans="1:38" x14ac:dyDescent="0.3">
      <c r="A46" s="12"/>
      <c r="B46" t="s">
        <v>179</v>
      </c>
      <c r="C46" s="21">
        <f>C45</f>
        <v>0.80400000000000005</v>
      </c>
      <c r="D46" s="21">
        <f>D45</f>
        <v>3.6</v>
      </c>
      <c r="E46" s="15">
        <v>3</v>
      </c>
      <c r="F46" s="15">
        <v>9</v>
      </c>
      <c r="G46" s="15">
        <v>9</v>
      </c>
      <c r="I46" t="s">
        <v>348</v>
      </c>
      <c r="J46" s="15">
        <f>J45</f>
        <v>0.69699999999999995</v>
      </c>
      <c r="K46" s="15">
        <v>1.2</v>
      </c>
      <c r="Y46" t="s">
        <v>373</v>
      </c>
      <c r="Z46" s="23" t="s">
        <v>320</v>
      </c>
      <c r="AA46" s="23">
        <v>0.98899999999999999</v>
      </c>
      <c r="AB46" s="23">
        <v>3.6</v>
      </c>
      <c r="AC46" s="23"/>
      <c r="AD46"/>
      <c r="AE46" s="3"/>
      <c r="AI46" s="32"/>
    </row>
    <row r="47" spans="1:38" x14ac:dyDescent="0.3">
      <c r="A47" s="12"/>
      <c r="B47" t="s">
        <v>377</v>
      </c>
      <c r="C47" s="21">
        <f>VLOOKUP($B47,$Y$10:$AB$50,3,)</f>
        <v>0.84899999999999998</v>
      </c>
      <c r="D47" s="21">
        <f>VLOOKUP($B47,$Y$10:$AB$50,4,)</f>
        <v>3.6</v>
      </c>
      <c r="E47" s="15">
        <v>3</v>
      </c>
      <c r="F47" s="15">
        <v>9</v>
      </c>
      <c r="G47" s="15">
        <v>9</v>
      </c>
      <c r="I47" t="s">
        <v>349</v>
      </c>
      <c r="J47" s="15">
        <f t="shared" ref="J47:J49" si="12">J46</f>
        <v>0.69699999999999995</v>
      </c>
      <c r="K47" s="15">
        <v>1.2</v>
      </c>
      <c r="Y47" t="s">
        <v>375</v>
      </c>
      <c r="Z47" s="23" t="s">
        <v>321</v>
      </c>
      <c r="AA47" s="23">
        <v>0.63700000000000001</v>
      </c>
      <c r="AB47" s="23">
        <v>3.6</v>
      </c>
      <c r="AC47" s="23"/>
      <c r="AD47"/>
      <c r="AE47" s="3"/>
      <c r="AI47" s="32"/>
    </row>
    <row r="48" spans="1:38" x14ac:dyDescent="0.3">
      <c r="A48" s="12"/>
      <c r="B48" t="s">
        <v>378</v>
      </c>
      <c r="C48" s="21">
        <f>VLOOKUP($B48,$Y$10:$AB$50,3,)</f>
        <v>0.91200000000000003</v>
      </c>
      <c r="D48" s="21">
        <f>VLOOKUP($B48,$Y$10:$AB$50,4,)</f>
        <v>3.6</v>
      </c>
      <c r="E48" s="15">
        <v>3</v>
      </c>
      <c r="F48" s="15">
        <v>9</v>
      </c>
      <c r="G48" s="15">
        <v>9</v>
      </c>
      <c r="I48" t="s">
        <v>177</v>
      </c>
      <c r="J48" s="15">
        <f t="shared" si="12"/>
        <v>0.69699999999999995</v>
      </c>
      <c r="K48" s="15">
        <v>1.2</v>
      </c>
      <c r="Y48" t="s">
        <v>376</v>
      </c>
      <c r="Z48" s="23" t="s">
        <v>785</v>
      </c>
      <c r="AA48" s="23">
        <v>0.80400000000000005</v>
      </c>
      <c r="AB48" s="23">
        <v>3.6</v>
      </c>
      <c r="AC48" s="23"/>
      <c r="AD48"/>
      <c r="AE48" s="3"/>
      <c r="AI48" s="32"/>
    </row>
    <row r="49" spans="1:36" x14ac:dyDescent="0.3">
      <c r="A49" s="12"/>
      <c r="B49" t="s">
        <v>180</v>
      </c>
      <c r="C49" s="21">
        <f t="shared" ref="C49:D51" si="13">C48</f>
        <v>0.91200000000000003</v>
      </c>
      <c r="D49" s="21">
        <f t="shared" si="13"/>
        <v>3.6</v>
      </c>
      <c r="E49" s="15">
        <v>3</v>
      </c>
      <c r="F49" s="15">
        <v>9</v>
      </c>
      <c r="G49" s="15">
        <v>9</v>
      </c>
      <c r="I49" t="s">
        <v>178</v>
      </c>
      <c r="J49" s="15">
        <f t="shared" si="12"/>
        <v>0.69699999999999995</v>
      </c>
      <c r="K49" s="15">
        <v>1.2</v>
      </c>
      <c r="Y49" t="s">
        <v>377</v>
      </c>
      <c r="Z49" s="23" t="s">
        <v>322</v>
      </c>
      <c r="AA49" s="23">
        <v>0.84899999999999998</v>
      </c>
      <c r="AB49" s="23">
        <v>3.6</v>
      </c>
      <c r="AD49"/>
      <c r="AE49" s="3"/>
      <c r="AI49" s="32"/>
    </row>
    <row r="50" spans="1:36" x14ac:dyDescent="0.3">
      <c r="A50" s="12"/>
      <c r="B50" t="s">
        <v>181</v>
      </c>
      <c r="C50" s="21">
        <f t="shared" si="13"/>
        <v>0.91200000000000003</v>
      </c>
      <c r="D50" s="21">
        <f t="shared" si="13"/>
        <v>3.6</v>
      </c>
      <c r="E50" s="15">
        <v>3</v>
      </c>
      <c r="F50" s="15">
        <v>9</v>
      </c>
      <c r="G50" s="15">
        <v>9</v>
      </c>
      <c r="I50" t="s">
        <v>37</v>
      </c>
      <c r="J50" s="15">
        <f>VLOOKUP($I50,$AF$10:$AH$18,3,)</f>
        <v>0.69699999999999995</v>
      </c>
      <c r="K50" s="15">
        <v>1.2</v>
      </c>
      <c r="Y50" t="s">
        <v>378</v>
      </c>
      <c r="Z50" s="23" t="s">
        <v>786</v>
      </c>
      <c r="AA50" s="23">
        <v>0.91200000000000003</v>
      </c>
      <c r="AB50" s="23">
        <v>3.6</v>
      </c>
      <c r="AD50"/>
      <c r="AE50" s="3"/>
      <c r="AI50" s="32"/>
    </row>
    <row r="51" spans="1:36" x14ac:dyDescent="0.3">
      <c r="A51" s="12"/>
      <c r="B51" t="s">
        <v>38</v>
      </c>
      <c r="C51" s="21">
        <f t="shared" si="13"/>
        <v>0.91200000000000003</v>
      </c>
      <c r="D51" s="21">
        <f t="shared" si="13"/>
        <v>3.6</v>
      </c>
      <c r="E51" s="15">
        <v>3</v>
      </c>
      <c r="F51" s="15">
        <v>9</v>
      </c>
      <c r="G51" s="15">
        <v>9</v>
      </c>
      <c r="J51" s="15"/>
      <c r="K51" s="15"/>
      <c r="AD51" s="12"/>
      <c r="AJ51" s="32"/>
    </row>
    <row r="52" spans="1:36" x14ac:dyDescent="0.3">
      <c r="A52" s="12"/>
      <c r="C52" s="21"/>
      <c r="D52" s="21"/>
      <c r="E52" s="15"/>
      <c r="F52" s="15"/>
      <c r="G52" s="15"/>
      <c r="J52" s="15"/>
      <c r="K52" s="15"/>
      <c r="AD52" s="12"/>
      <c r="AJ52" s="32"/>
    </row>
    <row r="53" spans="1:36" x14ac:dyDescent="0.3">
      <c r="A53" s="12"/>
      <c r="C53" s="21"/>
      <c r="D53" s="21"/>
      <c r="E53" s="15"/>
      <c r="F53" s="15"/>
      <c r="G53" s="15"/>
      <c r="J53" s="15"/>
      <c r="K53" s="15"/>
      <c r="AD53" s="12"/>
      <c r="AJ53" s="32"/>
    </row>
    <row r="54" spans="1:36" x14ac:dyDescent="0.3">
      <c r="A54" s="12"/>
      <c r="C54" s="21"/>
      <c r="D54" s="21"/>
      <c r="E54" s="15"/>
      <c r="F54" s="15"/>
      <c r="G54" s="15"/>
      <c r="J54" s="15"/>
      <c r="K54" s="15"/>
      <c r="AD54" s="12"/>
      <c r="AJ54" s="32"/>
    </row>
    <row r="55" spans="1:36" x14ac:dyDescent="0.3">
      <c r="A55" s="12"/>
      <c r="C55" s="21"/>
      <c r="D55" s="21"/>
      <c r="E55" s="15"/>
      <c r="F55" s="15"/>
      <c r="G55" s="15"/>
      <c r="J55" s="15"/>
      <c r="K55" s="15"/>
      <c r="AD55" s="12"/>
    </row>
    <row r="56" spans="1:36" x14ac:dyDescent="0.3">
      <c r="A56" s="12"/>
      <c r="C56" s="21"/>
      <c r="D56" s="21"/>
      <c r="E56" s="15"/>
      <c r="F56" s="15"/>
      <c r="G56" s="15"/>
      <c r="J56" s="15"/>
      <c r="K56" s="15"/>
      <c r="AD56" s="12"/>
    </row>
    <row r="57" spans="1:36" x14ac:dyDescent="0.3">
      <c r="A57" s="12"/>
      <c r="C57" s="21"/>
      <c r="D57" s="21"/>
      <c r="E57" s="15"/>
      <c r="F57" s="15"/>
      <c r="G57" s="15"/>
      <c r="J57" s="15"/>
      <c r="K57" s="15"/>
      <c r="AD57" s="12"/>
    </row>
    <row r="58" spans="1:36" x14ac:dyDescent="0.3">
      <c r="A58" s="12"/>
      <c r="C58" s="21"/>
      <c r="D58" s="21"/>
      <c r="E58" s="15"/>
      <c r="F58" s="15"/>
      <c r="G58" s="15"/>
      <c r="J58" s="15"/>
      <c r="K58" s="15"/>
      <c r="AD58" s="12"/>
      <c r="AI58" s="32"/>
    </row>
    <row r="59" spans="1:36" x14ac:dyDescent="0.3">
      <c r="A59" s="12"/>
      <c r="C59" s="21"/>
      <c r="D59" s="21"/>
      <c r="E59" s="15"/>
      <c r="F59" s="15"/>
      <c r="G59" s="15"/>
      <c r="J59" s="15"/>
      <c r="K59" s="15"/>
      <c r="AD59" s="12"/>
    </row>
    <row r="60" spans="1:36" x14ac:dyDescent="0.3">
      <c r="A60" s="12"/>
      <c r="C60" s="21"/>
      <c r="D60" s="21"/>
      <c r="E60" s="15"/>
      <c r="F60" s="15"/>
      <c r="G60" s="15"/>
      <c r="J60" s="15"/>
      <c r="K60" s="15"/>
      <c r="AD60" s="12"/>
    </row>
    <row r="61" spans="1:36" x14ac:dyDescent="0.3">
      <c r="A61" s="12"/>
      <c r="C61" s="21"/>
      <c r="D61" s="21"/>
      <c r="E61" s="15"/>
      <c r="F61" s="15"/>
      <c r="G61" s="15"/>
      <c r="J61" s="15"/>
      <c r="K61" s="15"/>
      <c r="AD61" s="12"/>
    </row>
    <row r="62" spans="1:36" x14ac:dyDescent="0.3">
      <c r="A62" s="12"/>
      <c r="C62" s="21"/>
      <c r="D62" s="21"/>
      <c r="E62" s="15"/>
      <c r="F62" s="15"/>
      <c r="G62" s="15"/>
      <c r="J62" s="15"/>
      <c r="K62" s="15"/>
      <c r="AD62" s="12"/>
    </row>
    <row r="63" spans="1:36" x14ac:dyDescent="0.3">
      <c r="A63" s="12"/>
      <c r="C63" s="21"/>
      <c r="D63" s="21"/>
      <c r="E63" s="15"/>
      <c r="F63" s="15"/>
      <c r="G63" s="15"/>
      <c r="J63" s="15"/>
      <c r="K63" s="15"/>
      <c r="AD63" s="12"/>
    </row>
    <row r="64" spans="1:36" x14ac:dyDescent="0.3">
      <c r="A64" s="12"/>
      <c r="C64" s="21"/>
      <c r="D64" s="21"/>
      <c r="E64" s="15"/>
      <c r="F64" s="15"/>
      <c r="G64" s="15"/>
      <c r="J64" s="15"/>
      <c r="K64" s="15"/>
      <c r="AD64" s="12"/>
    </row>
    <row r="65" spans="1:36" x14ac:dyDescent="0.3">
      <c r="A65" s="12"/>
      <c r="C65" s="21"/>
      <c r="D65" s="21"/>
      <c r="E65" s="15"/>
      <c r="F65" s="15"/>
      <c r="G65" s="15"/>
      <c r="J65" s="15"/>
      <c r="K65" s="15"/>
      <c r="AD65" s="12"/>
      <c r="AI65" s="32"/>
    </row>
    <row r="66" spans="1:36" x14ac:dyDescent="0.3">
      <c r="A66" s="12"/>
      <c r="C66" s="21"/>
      <c r="D66" s="21"/>
      <c r="E66" s="15"/>
      <c r="F66" s="15"/>
      <c r="G66" s="15"/>
      <c r="J66" s="15"/>
      <c r="K66" s="15"/>
      <c r="AD66" s="12"/>
      <c r="AI66" s="32"/>
      <c r="AJ66" s="32"/>
    </row>
    <row r="67" spans="1:36" x14ac:dyDescent="0.3">
      <c r="A67" s="12"/>
      <c r="C67" s="21"/>
      <c r="D67" s="21"/>
      <c r="E67" s="15"/>
      <c r="F67" s="15"/>
      <c r="G67" s="15"/>
      <c r="J67" s="15"/>
      <c r="K67" s="15"/>
      <c r="AD67" s="12"/>
      <c r="AE67" s="23"/>
      <c r="AF67" s="23"/>
      <c r="AH67" s="32"/>
      <c r="AI67" s="32"/>
      <c r="AJ67" s="32"/>
    </row>
    <row r="68" spans="1:36" x14ac:dyDescent="0.3">
      <c r="A68" s="12"/>
      <c r="C68" s="21"/>
      <c r="D68" s="21"/>
      <c r="E68" s="15"/>
      <c r="F68" s="15"/>
      <c r="G68" s="15"/>
      <c r="J68" s="15"/>
      <c r="K68" s="15"/>
      <c r="AD68" s="12"/>
      <c r="AE68" s="23"/>
      <c r="AF68" s="23"/>
      <c r="AJ68" s="32"/>
    </row>
    <row r="69" spans="1:36" x14ac:dyDescent="0.3">
      <c r="A69" s="12"/>
      <c r="C69" s="21"/>
      <c r="D69" s="21"/>
      <c r="E69" s="15"/>
      <c r="F69" s="15"/>
      <c r="G69" s="15"/>
      <c r="J69" s="15"/>
      <c r="K69" s="15"/>
      <c r="AD69" s="12"/>
      <c r="AE69" s="23"/>
      <c r="AF69" s="23"/>
      <c r="AJ69" s="32"/>
    </row>
    <row r="70" spans="1:36" x14ac:dyDescent="0.3">
      <c r="A70" s="12"/>
      <c r="C70" s="21"/>
      <c r="D70" s="21"/>
      <c r="E70" s="15"/>
      <c r="F70" s="15"/>
      <c r="G70" s="15"/>
      <c r="AD70" s="12"/>
      <c r="AE70" s="23"/>
      <c r="AF70" s="23"/>
      <c r="AH70" s="32"/>
      <c r="AJ70" s="32"/>
    </row>
    <row r="71" spans="1:36" x14ac:dyDescent="0.3">
      <c r="A71" s="12"/>
      <c r="C71" s="21"/>
      <c r="D71" s="21"/>
      <c r="E71" s="15"/>
      <c r="F71" s="15"/>
      <c r="G71" s="15"/>
      <c r="AB71" s="23"/>
      <c r="AD71" s="12"/>
      <c r="AE71" s="23"/>
      <c r="AH71" s="32"/>
    </row>
    <row r="72" spans="1:36" x14ac:dyDescent="0.3">
      <c r="A72" s="12"/>
      <c r="C72" s="21"/>
      <c r="D72" s="21"/>
      <c r="E72" s="15"/>
      <c r="F72" s="15"/>
      <c r="G72" s="15"/>
      <c r="AD72" s="12"/>
      <c r="AE72" s="23"/>
      <c r="AH72" s="32"/>
    </row>
    <row r="73" spans="1:36" x14ac:dyDescent="0.3">
      <c r="A73" s="12"/>
      <c r="C73" s="21"/>
      <c r="D73" s="21"/>
      <c r="E73" s="15"/>
      <c r="F73" s="15"/>
      <c r="G73" s="15"/>
      <c r="AD73" s="12"/>
      <c r="AE73" s="23"/>
      <c r="AH73" s="32"/>
    </row>
    <row r="74" spans="1:36" x14ac:dyDescent="0.3">
      <c r="A74" s="12"/>
      <c r="C74" s="21"/>
      <c r="D74" s="21"/>
      <c r="E74" s="15"/>
      <c r="F74" s="15"/>
      <c r="G74" s="15"/>
      <c r="AD74" s="12"/>
      <c r="AE74" s="23"/>
      <c r="AH74" s="32"/>
    </row>
    <row r="75" spans="1:36" x14ac:dyDescent="0.3">
      <c r="A75" s="12"/>
      <c r="C75" s="21"/>
      <c r="D75" s="21"/>
      <c r="E75" s="15"/>
      <c r="F75" s="15"/>
      <c r="G75" s="15"/>
      <c r="J75" s="15"/>
      <c r="K75" s="15"/>
      <c r="AD75" s="12"/>
      <c r="AE75" s="23"/>
      <c r="AH75" s="32"/>
    </row>
    <row r="76" spans="1:36" x14ac:dyDescent="0.3">
      <c r="A76" s="12"/>
      <c r="C76" s="21"/>
      <c r="D76" s="21"/>
      <c r="E76" s="15"/>
      <c r="F76" s="15"/>
      <c r="G76" s="15"/>
      <c r="J76" s="15"/>
      <c r="K76" s="15"/>
      <c r="AD76" s="12"/>
      <c r="AE76" s="23"/>
    </row>
    <row r="77" spans="1:36" x14ac:dyDescent="0.3">
      <c r="A77" s="12"/>
      <c r="C77" s="21"/>
      <c r="D77" s="21"/>
      <c r="E77" s="15"/>
      <c r="F77" s="15"/>
      <c r="G77" s="15"/>
      <c r="J77" s="15"/>
      <c r="K77" s="15"/>
      <c r="AD77" s="12"/>
      <c r="AE77" s="23"/>
    </row>
    <row r="78" spans="1:36" x14ac:dyDescent="0.3">
      <c r="A78" s="12"/>
      <c r="C78" s="21"/>
      <c r="D78" s="21"/>
      <c r="E78" s="15"/>
      <c r="F78" s="15"/>
      <c r="G78" s="15"/>
      <c r="J78" s="15"/>
      <c r="K78" s="15"/>
      <c r="AD78" s="12"/>
      <c r="AE78" s="23"/>
    </row>
    <row r="79" spans="1:36" x14ac:dyDescent="0.3">
      <c r="A79" s="12"/>
      <c r="C79" s="21"/>
      <c r="D79" s="21"/>
      <c r="E79" s="15"/>
      <c r="F79" s="15"/>
      <c r="G79" s="15"/>
      <c r="J79" s="15"/>
      <c r="K79" s="15"/>
      <c r="AD79" s="12"/>
      <c r="AE79" s="23"/>
    </row>
    <row r="80" spans="1:36" x14ac:dyDescent="0.3">
      <c r="A80" s="12"/>
      <c r="C80" s="21"/>
      <c r="D80" s="21"/>
      <c r="E80" s="15"/>
      <c r="F80" s="15"/>
      <c r="G80" s="15"/>
      <c r="J80" s="15"/>
      <c r="K80" s="15"/>
      <c r="AD80" s="12"/>
      <c r="AE80" s="23"/>
    </row>
    <row r="81" spans="1:31" x14ac:dyDescent="0.3">
      <c r="A81" s="12"/>
      <c r="C81" s="21"/>
      <c r="D81" s="21"/>
      <c r="E81" s="15"/>
      <c r="F81" s="15"/>
      <c r="G81" s="15"/>
      <c r="J81" s="15"/>
      <c r="K81" s="15"/>
      <c r="AD81" s="12"/>
      <c r="AE81" s="23"/>
    </row>
    <row r="82" spans="1:31" x14ac:dyDescent="0.3">
      <c r="A82" s="12"/>
      <c r="C82" s="21"/>
      <c r="D82" s="21"/>
      <c r="E82" s="15"/>
      <c r="F82" s="15"/>
      <c r="G82" s="15"/>
      <c r="J82" s="15"/>
      <c r="K82" s="15"/>
      <c r="AD82" s="12"/>
      <c r="AE82" s="23"/>
    </row>
    <row r="83" spans="1:31" x14ac:dyDescent="0.3">
      <c r="A83" s="12"/>
      <c r="C83" s="21"/>
      <c r="D83" s="21"/>
      <c r="E83" s="15"/>
      <c r="F83" s="15"/>
      <c r="G83" s="15"/>
      <c r="J83" s="15"/>
      <c r="K83" s="15"/>
      <c r="AD83" s="12"/>
      <c r="AE83" s="23"/>
    </row>
    <row r="84" spans="1:31" x14ac:dyDescent="0.3">
      <c r="A84" s="12"/>
      <c r="C84" s="21"/>
      <c r="D84" s="21"/>
      <c r="E84" s="15"/>
      <c r="F84" s="15"/>
      <c r="G84" s="15"/>
      <c r="J84" s="15"/>
      <c r="K84" s="15"/>
      <c r="AD84" s="12"/>
      <c r="AE84" s="23"/>
    </row>
    <row r="85" spans="1:31" x14ac:dyDescent="0.3">
      <c r="A85" s="12"/>
      <c r="C85" s="21"/>
      <c r="D85" s="21"/>
      <c r="E85" s="15"/>
      <c r="F85" s="15"/>
      <c r="G85" s="15"/>
      <c r="J85" s="15"/>
      <c r="K85" s="15"/>
      <c r="AD85" s="12"/>
      <c r="AE85" s="23"/>
    </row>
    <row r="86" spans="1:31" x14ac:dyDescent="0.3">
      <c r="A86" s="12"/>
      <c r="C86" s="21"/>
      <c r="D86" s="21"/>
      <c r="E86" s="15"/>
      <c r="F86" s="15"/>
      <c r="G86" s="15"/>
      <c r="J86" s="15"/>
      <c r="K86" s="15"/>
      <c r="AD86" s="12"/>
      <c r="AE86" s="23"/>
    </row>
    <row r="87" spans="1:31" x14ac:dyDescent="0.3">
      <c r="A87" s="12"/>
      <c r="C87" s="21"/>
      <c r="D87" s="21"/>
      <c r="E87" s="15"/>
      <c r="F87" s="15"/>
      <c r="G87" s="15"/>
      <c r="J87" s="15"/>
      <c r="K87" s="15"/>
      <c r="AD87" s="12"/>
      <c r="AE87" s="23"/>
    </row>
    <row r="88" spans="1:31" x14ac:dyDescent="0.3">
      <c r="A88" s="12"/>
      <c r="C88" s="21"/>
      <c r="D88" s="21"/>
      <c r="E88" s="15"/>
      <c r="F88" s="15"/>
      <c r="G88" s="15"/>
      <c r="J88" s="15"/>
      <c r="K88" s="15"/>
      <c r="AD88" s="12"/>
      <c r="AE88" s="23"/>
    </row>
    <row r="89" spans="1:31" x14ac:dyDescent="0.3">
      <c r="A89" s="12"/>
      <c r="C89" s="21"/>
      <c r="D89" s="21"/>
      <c r="E89" s="15"/>
      <c r="F89" s="15"/>
      <c r="G89" s="15"/>
      <c r="J89" s="15"/>
      <c r="K89" s="15"/>
      <c r="AD89" s="12"/>
      <c r="AE89" s="23"/>
    </row>
    <row r="90" spans="1:31" x14ac:dyDescent="0.3">
      <c r="A90" s="12"/>
      <c r="C90" s="21"/>
      <c r="D90" s="21"/>
      <c r="E90" s="15"/>
      <c r="F90" s="15"/>
      <c r="G90" s="15"/>
      <c r="J90" s="15"/>
      <c r="K90" s="15"/>
      <c r="AD90" s="12"/>
      <c r="AE90" s="23"/>
    </row>
    <row r="91" spans="1:31" x14ac:dyDescent="0.3">
      <c r="A91" s="12"/>
      <c r="C91" s="21"/>
      <c r="D91" s="21"/>
      <c r="E91" s="15"/>
      <c r="F91" s="15"/>
      <c r="G91" s="15"/>
      <c r="J91" s="15"/>
      <c r="K91" s="15"/>
      <c r="AD91" s="12"/>
      <c r="AE91" s="23"/>
    </row>
    <row r="92" spans="1:31" x14ac:dyDescent="0.3">
      <c r="A92" s="12"/>
      <c r="C92" s="21"/>
      <c r="D92" s="21"/>
      <c r="E92" s="15"/>
      <c r="F92" s="15"/>
      <c r="G92" s="15"/>
      <c r="AD92" s="12"/>
      <c r="AE92" s="23"/>
    </row>
    <row r="93" spans="1:31" x14ac:dyDescent="0.3">
      <c r="A93" s="12"/>
      <c r="C93" s="21"/>
      <c r="D93" s="21"/>
      <c r="E93" s="15"/>
      <c r="F93" s="15"/>
      <c r="G93" s="15"/>
      <c r="AD93" s="12"/>
      <c r="AE93" s="23"/>
    </row>
    <row r="94" spans="1:31" x14ac:dyDescent="0.3">
      <c r="A94" s="12"/>
      <c r="C94" s="21"/>
      <c r="D94" s="21"/>
      <c r="E94" s="15"/>
      <c r="F94" s="15"/>
      <c r="G94" s="15"/>
      <c r="AD94" s="12"/>
      <c r="AE94" s="23"/>
    </row>
    <row r="95" spans="1:31" x14ac:dyDescent="0.3">
      <c r="A95" s="12"/>
      <c r="C95" s="21"/>
      <c r="D95" s="21"/>
      <c r="E95" s="15"/>
      <c r="F95" s="15"/>
      <c r="G95" s="15"/>
      <c r="AD95" s="12"/>
      <c r="AE95" s="23"/>
    </row>
    <row r="96" spans="1:31" x14ac:dyDescent="0.3">
      <c r="A96" s="12"/>
      <c r="C96" s="21"/>
      <c r="D96" s="21"/>
      <c r="E96" s="15"/>
      <c r="F96" s="15"/>
      <c r="G96" s="15"/>
      <c r="AD96" s="12"/>
      <c r="AE96" s="23"/>
    </row>
    <row r="97" spans="1:34" x14ac:dyDescent="0.3">
      <c r="A97" s="12"/>
      <c r="C97" s="21"/>
      <c r="D97" s="21"/>
      <c r="E97" s="15"/>
      <c r="F97" s="15"/>
      <c r="G97" s="15"/>
      <c r="AD97" s="12"/>
      <c r="AE97" s="23"/>
    </row>
    <row r="98" spans="1:34" x14ac:dyDescent="0.3">
      <c r="A98" s="12"/>
      <c r="C98" s="21"/>
      <c r="D98" s="21"/>
      <c r="E98" s="15"/>
      <c r="F98" s="15"/>
      <c r="G98" s="15"/>
      <c r="AD98" s="12"/>
      <c r="AE98" s="23"/>
    </row>
    <row r="99" spans="1:34" x14ac:dyDescent="0.3">
      <c r="A99" s="12"/>
      <c r="C99" s="21"/>
      <c r="D99" s="21"/>
      <c r="E99" s="15"/>
      <c r="F99" s="15"/>
      <c r="G99" s="15"/>
      <c r="AD99" s="12"/>
      <c r="AE99" s="23"/>
    </row>
    <row r="100" spans="1:34" x14ac:dyDescent="0.3">
      <c r="A100" s="12"/>
      <c r="C100" s="21"/>
      <c r="D100" s="21"/>
      <c r="E100" s="15"/>
      <c r="F100" s="15"/>
      <c r="G100" s="15"/>
      <c r="AD100" s="12"/>
      <c r="AE100" s="23"/>
    </row>
    <row r="101" spans="1:34" x14ac:dyDescent="0.3">
      <c r="A101" s="12"/>
      <c r="C101" s="21"/>
      <c r="D101" s="21"/>
      <c r="E101" s="15"/>
      <c r="F101" s="15"/>
      <c r="G101" s="15"/>
      <c r="AD101" s="12"/>
      <c r="AE101" s="23"/>
    </row>
    <row r="102" spans="1:34" x14ac:dyDescent="0.3">
      <c r="A102" s="12"/>
      <c r="C102" s="21"/>
      <c r="D102" s="21"/>
      <c r="E102" s="15"/>
      <c r="F102" s="15"/>
      <c r="G102" s="15"/>
      <c r="AD102" s="12"/>
      <c r="AE102" s="23"/>
      <c r="AF102" s="23"/>
      <c r="AG102" s="23"/>
      <c r="AH102" s="32"/>
    </row>
    <row r="103" spans="1:34" x14ac:dyDescent="0.3">
      <c r="A103" s="12"/>
      <c r="C103" s="21"/>
      <c r="D103" s="21"/>
      <c r="E103" s="15"/>
      <c r="F103" s="15"/>
      <c r="G103" s="15"/>
      <c r="AD103" s="12"/>
      <c r="AE103" s="23"/>
      <c r="AF103" s="23"/>
      <c r="AG103" s="23"/>
      <c r="AH103" s="32"/>
    </row>
    <row r="104" spans="1:34" x14ac:dyDescent="0.3">
      <c r="A104" s="12"/>
      <c r="C104" s="21"/>
      <c r="D104" s="21"/>
      <c r="E104" s="15"/>
      <c r="F104" s="15"/>
      <c r="G104" s="15"/>
      <c r="AD104" s="12"/>
      <c r="AE104" s="23"/>
    </row>
    <row r="105" spans="1:34" x14ac:dyDescent="0.3">
      <c r="A105" s="12"/>
      <c r="C105" s="21"/>
      <c r="D105" s="21"/>
      <c r="E105" s="15"/>
      <c r="F105" s="15"/>
      <c r="G105" s="15"/>
      <c r="AD105" s="12"/>
      <c r="AE105" s="23"/>
    </row>
    <row r="106" spans="1:34" x14ac:dyDescent="0.3">
      <c r="A106" s="12"/>
      <c r="C106" s="21"/>
      <c r="D106" s="21"/>
      <c r="E106" s="15"/>
      <c r="F106" s="15"/>
      <c r="G106" s="15"/>
      <c r="AD106" s="12"/>
      <c r="AE106" s="23"/>
    </row>
    <row r="107" spans="1:34" x14ac:dyDescent="0.3">
      <c r="A107" s="12"/>
      <c r="C107" s="21"/>
      <c r="D107" s="21"/>
      <c r="E107" s="15"/>
      <c r="F107" s="15"/>
      <c r="G107" s="15"/>
      <c r="AD107" s="12"/>
      <c r="AE107" s="23"/>
    </row>
    <row r="108" spans="1:34" x14ac:dyDescent="0.3">
      <c r="A108" s="12"/>
      <c r="C108" s="21"/>
      <c r="D108" s="21"/>
      <c r="E108" s="15"/>
      <c r="F108" s="15"/>
      <c r="G108" s="15"/>
      <c r="AD108" s="12"/>
      <c r="AE108" s="23"/>
    </row>
    <row r="109" spans="1:34" x14ac:dyDescent="0.3">
      <c r="A109" s="12"/>
      <c r="C109" s="21"/>
      <c r="D109" s="21"/>
      <c r="E109" s="15"/>
      <c r="F109" s="15"/>
      <c r="G109" s="15"/>
      <c r="AD109" s="12"/>
      <c r="AE109" s="23"/>
    </row>
    <row r="110" spans="1:34" x14ac:dyDescent="0.3">
      <c r="A110" s="12"/>
      <c r="C110" s="21"/>
      <c r="D110" s="21"/>
      <c r="E110" s="15"/>
      <c r="F110" s="15"/>
      <c r="G110" s="15"/>
      <c r="AD110" s="12"/>
      <c r="AE110" s="23"/>
    </row>
    <row r="111" spans="1:34" x14ac:dyDescent="0.3">
      <c r="A111" s="12"/>
      <c r="C111" s="21"/>
      <c r="D111" s="21"/>
      <c r="E111" s="15"/>
      <c r="F111" s="15"/>
      <c r="G111" s="15"/>
      <c r="AD111" s="12"/>
      <c r="AE111" s="23"/>
    </row>
    <row r="112" spans="1:34" x14ac:dyDescent="0.3">
      <c r="AD112" s="12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9B7-1D11-4079-B776-8F062B79614F}">
  <dimension ref="A1:AC113"/>
  <sheetViews>
    <sheetView topLeftCell="A6" workbookViewId="0">
      <selection activeCell="A33" sqref="A33"/>
    </sheetView>
  </sheetViews>
  <sheetFormatPr defaultRowHeight="14.4" x14ac:dyDescent="0.3"/>
  <sheetData>
    <row r="1" spans="1:29" ht="18" x14ac:dyDescent="0.35">
      <c r="A1" s="5" t="s">
        <v>282</v>
      </c>
    </row>
    <row r="2" spans="1:29" x14ac:dyDescent="0.3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7" t="s">
        <v>56</v>
      </c>
      <c r="R2" s="7" t="s">
        <v>57</v>
      </c>
      <c r="S2" s="6" t="s">
        <v>58</v>
      </c>
      <c r="T2" s="6" t="s">
        <v>59</v>
      </c>
      <c r="U2" s="6" t="s">
        <v>60</v>
      </c>
      <c r="V2" s="6" t="s">
        <v>61</v>
      </c>
      <c r="W2" s="6" t="s">
        <v>62</v>
      </c>
      <c r="X2" s="6" t="s">
        <v>0</v>
      </c>
      <c r="Y2" s="6" t="s">
        <v>63</v>
      </c>
      <c r="Z2" s="6" t="s">
        <v>64</v>
      </c>
    </row>
    <row r="3" spans="1:29" x14ac:dyDescent="0.3">
      <c r="A3" s="27" t="s">
        <v>283</v>
      </c>
    </row>
    <row r="5" spans="1:29" x14ac:dyDescent="0.3">
      <c r="A5" s="2" t="s">
        <v>284</v>
      </c>
      <c r="I5" s="2" t="s">
        <v>285</v>
      </c>
      <c r="J5" s="2"/>
      <c r="K5" s="2"/>
      <c r="L5" s="2"/>
      <c r="M5" s="2"/>
      <c r="N5" s="2"/>
      <c r="O5" s="2"/>
      <c r="P5" s="2"/>
      <c r="Q5" s="2" t="s">
        <v>286</v>
      </c>
      <c r="R5" s="2"/>
      <c r="S5" s="2"/>
      <c r="T5" s="2"/>
      <c r="U5" s="2"/>
      <c r="V5" s="2"/>
      <c r="W5" s="2"/>
      <c r="X5" s="2"/>
      <c r="Y5" s="2" t="s">
        <v>287</v>
      </c>
    </row>
    <row r="6" spans="1:29" x14ac:dyDescent="0.3">
      <c r="A6" s="9" t="s">
        <v>236</v>
      </c>
      <c r="B6" s="9"/>
      <c r="C6" s="9"/>
      <c r="D6" s="9"/>
      <c r="E6" s="9"/>
      <c r="F6" s="9"/>
      <c r="G6" s="9"/>
      <c r="H6" s="9"/>
      <c r="I6" s="9" t="s">
        <v>238</v>
      </c>
      <c r="J6" s="9"/>
      <c r="K6" s="9"/>
      <c r="L6" s="9"/>
      <c r="M6" s="9"/>
      <c r="N6" s="9"/>
      <c r="O6" s="9"/>
      <c r="P6" s="9"/>
      <c r="Q6" s="9" t="s">
        <v>240</v>
      </c>
      <c r="R6" s="9"/>
      <c r="S6" s="9"/>
      <c r="T6" s="9"/>
      <c r="U6" s="9"/>
      <c r="V6" s="9"/>
      <c r="W6" s="9"/>
      <c r="X6" s="9"/>
      <c r="Y6" s="9" t="s">
        <v>242</v>
      </c>
    </row>
    <row r="7" spans="1:29" x14ac:dyDescent="0.3">
      <c r="A7" s="11"/>
      <c r="B7" s="25" t="s">
        <v>182</v>
      </c>
      <c r="C7" s="25" t="s">
        <v>31</v>
      </c>
      <c r="D7" s="25" t="s">
        <v>30</v>
      </c>
      <c r="E7" s="4" t="s">
        <v>32</v>
      </c>
      <c r="F7" s="4"/>
      <c r="G7" s="4"/>
      <c r="H7" s="4"/>
      <c r="I7" s="11"/>
      <c r="J7" s="25" t="s">
        <v>182</v>
      </c>
      <c r="K7" s="25" t="s">
        <v>31</v>
      </c>
      <c r="L7" s="25" t="s">
        <v>30</v>
      </c>
      <c r="M7" s="4" t="s">
        <v>32</v>
      </c>
      <c r="N7" s="4"/>
      <c r="O7" s="4"/>
      <c r="P7" s="4"/>
      <c r="Q7" s="11"/>
      <c r="R7" s="25" t="s">
        <v>182</v>
      </c>
      <c r="S7" s="25" t="s">
        <v>31</v>
      </c>
      <c r="T7" s="25" t="s">
        <v>30</v>
      </c>
      <c r="U7" s="4" t="s">
        <v>32</v>
      </c>
      <c r="V7" s="4"/>
      <c r="W7" s="4"/>
      <c r="X7" s="4"/>
      <c r="Y7" s="11"/>
      <c r="Z7" s="25" t="s">
        <v>182</v>
      </c>
      <c r="AA7" s="25" t="s">
        <v>31</v>
      </c>
      <c r="AB7" s="25" t="s">
        <v>30</v>
      </c>
      <c r="AC7" s="4" t="s">
        <v>32</v>
      </c>
    </row>
    <row r="8" spans="1:29" x14ac:dyDescent="0.3">
      <c r="A8" s="11" t="str">
        <f>[5]Sets!F7</f>
        <v>cmaiz</v>
      </c>
      <c r="B8" s="11"/>
      <c r="C8" s="11"/>
      <c r="E8" s="11">
        <v>1</v>
      </c>
      <c r="I8" s="11" t="str">
        <f>A8</f>
        <v>cmaiz</v>
      </c>
      <c r="J8" s="11"/>
      <c r="K8" s="11"/>
      <c r="M8" s="11">
        <v>1</v>
      </c>
      <c r="Q8" s="11" t="str">
        <f>I8</f>
        <v>cmaiz</v>
      </c>
      <c r="R8" s="11"/>
      <c r="S8" s="11"/>
      <c r="U8" s="11">
        <v>1</v>
      </c>
      <c r="Y8" s="11" t="str">
        <f>Q8</f>
        <v>cmaiz</v>
      </c>
      <c r="Z8" s="11"/>
      <c r="AA8" s="11"/>
      <c r="AC8" s="11">
        <v>1</v>
      </c>
    </row>
    <row r="9" spans="1:29" x14ac:dyDescent="0.3">
      <c r="A9" s="11" t="str">
        <f>[5]Sets!F8</f>
        <v>crice</v>
      </c>
      <c r="B9" s="26"/>
      <c r="C9" s="26"/>
      <c r="E9" s="11">
        <v>1</v>
      </c>
      <c r="F9" s="24"/>
      <c r="G9" s="24"/>
      <c r="H9" s="24"/>
      <c r="I9" s="11" t="str">
        <f t="shared" ref="I9:I51" si="0">A9</f>
        <v>crice</v>
      </c>
      <c r="J9" s="26"/>
      <c r="K9" s="26"/>
      <c r="M9" s="11">
        <v>1</v>
      </c>
      <c r="N9" s="24"/>
      <c r="O9" s="24"/>
      <c r="P9" s="24"/>
      <c r="Q9" s="11" t="str">
        <f t="shared" ref="Q9:Q51" si="1">I9</f>
        <v>crice</v>
      </c>
      <c r="R9" s="26"/>
      <c r="S9" s="26"/>
      <c r="U9" s="11">
        <v>1</v>
      </c>
      <c r="V9" s="24"/>
      <c r="W9" s="24"/>
      <c r="X9" s="24"/>
      <c r="Y9" s="11" t="str">
        <f t="shared" ref="Y9:Y51" si="2">Q9</f>
        <v>crice</v>
      </c>
      <c r="Z9" s="26"/>
      <c r="AA9" s="26"/>
      <c r="AC9" s="11">
        <v>1</v>
      </c>
    </row>
    <row r="10" spans="1:29" x14ac:dyDescent="0.3">
      <c r="A10" s="11" t="str">
        <f>[5]Sets!F9</f>
        <v>cocer</v>
      </c>
      <c r="B10" s="11"/>
      <c r="C10" s="11"/>
      <c r="E10" s="11">
        <v>1</v>
      </c>
      <c r="I10" s="11" t="str">
        <f t="shared" si="0"/>
        <v>cocer</v>
      </c>
      <c r="J10" s="11"/>
      <c r="K10" s="11"/>
      <c r="M10" s="11">
        <v>1</v>
      </c>
      <c r="Q10" s="11" t="str">
        <f t="shared" si="1"/>
        <v>cocer</v>
      </c>
      <c r="R10" s="11"/>
      <c r="S10" s="11"/>
      <c r="U10" s="11">
        <v>1</v>
      </c>
      <c r="Y10" s="11" t="str">
        <f t="shared" si="2"/>
        <v>cocer</v>
      </c>
      <c r="Z10" s="11"/>
      <c r="AA10" s="11"/>
      <c r="AC10" s="11">
        <v>1</v>
      </c>
    </row>
    <row r="11" spans="1:29" x14ac:dyDescent="0.3">
      <c r="A11" s="11" t="str">
        <f>[5]Sets!F10</f>
        <v>cpuls</v>
      </c>
      <c r="B11" s="11"/>
      <c r="C11" s="11"/>
      <c r="E11" s="11">
        <v>1</v>
      </c>
      <c r="I11" s="11" t="str">
        <f t="shared" si="0"/>
        <v>cpuls</v>
      </c>
      <c r="J11" s="11"/>
      <c r="K11" s="11"/>
      <c r="M11" s="11">
        <v>1</v>
      </c>
      <c r="Q11" s="11" t="str">
        <f t="shared" si="1"/>
        <v>cpuls</v>
      </c>
      <c r="R11" s="11"/>
      <c r="S11" s="11"/>
      <c r="U11" s="11">
        <v>1</v>
      </c>
      <c r="Y11" s="11" t="str">
        <f t="shared" si="2"/>
        <v>cpuls</v>
      </c>
      <c r="Z11" s="11"/>
      <c r="AA11" s="11"/>
      <c r="AC11" s="11">
        <v>1</v>
      </c>
    </row>
    <row r="12" spans="1:29" x14ac:dyDescent="0.3">
      <c r="A12" s="11" t="str">
        <f>[5]Sets!F11</f>
        <v>coils</v>
      </c>
      <c r="B12" s="11"/>
      <c r="C12" s="11"/>
      <c r="E12" s="11">
        <v>1</v>
      </c>
      <c r="I12" s="11" t="str">
        <f t="shared" si="0"/>
        <v>coils</v>
      </c>
      <c r="J12" s="11"/>
      <c r="K12" s="11"/>
      <c r="M12" s="11">
        <v>1</v>
      </c>
      <c r="Q12" s="11" t="str">
        <f t="shared" si="1"/>
        <v>coils</v>
      </c>
      <c r="R12" s="11"/>
      <c r="S12" s="11"/>
      <c r="U12" s="11">
        <v>1</v>
      </c>
      <c r="Y12" s="11" t="str">
        <f t="shared" si="2"/>
        <v>coils</v>
      </c>
      <c r="Z12" s="11"/>
      <c r="AA12" s="11"/>
      <c r="AC12" s="11">
        <v>1</v>
      </c>
    </row>
    <row r="13" spans="1:29" x14ac:dyDescent="0.3">
      <c r="A13" s="11" t="str">
        <f>[5]Sets!F12</f>
        <v>croot</v>
      </c>
      <c r="B13" s="11"/>
      <c r="C13" s="11"/>
      <c r="E13" s="11">
        <v>1</v>
      </c>
      <c r="I13" s="11" t="str">
        <f t="shared" si="0"/>
        <v>croot</v>
      </c>
      <c r="J13" s="11"/>
      <c r="K13" s="11"/>
      <c r="M13" s="11">
        <v>1</v>
      </c>
      <c r="Q13" s="11" t="str">
        <f t="shared" si="1"/>
        <v>croot</v>
      </c>
      <c r="R13" s="11"/>
      <c r="S13" s="11"/>
      <c r="U13" s="11">
        <v>1</v>
      </c>
      <c r="Y13" s="11" t="str">
        <f t="shared" si="2"/>
        <v>croot</v>
      </c>
      <c r="Z13" s="11"/>
      <c r="AA13" s="11"/>
      <c r="AC13" s="11">
        <v>1</v>
      </c>
    </row>
    <row r="14" spans="1:29" x14ac:dyDescent="0.3">
      <c r="A14" s="11" t="str">
        <f>[5]Sets!F13</f>
        <v>cvege</v>
      </c>
      <c r="B14" s="11"/>
      <c r="C14" s="11"/>
      <c r="E14" s="11">
        <v>1</v>
      </c>
      <c r="I14" s="11" t="str">
        <f t="shared" si="0"/>
        <v>cvege</v>
      </c>
      <c r="J14" s="11"/>
      <c r="K14" s="11"/>
      <c r="M14" s="11">
        <v>1</v>
      </c>
      <c r="Q14" s="11" t="str">
        <f t="shared" si="1"/>
        <v>cvege</v>
      </c>
      <c r="R14" s="11"/>
      <c r="S14" s="11"/>
      <c r="U14" s="11">
        <v>1</v>
      </c>
      <c r="Y14" s="11" t="str">
        <f t="shared" si="2"/>
        <v>cvege</v>
      </c>
      <c r="Z14" s="11"/>
      <c r="AA14" s="11"/>
      <c r="AC14" s="11">
        <v>1</v>
      </c>
    </row>
    <row r="15" spans="1:29" x14ac:dyDescent="0.3">
      <c r="A15" s="11" t="str">
        <f>[5]Sets!F14</f>
        <v>csugr</v>
      </c>
      <c r="B15" s="11"/>
      <c r="C15" s="11"/>
      <c r="E15" s="11">
        <v>1</v>
      </c>
      <c r="I15" s="11" t="str">
        <f t="shared" si="0"/>
        <v>csugr</v>
      </c>
      <c r="J15" s="11"/>
      <c r="K15" s="11"/>
      <c r="M15" s="11">
        <v>1</v>
      </c>
      <c r="Q15" s="11" t="str">
        <f t="shared" si="1"/>
        <v>csugr</v>
      </c>
      <c r="R15" s="11"/>
      <c r="S15" s="11"/>
      <c r="U15" s="11">
        <v>1</v>
      </c>
      <c r="Y15" s="11" t="str">
        <f t="shared" si="2"/>
        <v>csugr</v>
      </c>
      <c r="Z15" s="11"/>
      <c r="AA15" s="11"/>
      <c r="AC15" s="11">
        <v>1</v>
      </c>
    </row>
    <row r="16" spans="1:29" x14ac:dyDescent="0.3">
      <c r="A16" s="11" t="str">
        <f>[5]Sets!F15</f>
        <v>ctoba</v>
      </c>
      <c r="B16" s="11"/>
      <c r="C16" s="11"/>
      <c r="E16" s="11">
        <v>1</v>
      </c>
      <c r="I16" s="11" t="str">
        <f t="shared" si="0"/>
        <v>ctoba</v>
      </c>
      <c r="J16" s="11"/>
      <c r="K16" s="11"/>
      <c r="M16" s="11">
        <v>1</v>
      </c>
      <c r="Q16" s="11" t="str">
        <f t="shared" si="1"/>
        <v>ctoba</v>
      </c>
      <c r="R16" s="11"/>
      <c r="S16" s="11"/>
      <c r="U16" s="11">
        <v>1</v>
      </c>
      <c r="Y16" s="11" t="str">
        <f t="shared" si="2"/>
        <v>ctoba</v>
      </c>
      <c r="Z16" s="11"/>
      <c r="AA16" s="11"/>
      <c r="AC16" s="11">
        <v>1</v>
      </c>
    </row>
    <row r="17" spans="1:29" x14ac:dyDescent="0.3">
      <c r="A17" s="11" t="str">
        <f>[5]Sets!F16</f>
        <v>ccott</v>
      </c>
      <c r="B17" s="11"/>
      <c r="C17" s="11"/>
      <c r="E17" s="11">
        <v>1</v>
      </c>
      <c r="I17" s="11" t="str">
        <f t="shared" si="0"/>
        <v>ccott</v>
      </c>
      <c r="J17" s="11"/>
      <c r="K17" s="11"/>
      <c r="M17" s="11">
        <v>1</v>
      </c>
      <c r="Q17" s="11" t="str">
        <f t="shared" si="1"/>
        <v>ccott</v>
      </c>
      <c r="R17" s="11"/>
      <c r="S17" s="11"/>
      <c r="U17" s="11">
        <v>1</v>
      </c>
      <c r="Y17" s="11" t="str">
        <f t="shared" si="2"/>
        <v>ccott</v>
      </c>
      <c r="Z17" s="11"/>
      <c r="AA17" s="11"/>
      <c r="AC17" s="11">
        <v>1</v>
      </c>
    </row>
    <row r="18" spans="1:29" x14ac:dyDescent="0.3">
      <c r="A18" s="11" t="str">
        <f>[5]Sets!F17</f>
        <v>cfrui</v>
      </c>
      <c r="B18" s="11"/>
      <c r="C18" s="11"/>
      <c r="E18" s="11">
        <v>1</v>
      </c>
      <c r="I18" s="11" t="str">
        <f t="shared" si="0"/>
        <v>cfrui</v>
      </c>
      <c r="J18" s="11"/>
      <c r="K18" s="11"/>
      <c r="M18" s="11">
        <v>1</v>
      </c>
      <c r="Q18" s="11" t="str">
        <f t="shared" si="1"/>
        <v>cfrui</v>
      </c>
      <c r="R18" s="11"/>
      <c r="S18" s="11"/>
      <c r="U18" s="11">
        <v>1</v>
      </c>
      <c r="Y18" s="11" t="str">
        <f t="shared" si="2"/>
        <v>cfrui</v>
      </c>
      <c r="Z18" s="11"/>
      <c r="AA18" s="11"/>
      <c r="AC18" s="11">
        <v>1</v>
      </c>
    </row>
    <row r="19" spans="1:29" x14ac:dyDescent="0.3">
      <c r="A19" s="11" t="str">
        <f>[5]Sets!F18</f>
        <v>ccoff</v>
      </c>
      <c r="B19" s="11"/>
      <c r="C19" s="11"/>
      <c r="E19" s="11">
        <v>1</v>
      </c>
      <c r="I19" s="11" t="str">
        <f t="shared" si="0"/>
        <v>ccoff</v>
      </c>
      <c r="J19" s="11"/>
      <c r="K19" s="11"/>
      <c r="M19" s="11">
        <v>1</v>
      </c>
      <c r="Q19" s="11" t="str">
        <f t="shared" si="1"/>
        <v>ccoff</v>
      </c>
      <c r="R19" s="11"/>
      <c r="S19" s="11"/>
      <c r="U19" s="11">
        <v>1</v>
      </c>
      <c r="Y19" s="11" t="str">
        <f t="shared" si="2"/>
        <v>ccoff</v>
      </c>
      <c r="Z19" s="11"/>
      <c r="AA19" s="11"/>
      <c r="AC19" s="11">
        <v>1</v>
      </c>
    </row>
    <row r="20" spans="1:29" x14ac:dyDescent="0.3">
      <c r="A20" s="11" t="str">
        <f>[5]Sets!F19</f>
        <v>cocrp</v>
      </c>
      <c r="B20" s="11"/>
      <c r="C20" s="11"/>
      <c r="E20" s="11">
        <v>1</v>
      </c>
      <c r="I20" s="11" t="str">
        <f t="shared" si="0"/>
        <v>cocrp</v>
      </c>
      <c r="J20" s="11"/>
      <c r="K20" s="11"/>
      <c r="M20" s="11">
        <v>1</v>
      </c>
      <c r="Q20" s="11" t="str">
        <f t="shared" si="1"/>
        <v>cocrp</v>
      </c>
      <c r="R20" s="11"/>
      <c r="S20" s="11"/>
      <c r="U20" s="11">
        <v>1</v>
      </c>
      <c r="Y20" s="11" t="str">
        <f t="shared" si="2"/>
        <v>cocrp</v>
      </c>
      <c r="Z20" s="11"/>
      <c r="AA20" s="11"/>
      <c r="AC20" s="11">
        <v>1</v>
      </c>
    </row>
    <row r="21" spans="1:29" x14ac:dyDescent="0.3">
      <c r="A21" s="11" t="str">
        <f>[5]Sets!F20</f>
        <v>ccatt</v>
      </c>
      <c r="B21" s="11"/>
      <c r="C21" s="11"/>
      <c r="E21" s="11">
        <v>1</v>
      </c>
      <c r="I21" s="11" t="str">
        <f t="shared" si="0"/>
        <v>ccatt</v>
      </c>
      <c r="J21" s="11"/>
      <c r="K21" s="11"/>
      <c r="M21" s="11">
        <v>1</v>
      </c>
      <c r="Q21" s="11" t="str">
        <f t="shared" si="1"/>
        <v>ccatt</v>
      </c>
      <c r="R21" s="11"/>
      <c r="S21" s="11"/>
      <c r="U21" s="11">
        <v>1</v>
      </c>
      <c r="Y21" s="11" t="str">
        <f t="shared" si="2"/>
        <v>ccatt</v>
      </c>
      <c r="Z21" s="11"/>
      <c r="AA21" s="11"/>
      <c r="AC21" s="11">
        <v>1</v>
      </c>
    </row>
    <row r="22" spans="1:29" x14ac:dyDescent="0.3">
      <c r="A22" s="11" t="str">
        <f>[5]Sets!F21</f>
        <v>cpoul</v>
      </c>
      <c r="B22" s="11"/>
      <c r="C22" s="11"/>
      <c r="E22" s="11">
        <v>1</v>
      </c>
      <c r="I22" s="11" t="str">
        <f t="shared" si="0"/>
        <v>cpoul</v>
      </c>
      <c r="J22" s="11"/>
      <c r="K22" s="11"/>
      <c r="M22" s="11">
        <v>1</v>
      </c>
      <c r="Q22" s="11" t="str">
        <f t="shared" si="1"/>
        <v>cpoul</v>
      </c>
      <c r="R22" s="11"/>
      <c r="S22" s="11"/>
      <c r="U22" s="11">
        <v>1</v>
      </c>
      <c r="Y22" s="11" t="str">
        <f t="shared" si="2"/>
        <v>cpoul</v>
      </c>
      <c r="Z22" s="11"/>
      <c r="AA22" s="11"/>
      <c r="AC22" s="11">
        <v>1</v>
      </c>
    </row>
    <row r="23" spans="1:29" x14ac:dyDescent="0.3">
      <c r="A23" s="11" t="str">
        <f>[5]Sets!F22</f>
        <v>coliv</v>
      </c>
      <c r="B23" s="11"/>
      <c r="C23" s="11"/>
      <c r="E23" s="11">
        <v>1</v>
      </c>
      <c r="I23" s="11" t="str">
        <f t="shared" si="0"/>
        <v>coliv</v>
      </c>
      <c r="J23" s="11"/>
      <c r="K23" s="11"/>
      <c r="M23" s="11">
        <v>1</v>
      </c>
      <c r="Q23" s="11" t="str">
        <f t="shared" si="1"/>
        <v>coliv</v>
      </c>
      <c r="R23" s="11"/>
      <c r="S23" s="11"/>
      <c r="U23" s="11">
        <v>1</v>
      </c>
      <c r="Y23" s="11" t="str">
        <f t="shared" si="2"/>
        <v>coliv</v>
      </c>
      <c r="Z23" s="11"/>
      <c r="AA23" s="11"/>
      <c r="AC23" s="11">
        <v>1</v>
      </c>
    </row>
    <row r="24" spans="1:29" x14ac:dyDescent="0.3">
      <c r="A24" s="11" t="str">
        <f>[5]Sets!F23</f>
        <v>cfore</v>
      </c>
      <c r="B24" s="11"/>
      <c r="C24" s="11"/>
      <c r="E24" s="11">
        <v>1</v>
      </c>
      <c r="I24" s="11" t="str">
        <f t="shared" si="0"/>
        <v>cfore</v>
      </c>
      <c r="J24" s="11"/>
      <c r="K24" s="11"/>
      <c r="M24" s="11">
        <v>1</v>
      </c>
      <c r="Q24" s="11" t="str">
        <f t="shared" si="1"/>
        <v>cfore</v>
      </c>
      <c r="R24" s="11"/>
      <c r="S24" s="11"/>
      <c r="U24" s="11">
        <v>1</v>
      </c>
      <c r="Y24" s="11" t="str">
        <f t="shared" si="2"/>
        <v>cfore</v>
      </c>
      <c r="Z24" s="11"/>
      <c r="AA24" s="11"/>
      <c r="AC24" s="11">
        <v>1</v>
      </c>
    </row>
    <row r="25" spans="1:29" x14ac:dyDescent="0.3">
      <c r="A25" s="11" t="str">
        <f>[5]Sets!F24</f>
        <v>cfish</v>
      </c>
      <c r="B25" s="11"/>
      <c r="C25" s="11"/>
      <c r="E25" s="11">
        <v>1</v>
      </c>
      <c r="I25" s="11" t="str">
        <f t="shared" si="0"/>
        <v>cfish</v>
      </c>
      <c r="J25" s="11"/>
      <c r="K25" s="11"/>
      <c r="M25" s="11">
        <v>1</v>
      </c>
      <c r="Q25" s="11" t="str">
        <f t="shared" si="1"/>
        <v>cfish</v>
      </c>
      <c r="R25" s="11"/>
      <c r="S25" s="11"/>
      <c r="U25" s="11">
        <v>1</v>
      </c>
      <c r="Y25" s="11" t="str">
        <f t="shared" si="2"/>
        <v>cfish</v>
      </c>
      <c r="Z25" s="11"/>
      <c r="AA25" s="11"/>
      <c r="AC25" s="11">
        <v>1</v>
      </c>
    </row>
    <row r="26" spans="1:29" x14ac:dyDescent="0.3">
      <c r="A26" s="11" t="str">
        <f>[5]Sets!F25</f>
        <v>cmine</v>
      </c>
      <c r="B26" s="11"/>
      <c r="C26" s="11"/>
      <c r="E26" s="11">
        <v>1</v>
      </c>
      <c r="I26" s="11" t="str">
        <f t="shared" si="0"/>
        <v>cmine</v>
      </c>
      <c r="J26" s="11"/>
      <c r="K26" s="11"/>
      <c r="M26" s="11">
        <v>1</v>
      </c>
      <c r="Q26" s="11" t="str">
        <f t="shared" si="1"/>
        <v>cmine</v>
      </c>
      <c r="R26" s="11"/>
      <c r="S26" s="11"/>
      <c r="U26" s="11">
        <v>1</v>
      </c>
      <c r="Y26" s="11" t="str">
        <f t="shared" si="2"/>
        <v>cmine</v>
      </c>
      <c r="Z26" s="11"/>
      <c r="AA26" s="11"/>
      <c r="AC26" s="11">
        <v>1</v>
      </c>
    </row>
    <row r="27" spans="1:29" x14ac:dyDescent="0.3">
      <c r="A27" s="11" t="s">
        <v>422</v>
      </c>
      <c r="B27" s="11"/>
      <c r="C27" s="11"/>
      <c r="E27" s="11">
        <v>1</v>
      </c>
      <c r="I27" s="11" t="str">
        <f t="shared" ref="I27" si="3">A27</f>
        <v>cngas</v>
      </c>
      <c r="J27" s="11"/>
      <c r="K27" s="11"/>
      <c r="M27" s="11">
        <v>1</v>
      </c>
      <c r="Q27" s="11" t="str">
        <f t="shared" ref="Q27" si="4">I27</f>
        <v>cngas</v>
      </c>
      <c r="R27" s="11"/>
      <c r="S27" s="11"/>
      <c r="U27" s="11">
        <v>1</v>
      </c>
      <c r="Y27" s="11" t="str">
        <f t="shared" ref="Y27" si="5">Q27</f>
        <v>cngas</v>
      </c>
      <c r="Z27" s="11"/>
      <c r="AA27" s="11"/>
      <c r="AC27" s="11">
        <v>1</v>
      </c>
    </row>
    <row r="28" spans="1:29" x14ac:dyDescent="0.3">
      <c r="A28" s="11" t="str">
        <f>[5]Sets!F26</f>
        <v>cfood</v>
      </c>
      <c r="B28" s="11"/>
      <c r="C28" s="11"/>
      <c r="E28" s="11">
        <v>1</v>
      </c>
      <c r="I28" s="11" t="str">
        <f t="shared" si="0"/>
        <v>cfood</v>
      </c>
      <c r="J28" s="11"/>
      <c r="K28" s="11"/>
      <c r="M28" s="11">
        <v>1</v>
      </c>
      <c r="Q28" s="11" t="str">
        <f t="shared" si="1"/>
        <v>cfood</v>
      </c>
      <c r="R28" s="11"/>
      <c r="S28" s="11"/>
      <c r="U28" s="11">
        <v>1</v>
      </c>
      <c r="Y28" s="11" t="str">
        <f t="shared" si="2"/>
        <v>cfood</v>
      </c>
      <c r="Z28" s="11"/>
      <c r="AA28" s="11"/>
      <c r="AC28" s="11">
        <v>1</v>
      </c>
    </row>
    <row r="29" spans="1:29" x14ac:dyDescent="0.3">
      <c r="A29" s="11" t="str">
        <f>[5]Sets!F27</f>
        <v>cbeve</v>
      </c>
      <c r="B29" s="11"/>
      <c r="C29" s="11"/>
      <c r="E29" s="11">
        <v>1</v>
      </c>
      <c r="I29" s="11" t="str">
        <f t="shared" si="0"/>
        <v>cbeve</v>
      </c>
      <c r="J29" s="11"/>
      <c r="K29" s="11"/>
      <c r="M29" s="11">
        <v>1</v>
      </c>
      <c r="Q29" s="11" t="str">
        <f t="shared" si="1"/>
        <v>cbeve</v>
      </c>
      <c r="R29" s="11"/>
      <c r="S29" s="11"/>
      <c r="U29" s="11">
        <v>1</v>
      </c>
      <c r="Y29" s="11" t="str">
        <f t="shared" si="2"/>
        <v>cbeve</v>
      </c>
      <c r="Z29" s="11"/>
      <c r="AA29" s="11"/>
      <c r="AC29" s="11">
        <v>1</v>
      </c>
    </row>
    <row r="30" spans="1:29" x14ac:dyDescent="0.3">
      <c r="A30" s="11" t="str">
        <f>[5]Sets!F28</f>
        <v>ctext</v>
      </c>
      <c r="E30" s="11">
        <v>1</v>
      </c>
      <c r="I30" s="11" t="str">
        <f t="shared" si="0"/>
        <v>ctext</v>
      </c>
      <c r="M30" s="11">
        <v>1</v>
      </c>
      <c r="Q30" s="11" t="str">
        <f t="shared" si="1"/>
        <v>ctext</v>
      </c>
      <c r="U30" s="11">
        <v>1</v>
      </c>
      <c r="Y30" s="11" t="str">
        <f t="shared" si="2"/>
        <v>ctext</v>
      </c>
      <c r="AC30" s="11">
        <v>1</v>
      </c>
    </row>
    <row r="31" spans="1:29" x14ac:dyDescent="0.3">
      <c r="A31" s="11" t="str">
        <f>[5]Sets!F29</f>
        <v>cwood</v>
      </c>
      <c r="E31" s="11">
        <v>1</v>
      </c>
      <c r="I31" s="11" t="str">
        <f t="shared" si="0"/>
        <v>cwood</v>
      </c>
      <c r="M31" s="11">
        <v>1</v>
      </c>
      <c r="Q31" s="11" t="str">
        <f t="shared" si="1"/>
        <v>cwood</v>
      </c>
      <c r="U31" s="11">
        <v>1</v>
      </c>
      <c r="Y31" s="11" t="str">
        <f t="shared" si="2"/>
        <v>cwood</v>
      </c>
      <c r="AC31" s="11">
        <v>1</v>
      </c>
    </row>
    <row r="32" spans="1:29" x14ac:dyDescent="0.3">
      <c r="A32" s="11" t="s">
        <v>806</v>
      </c>
      <c r="E32" s="11">
        <v>1</v>
      </c>
      <c r="I32" s="11" t="str">
        <f t="shared" ref="I32" si="6">A32</f>
        <v>cpetr_d</v>
      </c>
      <c r="M32" s="11">
        <v>1</v>
      </c>
      <c r="Q32" s="11" t="str">
        <f t="shared" ref="Q32" si="7">I32</f>
        <v>cpetr_d</v>
      </c>
      <c r="U32" s="11">
        <v>1</v>
      </c>
      <c r="Y32" s="11" t="str">
        <f t="shared" ref="Y32" si="8">Q32</f>
        <v>cpetr_d</v>
      </c>
      <c r="AC32" s="11">
        <v>1</v>
      </c>
    </row>
    <row r="33" spans="1:29" x14ac:dyDescent="0.3">
      <c r="A33" s="11" t="str">
        <f>[5]Sets!F30</f>
        <v>cchem</v>
      </c>
      <c r="E33" s="11">
        <v>1</v>
      </c>
      <c r="I33" s="11" t="str">
        <f t="shared" si="0"/>
        <v>cchem</v>
      </c>
      <c r="M33" s="11">
        <v>1</v>
      </c>
      <c r="Q33" s="11" t="str">
        <f t="shared" si="1"/>
        <v>cchem</v>
      </c>
      <c r="U33" s="11">
        <v>1</v>
      </c>
      <c r="Y33" s="11" t="str">
        <f t="shared" si="2"/>
        <v>cchem</v>
      </c>
      <c r="AC33" s="11">
        <v>1</v>
      </c>
    </row>
    <row r="34" spans="1:29" x14ac:dyDescent="0.3">
      <c r="A34" s="11" t="str">
        <f>[5]Sets!F31</f>
        <v>cnmet</v>
      </c>
      <c r="E34" s="11">
        <v>1</v>
      </c>
      <c r="I34" s="11" t="str">
        <f t="shared" si="0"/>
        <v>cnmet</v>
      </c>
      <c r="M34" s="11">
        <v>1</v>
      </c>
      <c r="Q34" s="11" t="str">
        <f t="shared" si="1"/>
        <v>cnmet</v>
      </c>
      <c r="U34" s="11">
        <v>1</v>
      </c>
      <c r="Y34" s="11" t="str">
        <f t="shared" si="2"/>
        <v>cnmet</v>
      </c>
      <c r="AC34" s="11">
        <v>1</v>
      </c>
    </row>
    <row r="35" spans="1:29" x14ac:dyDescent="0.3">
      <c r="A35" s="11" t="str">
        <f>[5]Sets!F32</f>
        <v>cmetl</v>
      </c>
      <c r="E35" s="11">
        <v>1</v>
      </c>
      <c r="I35" s="11" t="str">
        <f t="shared" si="0"/>
        <v>cmetl</v>
      </c>
      <c r="M35" s="11">
        <v>1</v>
      </c>
      <c r="Q35" s="11" t="str">
        <f t="shared" si="1"/>
        <v>cmetl</v>
      </c>
      <c r="U35" s="11">
        <v>1</v>
      </c>
      <c r="Y35" s="11" t="str">
        <f t="shared" si="2"/>
        <v>cmetl</v>
      </c>
      <c r="AC35" s="11">
        <v>1</v>
      </c>
    </row>
    <row r="36" spans="1:29" x14ac:dyDescent="0.3">
      <c r="A36" s="11" t="str">
        <f>[5]Sets!F33</f>
        <v>cmach</v>
      </c>
      <c r="E36" s="11">
        <v>1</v>
      </c>
      <c r="I36" s="11" t="str">
        <f t="shared" si="0"/>
        <v>cmach</v>
      </c>
      <c r="M36" s="11">
        <v>1</v>
      </c>
      <c r="Q36" s="11" t="str">
        <f t="shared" si="1"/>
        <v>cmach</v>
      </c>
      <c r="U36" s="11">
        <v>1</v>
      </c>
      <c r="Y36" s="11" t="str">
        <f t="shared" si="2"/>
        <v>cmach</v>
      </c>
      <c r="AC36" s="11">
        <v>1</v>
      </c>
    </row>
    <row r="37" spans="1:29" x14ac:dyDescent="0.3">
      <c r="A37" s="11" t="str">
        <f>[5]Sets!F34</f>
        <v>coman</v>
      </c>
      <c r="E37" s="11">
        <v>1</v>
      </c>
      <c r="I37" s="11" t="str">
        <f t="shared" si="0"/>
        <v>coman</v>
      </c>
      <c r="M37" s="11">
        <v>1</v>
      </c>
      <c r="Q37" s="11" t="str">
        <f t="shared" si="1"/>
        <v>coman</v>
      </c>
      <c r="U37" s="11">
        <v>1</v>
      </c>
      <c r="Y37" s="11" t="str">
        <f t="shared" si="2"/>
        <v>coman</v>
      </c>
      <c r="AC37" s="11">
        <v>1</v>
      </c>
    </row>
    <row r="38" spans="1:29" x14ac:dyDescent="0.3">
      <c r="A38" s="11" t="str">
        <f>[5]Sets!F35</f>
        <v>celec</v>
      </c>
      <c r="E38" s="11">
        <v>1</v>
      </c>
      <c r="I38" s="11" t="str">
        <f t="shared" si="0"/>
        <v>celec</v>
      </c>
      <c r="M38" s="11">
        <v>1</v>
      </c>
      <c r="Q38" s="11" t="str">
        <f t="shared" si="1"/>
        <v>celec</v>
      </c>
      <c r="U38" s="11">
        <v>1</v>
      </c>
      <c r="Y38" s="11" t="str">
        <f t="shared" si="2"/>
        <v>celec</v>
      </c>
      <c r="AC38" s="11">
        <v>1</v>
      </c>
    </row>
    <row r="39" spans="1:29" x14ac:dyDescent="0.3">
      <c r="A39" s="11" t="str">
        <f>[5]Sets!F36</f>
        <v>cwatr</v>
      </c>
      <c r="E39" s="11">
        <v>1</v>
      </c>
      <c r="I39" s="11" t="str">
        <f t="shared" si="0"/>
        <v>cwatr</v>
      </c>
      <c r="M39" s="11">
        <v>1</v>
      </c>
      <c r="Q39" s="11" t="str">
        <f t="shared" si="1"/>
        <v>cwatr</v>
      </c>
      <c r="U39" s="11">
        <v>1</v>
      </c>
      <c r="Y39" s="11" t="str">
        <f t="shared" si="2"/>
        <v>cwatr</v>
      </c>
      <c r="AC39" s="11">
        <v>1</v>
      </c>
    </row>
    <row r="40" spans="1:29" x14ac:dyDescent="0.3">
      <c r="A40" s="11" t="str">
        <f>[5]Sets!F37</f>
        <v>ccons</v>
      </c>
      <c r="E40" s="11">
        <v>1</v>
      </c>
      <c r="I40" s="11" t="str">
        <f t="shared" si="0"/>
        <v>ccons</v>
      </c>
      <c r="M40" s="11">
        <v>1</v>
      </c>
      <c r="Q40" s="11" t="str">
        <f t="shared" si="1"/>
        <v>ccons</v>
      </c>
      <c r="U40" s="11">
        <v>1</v>
      </c>
      <c r="Y40" s="11" t="str">
        <f t="shared" si="2"/>
        <v>ccons</v>
      </c>
      <c r="AC40" s="11">
        <v>1</v>
      </c>
    </row>
    <row r="41" spans="1:29" x14ac:dyDescent="0.3">
      <c r="A41" s="11" t="str">
        <f>[5]Sets!F38</f>
        <v>ctrad</v>
      </c>
      <c r="E41" s="11">
        <v>1</v>
      </c>
      <c r="I41" s="11" t="str">
        <f t="shared" si="0"/>
        <v>ctrad</v>
      </c>
      <c r="M41" s="11">
        <v>1</v>
      </c>
      <c r="Q41" s="11" t="str">
        <f t="shared" si="1"/>
        <v>ctrad</v>
      </c>
      <c r="U41" s="11">
        <v>1</v>
      </c>
      <c r="Y41" s="11" t="str">
        <f t="shared" si="2"/>
        <v>ctrad</v>
      </c>
      <c r="AC41" s="11">
        <v>1</v>
      </c>
    </row>
    <row r="42" spans="1:29" x14ac:dyDescent="0.3">
      <c r="A42" s="11" t="str">
        <f>[5]Sets!F39</f>
        <v>ctran</v>
      </c>
      <c r="E42" s="11">
        <v>1</v>
      </c>
      <c r="I42" s="11" t="str">
        <f t="shared" si="0"/>
        <v>ctran</v>
      </c>
      <c r="M42" s="11">
        <v>1</v>
      </c>
      <c r="Q42" s="11" t="str">
        <f t="shared" si="1"/>
        <v>ctran</v>
      </c>
      <c r="U42" s="11">
        <v>1</v>
      </c>
      <c r="Y42" s="11" t="str">
        <f t="shared" si="2"/>
        <v>ctran</v>
      </c>
      <c r="AC42" s="11">
        <v>1</v>
      </c>
    </row>
    <row r="43" spans="1:29" x14ac:dyDescent="0.3">
      <c r="A43" s="11" t="str">
        <f>[5]Sets!F40</f>
        <v>chotl</v>
      </c>
      <c r="E43" s="11">
        <v>1</v>
      </c>
      <c r="I43" s="11" t="str">
        <f t="shared" si="0"/>
        <v>chotl</v>
      </c>
      <c r="M43" s="11">
        <v>1</v>
      </c>
      <c r="Q43" s="11" t="str">
        <f t="shared" si="1"/>
        <v>chotl</v>
      </c>
      <c r="U43" s="11">
        <v>1</v>
      </c>
      <c r="Y43" s="11" t="str">
        <f t="shared" si="2"/>
        <v>chotl</v>
      </c>
      <c r="AC43" s="11">
        <v>1</v>
      </c>
    </row>
    <row r="44" spans="1:29" x14ac:dyDescent="0.3">
      <c r="A44" s="11" t="str">
        <f>[5]Sets!F41</f>
        <v>ccomm</v>
      </c>
      <c r="E44" s="11">
        <v>1</v>
      </c>
      <c r="I44" s="11" t="str">
        <f t="shared" si="0"/>
        <v>ccomm</v>
      </c>
      <c r="M44" s="11">
        <v>1</v>
      </c>
      <c r="Q44" s="11" t="str">
        <f t="shared" si="1"/>
        <v>ccomm</v>
      </c>
      <c r="U44" s="11">
        <v>1</v>
      </c>
      <c r="Y44" s="11" t="str">
        <f t="shared" si="2"/>
        <v>ccomm</v>
      </c>
      <c r="AC44" s="11">
        <v>1</v>
      </c>
    </row>
    <row r="45" spans="1:29" x14ac:dyDescent="0.3">
      <c r="A45" s="11" t="str">
        <f>[5]Sets!F42</f>
        <v>cfsrv</v>
      </c>
      <c r="E45" s="11">
        <v>1</v>
      </c>
      <c r="I45" s="11" t="str">
        <f t="shared" si="0"/>
        <v>cfsrv</v>
      </c>
      <c r="M45" s="11">
        <v>1</v>
      </c>
      <c r="Q45" s="11" t="str">
        <f t="shared" si="1"/>
        <v>cfsrv</v>
      </c>
      <c r="U45" s="11">
        <v>1</v>
      </c>
      <c r="Y45" s="11" t="str">
        <f t="shared" si="2"/>
        <v>cfsrv</v>
      </c>
      <c r="AC45" s="11">
        <v>1</v>
      </c>
    </row>
    <row r="46" spans="1:29" x14ac:dyDescent="0.3">
      <c r="A46" s="11" t="str">
        <f>[5]Sets!F43</f>
        <v>creal</v>
      </c>
      <c r="E46" s="11">
        <v>1</v>
      </c>
      <c r="I46" s="11" t="str">
        <f t="shared" si="0"/>
        <v>creal</v>
      </c>
      <c r="M46" s="11">
        <v>1</v>
      </c>
      <c r="Q46" s="11" t="str">
        <f t="shared" si="1"/>
        <v>creal</v>
      </c>
      <c r="U46" s="11">
        <v>1</v>
      </c>
      <c r="Y46" s="11" t="str">
        <f t="shared" si="2"/>
        <v>creal</v>
      </c>
      <c r="AC46" s="11">
        <v>1</v>
      </c>
    </row>
    <row r="47" spans="1:29" x14ac:dyDescent="0.3">
      <c r="A47" s="11" t="str">
        <f>[5]Sets!F44</f>
        <v>cbsrv</v>
      </c>
      <c r="E47" s="11">
        <v>1</v>
      </c>
      <c r="I47" s="11" t="str">
        <f t="shared" si="0"/>
        <v>cbsrv</v>
      </c>
      <c r="M47" s="11">
        <v>1</v>
      </c>
      <c r="Q47" s="11" t="str">
        <f t="shared" si="1"/>
        <v>cbsrv</v>
      </c>
      <c r="U47" s="11">
        <v>1</v>
      </c>
      <c r="Y47" s="11" t="str">
        <f t="shared" si="2"/>
        <v>cbsrv</v>
      </c>
      <c r="AC47" s="11">
        <v>1</v>
      </c>
    </row>
    <row r="48" spans="1:29" x14ac:dyDescent="0.3">
      <c r="A48" s="11" t="str">
        <f>[5]Sets!F45</f>
        <v>cpadm</v>
      </c>
      <c r="E48" s="11">
        <v>1</v>
      </c>
      <c r="I48" s="11" t="str">
        <f t="shared" si="0"/>
        <v>cpadm</v>
      </c>
      <c r="M48" s="11">
        <v>1</v>
      </c>
      <c r="Q48" s="11" t="str">
        <f t="shared" si="1"/>
        <v>cpadm</v>
      </c>
      <c r="U48" s="11">
        <v>1</v>
      </c>
      <c r="Y48" s="11" t="str">
        <f t="shared" si="2"/>
        <v>cpadm</v>
      </c>
      <c r="AC48" s="11">
        <v>1</v>
      </c>
    </row>
    <row r="49" spans="1:29" x14ac:dyDescent="0.3">
      <c r="A49" s="11" t="str">
        <f>[5]Sets!F46</f>
        <v>ceduc</v>
      </c>
      <c r="E49" s="11">
        <v>1</v>
      </c>
      <c r="I49" s="11" t="str">
        <f t="shared" si="0"/>
        <v>ceduc</v>
      </c>
      <c r="M49" s="11">
        <v>1</v>
      </c>
      <c r="Q49" s="11" t="str">
        <f t="shared" si="1"/>
        <v>ceduc</v>
      </c>
      <c r="U49" s="11">
        <v>1</v>
      </c>
      <c r="Y49" s="11" t="str">
        <f t="shared" si="2"/>
        <v>ceduc</v>
      </c>
      <c r="AC49" s="11">
        <v>1</v>
      </c>
    </row>
    <row r="50" spans="1:29" x14ac:dyDescent="0.3">
      <c r="A50" s="11" t="str">
        <f>[5]Sets!F47</f>
        <v>cheal</v>
      </c>
      <c r="E50" s="11">
        <v>1</v>
      </c>
      <c r="I50" s="11" t="str">
        <f t="shared" si="0"/>
        <v>cheal</v>
      </c>
      <c r="M50" s="11">
        <v>1</v>
      </c>
      <c r="Q50" s="11" t="str">
        <f t="shared" si="1"/>
        <v>cheal</v>
      </c>
      <c r="U50" s="11">
        <v>1</v>
      </c>
      <c r="Y50" s="11" t="str">
        <f t="shared" si="2"/>
        <v>cheal</v>
      </c>
      <c r="AC50" s="11">
        <v>1</v>
      </c>
    </row>
    <row r="51" spans="1:29" x14ac:dyDescent="0.3">
      <c r="A51" s="11" t="str">
        <f>[5]Sets!F48</f>
        <v>cosrv</v>
      </c>
      <c r="E51" s="11">
        <v>1</v>
      </c>
      <c r="I51" s="11" t="str">
        <f t="shared" si="0"/>
        <v>cosrv</v>
      </c>
      <c r="M51" s="11">
        <v>1</v>
      </c>
      <c r="Q51" s="11" t="str">
        <f t="shared" si="1"/>
        <v>cosrv</v>
      </c>
      <c r="U51" s="11">
        <v>1</v>
      </c>
      <c r="Y51" s="11" t="str">
        <f t="shared" si="2"/>
        <v>cosrv</v>
      </c>
      <c r="AC51" s="11">
        <v>1</v>
      </c>
    </row>
    <row r="52" spans="1:29" x14ac:dyDescent="0.3">
      <c r="A52" s="11"/>
      <c r="E52" s="11"/>
      <c r="I52" s="11"/>
      <c r="M52" s="11"/>
      <c r="Q52" s="11"/>
      <c r="U52" s="11"/>
      <c r="Y52" s="11"/>
      <c r="AC52" s="11"/>
    </row>
    <row r="53" spans="1:29" x14ac:dyDescent="0.3">
      <c r="A53" s="11"/>
      <c r="E53" s="11"/>
      <c r="I53" s="11"/>
      <c r="M53" s="11"/>
      <c r="Q53" s="11"/>
      <c r="U53" s="11"/>
      <c r="Y53" s="11"/>
      <c r="AC53" s="11"/>
    </row>
    <row r="54" spans="1:29" x14ac:dyDescent="0.3">
      <c r="A54" s="11"/>
      <c r="E54" s="11"/>
      <c r="I54" s="11"/>
      <c r="M54" s="11"/>
      <c r="Q54" s="11"/>
      <c r="U54" s="11"/>
      <c r="Y54" s="11"/>
      <c r="AC54" s="11"/>
    </row>
    <row r="55" spans="1:29" x14ac:dyDescent="0.3">
      <c r="A55" s="11"/>
      <c r="E55" s="11"/>
      <c r="I55" s="11"/>
      <c r="M55" s="11"/>
      <c r="Q55" s="11"/>
      <c r="U55" s="11"/>
      <c r="Y55" s="11"/>
      <c r="AC55" s="11"/>
    </row>
    <row r="56" spans="1:29" x14ac:dyDescent="0.3">
      <c r="A56" s="11"/>
      <c r="E56" s="11"/>
      <c r="I56" s="11"/>
      <c r="M56" s="11"/>
      <c r="Q56" s="11"/>
      <c r="U56" s="11"/>
      <c r="Y56" s="11"/>
      <c r="AC56" s="11"/>
    </row>
    <row r="57" spans="1:29" x14ac:dyDescent="0.3">
      <c r="A57" s="11"/>
      <c r="E57" s="11"/>
      <c r="I57" s="11"/>
      <c r="M57" s="11"/>
      <c r="Q57" s="11"/>
      <c r="U57" s="11"/>
      <c r="Y57" s="11"/>
      <c r="AC57" s="11"/>
    </row>
    <row r="58" spans="1:29" x14ac:dyDescent="0.3">
      <c r="A58" s="11"/>
      <c r="E58" s="11"/>
      <c r="I58" s="11"/>
      <c r="M58" s="11"/>
      <c r="Q58" s="11"/>
      <c r="U58" s="11"/>
      <c r="Y58" s="11"/>
      <c r="AC58" s="11"/>
    </row>
    <row r="59" spans="1:29" x14ac:dyDescent="0.3">
      <c r="A59" s="11"/>
      <c r="E59" s="11"/>
      <c r="I59" s="11"/>
      <c r="M59" s="11"/>
      <c r="Q59" s="11"/>
      <c r="U59" s="11"/>
      <c r="Y59" s="11"/>
      <c r="AC59" s="11"/>
    </row>
    <row r="60" spans="1:29" x14ac:dyDescent="0.3">
      <c r="A60" s="11"/>
      <c r="E60" s="11"/>
      <c r="I60" s="11"/>
      <c r="M60" s="11"/>
      <c r="Q60" s="11"/>
      <c r="U60" s="11"/>
      <c r="Y60" s="11"/>
      <c r="AC60" s="11"/>
    </row>
    <row r="61" spans="1:29" x14ac:dyDescent="0.3">
      <c r="A61" s="11"/>
      <c r="E61" s="11"/>
      <c r="I61" s="11"/>
      <c r="M61" s="11"/>
      <c r="Q61" s="11"/>
      <c r="U61" s="11"/>
      <c r="Y61" s="11"/>
      <c r="AC61" s="11"/>
    </row>
    <row r="62" spans="1:29" x14ac:dyDescent="0.3">
      <c r="A62" s="11"/>
      <c r="E62" s="11"/>
      <c r="I62" s="11"/>
      <c r="M62" s="11"/>
      <c r="Q62" s="11"/>
      <c r="U62" s="11"/>
      <c r="Y62" s="11"/>
      <c r="AC62" s="11"/>
    </row>
    <row r="63" spans="1:29" x14ac:dyDescent="0.3">
      <c r="A63" s="11"/>
      <c r="E63" s="11"/>
      <c r="I63" s="11"/>
      <c r="M63" s="11"/>
      <c r="Q63" s="11"/>
      <c r="U63" s="11"/>
      <c r="Y63" s="11"/>
      <c r="AC63" s="11"/>
    </row>
    <row r="64" spans="1:29" x14ac:dyDescent="0.3">
      <c r="A64" s="11"/>
      <c r="E64" s="11"/>
      <c r="I64" s="11"/>
      <c r="M64" s="11"/>
      <c r="Q64" s="11"/>
      <c r="U64" s="11"/>
      <c r="Y64" s="11"/>
      <c r="AC64" s="11"/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A110" s="11"/>
      <c r="E110" s="11"/>
      <c r="I110" s="11"/>
      <c r="M110" s="11"/>
      <c r="Q110" s="11"/>
      <c r="U110" s="11"/>
      <c r="Y110" s="11"/>
      <c r="AC110" s="11"/>
    </row>
    <row r="111" spans="1:29" x14ac:dyDescent="0.3">
      <c r="A111" s="11"/>
      <c r="E111" s="11"/>
      <c r="I111" s="11"/>
      <c r="M111" s="11"/>
      <c r="Q111" s="11"/>
      <c r="U111" s="11"/>
      <c r="Y111" s="11"/>
      <c r="AC111" s="11"/>
    </row>
    <row r="112" spans="1:29" x14ac:dyDescent="0.3">
      <c r="E112" s="11"/>
      <c r="M112" s="11"/>
      <c r="U112" s="11"/>
      <c r="AC112" s="11"/>
    </row>
    <row r="113" spans="5:29" x14ac:dyDescent="0.3">
      <c r="E113" s="11"/>
      <c r="M113" s="11"/>
      <c r="U113" s="11"/>
      <c r="AC1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FacNest</vt:lpstr>
      <vt:lpstr>Population</vt:lpstr>
      <vt:lpstr>CropProd</vt:lpstr>
      <vt:lpstr>Power calc</vt:lpstr>
      <vt:lpstr>Energy calc</vt:lpstr>
      <vt:lpstr>Energy</vt:lpstr>
      <vt:lpstr>Natgas</vt:lpstr>
      <vt:lpstr>Crude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2022-09-22T10:31:50Z</dcterms:modified>
</cp:coreProperties>
</file>