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KENTIMGE\KENTIM\DataSpreadsheets\"/>
    </mc:Choice>
  </mc:AlternateContent>
  <xr:revisionPtr revIDLastSave="0" documentId="13_ncr:1_{0EDB9908-F6E1-4480-A1C6-D8A726EB98BD}" xr6:coauthVersionLast="47" xr6:coauthVersionMax="47" xr10:uidLastSave="{00000000-0000-0000-0000-000000000000}"/>
  <bookViews>
    <workbookView xWindow="780" yWindow="780" windowWidth="27720" windowHeight="14715" xr2:uid="{EB9726E6-E93B-45BF-ACBA-DB37C3726A04}"/>
  </bookViews>
  <sheets>
    <sheet name="ITEMS-Con" sheetId="1" r:id="rId1"/>
    <sheet name="ConTID" sheetId="5" r:id="rId2"/>
    <sheet name="ConTSLabour" sheetId="2" r:id="rId3"/>
    <sheet name="PWR_Lab" sheetId="3" r:id="rId4"/>
    <sheet name="Lab.Calcs.Assumptions" sheetId="4" r:id="rId5"/>
  </sheets>
  <externalReferences>
    <externalReference r:id="rId6"/>
  </externalReferences>
  <definedNames>
    <definedName name="__FDS_HYPERLINK_TOGGLE_STATE__" hidden="1">"ON"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1" hidden="1">ConTID!$A$1:$I$29</definedName>
    <definedName name="_xlnm._FilterDatabase" localSheetId="2" hidden="1">ConTSLabour!$A$1:$AY$235</definedName>
    <definedName name="HTML1_1" hidden="1">"'[Syb96.xls]ESI in South Africa'!$A$2:$C$22"</definedName>
    <definedName name="HTML1_11" hidden="1">1</definedName>
    <definedName name="HTML1_12" hidden="1">"C:\NER\ESIFlow.htm"</definedName>
    <definedName name="HTML1_2" hidden="1">-4146</definedName>
    <definedName name="HTML1_3" hidden="1">"C:\NER\Elec\Temp.htm"</definedName>
    <definedName name="HTMLCount" hidden="1">1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al_Workbook_GUID" hidden="1">"E2D7SR7Q3BDXUD24G1M1SK63"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XLSIMSI" localSheetId="1" hidden="1">{"Sim",3,"Output 1","'Reworked data'!$AI$84","Output 2","'Reworked data'!$AJ$84","Output 3","'Reworked data'!$AK$84","1","2","100","0"}</definedName>
    <definedName name="XLSIMSI" hidden="1">{"Sim",3,"Output 1","'Reworked data'!$AI$84","Output 2","'Reworked data'!$AJ$84","Output 3","'Reworked data'!$AK$84","1","2","100","0"}</definedName>
    <definedName name="XLSIMSIM" localSheetId="1" hidden="1">{"Sim",3,"Output 1","'Reworked data'!$AI$84","Output 2","'Reworked data'!$AJ$84","Output 3","'Reworked data'!$AK$84","1","2","100","0"}</definedName>
    <definedName name="XLSIMSIM" hidden="1">{"Sim",3,"Output 1","'Reworked data'!$AI$84","Output 2","'Reworked data'!$AJ$84","Output 3","'Reworked data'!$AK$84","1","2","100","0"}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4" l="1"/>
  <c r="H15" i="4" s="1"/>
  <c r="F15" i="4"/>
  <c r="B2" i="4" a="1"/>
  <c r="B2" i="4" s="1"/>
  <c r="C3" i="5"/>
  <c r="N2" i="5"/>
  <c r="C2" i="5"/>
  <c r="I63" i="3"/>
  <c r="I59" i="3"/>
  <c r="I60" i="3"/>
  <c r="I61" i="3"/>
  <c r="I62" i="3"/>
  <c r="L10" i="1"/>
  <c r="C10" i="1" s="1"/>
  <c r="L11" i="1"/>
  <c r="D11" i="1" s="1"/>
  <c r="L9" i="1"/>
  <c r="D9" i="1" s="1"/>
  <c r="F27" i="4"/>
  <c r="F5" i="4"/>
  <c r="F6" i="4"/>
  <c r="F7" i="4"/>
  <c r="F8" i="4"/>
  <c r="F9" i="4"/>
  <c r="F10" i="4"/>
  <c r="F11" i="4"/>
  <c r="F12" i="4"/>
  <c r="F13" i="4"/>
  <c r="F14" i="4"/>
  <c r="F16" i="4"/>
  <c r="F17" i="4"/>
  <c r="F18" i="4"/>
  <c r="F19" i="4"/>
  <c r="F20" i="4"/>
  <c r="F21" i="4"/>
  <c r="F22" i="4"/>
  <c r="F23" i="4"/>
  <c r="F24" i="4"/>
  <c r="F25" i="4"/>
  <c r="F4" i="4"/>
  <c r="L14" i="1" l="1"/>
  <c r="C14" i="1" s="1"/>
  <c r="C8" i="5" s="1"/>
  <c r="C14" i="5" s="1"/>
  <c r="C20" i="5" s="1"/>
  <c r="C9" i="1"/>
  <c r="C2" i="2" s="1"/>
  <c r="E8" i="2" s="1"/>
  <c r="L12" i="1"/>
  <c r="C11" i="1"/>
  <c r="C11" i="5" s="1"/>
  <c r="C23" i="5" s="1"/>
  <c r="C26" i="5" s="1"/>
  <c r="C3" i="2"/>
  <c r="E9" i="2" s="1"/>
  <c r="C10" i="5"/>
  <c r="L13" i="1"/>
  <c r="D10" i="1"/>
  <c r="D2" i="4"/>
  <c r="C2" i="4"/>
  <c r="I1" i="4" a="1"/>
  <c r="I1" i="4" s="1"/>
  <c r="J91" i="4"/>
  <c r="G30" i="4"/>
  <c r="G31" i="4"/>
  <c r="G32" i="4"/>
  <c r="G33" i="4"/>
  <c r="G29" i="4"/>
  <c r="G27" i="4"/>
  <c r="L17" i="1" l="1"/>
  <c r="D17" i="1" s="1"/>
  <c r="D14" i="1"/>
  <c r="C17" i="5"/>
  <c r="C9" i="5"/>
  <c r="C21" i="5" s="1"/>
  <c r="C24" i="5" s="1"/>
  <c r="L15" i="1"/>
  <c r="D12" i="1"/>
  <c r="C12" i="1"/>
  <c r="C6" i="5" s="1"/>
  <c r="C12" i="5" s="1"/>
  <c r="C18" i="5" s="1"/>
  <c r="C4" i="2"/>
  <c r="E10" i="2" s="1"/>
  <c r="C16" i="5"/>
  <c r="C22" i="5"/>
  <c r="C25" i="5" s="1"/>
  <c r="L16" i="1"/>
  <c r="D13" i="1"/>
  <c r="C13" i="1"/>
  <c r="C7" i="5" s="1"/>
  <c r="C13" i="5" s="1"/>
  <c r="C19" i="5" s="1"/>
  <c r="K83" i="4"/>
  <c r="K82" i="4"/>
  <c r="H35" i="4"/>
  <c r="K81" i="4"/>
  <c r="B3" i="4" s="1" a="1"/>
  <c r="K1" i="4"/>
  <c r="J1" i="4"/>
  <c r="O26" i="4" s="1"/>
  <c r="L1" i="4"/>
  <c r="G6" i="4"/>
  <c r="G8" i="4"/>
  <c r="L20" i="1" l="1"/>
  <c r="L23" i="1" s="1"/>
  <c r="C17" i="1"/>
  <c r="E8" i="5" s="1"/>
  <c r="D20" i="5" s="1"/>
  <c r="D26" i="5" s="1"/>
  <c r="C15" i="5"/>
  <c r="L18" i="1"/>
  <c r="D15" i="1"/>
  <c r="C15" i="1"/>
  <c r="E6" i="5" s="1"/>
  <c r="D18" i="5" s="1"/>
  <c r="D24" i="5" s="1"/>
  <c r="C16" i="1"/>
  <c r="E7" i="5" s="1"/>
  <c r="D19" i="5" s="1"/>
  <c r="D25" i="5" s="1"/>
  <c r="D16" i="1"/>
  <c r="L19" i="1"/>
  <c r="C20" i="1"/>
  <c r="E11" i="5" s="1"/>
  <c r="D23" i="5" s="1"/>
  <c r="B3" i="4"/>
  <c r="B15" i="4" s="1"/>
  <c r="C3" i="4"/>
  <c r="C15" i="4" s="1"/>
  <c r="J15" i="4" s="1"/>
  <c r="D3" i="4"/>
  <c r="D15" i="4" s="1"/>
  <c r="K15" i="4" s="1"/>
  <c r="I2" i="4"/>
  <c r="J2" i="4"/>
  <c r="K2" i="4"/>
  <c r="L2" i="4"/>
  <c r="G4" i="4"/>
  <c r="G5" i="4"/>
  <c r="G7" i="4"/>
  <c r="G9" i="4"/>
  <c r="G10" i="4"/>
  <c r="G11" i="4"/>
  <c r="G12" i="4"/>
  <c r="G13" i="4"/>
  <c r="G14" i="4"/>
  <c r="G16" i="4"/>
  <c r="G17" i="4"/>
  <c r="G18" i="4"/>
  <c r="G19" i="4"/>
  <c r="G20" i="4"/>
  <c r="G21" i="4"/>
  <c r="G22" i="4"/>
  <c r="G23" i="4"/>
  <c r="G24" i="4"/>
  <c r="R42" i="4" s="1"/>
  <c r="G25" i="4"/>
  <c r="M35" i="4"/>
  <c r="Z52" i="4"/>
  <c r="J53" i="4"/>
  <c r="L53" i="4" s="1"/>
  <c r="N53" i="4"/>
  <c r="O53" i="4" s="1"/>
  <c r="W53" i="4"/>
  <c r="Y53" i="4" s="1"/>
  <c r="AB53" i="4" s="1"/>
  <c r="J54" i="4"/>
  <c r="K54" i="4"/>
  <c r="K55" i="4" s="1"/>
  <c r="N54" i="4"/>
  <c r="W54" i="4"/>
  <c r="Y54" i="4" s="1"/>
  <c r="AB54" i="4" s="1"/>
  <c r="J55" i="4"/>
  <c r="N55" i="4"/>
  <c r="S55" i="4"/>
  <c r="W55" i="4"/>
  <c r="Y55" i="4" s="1"/>
  <c r="AB55" i="4" s="1"/>
  <c r="J56" i="4"/>
  <c r="N56" i="4"/>
  <c r="O56" i="4" s="1"/>
  <c r="S56" i="4"/>
  <c r="S58" i="4" s="1"/>
  <c r="S60" i="4" s="1"/>
  <c r="S62" i="4" s="1"/>
  <c r="S64" i="4" s="1"/>
  <c r="S66" i="4" s="1"/>
  <c r="S68" i="4" s="1"/>
  <c r="S70" i="4" s="1"/>
  <c r="S72" i="4" s="1"/>
  <c r="S74" i="4" s="1"/>
  <c r="S76" i="4" s="1"/>
  <c r="S78" i="4" s="1"/>
  <c r="S80" i="4" s="1"/>
  <c r="S82" i="4" s="1"/>
  <c r="W56" i="4"/>
  <c r="AB56" i="4"/>
  <c r="J57" i="4"/>
  <c r="K57" i="4"/>
  <c r="K58" i="4" s="1"/>
  <c r="M57" i="4"/>
  <c r="M58" i="4" s="1"/>
  <c r="N58" i="4" s="1"/>
  <c r="W57" i="4"/>
  <c r="Y57" i="4" s="1"/>
  <c r="AB57" i="4" s="1"/>
  <c r="J58" i="4"/>
  <c r="W58" i="4"/>
  <c r="Y58" i="4" s="1"/>
  <c r="AB58" i="4" s="1"/>
  <c r="J59" i="4"/>
  <c r="L59" i="4" s="1"/>
  <c r="N59" i="4"/>
  <c r="P59" i="4" s="1"/>
  <c r="Q59" i="4" s="1"/>
  <c r="W59" i="4"/>
  <c r="AB59" i="4"/>
  <c r="J60" i="4"/>
  <c r="L60" i="4" s="1"/>
  <c r="M60" i="4"/>
  <c r="M61" i="4" s="1"/>
  <c r="N61" i="4" s="1"/>
  <c r="O61" i="4" s="1"/>
  <c r="W60" i="4"/>
  <c r="Y60" i="4" s="1"/>
  <c r="AB60" i="4" s="1"/>
  <c r="J61" i="4"/>
  <c r="L61" i="4" s="1"/>
  <c r="W61" i="4"/>
  <c r="Y61" i="4" s="1"/>
  <c r="AB61" i="4" s="1"/>
  <c r="W62" i="4"/>
  <c r="Y62" i="4"/>
  <c r="AB62" i="4" s="1"/>
  <c r="W63" i="4"/>
  <c r="Y63" i="4" s="1"/>
  <c r="AB63" i="4" s="1"/>
  <c r="W64" i="4"/>
  <c r="Y64" i="4" s="1"/>
  <c r="AB64" i="4" s="1"/>
  <c r="W65" i="4"/>
  <c r="Y65" i="4" s="1"/>
  <c r="AB65" i="4" s="1"/>
  <c r="Z68" i="4"/>
  <c r="AB68" i="4"/>
  <c r="AC68" i="4" s="1"/>
  <c r="J74" i="4" s="1"/>
  <c r="J75" i="4" s="1"/>
  <c r="AA75" i="4"/>
  <c r="Z76" i="4"/>
  <c r="AA76" i="4" s="1"/>
  <c r="AA77" i="4"/>
  <c r="AA78" i="4"/>
  <c r="Y79" i="4"/>
  <c r="H91" i="4"/>
  <c r="N103" i="4"/>
  <c r="I104" i="4"/>
  <c r="N104" i="4" s="1"/>
  <c r="F106" i="4"/>
  <c r="F107" i="4" s="1"/>
  <c r="G106" i="4"/>
  <c r="M106" i="4"/>
  <c r="M107" i="4" s="1"/>
  <c r="M137" i="4" s="1"/>
  <c r="H111" i="4"/>
  <c r="F127" i="4"/>
  <c r="I129" i="4"/>
  <c r="F131" i="4"/>
  <c r="H131" i="4"/>
  <c r="F132" i="4"/>
  <c r="H132" i="4"/>
  <c r="F133" i="4"/>
  <c r="H133" i="4"/>
  <c r="F134" i="4"/>
  <c r="H134" i="4"/>
  <c r="R47" i="4" s="1"/>
  <c r="F135" i="4"/>
  <c r="H135" i="4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E11" i="2" a="1"/>
  <c r="E11" i="2" s="1"/>
  <c r="AX12" i="2"/>
  <c r="E12" i="2" s="1" a="1"/>
  <c r="E12" i="2" s="1"/>
  <c r="AY12" i="2"/>
  <c r="AY13" i="2" s="1"/>
  <c r="O15" i="4" l="1"/>
  <c r="I15" i="4"/>
  <c r="O59" i="4"/>
  <c r="AY14" i="2"/>
  <c r="D20" i="1"/>
  <c r="L21" i="1"/>
  <c r="C18" i="1"/>
  <c r="E9" i="5" s="1"/>
  <c r="D21" i="5" s="1"/>
  <c r="D18" i="1"/>
  <c r="C23" i="1"/>
  <c r="D23" i="1"/>
  <c r="L22" i="1"/>
  <c r="C19" i="1"/>
  <c r="E10" i="5" s="1"/>
  <c r="D22" i="5" s="1"/>
  <c r="D19" i="1"/>
  <c r="P56" i="4"/>
  <c r="Q56" i="4" s="1"/>
  <c r="N60" i="4"/>
  <c r="O60" i="4" s="1"/>
  <c r="O65" i="4" s="1"/>
  <c r="N57" i="4"/>
  <c r="O57" i="4" s="1"/>
  <c r="P61" i="4"/>
  <c r="Q61" i="4" s="1"/>
  <c r="J64" i="4"/>
  <c r="B9" i="4"/>
  <c r="P53" i="4"/>
  <c r="Q53" i="4" s="1"/>
  <c r="L56" i="4"/>
  <c r="L58" i="4"/>
  <c r="L71" i="4" s="1"/>
  <c r="N74" i="4"/>
  <c r="N75" i="4" s="1"/>
  <c r="N72" i="4" s="1"/>
  <c r="P58" i="4"/>
  <c r="Q58" i="4" s="1"/>
  <c r="H71" i="4" s="1"/>
  <c r="H137" i="4"/>
  <c r="I132" i="4" s="1"/>
  <c r="J65" i="4"/>
  <c r="P55" i="4"/>
  <c r="Q55" i="4" s="1"/>
  <c r="G71" i="4" s="1"/>
  <c r="Q42" i="4"/>
  <c r="S42" i="4" s="1"/>
  <c r="P54" i="4"/>
  <c r="Q54" i="4" s="1"/>
  <c r="G70" i="4" s="1"/>
  <c r="L54" i="4"/>
  <c r="L63" i="4" s="1"/>
  <c r="K70" i="4" s="1"/>
  <c r="K72" i="4" s="1"/>
  <c r="AX13" i="2"/>
  <c r="AX14" i="2" s="1"/>
  <c r="AX6" i="2"/>
  <c r="H112" i="4"/>
  <c r="K137" i="4"/>
  <c r="I105" i="4"/>
  <c r="N105" i="4" s="1"/>
  <c r="N106" i="4" s="1"/>
  <c r="H107" i="4" s="1"/>
  <c r="H93" i="4"/>
  <c r="H94" i="4" s="1"/>
  <c r="H96" i="4" s="1"/>
  <c r="L57" i="4"/>
  <c r="O54" i="4"/>
  <c r="O63" i="4" s="1"/>
  <c r="G75" i="4" s="1"/>
  <c r="Z81" i="4"/>
  <c r="Z82" i="4" s="1"/>
  <c r="O58" i="4"/>
  <c r="O55" i="4"/>
  <c r="R48" i="4"/>
  <c r="L65" i="4"/>
  <c r="S57" i="4"/>
  <c r="F137" i="4"/>
  <c r="P60" i="4"/>
  <c r="Q60" i="4" s="1"/>
  <c r="G26" i="4"/>
  <c r="H9" i="4"/>
  <c r="J63" i="4"/>
  <c r="L55" i="4"/>
  <c r="K71" i="4" s="1"/>
  <c r="L70" i="4" l="1"/>
  <c r="AY15" i="2"/>
  <c r="AY16" i="2" s="1"/>
  <c r="AY17" i="2" s="1"/>
  <c r="AX15" i="2"/>
  <c r="AX16" i="2" s="1"/>
  <c r="AX17" i="2" s="1"/>
  <c r="D21" i="1"/>
  <c r="C21" i="1"/>
  <c r="D22" i="1"/>
  <c r="C22" i="1"/>
  <c r="C29" i="5"/>
  <c r="C7" i="2"/>
  <c r="C10" i="2" s="1"/>
  <c r="C13" i="2" s="1"/>
  <c r="C16" i="2" s="1"/>
  <c r="C19" i="2" s="1"/>
  <c r="C22" i="2" s="1"/>
  <c r="C25" i="2" s="1"/>
  <c r="C28" i="2" s="1"/>
  <c r="C31" i="2" s="1"/>
  <c r="C34" i="2" s="1"/>
  <c r="C37" i="2" s="1"/>
  <c r="C40" i="2" s="1"/>
  <c r="C43" i="2" s="1"/>
  <c r="C46" i="2" s="1"/>
  <c r="C49" i="2" s="1"/>
  <c r="C52" i="2" s="1"/>
  <c r="C55" i="2" s="1"/>
  <c r="C58" i="2" s="1"/>
  <c r="C61" i="2" s="1"/>
  <c r="C64" i="2" s="1"/>
  <c r="C67" i="2" s="1"/>
  <c r="C70" i="2" s="1"/>
  <c r="C73" i="2" s="1"/>
  <c r="C76" i="2" s="1"/>
  <c r="C79" i="2" s="1"/>
  <c r="C82" i="2" s="1"/>
  <c r="C85" i="2" s="1"/>
  <c r="C88" i="2" s="1"/>
  <c r="C91" i="2" s="1"/>
  <c r="C94" i="2" s="1"/>
  <c r="C97" i="2" s="1"/>
  <c r="C100" i="2" s="1"/>
  <c r="C103" i="2" s="1"/>
  <c r="C106" i="2" s="1"/>
  <c r="C109" i="2" s="1"/>
  <c r="C112" i="2" s="1"/>
  <c r="C115" i="2" s="1"/>
  <c r="C118" i="2" s="1"/>
  <c r="C121" i="2" s="1"/>
  <c r="C124" i="2" s="1"/>
  <c r="C127" i="2" s="1"/>
  <c r="C130" i="2" s="1"/>
  <c r="C133" i="2" s="1"/>
  <c r="C136" i="2" s="1"/>
  <c r="C139" i="2" s="1"/>
  <c r="C142" i="2" s="1"/>
  <c r="C145" i="2" s="1"/>
  <c r="C148" i="2" s="1"/>
  <c r="C151" i="2" s="1"/>
  <c r="C154" i="2" s="1"/>
  <c r="C157" i="2" s="1"/>
  <c r="C160" i="2" s="1"/>
  <c r="C163" i="2" s="1"/>
  <c r="C166" i="2" s="1"/>
  <c r="C169" i="2" s="1"/>
  <c r="C172" i="2" s="1"/>
  <c r="C175" i="2" s="1"/>
  <c r="C178" i="2" s="1"/>
  <c r="C181" i="2" s="1"/>
  <c r="C184" i="2" s="1"/>
  <c r="C187" i="2" s="1"/>
  <c r="C190" i="2" s="1"/>
  <c r="C193" i="2" s="1"/>
  <c r="C196" i="2" s="1"/>
  <c r="C199" i="2" s="1"/>
  <c r="C202" i="2" s="1"/>
  <c r="C205" i="2" s="1"/>
  <c r="C208" i="2" s="1"/>
  <c r="C211" i="2" s="1"/>
  <c r="C214" i="2" s="1"/>
  <c r="C217" i="2" s="1"/>
  <c r="C220" i="2" s="1"/>
  <c r="C223" i="2" s="1"/>
  <c r="C226" i="2" s="1"/>
  <c r="C229" i="2" s="1"/>
  <c r="C232" i="2" s="1"/>
  <c r="C235" i="2" s="1"/>
  <c r="P57" i="4"/>
  <c r="Q57" i="4" s="1"/>
  <c r="H70" i="4" s="1"/>
  <c r="H73" i="4" s="1"/>
  <c r="O64" i="4"/>
  <c r="H75" i="4" s="1"/>
  <c r="C28" i="4"/>
  <c r="C9" i="4"/>
  <c r="D28" i="4"/>
  <c r="D9" i="4"/>
  <c r="G73" i="4"/>
  <c r="H24" i="4"/>
  <c r="C24" i="4"/>
  <c r="J24" i="4" s="1"/>
  <c r="B24" i="4"/>
  <c r="D24" i="4"/>
  <c r="B14" i="4"/>
  <c r="C14" i="4"/>
  <c r="D14" i="4"/>
  <c r="B28" i="4"/>
  <c r="L64" i="4"/>
  <c r="I106" i="4"/>
  <c r="I135" i="4"/>
  <c r="I134" i="4"/>
  <c r="I133" i="4"/>
  <c r="K75" i="4"/>
  <c r="I131" i="4"/>
  <c r="H113" i="4"/>
  <c r="N107" i="4"/>
  <c r="G133" i="4"/>
  <c r="G132" i="4"/>
  <c r="J132" i="4" s="1"/>
  <c r="G134" i="4"/>
  <c r="Y81" i="4"/>
  <c r="Y82" i="4" s="1"/>
  <c r="AA82" i="4" s="1"/>
  <c r="R41" i="4"/>
  <c r="R43" i="4" s="1"/>
  <c r="H14" i="4"/>
  <c r="R44" i="4"/>
  <c r="S59" i="4"/>
  <c r="S61" i="4" s="1"/>
  <c r="S63" i="4" s="1"/>
  <c r="S65" i="4" s="1"/>
  <c r="S67" i="4" s="1"/>
  <c r="S69" i="4" s="1"/>
  <c r="S71" i="4" s="1"/>
  <c r="S73" i="4" s="1"/>
  <c r="S75" i="4" s="1"/>
  <c r="S77" i="4" s="1"/>
  <c r="S79" i="4" s="1"/>
  <c r="S81" i="4" s="1"/>
  <c r="X60" i="4"/>
  <c r="E13" i="2" a="1"/>
  <c r="E13" i="2" s="1"/>
  <c r="I9" i="4"/>
  <c r="G135" i="4"/>
  <c r="R46" i="4"/>
  <c r="R45" i="4"/>
  <c r="L75" i="4"/>
  <c r="G131" i="4"/>
  <c r="L72" i="4" l="1"/>
  <c r="O28" i="4"/>
  <c r="AX18" i="2"/>
  <c r="AY18" i="2"/>
  <c r="AY19" i="2" s="1"/>
  <c r="C27" i="5"/>
  <c r="C5" i="2"/>
  <c r="C8" i="2" s="1"/>
  <c r="C11" i="2" s="1"/>
  <c r="C14" i="2" s="1"/>
  <c r="C17" i="2" s="1"/>
  <c r="C20" i="2" s="1"/>
  <c r="C23" i="2" s="1"/>
  <c r="C26" i="2" s="1"/>
  <c r="C29" i="2" s="1"/>
  <c r="C32" i="2" s="1"/>
  <c r="C35" i="2" s="1"/>
  <c r="C38" i="2" s="1"/>
  <c r="C41" i="2" s="1"/>
  <c r="C44" i="2" s="1"/>
  <c r="C47" i="2" s="1"/>
  <c r="C50" i="2" s="1"/>
  <c r="C53" i="2" s="1"/>
  <c r="C56" i="2" s="1"/>
  <c r="C59" i="2" s="1"/>
  <c r="C62" i="2" s="1"/>
  <c r="C65" i="2" s="1"/>
  <c r="C68" i="2" s="1"/>
  <c r="C71" i="2" s="1"/>
  <c r="C74" i="2" s="1"/>
  <c r="C77" i="2" s="1"/>
  <c r="C80" i="2" s="1"/>
  <c r="C83" i="2" s="1"/>
  <c r="C86" i="2" s="1"/>
  <c r="C89" i="2" s="1"/>
  <c r="C92" i="2" s="1"/>
  <c r="C95" i="2" s="1"/>
  <c r="C98" i="2" s="1"/>
  <c r="C101" i="2" s="1"/>
  <c r="C104" i="2" s="1"/>
  <c r="C107" i="2" s="1"/>
  <c r="C110" i="2" s="1"/>
  <c r="C113" i="2" s="1"/>
  <c r="C116" i="2" s="1"/>
  <c r="C119" i="2" s="1"/>
  <c r="C122" i="2" s="1"/>
  <c r="C125" i="2" s="1"/>
  <c r="C128" i="2" s="1"/>
  <c r="C131" i="2" s="1"/>
  <c r="C134" i="2" s="1"/>
  <c r="C137" i="2" s="1"/>
  <c r="C140" i="2" s="1"/>
  <c r="C143" i="2" s="1"/>
  <c r="C146" i="2" s="1"/>
  <c r="C149" i="2" s="1"/>
  <c r="C152" i="2" s="1"/>
  <c r="C155" i="2" s="1"/>
  <c r="C158" i="2" s="1"/>
  <c r="C161" i="2" s="1"/>
  <c r="C164" i="2" s="1"/>
  <c r="C167" i="2" s="1"/>
  <c r="C170" i="2" s="1"/>
  <c r="C173" i="2" s="1"/>
  <c r="C176" i="2" s="1"/>
  <c r="C179" i="2" s="1"/>
  <c r="C182" i="2" s="1"/>
  <c r="C185" i="2" s="1"/>
  <c r="C188" i="2" s="1"/>
  <c r="C191" i="2" s="1"/>
  <c r="C194" i="2" s="1"/>
  <c r="C197" i="2" s="1"/>
  <c r="C200" i="2" s="1"/>
  <c r="C203" i="2" s="1"/>
  <c r="C206" i="2" s="1"/>
  <c r="C209" i="2" s="1"/>
  <c r="C212" i="2" s="1"/>
  <c r="C215" i="2" s="1"/>
  <c r="C218" i="2" s="1"/>
  <c r="C221" i="2" s="1"/>
  <c r="C224" i="2" s="1"/>
  <c r="C227" i="2" s="1"/>
  <c r="C230" i="2" s="1"/>
  <c r="C233" i="2" s="1"/>
  <c r="C28" i="5"/>
  <c r="C6" i="2"/>
  <c r="C9" i="2" s="1"/>
  <c r="C12" i="2" s="1"/>
  <c r="C15" i="2" s="1"/>
  <c r="C18" i="2" s="1"/>
  <c r="C21" i="2" s="1"/>
  <c r="C24" i="2" s="1"/>
  <c r="C27" i="2" s="1"/>
  <c r="C30" i="2" s="1"/>
  <c r="C33" i="2" s="1"/>
  <c r="C36" i="2" s="1"/>
  <c r="C39" i="2" s="1"/>
  <c r="C42" i="2" s="1"/>
  <c r="C45" i="2" s="1"/>
  <c r="C48" i="2" s="1"/>
  <c r="C51" i="2" s="1"/>
  <c r="C54" i="2" s="1"/>
  <c r="C57" i="2" s="1"/>
  <c r="C60" i="2" s="1"/>
  <c r="C63" i="2" s="1"/>
  <c r="C66" i="2" s="1"/>
  <c r="C69" i="2" s="1"/>
  <c r="C72" i="2" s="1"/>
  <c r="C75" i="2" s="1"/>
  <c r="C78" i="2" s="1"/>
  <c r="C81" i="2" s="1"/>
  <c r="C84" i="2" s="1"/>
  <c r="C87" i="2" s="1"/>
  <c r="C90" i="2" s="1"/>
  <c r="C93" i="2" s="1"/>
  <c r="C96" i="2" s="1"/>
  <c r="C99" i="2" s="1"/>
  <c r="C102" i="2" s="1"/>
  <c r="C105" i="2" s="1"/>
  <c r="C108" i="2" s="1"/>
  <c r="C111" i="2" s="1"/>
  <c r="C114" i="2" s="1"/>
  <c r="C117" i="2" s="1"/>
  <c r="C120" i="2" s="1"/>
  <c r="C123" i="2" s="1"/>
  <c r="C126" i="2" s="1"/>
  <c r="C129" i="2" s="1"/>
  <c r="C132" i="2" s="1"/>
  <c r="C135" i="2" s="1"/>
  <c r="C138" i="2" s="1"/>
  <c r="C141" i="2" s="1"/>
  <c r="C144" i="2" s="1"/>
  <c r="C147" i="2" s="1"/>
  <c r="C150" i="2" s="1"/>
  <c r="C153" i="2" s="1"/>
  <c r="C156" i="2" s="1"/>
  <c r="C159" i="2" s="1"/>
  <c r="C162" i="2" s="1"/>
  <c r="C165" i="2" s="1"/>
  <c r="C168" i="2" s="1"/>
  <c r="C171" i="2" s="1"/>
  <c r="C174" i="2" s="1"/>
  <c r="C177" i="2" s="1"/>
  <c r="C180" i="2" s="1"/>
  <c r="C183" i="2" s="1"/>
  <c r="C186" i="2" s="1"/>
  <c r="C189" i="2" s="1"/>
  <c r="C192" i="2" s="1"/>
  <c r="C195" i="2" s="1"/>
  <c r="C198" i="2" s="1"/>
  <c r="C201" i="2" s="1"/>
  <c r="C204" i="2" s="1"/>
  <c r="C207" i="2" s="1"/>
  <c r="C210" i="2" s="1"/>
  <c r="C213" i="2" s="1"/>
  <c r="C216" i="2" s="1"/>
  <c r="C219" i="2" s="1"/>
  <c r="C222" i="2" s="1"/>
  <c r="C225" i="2" s="1"/>
  <c r="C228" i="2" s="1"/>
  <c r="C231" i="2" s="1"/>
  <c r="C234" i="2" s="1"/>
  <c r="O14" i="4"/>
  <c r="I24" i="4"/>
  <c r="O24" i="4"/>
  <c r="O9" i="4"/>
  <c r="X57" i="4"/>
  <c r="J9" i="4"/>
  <c r="J133" i="4"/>
  <c r="K133" i="4" s="1"/>
  <c r="L133" i="4" s="1"/>
  <c r="E30" i="4" s="1"/>
  <c r="F30" i="4" s="1"/>
  <c r="K9" i="4"/>
  <c r="X59" i="4"/>
  <c r="AC59" i="4" s="1"/>
  <c r="J134" i="4"/>
  <c r="K134" i="4" s="1"/>
  <c r="L134" i="4" s="1"/>
  <c r="E29" i="4" s="1"/>
  <c r="F29" i="4" s="1"/>
  <c r="X62" i="4"/>
  <c r="Z62" i="4" s="1"/>
  <c r="X54" i="4"/>
  <c r="Z54" i="4" s="1"/>
  <c r="B16" i="4"/>
  <c r="C16" i="4"/>
  <c r="D16" i="4"/>
  <c r="B21" i="4"/>
  <c r="D21" i="4"/>
  <c r="C21" i="4"/>
  <c r="H10" i="4"/>
  <c r="B10" i="4"/>
  <c r="F43" i="3" s="1" a="1"/>
  <c r="F43" i="3" s="1"/>
  <c r="C10" i="4"/>
  <c r="G43" i="3" s="1" a="1"/>
  <c r="G43" i="3" s="1"/>
  <c r="D10" i="4"/>
  <c r="K10" i="4" s="1"/>
  <c r="H27" i="4"/>
  <c r="Q44" i="4" s="1"/>
  <c r="S44" i="4" s="1"/>
  <c r="C27" i="4"/>
  <c r="G59" i="3" s="1" a="1"/>
  <c r="G59" i="3" s="1"/>
  <c r="D27" i="4"/>
  <c r="H59" i="3" s="1" a="1"/>
  <c r="H59" i="3" s="1"/>
  <c r="J131" i="4"/>
  <c r="K131" i="4" s="1"/>
  <c r="L131" i="4" s="1"/>
  <c r="J135" i="4"/>
  <c r="K135" i="4" s="1"/>
  <c r="L135" i="4" s="1"/>
  <c r="E33" i="4" s="1"/>
  <c r="F33" i="4" s="1"/>
  <c r="K24" i="4"/>
  <c r="X65" i="4"/>
  <c r="AC65" i="4" s="1"/>
  <c r="X64" i="4"/>
  <c r="Z64" i="4" s="1"/>
  <c r="X63" i="4"/>
  <c r="AC63" i="4" s="1"/>
  <c r="X58" i="4"/>
  <c r="Z58" i="4" s="1"/>
  <c r="J14" i="4"/>
  <c r="R49" i="4"/>
  <c r="I14" i="4"/>
  <c r="K14" i="4"/>
  <c r="M75" i="4"/>
  <c r="Z60" i="4"/>
  <c r="AC60" i="4"/>
  <c r="F108" i="4"/>
  <c r="H108" i="4"/>
  <c r="AC57" i="4"/>
  <c r="Z57" i="4"/>
  <c r="X55" i="4"/>
  <c r="B27" i="4"/>
  <c r="Z59" i="4"/>
  <c r="X61" i="4"/>
  <c r="M108" i="4"/>
  <c r="H16" i="4"/>
  <c r="X53" i="4"/>
  <c r="M132" i="4"/>
  <c r="N132" i="4" s="1"/>
  <c r="K132" i="4"/>
  <c r="L132" i="4" s="1"/>
  <c r="X56" i="4"/>
  <c r="H43" i="3" l="1" a="1"/>
  <c r="H43" i="3" s="1"/>
  <c r="AY20" i="2"/>
  <c r="AX19" i="2"/>
  <c r="AX20" i="2" s="1"/>
  <c r="O21" i="4"/>
  <c r="O16" i="4"/>
  <c r="F59" i="3" a="1"/>
  <c r="F59" i="3" s="1"/>
  <c r="O27" i="4"/>
  <c r="O10" i="4"/>
  <c r="AC54" i="4"/>
  <c r="AC62" i="4"/>
  <c r="M135" i="4"/>
  <c r="N135" i="4" s="1"/>
  <c r="M133" i="4"/>
  <c r="N133" i="4" s="1"/>
  <c r="H29" i="4"/>
  <c r="B29" i="4"/>
  <c r="D29" i="4"/>
  <c r="H60" i="3" s="1" a="1"/>
  <c r="H60" i="3" s="1"/>
  <c r="C29" i="4"/>
  <c r="G60" i="3" s="1" a="1"/>
  <c r="G60" i="3" s="1"/>
  <c r="H30" i="4"/>
  <c r="B30" i="4"/>
  <c r="C30" i="4"/>
  <c r="G61" i="3" s="1" a="1"/>
  <c r="G61" i="3" s="1"/>
  <c r="D30" i="4"/>
  <c r="H61" i="3" s="1" a="1"/>
  <c r="H61" i="3" s="1"/>
  <c r="H33" i="4"/>
  <c r="B33" i="4"/>
  <c r="C33" i="4"/>
  <c r="D33" i="4"/>
  <c r="M134" i="4"/>
  <c r="N134" i="4" s="1"/>
  <c r="J10" i="4"/>
  <c r="G37" i="3" a="1"/>
  <c r="G37" i="3" s="1"/>
  <c r="H37" i="3" a="1"/>
  <c r="H37" i="3" s="1"/>
  <c r="F37" i="3" a="1"/>
  <c r="F37" i="3" s="1"/>
  <c r="E32" i="4"/>
  <c r="F32" i="4" s="1"/>
  <c r="E31" i="4"/>
  <c r="F31" i="4" s="1"/>
  <c r="B11" i="4"/>
  <c r="C11" i="4"/>
  <c r="D11" i="4"/>
  <c r="M131" i="4"/>
  <c r="N131" i="4" s="1"/>
  <c r="I10" i="4"/>
  <c r="Z65" i="4"/>
  <c r="AC64" i="4"/>
  <c r="AC58" i="4"/>
  <c r="H11" i="4"/>
  <c r="Z63" i="4"/>
  <c r="K27" i="4"/>
  <c r="J27" i="4"/>
  <c r="H21" i="4"/>
  <c r="AC55" i="4"/>
  <c r="Z55" i="4"/>
  <c r="AC56" i="4"/>
  <c r="Z56" i="4"/>
  <c r="AC53" i="4"/>
  <c r="Z53" i="4"/>
  <c r="Z74" i="4"/>
  <c r="AA74" i="4" s="1"/>
  <c r="Z66" i="4"/>
  <c r="M74" i="4" s="1"/>
  <c r="AC66" i="4"/>
  <c r="AC82" i="4" s="1"/>
  <c r="I75" i="4" s="1"/>
  <c r="M72" i="4" s="1"/>
  <c r="H97" i="4"/>
  <c r="H98" i="4" s="1"/>
  <c r="I27" i="4"/>
  <c r="K16" i="4"/>
  <c r="Z61" i="4"/>
  <c r="AC61" i="4"/>
  <c r="I16" i="4"/>
  <c r="J16" i="4"/>
  <c r="AX21" i="2" l="1"/>
  <c r="AY21" i="2"/>
  <c r="O33" i="4"/>
  <c r="O11" i="4"/>
  <c r="F61" i="3" a="1"/>
  <c r="F61" i="3" s="1"/>
  <c r="O30" i="4"/>
  <c r="F60" i="3" a="1"/>
  <c r="F60" i="3" s="1"/>
  <c r="O29" i="4"/>
  <c r="H31" i="4"/>
  <c r="Q48" i="4" s="1"/>
  <c r="S48" i="4" s="1"/>
  <c r="C31" i="4"/>
  <c r="G62" i="3" s="1" a="1"/>
  <c r="G62" i="3" s="1"/>
  <c r="D31" i="4"/>
  <c r="H62" i="3" s="1" a="1"/>
  <c r="H62" i="3" s="1"/>
  <c r="B31" i="4"/>
  <c r="H32" i="4"/>
  <c r="Q47" i="4" s="1"/>
  <c r="S47" i="4" s="1"/>
  <c r="B32" i="4"/>
  <c r="C32" i="4"/>
  <c r="G63" i="3" s="1" a="1"/>
  <c r="G63" i="3" s="1"/>
  <c r="D32" i="4"/>
  <c r="H63" i="3" s="1" a="1"/>
  <c r="H63" i="3" s="1"/>
  <c r="K11" i="4"/>
  <c r="J11" i="4"/>
  <c r="B12" i="4"/>
  <c r="C12" i="4"/>
  <c r="J12" i="4" s="1"/>
  <c r="D12" i="4"/>
  <c r="K12" i="4" s="1"/>
  <c r="I11" i="4"/>
  <c r="B13" i="4"/>
  <c r="C13" i="4"/>
  <c r="D13" i="4"/>
  <c r="H12" i="4"/>
  <c r="H8" i="4"/>
  <c r="C22" i="4"/>
  <c r="D22" i="4"/>
  <c r="B22" i="4"/>
  <c r="B7" i="4"/>
  <c r="C7" i="4"/>
  <c r="D7" i="4"/>
  <c r="J29" i="4"/>
  <c r="J33" i="4"/>
  <c r="I33" i="4"/>
  <c r="I74" i="4"/>
  <c r="K21" i="4"/>
  <c r="H13" i="4"/>
  <c r="H22" i="4"/>
  <c r="K33" i="4"/>
  <c r="I29" i="4"/>
  <c r="J30" i="4"/>
  <c r="H7" i="4"/>
  <c r="Q46" i="4"/>
  <c r="S46" i="4" s="1"/>
  <c r="I30" i="4"/>
  <c r="J21" i="4"/>
  <c r="K29" i="4"/>
  <c r="K30" i="4"/>
  <c r="I21" i="4"/>
  <c r="AX22" i="2" l="1"/>
  <c r="AY22" i="2"/>
  <c r="O22" i="4"/>
  <c r="F62" i="3" a="1"/>
  <c r="F62" i="3" s="1"/>
  <c r="O31" i="4"/>
  <c r="I12" i="4"/>
  <c r="O12" i="4"/>
  <c r="O7" i="4"/>
  <c r="K31" i="4"/>
  <c r="F63" i="3" a="1"/>
  <c r="F63" i="3" s="1"/>
  <c r="O32" i="4"/>
  <c r="I31" i="4"/>
  <c r="O13" i="4"/>
  <c r="J31" i="4"/>
  <c r="H28" i="4"/>
  <c r="Q45" i="4" s="1"/>
  <c r="S45" i="4" s="1"/>
  <c r="J32" i="4"/>
  <c r="I32" i="4"/>
  <c r="H11" i="3" a="1"/>
  <c r="H11" i="3" s="1"/>
  <c r="H7" i="3" a="1"/>
  <c r="H7" i="3" s="1"/>
  <c r="H10" i="3" a="1"/>
  <c r="H10" i="3" s="1"/>
  <c r="H6" i="3" a="1"/>
  <c r="H6" i="3" s="1"/>
  <c r="H9" i="3" a="1"/>
  <c r="H9" i="3" s="1"/>
  <c r="H8" i="3" a="1"/>
  <c r="H8" i="3" s="1"/>
  <c r="I7" i="4"/>
  <c r="F10" i="3" a="1"/>
  <c r="F10" i="3" s="1"/>
  <c r="F6" i="3" a="1"/>
  <c r="F6" i="3" s="1"/>
  <c r="F9" i="3" a="1"/>
  <c r="F9" i="3" s="1"/>
  <c r="F11" i="3" a="1"/>
  <c r="F11" i="3" s="1"/>
  <c r="F7" i="3" a="1"/>
  <c r="F7" i="3" s="1"/>
  <c r="F8" i="3" a="1"/>
  <c r="F8" i="3" s="1"/>
  <c r="G7" i="3" a="1"/>
  <c r="G7" i="3" s="1"/>
  <c r="G10" i="3" a="1"/>
  <c r="G10" i="3" s="1"/>
  <c r="G6" i="3" a="1"/>
  <c r="G6" i="3" s="1"/>
  <c r="G9" i="3" a="1"/>
  <c r="G9" i="3" s="1"/>
  <c r="G11" i="3" a="1"/>
  <c r="G11" i="3" s="1"/>
  <c r="G8" i="3" a="1"/>
  <c r="G8" i="3" s="1"/>
  <c r="K32" i="4"/>
  <c r="B5" i="4"/>
  <c r="C5" i="4"/>
  <c r="D5" i="4"/>
  <c r="C4" i="4"/>
  <c r="D4" i="4"/>
  <c r="D23" i="4"/>
  <c r="C23" i="4"/>
  <c r="B23" i="4"/>
  <c r="B8" i="4"/>
  <c r="C8" i="4"/>
  <c r="D8" i="4"/>
  <c r="K7" i="4"/>
  <c r="H5" i="4"/>
  <c r="B4" i="4"/>
  <c r="H4" i="4"/>
  <c r="K13" i="4"/>
  <c r="I13" i="4"/>
  <c r="J13" i="4"/>
  <c r="K22" i="4"/>
  <c r="J22" i="4"/>
  <c r="H23" i="4"/>
  <c r="E14" i="2" a="1"/>
  <c r="E14" i="2" s="1"/>
  <c r="J7" i="4"/>
  <c r="I22" i="4"/>
  <c r="F30" i="3" l="1" a="1"/>
  <c r="F30" i="3" s="1"/>
  <c r="F32" i="3" a="1"/>
  <c r="F32" i="3" s="1"/>
  <c r="F26" i="3" a="1"/>
  <c r="F26" i="3" s="1"/>
  <c r="F35" i="3" a="1"/>
  <c r="F35" i="3" s="1"/>
  <c r="F34" i="3" a="1"/>
  <c r="F34" i="3" s="1"/>
  <c r="F31" i="3" a="1"/>
  <c r="F31" i="3" s="1"/>
  <c r="F33" i="3" a="1"/>
  <c r="F33" i="3" s="1"/>
  <c r="F25" i="3" a="1"/>
  <c r="F25" i="3" s="1"/>
  <c r="F24" i="3" a="1"/>
  <c r="F24" i="3" s="1"/>
  <c r="F27" i="3" a="1"/>
  <c r="F27" i="3" s="1"/>
  <c r="F29" i="3" a="1"/>
  <c r="F29" i="3" s="1"/>
  <c r="F28" i="3" a="1"/>
  <c r="F28" i="3" s="1"/>
  <c r="G30" i="3" a="1"/>
  <c r="G30" i="3" s="1"/>
  <c r="G25" i="3" a="1"/>
  <c r="G25" i="3" s="1"/>
  <c r="G34" i="3" a="1"/>
  <c r="G34" i="3" s="1"/>
  <c r="G24" i="3" a="1"/>
  <c r="G24" i="3" s="1"/>
  <c r="G33" i="3" a="1"/>
  <c r="G33" i="3" s="1"/>
  <c r="G26" i="3" a="1"/>
  <c r="G26" i="3" s="1"/>
  <c r="G32" i="3" a="1"/>
  <c r="G32" i="3" s="1"/>
  <c r="G35" i="3" a="1"/>
  <c r="G35" i="3" s="1"/>
  <c r="G31" i="3" a="1"/>
  <c r="G31" i="3" s="1"/>
  <c r="G29" i="3" a="1"/>
  <c r="G29" i="3" s="1"/>
  <c r="G28" i="3" a="1"/>
  <c r="G28" i="3" s="1"/>
  <c r="G27" i="3" a="1"/>
  <c r="G27" i="3" s="1"/>
  <c r="H30" i="3" a="1"/>
  <c r="H30" i="3" s="1"/>
  <c r="H34" i="3" a="1"/>
  <c r="H34" i="3" s="1"/>
  <c r="H26" i="3" a="1"/>
  <c r="H26" i="3" s="1"/>
  <c r="H33" i="3" a="1"/>
  <c r="H33" i="3" s="1"/>
  <c r="H25" i="3" a="1"/>
  <c r="H25" i="3" s="1"/>
  <c r="H35" i="3" a="1"/>
  <c r="H35" i="3" s="1"/>
  <c r="H24" i="3" a="1"/>
  <c r="H24" i="3" s="1"/>
  <c r="H32" i="3" a="1"/>
  <c r="H32" i="3" s="1"/>
  <c r="H31" i="3" a="1"/>
  <c r="H31" i="3" s="1"/>
  <c r="H29" i="3" a="1"/>
  <c r="H29" i="3" s="1"/>
  <c r="H28" i="3" a="1"/>
  <c r="H28" i="3" s="1"/>
  <c r="H27" i="3" a="1"/>
  <c r="H27" i="3" s="1"/>
  <c r="AX23" i="2"/>
  <c r="AY23" i="2"/>
  <c r="O23" i="4"/>
  <c r="O5" i="4"/>
  <c r="O4" i="4"/>
  <c r="O8" i="4"/>
  <c r="Q49" i="4"/>
  <c r="S49" i="4" s="1"/>
  <c r="G38" i="3" a="1"/>
  <c r="G38" i="3" s="1"/>
  <c r="G42" i="3" a="1"/>
  <c r="G42" i="3" s="1"/>
  <c r="G41" i="3" a="1"/>
  <c r="G41" i="3" s="1"/>
  <c r="G40" i="3" a="1"/>
  <c r="G40" i="3" s="1"/>
  <c r="G39" i="3" a="1"/>
  <c r="G39" i="3" s="1"/>
  <c r="H39" i="3" a="1"/>
  <c r="H39" i="3" s="1"/>
  <c r="H38" i="3" a="1"/>
  <c r="H38" i="3" s="1"/>
  <c r="H42" i="3" a="1"/>
  <c r="H42" i="3" s="1"/>
  <c r="H41" i="3" a="1"/>
  <c r="H41" i="3" s="1"/>
  <c r="H40" i="3" a="1"/>
  <c r="H40" i="3" s="1"/>
  <c r="H4" i="3" a="1"/>
  <c r="H4" i="3" s="1"/>
  <c r="H2" i="3" a="1"/>
  <c r="H2" i="3" s="1"/>
  <c r="J13" i="2" s="1" a="1"/>
  <c r="J13" i="2" s="1"/>
  <c r="H3" i="3" a="1"/>
  <c r="H3" i="3" s="1"/>
  <c r="H12" i="3" a="1"/>
  <c r="H12" i="3" s="1"/>
  <c r="H19" i="3" a="1"/>
  <c r="H19" i="3" s="1"/>
  <c r="H14" i="3" a="1"/>
  <c r="H14" i="3" s="1"/>
  <c r="H21" i="3" a="1"/>
  <c r="H21" i="3" s="1"/>
  <c r="H17" i="3" a="1"/>
  <c r="H17" i="3" s="1"/>
  <c r="H15" i="3" a="1"/>
  <c r="H15" i="3" s="1"/>
  <c r="H23" i="3" a="1"/>
  <c r="H23" i="3" s="1"/>
  <c r="H18" i="3" a="1"/>
  <c r="H18" i="3" s="1"/>
  <c r="H16" i="3" a="1"/>
  <c r="H16" i="3" s="1"/>
  <c r="H22" i="3" a="1"/>
  <c r="H22" i="3" s="1"/>
  <c r="H13" i="3" a="1"/>
  <c r="H13" i="3" s="1"/>
  <c r="F4" i="3" a="1"/>
  <c r="F4" i="3" s="1"/>
  <c r="F3" i="3" a="1"/>
  <c r="F3" i="3" s="1"/>
  <c r="J14" i="2" s="1" a="1"/>
  <c r="J14" i="2" s="1"/>
  <c r="G17" i="3" a="1"/>
  <c r="G17" i="3" s="1"/>
  <c r="G15" i="3" a="1"/>
  <c r="G15" i="3" s="1"/>
  <c r="G23" i="3" a="1"/>
  <c r="G23" i="3" s="1"/>
  <c r="G21" i="3" a="1"/>
  <c r="G21" i="3" s="1"/>
  <c r="G16" i="3" a="1"/>
  <c r="G16" i="3" s="1"/>
  <c r="G22" i="3" a="1"/>
  <c r="G22" i="3" s="1"/>
  <c r="G14" i="3" a="1"/>
  <c r="G14" i="3" s="1"/>
  <c r="G13" i="3" a="1"/>
  <c r="G13" i="3" s="1"/>
  <c r="G12" i="3" a="1"/>
  <c r="G12" i="3" s="1"/>
  <c r="G19" i="3" a="1"/>
  <c r="G19" i="3" s="1"/>
  <c r="G18" i="3" a="1"/>
  <c r="G18" i="3" s="1"/>
  <c r="G4" i="3" a="1"/>
  <c r="G4" i="3" s="1"/>
  <c r="G2" i="3" a="1"/>
  <c r="G2" i="3" s="1"/>
  <c r="J12" i="2" s="1" a="1"/>
  <c r="J12" i="2" s="1"/>
  <c r="G3" i="3" a="1"/>
  <c r="G3" i="3" s="1"/>
  <c r="J15" i="2" s="1" a="1"/>
  <c r="J15" i="2" s="1"/>
  <c r="F17" i="3" a="1"/>
  <c r="F17" i="3" s="1"/>
  <c r="F14" i="3" a="1"/>
  <c r="F14" i="3" s="1"/>
  <c r="F15" i="3" a="1"/>
  <c r="F15" i="3" s="1"/>
  <c r="F23" i="3" a="1"/>
  <c r="F23" i="3" s="1"/>
  <c r="F16" i="3" a="1"/>
  <c r="F16" i="3" s="1"/>
  <c r="F22" i="3" a="1"/>
  <c r="F22" i="3" s="1"/>
  <c r="F13" i="3" a="1"/>
  <c r="F13" i="3" s="1"/>
  <c r="F12" i="3" a="1"/>
  <c r="F12" i="3" s="1"/>
  <c r="F19" i="3" a="1"/>
  <c r="F19" i="3" s="1"/>
  <c r="F18" i="3" a="1"/>
  <c r="F18" i="3" s="1"/>
  <c r="F21" i="3" a="1"/>
  <c r="F21" i="3" s="1"/>
  <c r="J8" i="4"/>
  <c r="F38" i="3" a="1"/>
  <c r="F38" i="3" s="1"/>
  <c r="F40" i="3" a="1"/>
  <c r="F40" i="3" s="1"/>
  <c r="F42" i="3" a="1"/>
  <c r="F42" i="3" s="1"/>
  <c r="F41" i="3" a="1"/>
  <c r="F41" i="3" s="1"/>
  <c r="F39" i="3" a="1"/>
  <c r="F39" i="3" s="1"/>
  <c r="K8" i="4"/>
  <c r="D25" i="4"/>
  <c r="B25" i="4"/>
  <c r="C25" i="4"/>
  <c r="I8" i="4"/>
  <c r="H6" i="4"/>
  <c r="C20" i="4"/>
  <c r="G36" i="3" s="1" a="1"/>
  <c r="G36" i="3" s="1"/>
  <c r="B20" i="4"/>
  <c r="D20" i="4"/>
  <c r="H36" i="3" s="1" a="1"/>
  <c r="H36" i="3" s="1"/>
  <c r="J5" i="4"/>
  <c r="K23" i="4"/>
  <c r="E15" i="2" a="1"/>
  <c r="E15" i="2" s="1"/>
  <c r="K5" i="4"/>
  <c r="I23" i="4"/>
  <c r="J23" i="4"/>
  <c r="I5" i="4"/>
  <c r="K4" i="4"/>
  <c r="J4" i="4"/>
  <c r="H25" i="4"/>
  <c r="H20" i="4"/>
  <c r="I4" i="4"/>
  <c r="F2" i="3" a="1"/>
  <c r="F2" i="3" s="1"/>
  <c r="J11" i="2" s="1" a="1"/>
  <c r="J11" i="2" s="1"/>
  <c r="AX24" i="2" l="1"/>
  <c r="AY24" i="2"/>
  <c r="O25" i="4"/>
  <c r="F36" i="3" a="1"/>
  <c r="F36" i="3" s="1"/>
  <c r="O20" i="4"/>
  <c r="J16" i="2" a="1"/>
  <c r="J16" i="2" s="1"/>
  <c r="H46" i="3" a="1"/>
  <c r="H46" i="3" s="1"/>
  <c r="H56" i="3" a="1"/>
  <c r="H56" i="3" s="1"/>
  <c r="H51" i="3" a="1"/>
  <c r="H51" i="3" s="1"/>
  <c r="H55" i="3" a="1"/>
  <c r="H55" i="3" s="1"/>
  <c r="H54" i="3" a="1"/>
  <c r="H54" i="3" s="1"/>
  <c r="H53" i="3" a="1"/>
  <c r="H53" i="3" s="1"/>
  <c r="H49" i="3" a="1"/>
  <c r="H49" i="3" s="1"/>
  <c r="H57" i="3" a="1"/>
  <c r="H57" i="3" s="1"/>
  <c r="H52" i="3" a="1"/>
  <c r="H52" i="3" s="1"/>
  <c r="H48" i="3" a="1"/>
  <c r="H48" i="3" s="1"/>
  <c r="H45" i="3" a="1"/>
  <c r="H45" i="3" s="1"/>
  <c r="H47" i="3" a="1"/>
  <c r="H47" i="3" s="1"/>
  <c r="H58" i="3" a="1"/>
  <c r="H58" i="3" s="1"/>
  <c r="H44" i="3" a="1"/>
  <c r="H44" i="3" s="1"/>
  <c r="H50" i="3" a="1"/>
  <c r="H50" i="3" s="1"/>
  <c r="G51" i="3" a="1"/>
  <c r="G51" i="3" s="1"/>
  <c r="G55" i="3" a="1"/>
  <c r="G55" i="3" s="1"/>
  <c r="G54" i="3" a="1"/>
  <c r="G54" i="3" s="1"/>
  <c r="G53" i="3" a="1"/>
  <c r="G53" i="3" s="1"/>
  <c r="G49" i="3" a="1"/>
  <c r="G49" i="3" s="1"/>
  <c r="G48" i="3" a="1"/>
  <c r="G48" i="3" s="1"/>
  <c r="G57" i="3" a="1"/>
  <c r="G57" i="3" s="1"/>
  <c r="G52" i="3" a="1"/>
  <c r="G52" i="3" s="1"/>
  <c r="G45" i="3" a="1"/>
  <c r="G45" i="3" s="1"/>
  <c r="G46" i="3" a="1"/>
  <c r="G46" i="3" s="1"/>
  <c r="G47" i="3" a="1"/>
  <c r="G47" i="3" s="1"/>
  <c r="G44" i="3" a="1"/>
  <c r="G44" i="3" s="1"/>
  <c r="G58" i="3" a="1"/>
  <c r="G58" i="3" s="1"/>
  <c r="G50" i="3" a="1"/>
  <c r="G50" i="3" s="1"/>
  <c r="G56" i="3" a="1"/>
  <c r="G56" i="3" s="1"/>
  <c r="F53" i="3" a="1"/>
  <c r="F53" i="3" s="1"/>
  <c r="F49" i="3" a="1"/>
  <c r="F49" i="3" s="1"/>
  <c r="F48" i="3" a="1"/>
  <c r="F48" i="3" s="1"/>
  <c r="F57" i="3" a="1"/>
  <c r="F57" i="3" s="1"/>
  <c r="F52" i="3" a="1"/>
  <c r="F52" i="3" s="1"/>
  <c r="F46" i="3" a="1"/>
  <c r="F46" i="3" s="1"/>
  <c r="F45" i="3" a="1"/>
  <c r="F45" i="3" s="1"/>
  <c r="F47" i="3" a="1"/>
  <c r="F47" i="3" s="1"/>
  <c r="F44" i="3" a="1"/>
  <c r="F44" i="3" s="1"/>
  <c r="F58" i="3" a="1"/>
  <c r="F58" i="3" s="1"/>
  <c r="F50" i="3" a="1"/>
  <c r="F50" i="3" s="1"/>
  <c r="F56" i="3" a="1"/>
  <c r="F56" i="3" s="1"/>
  <c r="F51" i="3" a="1"/>
  <c r="F51" i="3" s="1"/>
  <c r="F55" i="3" a="1"/>
  <c r="F55" i="3" s="1"/>
  <c r="F54" i="3" a="1"/>
  <c r="F54" i="3" s="1"/>
  <c r="B19" i="4"/>
  <c r="D19" i="4"/>
  <c r="C19" i="4"/>
  <c r="B6" i="4"/>
  <c r="F20" i="3" s="1" a="1"/>
  <c r="F20" i="3" s="1"/>
  <c r="C6" i="4"/>
  <c r="G20" i="3" s="1" a="1"/>
  <c r="G20" i="3" s="1"/>
  <c r="D6" i="4"/>
  <c r="B18" i="4"/>
  <c r="C18" i="4"/>
  <c r="D18" i="4"/>
  <c r="B17" i="4"/>
  <c r="C17" i="4"/>
  <c r="D17" i="4"/>
  <c r="K20" i="4"/>
  <c r="H18" i="4"/>
  <c r="J20" i="4"/>
  <c r="K25" i="4"/>
  <c r="H19" i="4"/>
  <c r="J25" i="4"/>
  <c r="I25" i="4"/>
  <c r="H17" i="4"/>
  <c r="E16" i="2" a="1"/>
  <c r="E16" i="2" s="1"/>
  <c r="I20" i="4"/>
  <c r="O18" i="4" l="1"/>
  <c r="H5" i="3" a="1"/>
  <c r="H5" i="3" s="1"/>
  <c r="H20" i="3" a="1"/>
  <c r="H20" i="3" s="1"/>
  <c r="AX25" i="2"/>
  <c r="AY25" i="2"/>
  <c r="O17" i="4"/>
  <c r="F5" i="3" a="1"/>
  <c r="F5" i="3" s="1"/>
  <c r="O6" i="4"/>
  <c r="O19" i="4"/>
  <c r="J6" i="4"/>
  <c r="G5" i="3" a="1"/>
  <c r="G5" i="3" s="1"/>
  <c r="I6" i="4"/>
  <c r="D34" i="4"/>
  <c r="C34" i="4"/>
  <c r="K6" i="4"/>
  <c r="H26" i="4"/>
  <c r="Q41" i="4" s="1"/>
  <c r="K19" i="4"/>
  <c r="J17" i="4"/>
  <c r="K17" i="4"/>
  <c r="K18" i="4"/>
  <c r="I17" i="4"/>
  <c r="B34" i="4"/>
  <c r="I18" i="4"/>
  <c r="J19" i="4"/>
  <c r="J18" i="4"/>
  <c r="I19" i="4"/>
  <c r="AX26" i="2" l="1"/>
  <c r="AY26" i="2"/>
  <c r="H34" i="4"/>
  <c r="Q43" i="4"/>
  <c r="S43" i="4" s="1"/>
  <c r="S41" i="4"/>
  <c r="Q50" i="4"/>
  <c r="AY27" i="2" l="1"/>
  <c r="AX27" i="2"/>
  <c r="J17" i="2" a="1"/>
  <c r="J17" i="2" s="1"/>
  <c r="E17" i="2" a="1"/>
  <c r="E17" i="2" s="1"/>
  <c r="AX28" i="2" l="1"/>
  <c r="AY28" i="2"/>
  <c r="J18" i="2" a="1"/>
  <c r="J18" i="2" s="1"/>
  <c r="E18" i="2" a="1"/>
  <c r="E18" i="2" s="1"/>
  <c r="AX29" i="2" l="1"/>
  <c r="AY29" i="2"/>
  <c r="J19" i="2" a="1"/>
  <c r="J19" i="2" s="1"/>
  <c r="E19" i="2" a="1"/>
  <c r="E19" i="2" s="1"/>
  <c r="AY30" i="2" l="1"/>
  <c r="AX30" i="2"/>
  <c r="J20" i="2" a="1"/>
  <c r="J20" i="2" s="1"/>
  <c r="J21" i="2" a="1"/>
  <c r="J21" i="2" s="1"/>
  <c r="E20" i="2" a="1"/>
  <c r="E20" i="2" s="1"/>
  <c r="AX31" i="2" l="1"/>
  <c r="AY31" i="2"/>
  <c r="E21" i="2" a="1"/>
  <c r="E21" i="2" s="1"/>
  <c r="AX32" i="2" l="1"/>
  <c r="AY32" i="2"/>
  <c r="J22" i="2" a="1"/>
  <c r="J22" i="2" s="1"/>
  <c r="E22" i="2" a="1"/>
  <c r="E22" i="2" s="1"/>
  <c r="AY33" i="2" l="1"/>
  <c r="AX33" i="2"/>
  <c r="J23" i="2" a="1"/>
  <c r="J23" i="2" s="1"/>
  <c r="E23" i="2" a="1"/>
  <c r="E23" i="2" s="1"/>
  <c r="AX34" i="2" l="1"/>
  <c r="AY34" i="2"/>
  <c r="J24" i="2" a="1"/>
  <c r="J24" i="2" s="1"/>
  <c r="J25" i="2" a="1"/>
  <c r="J25" i="2" s="1"/>
  <c r="E24" i="2" a="1"/>
  <c r="E24" i="2" s="1"/>
  <c r="AY35" i="2" l="1"/>
  <c r="AX35" i="2"/>
  <c r="E25" i="2" a="1"/>
  <c r="E25" i="2" s="1"/>
  <c r="AY36" i="2" l="1"/>
  <c r="AX36" i="2"/>
  <c r="J26" i="2" a="1"/>
  <c r="J26" i="2" s="1"/>
  <c r="E26" i="2" a="1"/>
  <c r="E26" i="2" s="1"/>
  <c r="AX37" i="2" l="1"/>
  <c r="AY37" i="2"/>
  <c r="J27" i="2" a="1"/>
  <c r="J27" i="2" s="1"/>
  <c r="E27" i="2" a="1"/>
  <c r="E27" i="2" s="1"/>
  <c r="AX38" i="2" l="1"/>
  <c r="AY38" i="2"/>
  <c r="J28" i="2" a="1"/>
  <c r="J28" i="2" s="1"/>
  <c r="E28" i="2" a="1"/>
  <c r="E28" i="2" s="1"/>
  <c r="AY39" i="2" l="1"/>
  <c r="AX39" i="2"/>
  <c r="J29" i="2" a="1"/>
  <c r="J29" i="2" s="1"/>
  <c r="AY40" i="2" l="1"/>
  <c r="AX40" i="2"/>
  <c r="E29" i="2" a="1"/>
  <c r="E29" i="2" s="1"/>
  <c r="AY41" i="2" l="1"/>
  <c r="AX41" i="2"/>
  <c r="J30" i="2" a="1"/>
  <c r="J30" i="2" s="1"/>
  <c r="E30" i="2" a="1"/>
  <c r="E30" i="2" s="1"/>
  <c r="AX42" i="2" l="1"/>
  <c r="AY42" i="2"/>
  <c r="J31" i="2" a="1"/>
  <c r="J31" i="2" s="1"/>
  <c r="E31" i="2" a="1"/>
  <c r="E31" i="2" s="1"/>
  <c r="AY43" i="2" l="1"/>
  <c r="AX43" i="2"/>
  <c r="J32" i="2" a="1"/>
  <c r="J32" i="2" s="1"/>
  <c r="J33" i="2" a="1"/>
  <c r="J33" i="2" s="1"/>
  <c r="E32" i="2" a="1"/>
  <c r="E32" i="2" s="1"/>
  <c r="AX44" i="2" l="1"/>
  <c r="AY44" i="2"/>
  <c r="E33" i="2" a="1"/>
  <c r="E33" i="2" s="1"/>
  <c r="J34" i="2" a="1"/>
  <c r="J34" i="2" s="1"/>
  <c r="AY45" i="2" l="1"/>
  <c r="AX45" i="2"/>
  <c r="E34" i="2" a="1"/>
  <c r="E34" i="2" s="1"/>
  <c r="AX46" i="2" l="1"/>
  <c r="AY46" i="2"/>
  <c r="J35" i="2" a="1"/>
  <c r="J35" i="2" s="1"/>
  <c r="E35" i="2" a="1"/>
  <c r="E35" i="2" s="1"/>
  <c r="AX47" i="2" l="1"/>
  <c r="AY47" i="2"/>
  <c r="J36" i="2" a="1"/>
  <c r="J36" i="2" s="1"/>
  <c r="E36" i="2" a="1"/>
  <c r="E36" i="2" s="1"/>
  <c r="AY48" i="2" l="1"/>
  <c r="AX48" i="2"/>
  <c r="J37" i="2" a="1"/>
  <c r="J37" i="2" s="1"/>
  <c r="E37" i="2" a="1"/>
  <c r="E37" i="2" s="1"/>
  <c r="AX49" i="2" l="1"/>
  <c r="AY49" i="2"/>
  <c r="J38" i="2" a="1"/>
  <c r="J38" i="2" s="1"/>
  <c r="E38" i="2" a="1"/>
  <c r="E38" i="2" s="1"/>
  <c r="AY50" i="2" l="1"/>
  <c r="AX50" i="2"/>
  <c r="J39" i="2" a="1"/>
  <c r="J39" i="2" s="1"/>
  <c r="E39" i="2" a="1"/>
  <c r="E39" i="2" s="1"/>
  <c r="AY51" i="2" l="1"/>
  <c r="AX51" i="2"/>
  <c r="J40" i="2" a="1"/>
  <c r="J40" i="2" s="1"/>
  <c r="E40" i="2" a="1"/>
  <c r="E40" i="2" s="1"/>
  <c r="AX52" i="2" l="1"/>
  <c r="AY52" i="2"/>
  <c r="J41" i="2" a="1"/>
  <c r="J41" i="2" s="1"/>
  <c r="E41" i="2" a="1"/>
  <c r="E41" i="2" s="1"/>
  <c r="AX53" i="2" l="1"/>
  <c r="AY53" i="2"/>
  <c r="J42" i="2" a="1"/>
  <c r="J42" i="2" s="1"/>
  <c r="E42" i="2" a="1"/>
  <c r="E42" i="2" s="1"/>
  <c r="AX54" i="2" l="1"/>
  <c r="AY54" i="2"/>
  <c r="J43" i="2" a="1"/>
  <c r="J43" i="2" s="1"/>
  <c r="E43" i="2" a="1"/>
  <c r="E43" i="2" s="1"/>
  <c r="AX55" i="2" l="1"/>
  <c r="AY55" i="2"/>
  <c r="J44" i="2" a="1"/>
  <c r="J44" i="2" s="1"/>
  <c r="AX56" i="2" l="1"/>
  <c r="AY56" i="2"/>
  <c r="E44" i="2" a="1"/>
  <c r="E44" i="2" s="1"/>
  <c r="AY57" i="2" l="1"/>
  <c r="AX57" i="2"/>
  <c r="J45" i="2" a="1"/>
  <c r="J45" i="2" s="1"/>
  <c r="E45" i="2" a="1"/>
  <c r="E45" i="2" s="1"/>
  <c r="AX58" i="2" l="1"/>
  <c r="AY58" i="2"/>
  <c r="J46" i="2" a="1"/>
  <c r="J46" i="2" s="1"/>
  <c r="E46" i="2" a="1"/>
  <c r="E46" i="2" s="1"/>
  <c r="AY59" i="2" l="1"/>
  <c r="AX59" i="2"/>
  <c r="J47" i="2" a="1"/>
  <c r="J47" i="2" s="1"/>
  <c r="E47" i="2" a="1"/>
  <c r="E47" i="2" s="1"/>
  <c r="AX60" i="2" l="1"/>
  <c r="AY60" i="2"/>
  <c r="J48" i="2" a="1"/>
  <c r="J48" i="2" s="1"/>
  <c r="E48" i="2" a="1"/>
  <c r="E48" i="2" s="1"/>
  <c r="AY61" i="2" l="1"/>
  <c r="AX61" i="2"/>
  <c r="J49" i="2" a="1"/>
  <c r="J49" i="2" s="1"/>
  <c r="E49" i="2" a="1"/>
  <c r="E49" i="2" s="1"/>
  <c r="AX62" i="2" l="1"/>
  <c r="AY62" i="2"/>
  <c r="J50" i="2" a="1"/>
  <c r="J50" i="2" s="1"/>
  <c r="E50" i="2" a="1"/>
  <c r="E50" i="2" s="1"/>
  <c r="AX63" i="2" l="1"/>
  <c r="AY63" i="2"/>
  <c r="J51" i="2" a="1"/>
  <c r="J51" i="2" s="1"/>
  <c r="J52" i="2" a="1"/>
  <c r="J52" i="2" s="1"/>
  <c r="E51" i="2" a="1"/>
  <c r="E51" i="2" s="1"/>
  <c r="AX64" i="2" l="1"/>
  <c r="AY64" i="2"/>
  <c r="E52" i="2" a="1"/>
  <c r="E52" i="2" s="1"/>
  <c r="AX65" i="2" l="1"/>
  <c r="AY65" i="2"/>
  <c r="J53" i="2" a="1"/>
  <c r="J53" i="2" s="1"/>
  <c r="E53" i="2" a="1"/>
  <c r="E53" i="2" s="1"/>
  <c r="AX66" i="2" l="1"/>
  <c r="AY66" i="2"/>
  <c r="J54" i="2" a="1"/>
  <c r="J54" i="2" s="1"/>
  <c r="E54" i="2" a="1"/>
  <c r="E54" i="2" s="1"/>
  <c r="AX67" i="2" l="1"/>
  <c r="AY67" i="2"/>
  <c r="J55" i="2" a="1"/>
  <c r="J55" i="2" s="1"/>
  <c r="E55" i="2" a="1"/>
  <c r="E55" i="2" s="1"/>
  <c r="AX68" i="2" l="1"/>
  <c r="AY68" i="2"/>
  <c r="J56" i="2" a="1"/>
  <c r="J56" i="2" s="1"/>
  <c r="E56" i="2" a="1"/>
  <c r="E56" i="2" s="1"/>
  <c r="AY69" i="2" l="1"/>
  <c r="AX69" i="2"/>
  <c r="J57" i="2" a="1"/>
  <c r="J57" i="2" s="1"/>
  <c r="E57" i="2" a="1"/>
  <c r="E57" i="2" s="1"/>
  <c r="AX70" i="2" l="1"/>
  <c r="AY70" i="2"/>
  <c r="J58" i="2" a="1"/>
  <c r="J58" i="2" s="1"/>
  <c r="E58" i="2" a="1"/>
  <c r="E58" i="2" s="1"/>
  <c r="AY71" i="2" l="1"/>
  <c r="AX71" i="2"/>
  <c r="J59" i="2" a="1"/>
  <c r="J59" i="2" s="1"/>
  <c r="E59" i="2" a="1"/>
  <c r="E59" i="2" s="1"/>
  <c r="AY72" i="2" l="1"/>
  <c r="AX72" i="2"/>
  <c r="J60" i="2" a="1"/>
  <c r="J60" i="2" s="1"/>
  <c r="E60" i="2" a="1"/>
  <c r="E60" i="2" s="1"/>
  <c r="AX73" i="2" l="1"/>
  <c r="AY73" i="2"/>
  <c r="J61" i="2" a="1"/>
  <c r="J61" i="2" s="1"/>
  <c r="E61" i="2" a="1"/>
  <c r="E61" i="2" s="1"/>
  <c r="AY74" i="2" l="1"/>
  <c r="AX74" i="2"/>
  <c r="J62" i="2" a="1"/>
  <c r="J62" i="2" s="1"/>
  <c r="J63" i="2" a="1"/>
  <c r="J63" i="2" s="1"/>
  <c r="E62" i="2" a="1"/>
  <c r="E62" i="2" s="1"/>
  <c r="AX75" i="2" l="1"/>
  <c r="AY75" i="2"/>
  <c r="E63" i="2" a="1"/>
  <c r="E63" i="2" s="1"/>
  <c r="AX76" i="2" l="1"/>
  <c r="AY76" i="2"/>
  <c r="J64" i="2" a="1"/>
  <c r="J64" i="2" s="1"/>
  <c r="E64" i="2" a="1"/>
  <c r="E64" i="2" s="1"/>
  <c r="AY77" i="2" l="1"/>
  <c r="AX77" i="2"/>
  <c r="J65" i="2" a="1"/>
  <c r="J65" i="2" s="1"/>
  <c r="AY78" i="2" l="1"/>
  <c r="AX78" i="2"/>
  <c r="E65" i="2" a="1"/>
  <c r="E65" i="2" s="1"/>
  <c r="J66" i="2" a="1"/>
  <c r="J66" i="2" s="1"/>
  <c r="AX79" i="2" l="1"/>
  <c r="AY79" i="2"/>
  <c r="E66" i="2" a="1"/>
  <c r="E66" i="2" s="1"/>
  <c r="AX80" i="2" l="1"/>
  <c r="AY80" i="2"/>
  <c r="J67" i="2" a="1"/>
  <c r="J67" i="2" s="1"/>
  <c r="E67" i="2" a="1"/>
  <c r="E67" i="2" s="1"/>
  <c r="AY81" i="2" l="1"/>
  <c r="AX81" i="2"/>
  <c r="J68" i="2" a="1"/>
  <c r="J68" i="2" s="1"/>
  <c r="E68" i="2" a="1"/>
  <c r="E68" i="2" s="1"/>
  <c r="AY82" i="2" l="1"/>
  <c r="AX82" i="2"/>
  <c r="J69" i="2" a="1"/>
  <c r="J69" i="2" s="1"/>
  <c r="E69" i="2" a="1"/>
  <c r="E69" i="2" s="1"/>
  <c r="AX83" i="2" l="1"/>
  <c r="AY83" i="2"/>
  <c r="J70" i="2" a="1"/>
  <c r="J70" i="2" s="1"/>
  <c r="E70" i="2" a="1"/>
  <c r="E70" i="2" s="1"/>
  <c r="AX84" i="2" l="1"/>
  <c r="AY84" i="2"/>
  <c r="J71" i="2" a="1"/>
  <c r="J71" i="2" s="1"/>
  <c r="AX85" i="2" l="1"/>
  <c r="AY85" i="2"/>
  <c r="E71" i="2" a="1"/>
  <c r="E71" i="2" s="1"/>
  <c r="J72" i="2" a="1"/>
  <c r="J72" i="2" s="1"/>
  <c r="AX86" i="2" l="1"/>
  <c r="AY86" i="2"/>
  <c r="E72" i="2" a="1"/>
  <c r="E72" i="2" s="1"/>
  <c r="AY87" i="2" l="1"/>
  <c r="AX87" i="2"/>
  <c r="J73" i="2" a="1"/>
  <c r="J73" i="2" s="1"/>
  <c r="E73" i="2" a="1"/>
  <c r="E73" i="2" s="1"/>
  <c r="AY88" i="2" l="1"/>
  <c r="AX88" i="2"/>
  <c r="J74" i="2" a="1"/>
  <c r="J74" i="2" s="1"/>
  <c r="AX89" i="2" l="1"/>
  <c r="AY89" i="2"/>
  <c r="E74" i="2" a="1"/>
  <c r="E74" i="2" s="1"/>
  <c r="J75" i="2" a="1"/>
  <c r="J75" i="2" s="1"/>
  <c r="AY90" i="2" l="1"/>
  <c r="AX90" i="2"/>
  <c r="E75" i="2" a="1"/>
  <c r="E75" i="2" s="1"/>
  <c r="J76" i="2" a="1"/>
  <c r="J76" i="2" s="1"/>
  <c r="AX91" i="2" l="1"/>
  <c r="AY91" i="2"/>
  <c r="E76" i="2" a="1"/>
  <c r="E76" i="2" s="1"/>
  <c r="AX92" i="2" l="1"/>
  <c r="AY92" i="2"/>
  <c r="J77" i="2" a="1"/>
  <c r="J77" i="2" s="1"/>
  <c r="E77" i="2" a="1"/>
  <c r="E77" i="2" s="1"/>
  <c r="AX93" i="2" l="1"/>
  <c r="AY93" i="2"/>
  <c r="J78" i="2" a="1"/>
  <c r="J78" i="2" s="1"/>
  <c r="J79" i="2" a="1"/>
  <c r="J79" i="2" s="1"/>
  <c r="E78" i="2" a="1"/>
  <c r="E78" i="2" s="1"/>
  <c r="AX94" i="2" l="1"/>
  <c r="AY94" i="2"/>
  <c r="E79" i="2" a="1"/>
  <c r="E79" i="2" s="1"/>
  <c r="AX95" i="2" l="1"/>
  <c r="AY95" i="2"/>
  <c r="J80" i="2" a="1"/>
  <c r="J80" i="2" s="1"/>
  <c r="AX96" i="2" l="1"/>
  <c r="AY96" i="2"/>
  <c r="E80" i="2" a="1"/>
  <c r="E80" i="2" s="1"/>
  <c r="J81" i="2" a="1"/>
  <c r="J81" i="2" s="1"/>
  <c r="AX97" i="2" l="1"/>
  <c r="AY97" i="2"/>
  <c r="E81" i="2" a="1"/>
  <c r="E81" i="2" s="1"/>
  <c r="AX98" i="2" l="1"/>
  <c r="AY98" i="2"/>
  <c r="J82" i="2" a="1"/>
  <c r="J82" i="2" s="1"/>
  <c r="E82" i="2" a="1"/>
  <c r="E82" i="2" s="1"/>
  <c r="AY99" i="2" l="1"/>
  <c r="AX99" i="2"/>
  <c r="J83" i="2" a="1"/>
  <c r="J83" i="2" s="1"/>
  <c r="E83" i="2" a="1"/>
  <c r="E83" i="2" s="1"/>
  <c r="AX100" i="2" l="1"/>
  <c r="AY100" i="2"/>
  <c r="J84" i="2" a="1"/>
  <c r="J84" i="2" s="1"/>
  <c r="J85" i="2" a="1"/>
  <c r="J85" i="2" s="1"/>
  <c r="E84" i="2" a="1"/>
  <c r="E84" i="2" s="1"/>
  <c r="AY101" i="2" l="1"/>
  <c r="AX101" i="2"/>
  <c r="E85" i="2" a="1"/>
  <c r="E85" i="2" s="1"/>
  <c r="AX102" i="2" l="1"/>
  <c r="AY102" i="2"/>
  <c r="J86" i="2" a="1"/>
  <c r="J86" i="2" s="1"/>
  <c r="AY103" i="2" l="1"/>
  <c r="AX103" i="2"/>
  <c r="E86" i="2" a="1"/>
  <c r="E86" i="2" s="1"/>
  <c r="AX104" i="2" l="1"/>
  <c r="AY104" i="2"/>
  <c r="J87" i="2" a="1"/>
  <c r="J87" i="2" s="1"/>
  <c r="E87" i="2" a="1"/>
  <c r="E87" i="2" s="1"/>
  <c r="AX105" i="2" l="1"/>
  <c r="AY105" i="2"/>
  <c r="J88" i="2" a="1"/>
  <c r="J88" i="2" s="1"/>
  <c r="E88" i="2" a="1"/>
  <c r="E88" i="2" s="1"/>
  <c r="AX106" i="2" l="1"/>
  <c r="AY106" i="2"/>
  <c r="J89" i="2" a="1"/>
  <c r="J89" i="2" s="1"/>
  <c r="AY107" i="2" l="1"/>
  <c r="AX107" i="2"/>
  <c r="J90" i="2" a="1"/>
  <c r="J90" i="2" s="1"/>
  <c r="E89" i="2" a="1"/>
  <c r="E89" i="2" s="1"/>
  <c r="AY108" i="2" l="1"/>
  <c r="AX108" i="2"/>
  <c r="E90" i="2" a="1"/>
  <c r="E90" i="2" s="1"/>
  <c r="AY109" i="2" l="1"/>
  <c r="AX109" i="2"/>
  <c r="J91" i="2" a="1"/>
  <c r="J91" i="2" s="1"/>
  <c r="E91" i="2" a="1"/>
  <c r="E91" i="2" s="1"/>
  <c r="AX110" i="2" l="1"/>
  <c r="AY110" i="2"/>
  <c r="J92" i="2" a="1"/>
  <c r="J92" i="2" s="1"/>
  <c r="J93" i="2" a="1"/>
  <c r="J93" i="2" s="1"/>
  <c r="E92" i="2" a="1"/>
  <c r="E92" i="2" s="1"/>
  <c r="AY111" i="2" l="1"/>
  <c r="AX111" i="2"/>
  <c r="J94" i="2" a="1"/>
  <c r="J94" i="2" s="1"/>
  <c r="E93" i="2" a="1"/>
  <c r="E93" i="2" s="1"/>
  <c r="AX112" i="2" l="1"/>
  <c r="AY112" i="2"/>
  <c r="E94" i="2" a="1"/>
  <c r="E94" i="2" s="1"/>
  <c r="AX113" i="2" l="1"/>
  <c r="AY113" i="2"/>
  <c r="J95" i="2" a="1"/>
  <c r="J95" i="2" s="1"/>
  <c r="AX114" i="2" l="1"/>
  <c r="AY114" i="2"/>
  <c r="E95" i="2" a="1"/>
  <c r="E95" i="2" s="1"/>
  <c r="AX115" i="2" l="1"/>
  <c r="AY115" i="2"/>
  <c r="J96" i="2" a="1"/>
  <c r="J96" i="2" s="1"/>
  <c r="J97" i="2" a="1"/>
  <c r="J97" i="2" s="1"/>
  <c r="E96" i="2" a="1"/>
  <c r="E96" i="2" s="1"/>
  <c r="AX116" i="2" l="1"/>
  <c r="AY116" i="2"/>
  <c r="E97" i="2" a="1"/>
  <c r="E97" i="2" s="1"/>
  <c r="AY117" i="2" l="1"/>
  <c r="AX117" i="2"/>
  <c r="J98" i="2" a="1"/>
  <c r="J98" i="2" s="1"/>
  <c r="J99" i="2" a="1"/>
  <c r="J99" i="2" s="1"/>
  <c r="E98" i="2" a="1"/>
  <c r="E98" i="2" s="1"/>
  <c r="AX118" i="2" l="1"/>
  <c r="AY118" i="2"/>
  <c r="E99" i="2" a="1"/>
  <c r="E99" i="2" s="1"/>
  <c r="J100" i="2" a="1"/>
  <c r="J100" i="2" s="1"/>
  <c r="AX119" i="2" l="1"/>
  <c r="AY119" i="2"/>
  <c r="E100" i="2" a="1"/>
  <c r="E100" i="2" s="1"/>
  <c r="AY120" i="2" l="1"/>
  <c r="AX120" i="2"/>
  <c r="J101" i="2" a="1"/>
  <c r="J101" i="2" s="1"/>
  <c r="E101" i="2" a="1"/>
  <c r="E101" i="2" s="1"/>
  <c r="AX121" i="2" l="1"/>
  <c r="AY121" i="2"/>
  <c r="J102" i="2" a="1"/>
  <c r="J102" i="2" s="1"/>
  <c r="J103" i="2" a="1"/>
  <c r="J103" i="2" s="1"/>
  <c r="E102" i="2" a="1"/>
  <c r="E102" i="2" s="1"/>
  <c r="AY122" i="2" l="1"/>
  <c r="AX122" i="2"/>
  <c r="E103" i="2" a="1"/>
  <c r="E103" i="2" s="1"/>
  <c r="AX123" i="2" l="1"/>
  <c r="AY123" i="2"/>
  <c r="J104" i="2" a="1"/>
  <c r="J104" i="2" s="1"/>
  <c r="E104" i="2" a="1"/>
  <c r="E104" i="2" s="1"/>
  <c r="AX124" i="2" l="1"/>
  <c r="AY124" i="2"/>
  <c r="J105" i="2" a="1"/>
  <c r="J105" i="2" s="1"/>
  <c r="E105" i="2" a="1"/>
  <c r="E105" i="2" s="1"/>
  <c r="AY125" i="2" l="1"/>
  <c r="AX125" i="2"/>
  <c r="J106" i="2" a="1"/>
  <c r="J106" i="2" s="1"/>
  <c r="E106" i="2" a="1"/>
  <c r="E106" i="2" s="1"/>
  <c r="AY126" i="2" l="1"/>
  <c r="AX126" i="2"/>
  <c r="J107" i="2" a="1"/>
  <c r="J107" i="2" s="1"/>
  <c r="E107" i="2" a="1"/>
  <c r="E107" i="2" s="1"/>
  <c r="AX127" i="2" l="1"/>
  <c r="AY127" i="2"/>
  <c r="J108" i="2" a="1"/>
  <c r="J108" i="2" s="1"/>
  <c r="E108" i="2" a="1"/>
  <c r="E108" i="2" s="1"/>
  <c r="AY128" i="2" l="1"/>
  <c r="AX128" i="2"/>
  <c r="J109" i="2" a="1"/>
  <c r="J109" i="2" s="1"/>
  <c r="E109" i="2" a="1"/>
  <c r="E109" i="2" s="1"/>
  <c r="AX129" i="2" l="1"/>
  <c r="AY129" i="2"/>
  <c r="J110" i="2" a="1"/>
  <c r="J110" i="2" s="1"/>
  <c r="E110" i="2" a="1"/>
  <c r="E110" i="2" s="1"/>
  <c r="AX130" i="2" l="1"/>
  <c r="AY130" i="2"/>
  <c r="J111" i="2" a="1"/>
  <c r="J111" i="2" s="1"/>
  <c r="E111" i="2" a="1"/>
  <c r="E111" i="2" s="1"/>
  <c r="AX131" i="2" l="1"/>
  <c r="AY131" i="2"/>
  <c r="J112" i="2" a="1"/>
  <c r="J112" i="2" s="1"/>
  <c r="E112" i="2" a="1"/>
  <c r="E112" i="2" s="1"/>
  <c r="AX132" i="2" l="1"/>
  <c r="AY132" i="2"/>
  <c r="J113" i="2" a="1"/>
  <c r="J113" i="2" s="1"/>
  <c r="J114" i="2" a="1"/>
  <c r="J114" i="2" s="1"/>
  <c r="E113" i="2" a="1"/>
  <c r="E113" i="2" s="1"/>
  <c r="AY133" i="2" l="1"/>
  <c r="AX133" i="2"/>
  <c r="E114" i="2" a="1"/>
  <c r="E114" i="2" s="1"/>
  <c r="AX134" i="2" l="1"/>
  <c r="AY134" i="2"/>
  <c r="J115" i="2" a="1"/>
  <c r="J115" i="2" s="1"/>
  <c r="E115" i="2" a="1"/>
  <c r="E115" i="2" s="1"/>
  <c r="AX135" i="2" l="1"/>
  <c r="AY135" i="2"/>
  <c r="J116" i="2" a="1"/>
  <c r="J116" i="2" s="1"/>
  <c r="E116" i="2" a="1"/>
  <c r="E116" i="2" s="1"/>
  <c r="AY136" i="2" l="1"/>
  <c r="AX136" i="2"/>
  <c r="J117" i="2" a="1"/>
  <c r="J117" i="2" s="1"/>
  <c r="J118" i="2" a="1"/>
  <c r="J118" i="2" s="1"/>
  <c r="E117" i="2" a="1"/>
  <c r="E117" i="2" s="1"/>
  <c r="AX137" i="2" l="1"/>
  <c r="AY137" i="2"/>
  <c r="E118" i="2" a="1"/>
  <c r="E118" i="2" s="1"/>
  <c r="AX138" i="2" l="1"/>
  <c r="AY138" i="2"/>
  <c r="J119" i="2" a="1"/>
  <c r="J119" i="2" s="1"/>
  <c r="AX139" i="2" l="1"/>
  <c r="AY139" i="2"/>
  <c r="E119" i="2" a="1"/>
  <c r="E119" i="2" s="1"/>
  <c r="AY140" i="2" l="1"/>
  <c r="AX140" i="2"/>
  <c r="J120" i="2" a="1"/>
  <c r="J120" i="2" s="1"/>
  <c r="E120" i="2" a="1"/>
  <c r="E120" i="2" s="1"/>
  <c r="AX141" i="2" l="1"/>
  <c r="AY141" i="2"/>
  <c r="J121" i="2" a="1"/>
  <c r="J121" i="2" s="1"/>
  <c r="E121" i="2" a="1"/>
  <c r="E121" i="2" s="1"/>
  <c r="AY142" i="2" l="1"/>
  <c r="AX142" i="2"/>
  <c r="J122" i="2" a="1"/>
  <c r="J122" i="2" s="1"/>
  <c r="E122" i="2" a="1"/>
  <c r="E122" i="2" s="1"/>
  <c r="AY143" i="2" l="1"/>
  <c r="AX143" i="2"/>
  <c r="J123" i="2" a="1"/>
  <c r="J123" i="2" s="1"/>
  <c r="E123" i="2" a="1"/>
  <c r="E123" i="2" s="1"/>
  <c r="AY144" i="2" l="1"/>
  <c r="AX144" i="2"/>
  <c r="J124" i="2" a="1"/>
  <c r="J124" i="2" s="1"/>
  <c r="E124" i="2" a="1"/>
  <c r="E124" i="2" s="1"/>
  <c r="AY145" i="2" l="1"/>
  <c r="AX145" i="2"/>
  <c r="E125" i="2" a="1"/>
  <c r="E125" i="2" s="1"/>
  <c r="J125" i="2" a="1"/>
  <c r="J125" i="2" s="1"/>
  <c r="AX146" i="2" l="1"/>
  <c r="AY146" i="2"/>
  <c r="E126" i="2" a="1"/>
  <c r="E126" i="2" s="1"/>
  <c r="J126" i="2" a="1"/>
  <c r="J126" i="2" s="1"/>
  <c r="AX147" i="2" l="1"/>
  <c r="AY147" i="2"/>
  <c r="E127" i="2" a="1"/>
  <c r="E127" i="2" s="1"/>
  <c r="J127" i="2" a="1"/>
  <c r="J127" i="2" s="1"/>
  <c r="AX148" i="2" l="1"/>
  <c r="AY148" i="2"/>
  <c r="E128" i="2" a="1"/>
  <c r="E128" i="2" s="1"/>
  <c r="J128" i="2" a="1"/>
  <c r="J128" i="2" s="1"/>
  <c r="AY149" i="2" l="1"/>
  <c r="AX149" i="2"/>
  <c r="E129" i="2" a="1"/>
  <c r="E129" i="2" s="1"/>
  <c r="J129" i="2" a="1"/>
  <c r="J129" i="2" s="1"/>
  <c r="AX150" i="2" l="1"/>
  <c r="AY150" i="2"/>
  <c r="E130" i="2" a="1"/>
  <c r="E130" i="2" s="1"/>
  <c r="J130" i="2" a="1"/>
  <c r="J130" i="2" s="1"/>
  <c r="AY151" i="2" l="1"/>
  <c r="AX151" i="2"/>
  <c r="E131" i="2" a="1"/>
  <c r="E131" i="2" s="1"/>
  <c r="J131" i="2" a="1"/>
  <c r="J131" i="2" s="1"/>
  <c r="AX152" i="2" l="1"/>
  <c r="AY152" i="2"/>
  <c r="E132" i="2" a="1"/>
  <c r="E132" i="2" s="1"/>
  <c r="J132" i="2" a="1"/>
  <c r="J132" i="2" s="1"/>
  <c r="AY153" i="2" l="1"/>
  <c r="AX153" i="2"/>
  <c r="E133" i="2" a="1"/>
  <c r="E133" i="2" s="1"/>
  <c r="J133" i="2" a="1"/>
  <c r="J133" i="2" s="1"/>
  <c r="AX154" i="2" l="1"/>
  <c r="AY154" i="2"/>
  <c r="E134" i="2" a="1"/>
  <c r="E134" i="2" s="1"/>
  <c r="J134" i="2" a="1"/>
  <c r="J134" i="2" s="1"/>
  <c r="AY155" i="2" l="1"/>
  <c r="AX155" i="2"/>
  <c r="E135" i="2" a="1"/>
  <c r="E135" i="2" s="1"/>
  <c r="J135" i="2" a="1"/>
  <c r="J135" i="2" s="1"/>
  <c r="AX156" i="2" l="1"/>
  <c r="AY156" i="2"/>
  <c r="E136" i="2" a="1"/>
  <c r="E136" i="2" s="1"/>
  <c r="J136" i="2" a="1"/>
  <c r="J136" i="2" s="1"/>
  <c r="AY157" i="2" l="1"/>
  <c r="AX157" i="2"/>
  <c r="E137" i="2" a="1"/>
  <c r="E137" i="2" s="1"/>
  <c r="J137" i="2" a="1"/>
  <c r="J137" i="2" s="1"/>
  <c r="AY158" i="2" l="1"/>
  <c r="AX158" i="2"/>
  <c r="E138" i="2" a="1"/>
  <c r="E138" i="2" s="1"/>
  <c r="J138" i="2" a="1"/>
  <c r="J138" i="2" s="1"/>
  <c r="AX159" i="2" l="1"/>
  <c r="AY159" i="2"/>
  <c r="E139" i="2" a="1"/>
  <c r="E139" i="2" s="1"/>
  <c r="J139" i="2" a="1"/>
  <c r="J139" i="2" s="1"/>
  <c r="AX160" i="2" l="1"/>
  <c r="AY160" i="2"/>
  <c r="E140" i="2" a="1"/>
  <c r="E140" i="2" s="1"/>
  <c r="J140" i="2" a="1"/>
  <c r="J140" i="2" s="1"/>
  <c r="AY161" i="2" l="1"/>
  <c r="AX161" i="2"/>
  <c r="E141" i="2" a="1"/>
  <c r="E141" i="2" s="1"/>
  <c r="J141" i="2" a="1"/>
  <c r="J141" i="2" s="1"/>
  <c r="AY162" i="2" l="1"/>
  <c r="AX162" i="2"/>
  <c r="E142" i="2" a="1"/>
  <c r="E142" i="2" s="1"/>
  <c r="J142" i="2" a="1"/>
  <c r="J142" i="2" s="1"/>
  <c r="AX163" i="2" l="1"/>
  <c r="AY163" i="2"/>
  <c r="E143" i="2" a="1"/>
  <c r="E143" i="2" s="1"/>
  <c r="J143" i="2" a="1"/>
  <c r="J143" i="2" s="1"/>
  <c r="AY164" i="2" l="1"/>
  <c r="AX164" i="2"/>
  <c r="E144" i="2" a="1"/>
  <c r="E144" i="2" s="1"/>
  <c r="J144" i="2" a="1"/>
  <c r="J144" i="2" s="1"/>
  <c r="AX165" i="2" l="1"/>
  <c r="AY165" i="2"/>
  <c r="E145" i="2" a="1"/>
  <c r="E145" i="2" s="1"/>
  <c r="J145" i="2" a="1"/>
  <c r="J145" i="2" s="1"/>
  <c r="AX166" i="2" l="1"/>
  <c r="AY166" i="2"/>
  <c r="E146" i="2" a="1"/>
  <c r="E146" i="2" s="1"/>
  <c r="J146" i="2" a="1"/>
  <c r="J146" i="2" s="1"/>
  <c r="AX167" i="2" l="1"/>
  <c r="AY167" i="2"/>
  <c r="E147" i="2" a="1"/>
  <c r="E147" i="2" s="1"/>
  <c r="J147" i="2" a="1"/>
  <c r="J147" i="2" s="1"/>
  <c r="AY168" i="2" l="1"/>
  <c r="AX168" i="2"/>
  <c r="E148" i="2" a="1"/>
  <c r="E148" i="2" s="1"/>
  <c r="J148" i="2" a="1"/>
  <c r="J148" i="2" s="1"/>
  <c r="AX169" i="2" l="1"/>
  <c r="AY169" i="2"/>
  <c r="E149" i="2" a="1"/>
  <c r="E149" i="2" s="1"/>
  <c r="J149" i="2" a="1"/>
  <c r="J149" i="2" s="1"/>
  <c r="AY170" i="2" l="1"/>
  <c r="AX170" i="2"/>
  <c r="E150" i="2" a="1"/>
  <c r="E150" i="2" s="1"/>
  <c r="J150" i="2" a="1"/>
  <c r="J150" i="2" s="1"/>
  <c r="AY171" i="2" l="1"/>
  <c r="AX171" i="2"/>
  <c r="E151" i="2" a="1"/>
  <c r="E151" i="2" s="1"/>
  <c r="J151" i="2" a="1"/>
  <c r="J151" i="2" s="1"/>
  <c r="AY172" i="2" l="1"/>
  <c r="AX172" i="2"/>
  <c r="E152" i="2" a="1"/>
  <c r="E152" i="2" s="1"/>
  <c r="J152" i="2" a="1"/>
  <c r="J152" i="2" s="1"/>
  <c r="AX173" i="2" l="1"/>
  <c r="AY173" i="2"/>
  <c r="E153" i="2" a="1"/>
  <c r="E153" i="2" s="1"/>
  <c r="J153" i="2" a="1"/>
  <c r="J153" i="2" s="1"/>
  <c r="AX174" i="2" l="1"/>
  <c r="AY174" i="2"/>
  <c r="E154" i="2" a="1"/>
  <c r="E154" i="2" s="1"/>
  <c r="J154" i="2" a="1"/>
  <c r="J154" i="2" s="1"/>
  <c r="AX175" i="2" l="1"/>
  <c r="AY175" i="2"/>
  <c r="E155" i="2" a="1"/>
  <c r="E155" i="2" s="1"/>
  <c r="J155" i="2" a="1"/>
  <c r="J155" i="2" s="1"/>
  <c r="AY176" i="2" l="1"/>
  <c r="AX176" i="2"/>
  <c r="E156" i="2" a="1"/>
  <c r="E156" i="2" s="1"/>
  <c r="J156" i="2" a="1"/>
  <c r="J156" i="2" s="1"/>
  <c r="AX177" i="2" l="1"/>
  <c r="AY177" i="2"/>
  <c r="E157" i="2" a="1"/>
  <c r="E157" i="2" s="1"/>
  <c r="J157" i="2" a="1"/>
  <c r="J157" i="2" s="1"/>
  <c r="AX178" i="2" l="1"/>
  <c r="AY178" i="2"/>
  <c r="E158" i="2" a="1"/>
  <c r="E158" i="2" s="1"/>
  <c r="J158" i="2" a="1"/>
  <c r="J158" i="2" s="1"/>
  <c r="AY179" i="2" l="1"/>
  <c r="AX179" i="2"/>
  <c r="E159" i="2" a="1"/>
  <c r="E159" i="2" s="1"/>
  <c r="J159" i="2" a="1"/>
  <c r="J159" i="2" s="1"/>
  <c r="AX180" i="2" l="1"/>
  <c r="AY180" i="2"/>
  <c r="E160" i="2" a="1"/>
  <c r="E160" i="2" s="1"/>
  <c r="J160" i="2" a="1"/>
  <c r="J160" i="2" s="1"/>
  <c r="AX181" i="2" l="1"/>
  <c r="AY181" i="2"/>
  <c r="E161" i="2" a="1"/>
  <c r="E161" i="2" s="1"/>
  <c r="J161" i="2" a="1"/>
  <c r="J161" i="2" s="1"/>
  <c r="AY182" i="2" l="1"/>
  <c r="AX182" i="2"/>
  <c r="E162" i="2" a="1"/>
  <c r="E162" i="2" s="1"/>
  <c r="J162" i="2" a="1"/>
  <c r="J162" i="2" s="1"/>
  <c r="AX183" i="2" l="1"/>
  <c r="AY183" i="2"/>
  <c r="E163" i="2" a="1"/>
  <c r="E163" i="2" s="1"/>
  <c r="J163" i="2" a="1"/>
  <c r="J163" i="2" s="1"/>
  <c r="AX184" i="2" l="1"/>
  <c r="AY184" i="2"/>
  <c r="E164" i="2" a="1"/>
  <c r="E164" i="2" s="1"/>
  <c r="J164" i="2" a="1"/>
  <c r="J164" i="2" s="1"/>
  <c r="AX185" i="2" l="1"/>
  <c r="AY185" i="2"/>
  <c r="E165" i="2" a="1"/>
  <c r="E165" i="2" s="1"/>
  <c r="J165" i="2" a="1"/>
  <c r="J165" i="2" s="1"/>
  <c r="AX186" i="2" l="1"/>
  <c r="AY186" i="2"/>
  <c r="E166" i="2" a="1"/>
  <c r="E166" i="2" s="1"/>
  <c r="J166" i="2" a="1"/>
  <c r="J166" i="2" s="1"/>
  <c r="AX187" i="2" l="1"/>
  <c r="AY187" i="2"/>
  <c r="E167" i="2" a="1"/>
  <c r="E167" i="2" s="1"/>
  <c r="J167" i="2" a="1"/>
  <c r="J167" i="2" s="1"/>
  <c r="AX188" i="2" l="1"/>
  <c r="AY188" i="2"/>
  <c r="E168" i="2" a="1"/>
  <c r="E168" i="2" s="1"/>
  <c r="J168" i="2" a="1"/>
  <c r="J168" i="2" s="1"/>
  <c r="AX189" i="2" l="1"/>
  <c r="AY189" i="2"/>
  <c r="E169" i="2" a="1"/>
  <c r="E169" i="2" s="1"/>
  <c r="J169" i="2" a="1"/>
  <c r="J169" i="2" s="1"/>
  <c r="AX190" i="2" l="1"/>
  <c r="AY190" i="2"/>
  <c r="E170" i="2" a="1"/>
  <c r="E170" i="2" s="1"/>
  <c r="J170" i="2" a="1"/>
  <c r="J170" i="2" s="1"/>
  <c r="AX191" i="2" l="1"/>
  <c r="AY191" i="2"/>
  <c r="E171" i="2" a="1"/>
  <c r="E171" i="2" s="1"/>
  <c r="J171" i="2" a="1"/>
  <c r="J171" i="2" s="1"/>
  <c r="AY192" i="2" l="1"/>
  <c r="AX192" i="2"/>
  <c r="E172" i="2" a="1"/>
  <c r="E172" i="2" s="1"/>
  <c r="J172" i="2" a="1"/>
  <c r="J172" i="2" s="1"/>
  <c r="AX193" i="2" l="1"/>
  <c r="AY193" i="2"/>
  <c r="E173" i="2" a="1"/>
  <c r="E173" i="2" s="1"/>
  <c r="J173" i="2" a="1"/>
  <c r="J173" i="2" s="1"/>
  <c r="AY194" i="2" l="1"/>
  <c r="AX194" i="2"/>
  <c r="E174" i="2" a="1"/>
  <c r="E174" i="2" s="1"/>
  <c r="J174" i="2" a="1"/>
  <c r="J174" i="2" s="1"/>
  <c r="AY195" i="2" l="1"/>
  <c r="AX195" i="2"/>
  <c r="E175" i="2" a="1"/>
  <c r="E175" i="2" s="1"/>
  <c r="J175" i="2" a="1"/>
  <c r="J175" i="2" s="1"/>
  <c r="AX196" i="2" l="1"/>
  <c r="AY196" i="2"/>
  <c r="E176" i="2" a="1"/>
  <c r="E176" i="2" s="1"/>
  <c r="J176" i="2" a="1"/>
  <c r="J176" i="2" s="1"/>
  <c r="AX197" i="2" l="1"/>
  <c r="AY197" i="2"/>
  <c r="E177" i="2" a="1"/>
  <c r="E177" i="2" s="1"/>
  <c r="J177" i="2" a="1"/>
  <c r="J177" i="2" s="1"/>
  <c r="AX198" i="2" l="1"/>
  <c r="AY198" i="2"/>
  <c r="E178" i="2" a="1"/>
  <c r="E178" i="2" s="1"/>
  <c r="J178" i="2" a="1"/>
  <c r="J178" i="2" s="1"/>
  <c r="AY199" i="2" l="1"/>
  <c r="AX199" i="2"/>
  <c r="E179" i="2" a="1"/>
  <c r="E179" i="2" s="1"/>
  <c r="J179" i="2" a="1"/>
  <c r="J179" i="2" s="1"/>
  <c r="AX200" i="2" l="1"/>
  <c r="AY200" i="2"/>
  <c r="E180" i="2" a="1"/>
  <c r="E180" i="2" s="1"/>
  <c r="J180" i="2" a="1"/>
  <c r="J180" i="2" s="1"/>
  <c r="AX201" i="2" l="1"/>
  <c r="AY201" i="2"/>
  <c r="E181" i="2" a="1"/>
  <c r="E181" i="2" s="1"/>
  <c r="J181" i="2" a="1"/>
  <c r="J181" i="2" s="1"/>
  <c r="AX202" i="2" l="1"/>
  <c r="AY202" i="2"/>
  <c r="E182" i="2" a="1"/>
  <c r="E182" i="2" s="1"/>
  <c r="J182" i="2" a="1"/>
  <c r="J182" i="2" s="1"/>
  <c r="AY203" i="2" l="1"/>
  <c r="AX203" i="2"/>
  <c r="E183" i="2" a="1"/>
  <c r="E183" i="2" s="1"/>
  <c r="J183" i="2" a="1"/>
  <c r="J183" i="2" s="1"/>
  <c r="AX204" i="2" l="1"/>
  <c r="AY204" i="2"/>
  <c r="E184" i="2" a="1"/>
  <c r="E184" i="2" s="1"/>
  <c r="J184" i="2" a="1"/>
  <c r="J184" i="2" s="1"/>
  <c r="AY205" i="2" l="1"/>
  <c r="AX205" i="2"/>
  <c r="E185" i="2" a="1"/>
  <c r="E185" i="2" s="1"/>
  <c r="J185" i="2" a="1"/>
  <c r="J185" i="2" s="1"/>
  <c r="AY206" i="2" l="1"/>
  <c r="AX206" i="2"/>
  <c r="E186" i="2" a="1"/>
  <c r="E186" i="2" s="1"/>
  <c r="J186" i="2" a="1"/>
  <c r="J186" i="2" s="1"/>
  <c r="AY207" i="2" l="1"/>
  <c r="AX207" i="2"/>
  <c r="E187" i="2" a="1"/>
  <c r="E187" i="2" s="1"/>
  <c r="J187" i="2" a="1"/>
  <c r="J187" i="2" s="1"/>
  <c r="AY208" i="2" l="1"/>
  <c r="AX208" i="2"/>
  <c r="E188" i="2" a="1"/>
  <c r="E188" i="2" s="1"/>
  <c r="J188" i="2" a="1"/>
  <c r="J188" i="2" s="1"/>
  <c r="AY209" i="2" l="1"/>
  <c r="AX209" i="2"/>
  <c r="E189" i="2" a="1"/>
  <c r="E189" i="2" s="1"/>
  <c r="J189" i="2" a="1"/>
  <c r="J189" i="2" s="1"/>
  <c r="AY210" i="2" l="1"/>
  <c r="AX210" i="2"/>
  <c r="E190" i="2" a="1"/>
  <c r="E190" i="2" s="1"/>
  <c r="J190" i="2" a="1"/>
  <c r="J190" i="2" s="1"/>
  <c r="AX211" i="2" l="1"/>
  <c r="AY211" i="2"/>
  <c r="E191" i="2" a="1"/>
  <c r="E191" i="2" s="1"/>
  <c r="J191" i="2" a="1"/>
  <c r="J191" i="2" s="1"/>
  <c r="AX212" i="2" l="1"/>
  <c r="AY212" i="2"/>
  <c r="E192" i="2" a="1"/>
  <c r="E192" i="2" s="1"/>
  <c r="J192" i="2" a="1"/>
  <c r="J192" i="2" s="1"/>
  <c r="AY213" i="2" l="1"/>
  <c r="AX213" i="2"/>
  <c r="E193" i="2" a="1"/>
  <c r="E193" i="2" s="1"/>
  <c r="J193" i="2" a="1"/>
  <c r="J193" i="2" s="1"/>
  <c r="AY214" i="2" l="1"/>
  <c r="AX214" i="2"/>
  <c r="E194" i="2" a="1"/>
  <c r="E194" i="2" s="1"/>
  <c r="J194" i="2" a="1"/>
  <c r="J194" i="2" s="1"/>
  <c r="AX215" i="2" l="1"/>
  <c r="AY215" i="2"/>
  <c r="E195" i="2" a="1"/>
  <c r="E195" i="2" s="1"/>
  <c r="J195" i="2" a="1"/>
  <c r="J195" i="2" s="1"/>
  <c r="AX216" i="2" l="1"/>
  <c r="AY216" i="2"/>
  <c r="E196" i="2" a="1"/>
  <c r="E196" i="2" s="1"/>
  <c r="J196" i="2" a="1"/>
  <c r="J196" i="2" s="1"/>
  <c r="AX217" i="2" l="1"/>
  <c r="AY217" i="2"/>
  <c r="E197" i="2" a="1"/>
  <c r="E197" i="2" s="1"/>
  <c r="J197" i="2" a="1"/>
  <c r="J197" i="2" s="1"/>
  <c r="AX218" i="2" l="1"/>
  <c r="AY218" i="2"/>
  <c r="E198" i="2" a="1"/>
  <c r="E198" i="2" s="1"/>
  <c r="J198" i="2" a="1"/>
  <c r="J198" i="2" s="1"/>
  <c r="AY219" i="2" l="1"/>
  <c r="AX219" i="2"/>
  <c r="E199" i="2" a="1"/>
  <c r="E199" i="2" s="1"/>
  <c r="J199" i="2" a="1"/>
  <c r="J199" i="2" s="1"/>
  <c r="AX220" i="2" l="1"/>
  <c r="AY220" i="2"/>
  <c r="E200" i="2" a="1"/>
  <c r="E200" i="2" s="1"/>
  <c r="J200" i="2" a="1"/>
  <c r="J200" i="2" s="1"/>
  <c r="AY221" i="2" l="1"/>
  <c r="AX221" i="2"/>
  <c r="E201" i="2" a="1"/>
  <c r="E201" i="2" s="1"/>
  <c r="J201" i="2" a="1"/>
  <c r="J201" i="2" s="1"/>
  <c r="AX222" i="2" l="1"/>
  <c r="AY222" i="2"/>
  <c r="E202" i="2" a="1"/>
  <c r="E202" i="2" s="1"/>
  <c r="J202" i="2" a="1"/>
  <c r="J202" i="2" s="1"/>
  <c r="AX223" i="2" l="1"/>
  <c r="AY223" i="2"/>
  <c r="E203" i="2" a="1"/>
  <c r="E203" i="2" s="1"/>
  <c r="J203" i="2" a="1"/>
  <c r="J203" i="2" s="1"/>
  <c r="AY224" i="2" l="1"/>
  <c r="AX224" i="2"/>
  <c r="E204" i="2" a="1"/>
  <c r="E204" i="2" s="1"/>
  <c r="J204" i="2" a="1"/>
  <c r="J204" i="2" s="1"/>
  <c r="AX225" i="2" l="1"/>
  <c r="AY225" i="2"/>
  <c r="E205" i="2" a="1"/>
  <c r="E205" i="2" s="1"/>
  <c r="J205" i="2" a="1"/>
  <c r="J205" i="2" s="1"/>
  <c r="AX226" i="2" l="1"/>
  <c r="AY226" i="2"/>
  <c r="E206" i="2" a="1"/>
  <c r="E206" i="2" s="1"/>
  <c r="J206" i="2" a="1"/>
  <c r="J206" i="2" s="1"/>
  <c r="AY227" i="2" l="1"/>
  <c r="AX227" i="2"/>
  <c r="E207" i="2" a="1"/>
  <c r="E207" i="2" s="1"/>
  <c r="J207" i="2" a="1"/>
  <c r="J207" i="2" s="1"/>
  <c r="AY228" i="2" l="1"/>
  <c r="AX228" i="2"/>
  <c r="E208" i="2" a="1"/>
  <c r="E208" i="2" s="1"/>
  <c r="J208" i="2" a="1"/>
  <c r="J208" i="2" s="1"/>
  <c r="AX229" i="2" l="1"/>
  <c r="AY229" i="2"/>
  <c r="E209" i="2" a="1"/>
  <c r="E209" i="2" s="1"/>
  <c r="J209" i="2" a="1"/>
  <c r="J209" i="2" s="1"/>
  <c r="AY230" i="2" l="1"/>
  <c r="AX230" i="2"/>
  <c r="E210" i="2" a="1"/>
  <c r="E210" i="2" s="1"/>
  <c r="J210" i="2" a="1"/>
  <c r="J210" i="2" s="1"/>
  <c r="AX231" i="2" l="1"/>
  <c r="AY231" i="2"/>
  <c r="E211" i="2" a="1"/>
  <c r="E211" i="2" s="1"/>
  <c r="J211" i="2" a="1"/>
  <c r="J211" i="2" s="1"/>
  <c r="AY232" i="2" l="1"/>
  <c r="AX232" i="2"/>
  <c r="E212" i="2" a="1"/>
  <c r="E212" i="2" s="1"/>
  <c r="J212" i="2" a="1"/>
  <c r="J212" i="2" s="1"/>
  <c r="AX233" i="2" l="1"/>
  <c r="AY233" i="2"/>
  <c r="E213" i="2" a="1"/>
  <c r="E213" i="2" s="1"/>
  <c r="J213" i="2" a="1"/>
  <c r="J213" i="2" s="1"/>
  <c r="AY234" i="2" l="1"/>
  <c r="AX234" i="2"/>
  <c r="E214" i="2" a="1"/>
  <c r="E214" i="2" s="1"/>
  <c r="J214" i="2" a="1"/>
  <c r="J214" i="2" s="1"/>
  <c r="AX235" i="2" l="1"/>
  <c r="AY235" i="2"/>
  <c r="E215" i="2" a="1"/>
  <c r="E215" i="2" s="1"/>
  <c r="J215" i="2" a="1"/>
  <c r="J215" i="2" s="1"/>
  <c r="E216" i="2" l="1" a="1"/>
  <c r="E216" i="2" s="1"/>
  <c r="J216" i="2" a="1"/>
  <c r="J216" i="2" s="1"/>
  <c r="E217" i="2" l="1" a="1"/>
  <c r="E217" i="2" s="1"/>
  <c r="J217" i="2" a="1"/>
  <c r="J217" i="2" s="1"/>
  <c r="E218" i="2" l="1" a="1"/>
  <c r="E218" i="2" s="1"/>
  <c r="J218" i="2" a="1"/>
  <c r="J218" i="2" s="1"/>
  <c r="E219" i="2" l="1" a="1"/>
  <c r="E219" i="2" s="1"/>
  <c r="J219" i="2" a="1"/>
  <c r="J219" i="2" s="1"/>
  <c r="E220" i="2" l="1" a="1"/>
  <c r="E220" i="2" s="1"/>
  <c r="J220" i="2" a="1"/>
  <c r="J220" i="2" s="1"/>
  <c r="E221" i="2" l="1" a="1"/>
  <c r="E221" i="2" s="1"/>
  <c r="J221" i="2" a="1"/>
  <c r="J221" i="2" s="1"/>
  <c r="E222" i="2" l="1" a="1"/>
  <c r="E222" i="2" s="1"/>
  <c r="J222" i="2" a="1"/>
  <c r="J222" i="2" s="1"/>
  <c r="E223" i="2" l="1" a="1"/>
  <c r="E223" i="2" s="1"/>
  <c r="J223" i="2" a="1"/>
  <c r="J223" i="2" s="1"/>
  <c r="E224" i="2" l="1" a="1"/>
  <c r="E224" i="2" s="1"/>
  <c r="J224" i="2" a="1"/>
  <c r="J224" i="2" s="1"/>
  <c r="E225" i="2" l="1" a="1"/>
  <c r="E225" i="2" s="1"/>
  <c r="J225" i="2" a="1"/>
  <c r="J225" i="2" s="1"/>
  <c r="E226" i="2" l="1" a="1"/>
  <c r="E226" i="2" s="1"/>
  <c r="J226" i="2" a="1"/>
  <c r="J226" i="2" s="1"/>
  <c r="J227" i="2" l="1" a="1"/>
  <c r="J227" i="2" s="1"/>
  <c r="E227" i="2" a="1"/>
  <c r="E227" i="2" s="1"/>
  <c r="J228" i="2" l="1" a="1"/>
  <c r="J228" i="2" s="1"/>
  <c r="E228" i="2" a="1"/>
  <c r="E228" i="2" s="1"/>
  <c r="J229" i="2" l="1" a="1"/>
  <c r="J229" i="2" s="1"/>
  <c r="E229" i="2" a="1"/>
  <c r="E229" i="2" s="1"/>
  <c r="J230" i="2" l="1" a="1"/>
  <c r="J230" i="2" s="1"/>
  <c r="E230" i="2" a="1"/>
  <c r="E230" i="2" s="1"/>
  <c r="J231" i="2" l="1" a="1"/>
  <c r="J231" i="2" s="1"/>
  <c r="E231" i="2" a="1"/>
  <c r="E231" i="2" s="1"/>
  <c r="J232" i="2" l="1" a="1"/>
  <c r="J232" i="2" s="1"/>
  <c r="E232" i="2" a="1"/>
  <c r="E232" i="2" s="1"/>
  <c r="E233" i="2" l="1" a="1"/>
  <c r="E233" i="2" s="1"/>
  <c r="J233" i="2" a="1"/>
  <c r="J233" i="2" s="1"/>
  <c r="E234" i="2" l="1" a="1"/>
  <c r="E234" i="2" s="1"/>
  <c r="J234" i="2" a="1"/>
  <c r="J234" i="2" s="1"/>
  <c r="E235" i="2" l="1" a="1"/>
  <c r="E235" i="2" s="1"/>
  <c r="J235" i="2" a="1"/>
  <c r="J23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</authors>
  <commentList>
    <comment ref="H107" authorId="0" shapeId="0" xr:uid="{9C836510-57CB-4807-BFA5-CD4D073C18DF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includes head office.
Rotek split into 3.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<sst xmlns="http://schemas.openxmlformats.org/spreadsheetml/2006/main" count="9876" uniqueCount="482">
  <si>
    <t>UC_N,UCRT</t>
  </si>
  <si>
    <t>uconstraint</t>
  </si>
  <si>
    <t>C</t>
  </si>
  <si>
    <t>COM,NRG,ANNUAL,FOSSIL</t>
  </si>
  <si>
    <t>PJ</t>
  </si>
  <si>
    <t>E</t>
  </si>
  <si>
    <t>PRC,PRE,ANNUAL,IRE</t>
  </si>
  <si>
    <t>PJ,PJa</t>
  </si>
  <si>
    <t>T</t>
  </si>
  <si>
    <t>PRC,PRE,ANNUAL</t>
  </si>
  <si>
    <t>Max NCAP PV</t>
  </si>
  <si>
    <t>UCNCAP_PV</t>
  </si>
  <si>
    <t>Max NCAP gas</t>
  </si>
  <si>
    <t>UCNCAP_GAS</t>
  </si>
  <si>
    <t>dummy technology tracking the sum of centralised generation over and above peak grid demand'</t>
  </si>
  <si>
    <t>UCCAP_DUMETR</t>
  </si>
  <si>
    <t>Energy Reserve Margin on ELCC</t>
  </si>
  <si>
    <t>UCCAP_ERMELC</t>
  </si>
  <si>
    <t>Capacity Reserve Margin on ELCC</t>
  </si>
  <si>
    <t>UCCAP_RMELCC</t>
  </si>
  <si>
    <t>UC_N,UCRT,UCRULE</t>
  </si>
  <si>
    <t>Constraint on dispatchable techs</t>
  </si>
  <si>
    <t>UCACT_FIRM</t>
  </si>
  <si>
    <t>Battery constraint</t>
  </si>
  <si>
    <t>UCCAP_BATR</t>
  </si>
  <si>
    <t>REGION1</t>
  </si>
  <si>
    <t>ITEMS</t>
  </si>
  <si>
    <t>null</t>
  </si>
  <si>
    <t>-</t>
  </si>
  <si>
    <t>LHS</t>
  </si>
  <si>
    <t>UC_CAP</t>
  </si>
  <si>
    <t>ANNUAL</t>
  </si>
  <si>
    <t>UC_ACT</t>
  </si>
  <si>
    <t>FX</t>
  </si>
  <si>
    <t>UC__RHSRT</t>
  </si>
  <si>
    <t>Labour-Group</t>
  </si>
  <si>
    <t>PRC</t>
  </si>
  <si>
    <t>ACTGRP</t>
  </si>
  <si>
    <t>ACT_EFF</t>
  </si>
  <si>
    <t>TS DATA</t>
  </si>
  <si>
    <t>EDist Industry</t>
  </si>
  <si>
    <t>Power</t>
  </si>
  <si>
    <t>Edist Transport</t>
  </si>
  <si>
    <t>EDist Residential</t>
  </si>
  <si>
    <t>Y</t>
  </si>
  <si>
    <t>EDist Commercial</t>
  </si>
  <si>
    <t>EDist Agriculture</t>
  </si>
  <si>
    <t>EOil</t>
  </si>
  <si>
    <t>ENuclear</t>
  </si>
  <si>
    <t>EGas</t>
  </si>
  <si>
    <t>ECoal_WB</t>
  </si>
  <si>
    <t>ECoal</t>
  </si>
  <si>
    <t>ECoal_CB</t>
  </si>
  <si>
    <t>EBattery</t>
  </si>
  <si>
    <t>EBattery-Residential</t>
  </si>
  <si>
    <t>EBattery-Industry</t>
  </si>
  <si>
    <t>EBattery-Commerce</t>
  </si>
  <si>
    <t>EWind</t>
  </si>
  <si>
    <t>ECSP</t>
  </si>
  <si>
    <t>EPV</t>
  </si>
  <si>
    <t>EPV_Grid</t>
  </si>
  <si>
    <t>EHydro</t>
  </si>
  <si>
    <t>EImports</t>
  </si>
  <si>
    <t>Imports</t>
  </si>
  <si>
    <t>EBiomass</t>
  </si>
  <si>
    <t>EPumpStorage</t>
  </si>
  <si>
    <t>ELE in recent run</t>
  </si>
  <si>
    <t>Index in Ref Table</t>
  </si>
  <si>
    <t>TechDescription</t>
  </si>
  <si>
    <t>Subsubsector</t>
  </si>
  <si>
    <t>Subsector</t>
  </si>
  <si>
    <t>Sector</t>
  </si>
  <si>
    <t>Process</t>
  </si>
  <si>
    <t>Total</t>
  </si>
  <si>
    <t>If Include Eskom vision</t>
  </si>
  <si>
    <t>2012 Employment '000 empl./GW</t>
  </si>
  <si>
    <t>Employment</t>
  </si>
  <si>
    <t>weighted Share</t>
  </si>
  <si>
    <t>Share</t>
  </si>
  <si>
    <t>BY Capacity (GW)</t>
  </si>
  <si>
    <t>BY Customers (m)</t>
  </si>
  <si>
    <t>Satim sub-Sectors</t>
  </si>
  <si>
    <t>Weighting</t>
  </si>
  <si>
    <t>Redistributors</t>
  </si>
  <si>
    <t>General</t>
  </si>
  <si>
    <t>Transport</t>
  </si>
  <si>
    <t>Commercial</t>
  </si>
  <si>
    <t>Manufacturing/industrial</t>
  </si>
  <si>
    <t>Mining</t>
  </si>
  <si>
    <t>Agriculture</t>
  </si>
  <si>
    <t>Domestic</t>
  </si>
  <si>
    <t>Total Customers (million)</t>
  </si>
  <si>
    <t>Customer Category</t>
  </si>
  <si>
    <t>Distribution Details</t>
  </si>
  <si>
    <t>Nuclear Existing</t>
  </si>
  <si>
    <t>Hydro existing South Africa</t>
  </si>
  <si>
    <t>Empl. (Tx+HQ)</t>
  </si>
  <si>
    <t>000 empl./GW</t>
  </si>
  <si>
    <t>Empl. (Tx only)</t>
  </si>
  <si>
    <t>GW</t>
  </si>
  <si>
    <t>Transmission Capacity</t>
  </si>
  <si>
    <t>Model 2050</t>
  </si>
  <si>
    <t>Hydro Existing Region</t>
  </si>
  <si>
    <t>OCGT liquid fuels Existing</t>
  </si>
  <si>
    <t>This Study</t>
  </si>
  <si>
    <t>Combined 2012</t>
  </si>
  <si>
    <t>Munics 2012</t>
  </si>
  <si>
    <t>Eskom 2012</t>
  </si>
  <si>
    <t>Sasol SSF</t>
  </si>
  <si>
    <t>Eskom Optimal staffing vision in 2019</t>
  </si>
  <si>
    <t>Sasol Infrachem</t>
  </si>
  <si>
    <t>Distribution</t>
  </si>
  <si>
    <t>New build</t>
  </si>
  <si>
    <t>Eskom Rotek</t>
  </si>
  <si>
    <t>Finance+HR</t>
  </si>
  <si>
    <t>Other corporate</t>
  </si>
  <si>
    <t>Tx+Other Corporate</t>
  </si>
  <si>
    <t>Transmission</t>
  </si>
  <si>
    <t>Generation</t>
  </si>
  <si>
    <t>ROOIWAL</t>
  </si>
  <si>
    <t>Head Office/other</t>
  </si>
  <si>
    <t>From NERSA</t>
  </si>
  <si>
    <t>PRETORIA WEST</t>
  </si>
  <si>
    <t>KELVIN B</t>
  </si>
  <si>
    <t>KELVIN A</t>
  </si>
  <si>
    <t>Other (Tx+Head office)</t>
  </si>
  <si>
    <t>TUTUKA</t>
  </si>
  <si>
    <t>MATLA</t>
  </si>
  <si>
    <t>Eskom (Gx+ Other)</t>
  </si>
  <si>
    <t>MATIMBA</t>
  </si>
  <si>
    <t>MAJUBA WET</t>
  </si>
  <si>
    <t>Eskom Distribution</t>
  </si>
  <si>
    <t>MAJUBA DRY</t>
  </si>
  <si>
    <t>Munics</t>
  </si>
  <si>
    <t>LETHABO</t>
  </si>
  <si>
    <t>Total Employed at Eskom</t>
  </si>
  <si>
    <t>KRIEL</t>
  </si>
  <si>
    <t>KENDAL</t>
  </si>
  <si>
    <t>HENDRINA</t>
  </si>
  <si>
    <t>base</t>
  </si>
  <si>
    <t>nat</t>
  </si>
  <si>
    <t>flab-t</t>
  </si>
  <si>
    <t>DUVHA</t>
  </si>
  <si>
    <t>flab-s</t>
  </si>
  <si>
    <t>ARNOT</t>
  </si>
  <si>
    <t>flab-m</t>
  </si>
  <si>
    <t>KOMATI</t>
  </si>
  <si>
    <t>flab-p</t>
  </si>
  <si>
    <t>GROOTVLEI</t>
  </si>
  <si>
    <t>CAMDEN</t>
  </si>
  <si>
    <t>Total employed in electricity sector:</t>
  </si>
  <si>
    <t>From SAM</t>
  </si>
  <si>
    <t>Will use this</t>
  </si>
  <si>
    <t>Balancing Nuclear with average</t>
  </si>
  <si>
    <t>Total Gx</t>
  </si>
  <si>
    <t>Tutuka</t>
  </si>
  <si>
    <t>jobs</t>
  </si>
  <si>
    <t>Medupi</t>
  </si>
  <si>
    <t>Matla</t>
  </si>
  <si>
    <t>Matimba</t>
  </si>
  <si>
    <t>This seems too low</t>
  </si>
  <si>
    <t>Ecoal (Eskom only)</t>
  </si>
  <si>
    <t>Eskom</t>
  </si>
  <si>
    <t>jobs/TWh</t>
  </si>
  <si>
    <t>jobs/GW/yr</t>
  </si>
  <si>
    <t>Employees</t>
  </si>
  <si>
    <t>Majuba</t>
  </si>
  <si>
    <t>EIA_2017</t>
  </si>
  <si>
    <t>McKinsey/IEP</t>
  </si>
  <si>
    <t>http://www.energy.gov.za/files/IEP/2016/IEP-AnnexureB-Macroeconomic-Assumptions.pdf</t>
  </si>
  <si>
    <t>Lethabo</t>
  </si>
  <si>
    <t>REIPPP round 3</t>
  </si>
  <si>
    <t>REIPPP round 1,2</t>
  </si>
  <si>
    <t>Kusile</t>
  </si>
  <si>
    <t>Nuclear</t>
  </si>
  <si>
    <t>Coal</t>
  </si>
  <si>
    <t>Wind</t>
  </si>
  <si>
    <t>PV</t>
  </si>
  <si>
    <t>Koeberg</t>
  </si>
  <si>
    <t>jobs/GW</t>
  </si>
  <si>
    <t>http://www.eskom.co.za/Whatweredoing/ElectricityGeneration/KoebergNuclearPowerStation/TheKoebergExperience/Pages/The_Koeberg_Experience.aspx</t>
  </si>
  <si>
    <t>Kriel</t>
  </si>
  <si>
    <t>Summary</t>
  </si>
  <si>
    <t>Average Coal</t>
  </si>
  <si>
    <t>Komati</t>
  </si>
  <si>
    <t>CSP average (round 1-3)</t>
  </si>
  <si>
    <t>Wind average (round 1-3)</t>
  </si>
  <si>
    <t>Kendal</t>
  </si>
  <si>
    <t>PV average (round 1-2)</t>
  </si>
  <si>
    <t>Hendrina</t>
  </si>
  <si>
    <t>CSP</t>
  </si>
  <si>
    <t>Grootvlei</t>
  </si>
  <si>
    <t>Duvha</t>
  </si>
  <si>
    <t>Camden</t>
  </si>
  <si>
    <t>Arnot</t>
  </si>
  <si>
    <t>Job years/GW</t>
  </si>
  <si>
    <t>Jobs/TWh</t>
  </si>
  <si>
    <t>TWh</t>
  </si>
  <si>
    <t>Capacity Factor</t>
  </si>
  <si>
    <t>MW</t>
  </si>
  <si>
    <t>O&amp;M Jobs</t>
  </si>
  <si>
    <t>Plant</t>
  </si>
  <si>
    <t>Job years/TWh</t>
  </si>
  <si>
    <t>Cumul TWh</t>
  </si>
  <si>
    <t>Annual Jobs/TWh</t>
  </si>
  <si>
    <t>Annual TWh</t>
  </si>
  <si>
    <t>Annual O&amp;M Jobs/GW</t>
  </si>
  <si>
    <t>Life</t>
  </si>
  <si>
    <t>O&amp;M job years /GW</t>
  </si>
  <si>
    <t>O&amp;M job years</t>
  </si>
  <si>
    <t>Tech</t>
  </si>
  <si>
    <t>BWR</t>
  </si>
  <si>
    <t>Total Electricity Sector</t>
  </si>
  <si>
    <t>Dist.Other</t>
  </si>
  <si>
    <t>Dist.Industry</t>
  </si>
  <si>
    <t>Dist.Commerce</t>
  </si>
  <si>
    <t>Dist.Residential</t>
  </si>
  <si>
    <t>Total Distribution</t>
  </si>
  <si>
    <t>Toral Transmission &amp; other corporate</t>
  </si>
  <si>
    <t>Other</t>
  </si>
  <si>
    <t>Capacity GW</t>
  </si>
  <si>
    <t>Total Generation</t>
  </si>
  <si>
    <t>Empl.Intensity (000 empl./GW)</t>
  </si>
  <si>
    <t>Capacity (GW)</t>
  </si>
  <si>
    <t>Employment ('000)</t>
  </si>
  <si>
    <t>Summary Table for report</t>
  </si>
  <si>
    <t>Table 7.1 from Tobias's book.</t>
  </si>
  <si>
    <t>Target Total</t>
  </si>
  <si>
    <t>Edist</t>
  </si>
  <si>
    <t>Etrans</t>
  </si>
  <si>
    <t>000</t>
  </si>
  <si>
    <t>Power Sector shares</t>
  </si>
  <si>
    <t>FOM model</t>
  </si>
  <si>
    <t>FOM R/kW</t>
  </si>
  <si>
    <t>FOM</t>
  </si>
  <si>
    <t>Total wage bill</t>
  </si>
  <si>
    <t>Capacity</t>
  </si>
  <si>
    <t>Check</t>
  </si>
  <si>
    <t>Coefficient</t>
  </si>
  <si>
    <t xml:space="preserve">Generic Bagasse                                   </t>
  </si>
  <si>
    <t xml:space="preserve">Generic Wood                                      </t>
  </si>
  <si>
    <t xml:space="preserve">Generic Geothermal                                </t>
  </si>
  <si>
    <t xml:space="preserve">Generic Hydro With Dam                            </t>
  </si>
  <si>
    <t>EHydroDam</t>
  </si>
  <si>
    <t>EHydroROR</t>
  </si>
  <si>
    <t xml:space="preserve">Generic Hydro ROR                                 </t>
  </si>
  <si>
    <t xml:space="preserve">Generic Hydro Small                               </t>
  </si>
  <si>
    <t xml:space="preserve">Generic PV System (utility)                       </t>
  </si>
  <si>
    <t xml:space="preserve">Solar PV Zone 001                                 </t>
  </si>
  <si>
    <t xml:space="preserve">Solar PV Zone 002                                 </t>
  </si>
  <si>
    <t xml:space="preserve">Solar PV Zone 003                                 </t>
  </si>
  <si>
    <t xml:space="preserve">Solar PV Zone 004                                 </t>
  </si>
  <si>
    <t xml:space="preserve">Solar PV Zone 005                                 </t>
  </si>
  <si>
    <t>EPV_Dist</t>
  </si>
  <si>
    <t xml:space="preserve">Generic PV system (roof top - rural)              </t>
  </si>
  <si>
    <t xml:space="preserve">Generic PV with 2h Battery (roof top - rural)     </t>
  </si>
  <si>
    <t xml:space="preserve">Generic PV system (roof top - urban)              </t>
  </si>
  <si>
    <t>Generic PV system (roof top - commercial buildings</t>
  </si>
  <si>
    <t xml:space="preserve">Generic Solar thermal with Gas co-firing          </t>
  </si>
  <si>
    <t xml:space="preserve">Generic Solar thermal with Storage                </t>
  </si>
  <si>
    <t xml:space="preserve">Generic Wind                                      </t>
  </si>
  <si>
    <t xml:space="preserve">Wind Zone 001                                     </t>
  </si>
  <si>
    <t xml:space="preserve">Wind Zone 002                                     </t>
  </si>
  <si>
    <t xml:space="preserve">Wind Zone 003                                     </t>
  </si>
  <si>
    <t xml:space="preserve">Wind Zone 004                                     </t>
  </si>
  <si>
    <t xml:space="preserve">Wind Zone 005                                     </t>
  </si>
  <si>
    <t>Ebattery_Grid</t>
  </si>
  <si>
    <t xml:space="preserve">Generic battery                                   </t>
  </si>
  <si>
    <t xml:space="preserve">Generic Coal                                      </t>
  </si>
  <si>
    <t xml:space="preserve">Generic Gas Combined Cycle                        </t>
  </si>
  <si>
    <t xml:space="preserve">Generic Gas Open Cycle                            </t>
  </si>
  <si>
    <t xml:space="preserve">Imports of Electricity                            </t>
  </si>
  <si>
    <t xml:space="preserve">Generic HFO                                       </t>
  </si>
  <si>
    <t>Generic Diesel/Gasoline 1kW system (commercial bui</t>
  </si>
  <si>
    <t xml:space="preserve">Generic Diesel Centralized                        </t>
  </si>
  <si>
    <t xml:space="preserve">Generic Diesel 100 kW system (Industry)           </t>
  </si>
  <si>
    <t xml:space="preserve">Generic Diesel/Gasoline 1kW system (rural)        </t>
  </si>
  <si>
    <t xml:space="preserve">Generic Diesel/Gasoline 1kW system (urban)        </t>
  </si>
  <si>
    <t>TakeOrPayContracts-Gas</t>
  </si>
  <si>
    <t>TakeOrPayContracts-Diesel</t>
  </si>
  <si>
    <t>EDist Urban</t>
  </si>
  <si>
    <t>Edist Rural</t>
  </si>
  <si>
    <t>Ehydro</t>
  </si>
  <si>
    <t>Base Year Capacity</t>
  </si>
  <si>
    <t>aelec</t>
  </si>
  <si>
    <t>flab-rn</t>
  </si>
  <si>
    <t>BASE</t>
  </si>
  <si>
    <t>flab-rp</t>
  </si>
  <si>
    <t>flab-rs</t>
  </si>
  <si>
    <t>South Africa</t>
  </si>
  <si>
    <t>Ghana</t>
  </si>
  <si>
    <t>Adjustment Factor</t>
  </si>
  <si>
    <t>EDist Rural</t>
  </si>
  <si>
    <t>Edist Urban</t>
  </si>
  <si>
    <t>SA numbers</t>
  </si>
  <si>
    <t>*</t>
  </si>
  <si>
    <t>EP_</t>
  </si>
  <si>
    <t>MIN_</t>
  </si>
  <si>
    <t>PWR_</t>
  </si>
  <si>
    <t>UCPWR_</t>
  </si>
  <si>
    <t xml:space="preserve">Power - Supply - </t>
  </si>
  <si>
    <t>Supply - Factor-</t>
  </si>
  <si>
    <t>Factor-</t>
  </si>
  <si>
    <t>Power - Factor-</t>
  </si>
  <si>
    <t>User Constraint Power - Factor-</t>
  </si>
  <si>
    <t>TID DATA</t>
  </si>
  <si>
    <t>UC_R_EACH</t>
  </si>
  <si>
    <t>PRC_ACTUNT</t>
  </si>
  <si>
    <t>PRC_CAPACT</t>
  </si>
  <si>
    <t>TOP-OUT</t>
  </si>
  <si>
    <t>TOP-IN</t>
  </si>
  <si>
    <t>flab-n</t>
  </si>
  <si>
    <t>KEBMST00</t>
  </si>
  <si>
    <t>KEBMST01</t>
  </si>
  <si>
    <t xml:space="preserve">Mumias                                            </t>
  </si>
  <si>
    <t>KEBMST10</t>
  </si>
  <si>
    <t xml:space="preserve">Kwala                                             </t>
  </si>
  <si>
    <t>KEBWST00</t>
  </si>
  <si>
    <t>KEGOCV00</t>
  </si>
  <si>
    <t>EGeoThermal</t>
  </si>
  <si>
    <t>KEGOCV01</t>
  </si>
  <si>
    <t xml:space="preserve">Olkaria_2                                         </t>
  </si>
  <si>
    <t>KEGOCV02</t>
  </si>
  <si>
    <t xml:space="preserve">Olkaria_1and4                                     </t>
  </si>
  <si>
    <t>KEGOCV03</t>
  </si>
  <si>
    <t xml:space="preserve">Eburru                                            </t>
  </si>
  <si>
    <t>KEGOCV10</t>
  </si>
  <si>
    <t xml:space="preserve">Olkarai_V                                         </t>
  </si>
  <si>
    <t>KEGOCV11</t>
  </si>
  <si>
    <t xml:space="preserve">Baringo                                           </t>
  </si>
  <si>
    <t>KEGOCV12</t>
  </si>
  <si>
    <t xml:space="preserve">Suswa/Suswa2                                      </t>
  </si>
  <si>
    <t>KEGOCV13</t>
  </si>
  <si>
    <t xml:space="preserve">Silali                                            </t>
  </si>
  <si>
    <t>KEGOCV14</t>
  </si>
  <si>
    <t xml:space="preserve">OLKWH1                                            </t>
  </si>
  <si>
    <t>KEGOCV15</t>
  </si>
  <si>
    <t xml:space="preserve">OLKWH2                                            </t>
  </si>
  <si>
    <t>KEGOCV16</t>
  </si>
  <si>
    <t xml:space="preserve">ORPower4-plant2and3                               </t>
  </si>
  <si>
    <t>KEGOCV17</t>
  </si>
  <si>
    <t xml:space="preserve">Orpower4-plant1and4                               </t>
  </si>
  <si>
    <t>KEGOCV18</t>
  </si>
  <si>
    <t xml:space="preserve">MENWH                                             </t>
  </si>
  <si>
    <t>KEGOCV20</t>
  </si>
  <si>
    <t xml:space="preserve">KY_New_Geo                                        </t>
  </si>
  <si>
    <t>KEHYDM00</t>
  </si>
  <si>
    <t>KEHYDT01</t>
  </si>
  <si>
    <t xml:space="preserve">Kiambere                                          </t>
  </si>
  <si>
    <t>KEHYDT02</t>
  </si>
  <si>
    <t xml:space="preserve">Turkwell                                          </t>
  </si>
  <si>
    <t>KEHYDT03</t>
  </si>
  <si>
    <t xml:space="preserve">Kamburu/Masinga                                   </t>
  </si>
  <si>
    <t>KEHYRO00</t>
  </si>
  <si>
    <t>KEHYRO04</t>
  </si>
  <si>
    <t xml:space="preserve">Gitaru                                            </t>
  </si>
  <si>
    <t>KEHYRO05</t>
  </si>
  <si>
    <t xml:space="preserve">Sondu_Miriu                                       </t>
  </si>
  <si>
    <t>KEHYRO06</t>
  </si>
  <si>
    <t xml:space="preserve">Kindaruma                                         </t>
  </si>
  <si>
    <t>KEHYRO07</t>
  </si>
  <si>
    <t xml:space="preserve">Sangoro                                           </t>
  </si>
  <si>
    <t>KEHYRO08</t>
  </si>
  <si>
    <t xml:space="preserve">Tana                                              </t>
  </si>
  <si>
    <t>KEHYRO10</t>
  </si>
  <si>
    <t xml:space="preserve">Kindaruma_opt                                     </t>
  </si>
  <si>
    <t>KEHYRO20</t>
  </si>
  <si>
    <t xml:space="preserve">LowerGrand                                        </t>
  </si>
  <si>
    <t>KEHYRO21</t>
  </si>
  <si>
    <t xml:space="preserve">Karura                                            </t>
  </si>
  <si>
    <t>KEHYRO22</t>
  </si>
  <si>
    <t xml:space="preserve">HighGrand                                         </t>
  </si>
  <si>
    <t>KEHYMI00</t>
  </si>
  <si>
    <t>KEHYMI09</t>
  </si>
  <si>
    <t xml:space="preserve">KY_Small_hydro_and_IPP                            </t>
  </si>
  <si>
    <t>KESOPC00</t>
  </si>
  <si>
    <t>KESOPCZ001</t>
  </si>
  <si>
    <t>KESOPCZ002</t>
  </si>
  <si>
    <t>KESOPCZ003</t>
  </si>
  <si>
    <t>KESOPCZ004</t>
  </si>
  <si>
    <t>KESOPCZ005</t>
  </si>
  <si>
    <t>KESOPCZ006</t>
  </si>
  <si>
    <t xml:space="preserve">Solar PV Zone 006                                 </t>
  </si>
  <si>
    <t>KESOPCZ007</t>
  </si>
  <si>
    <t xml:space="preserve">Solar PV Zone 007                                 </t>
  </si>
  <si>
    <t>KESOPCZ008</t>
  </si>
  <si>
    <t xml:space="preserve">Solar PV Zone 008                                 </t>
  </si>
  <si>
    <t>KESOPCZ009</t>
  </si>
  <si>
    <t xml:space="preserve">Solar PV Zone 009                                 </t>
  </si>
  <si>
    <t>KESOPCZ010</t>
  </si>
  <si>
    <t xml:space="preserve">Solar PV Zone 010                                 </t>
  </si>
  <si>
    <t>KESOPCE001</t>
  </si>
  <si>
    <t xml:space="preserve">Garissa/Selankei Solar                            </t>
  </si>
  <si>
    <t>KESOPR00</t>
  </si>
  <si>
    <t>KESOPS00</t>
  </si>
  <si>
    <t>KESOPU00</t>
  </si>
  <si>
    <t>KESOPB00</t>
  </si>
  <si>
    <t>KESOTG00</t>
  </si>
  <si>
    <t>KESOTN00</t>
  </si>
  <si>
    <t xml:space="preserve">Generic Solar thermal no storage                  </t>
  </si>
  <si>
    <t>KESOTS00</t>
  </si>
  <si>
    <t>KEWDLC00</t>
  </si>
  <si>
    <t>KEWDLCZ001</t>
  </si>
  <si>
    <t>KEWDLCZ002</t>
  </si>
  <si>
    <t>KEWDLCZ003</t>
  </si>
  <si>
    <t>KEWDLCZ004</t>
  </si>
  <si>
    <t>KEWDLCZ005</t>
  </si>
  <si>
    <t>KEWDLCZ006</t>
  </si>
  <si>
    <t xml:space="preserve">Wind Zone 006                                     </t>
  </si>
  <si>
    <t>KEWDLCZ007</t>
  </si>
  <si>
    <t xml:space="preserve">Wind Zone 007                                     </t>
  </si>
  <si>
    <t>KEWDLCZ008</t>
  </si>
  <si>
    <t xml:space="preserve">Wind Zone 008                                     </t>
  </si>
  <si>
    <t>KEWDLCZ009</t>
  </si>
  <si>
    <t xml:space="preserve">Wind Zone 009                                     </t>
  </si>
  <si>
    <t>KEWDLCZ010</t>
  </si>
  <si>
    <t xml:space="preserve">Wind Zone 010                                     </t>
  </si>
  <si>
    <t>KEWDLCE001</t>
  </si>
  <si>
    <t xml:space="preserve">Lake Turkana                                      </t>
  </si>
  <si>
    <t>KEWDLCE002</t>
  </si>
  <si>
    <t xml:space="preserve">Ngong_phase1-3                                    </t>
  </si>
  <si>
    <t>KEWDLCE003</t>
  </si>
  <si>
    <t xml:space="preserve">Kipeto                                            </t>
  </si>
  <si>
    <t>KEWDLCZDP09</t>
  </si>
  <si>
    <t xml:space="preserve">Wind Zone DP_Site ID 09                           </t>
  </si>
  <si>
    <t>KEWDLCZH08</t>
  </si>
  <si>
    <t xml:space="preserve">Wind Zone H_Site ID 08                            </t>
  </si>
  <si>
    <t>KEBATC00</t>
  </si>
  <si>
    <t>KECOSC00</t>
  </si>
  <si>
    <t>ECoal_New</t>
  </si>
  <si>
    <t>KECOSC10</t>
  </si>
  <si>
    <t xml:space="preserve">KY_Coal/KY_Coal2                                  </t>
  </si>
  <si>
    <t>KECOSC11</t>
  </si>
  <si>
    <t xml:space="preserve">KE-ST-SUBCRI_35                                   </t>
  </si>
  <si>
    <t>KENUPW00</t>
  </si>
  <si>
    <t xml:space="preserve">Generic Nuclear                                   </t>
  </si>
  <si>
    <t>KENUPW20</t>
  </si>
  <si>
    <t xml:space="preserve">KY_Nuclear                                        </t>
  </si>
  <si>
    <t>KENGCC00</t>
  </si>
  <si>
    <t>KENGCC10</t>
  </si>
  <si>
    <t xml:space="preserve">KY_LNG                                            </t>
  </si>
  <si>
    <t>KENGSC00</t>
  </si>
  <si>
    <t>KEDSSC00</t>
  </si>
  <si>
    <t xml:space="preserve">Generic Diesel Open Cycle                         </t>
  </si>
  <si>
    <t>KEEL00I00</t>
  </si>
  <si>
    <t>KEHFRC00</t>
  </si>
  <si>
    <t>KEHFRC01</t>
  </si>
  <si>
    <t xml:space="preserve">Kipevu_II/Rabai                                   </t>
  </si>
  <si>
    <t>KEHFRC02</t>
  </si>
  <si>
    <t xml:space="preserve">Iberafrica_IPP/Iberafrica_3_IPP                   </t>
  </si>
  <si>
    <t>KEHFRC10</t>
  </si>
  <si>
    <t xml:space="preserve">Triumph/GULF/THIKA                                </t>
  </si>
  <si>
    <t>KEHFSC02</t>
  </si>
  <si>
    <t xml:space="preserve">Tsavo_Muhoroni                                    </t>
  </si>
  <si>
    <t>KEDSRB00</t>
  </si>
  <si>
    <t>KEDSRC00</t>
  </si>
  <si>
    <t>KEDSRC01</t>
  </si>
  <si>
    <t xml:space="preserve">Kipevu_I                                          </t>
  </si>
  <si>
    <t>KEDSRI00</t>
  </si>
  <si>
    <t>KEDSRR00</t>
  </si>
  <si>
    <t>KEDSRU00</t>
  </si>
  <si>
    <t>KEEL00T00</t>
  </si>
  <si>
    <t>KEEL00TDC</t>
  </si>
  <si>
    <t>KEBM00X00</t>
  </si>
  <si>
    <t>KEBW00X00</t>
  </si>
  <si>
    <t>KECO00X00</t>
  </si>
  <si>
    <t>KEDS00I00</t>
  </si>
  <si>
    <t>KEEL00TUI</t>
  </si>
  <si>
    <t>KEGO00X00</t>
  </si>
  <si>
    <t>KEHF00I00</t>
  </si>
  <si>
    <t>KEHY00X00</t>
  </si>
  <si>
    <t>KEHY01X00</t>
  </si>
  <si>
    <t>KEHY02X00</t>
  </si>
  <si>
    <t>KEHY03X00</t>
  </si>
  <si>
    <t>KEHYDM01</t>
  </si>
  <si>
    <t>KEHYDM02</t>
  </si>
  <si>
    <t>KEHYDM03</t>
  </si>
  <si>
    <t>KENG00I00</t>
  </si>
  <si>
    <t>KENGSC11</t>
  </si>
  <si>
    <t>KENU00X00</t>
  </si>
  <si>
    <t>KESO00X00</t>
  </si>
  <si>
    <t>KEWD00X00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</si>
</sst>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00"/>
    <numFmt numFmtId="165" formatCode="0.0"/>
    <numFmt numFmtId="166" formatCode="0.0%"/>
    <numFmt numFmtId="167" formatCode="_(* #,##0.00_);_(* \(#,##0.00\);_(* &quot;-&quot;??_);_(@_)"/>
    <numFmt numFmtId="168" formatCode="_(* #,##0_);_(* \(#,##0\);_(* &quot;-&quot;??_);_(@_)"/>
    <numFmt numFmtId="169" formatCode="_-* #,##0_-;\-* #,##0_-;_-* &quot;-&quot;??_-;_-@_-"/>
    <numFmt numFmtId="170" formatCode="0.0000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4" fillId="2" borderId="0" applyNumberFormat="0" applyBorder="0" applyAlignment="0" applyProtection="0"/>
    <xf numFmtId="0" fontId="6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11" fillId="3" borderId="1" applyNumberFormat="0" applyAlignment="0" applyProtection="0"/>
  </cellStyleXfs>
  <cellXfs count="36">
    <xf numFmtId="0" fontId="0" fillId="0" borderId="0" xfId="0"/>
    <xf numFmtId="4" fontId="0" fillId="0" borderId="0" xfId="0" applyNumberFormat="1"/>
    <xf numFmtId="0" fontId="6" fillId="0" borderId="0" xfId="2"/>
    <xf numFmtId="0" fontId="3" fillId="0" borderId="0" xfId="3"/>
    <xf numFmtId="0" fontId="3" fillId="0" borderId="0" xfId="4"/>
    <xf numFmtId="164" fontId="3" fillId="0" borderId="0" xfId="4" applyNumberFormat="1"/>
    <xf numFmtId="164" fontId="4" fillId="2" borderId="0" xfId="1" applyNumberFormat="1"/>
    <xf numFmtId="2" fontId="3" fillId="0" borderId="0" xfId="4" applyNumberFormat="1"/>
    <xf numFmtId="9" fontId="0" fillId="0" borderId="0" xfId="5" applyFont="1"/>
    <xf numFmtId="0" fontId="3" fillId="0" borderId="0" xfId="4" applyAlignment="1">
      <alignment wrapText="1"/>
    </xf>
    <xf numFmtId="0" fontId="5" fillId="0" borderId="0" xfId="4" applyFont="1"/>
    <xf numFmtId="0" fontId="7" fillId="0" borderId="0" xfId="3" applyFont="1"/>
    <xf numFmtId="0" fontId="4" fillId="2" borderId="0" xfId="1"/>
    <xf numFmtId="0" fontId="3" fillId="0" borderId="0" xfId="4" quotePrefix="1"/>
    <xf numFmtId="165" fontId="3" fillId="0" borderId="0" xfId="4" applyNumberFormat="1"/>
    <xf numFmtId="166" fontId="0" fillId="0" borderId="0" xfId="5" applyNumberFormat="1" applyFont="1"/>
    <xf numFmtId="168" fontId="7" fillId="0" borderId="0" xfId="6" applyNumberFormat="1"/>
    <xf numFmtId="1" fontId="3" fillId="0" borderId="0" xfId="4" applyNumberFormat="1"/>
    <xf numFmtId="168" fontId="4" fillId="2" borderId="0" xfId="1" applyNumberFormat="1"/>
    <xf numFmtId="1" fontId="4" fillId="2" borderId="0" xfId="1" applyNumberFormat="1"/>
    <xf numFmtId="0" fontId="8" fillId="0" borderId="0" xfId="7"/>
    <xf numFmtId="9" fontId="3" fillId="0" borderId="0" xfId="4" applyNumberFormat="1"/>
    <xf numFmtId="169" fontId="3" fillId="0" borderId="0" xfId="4" applyNumberFormat="1"/>
    <xf numFmtId="169" fontId="4" fillId="2" borderId="0" xfId="1" applyNumberFormat="1"/>
    <xf numFmtId="165" fontId="4" fillId="2" borderId="0" xfId="1" applyNumberFormat="1"/>
    <xf numFmtId="168" fontId="3" fillId="0" borderId="0" xfId="4" applyNumberFormat="1"/>
    <xf numFmtId="169" fontId="0" fillId="0" borderId="0" xfId="8" applyNumberFormat="1" applyFont="1"/>
    <xf numFmtId="165" fontId="5" fillId="0" borderId="0" xfId="4" applyNumberFormat="1" applyFont="1"/>
    <xf numFmtId="2" fontId="5" fillId="0" borderId="0" xfId="4" applyNumberFormat="1" applyFont="1"/>
    <xf numFmtId="1" fontId="5" fillId="0" borderId="0" xfId="4" applyNumberFormat="1" applyFont="1"/>
    <xf numFmtId="164" fontId="5" fillId="0" borderId="0" xfId="4" applyNumberFormat="1" applyFont="1"/>
    <xf numFmtId="170" fontId="3" fillId="0" borderId="0" xfId="4" applyNumberFormat="1"/>
    <xf numFmtId="0" fontId="2" fillId="0" borderId="0" xfId="4" applyFont="1"/>
    <xf numFmtId="0" fontId="11" fillId="3" borderId="1" xfId="9"/>
    <xf numFmtId="0" fontId="3" fillId="0" borderId="0" xfId="4" applyAlignment="1">
      <alignment horizontal="center"/>
    </xf>
    <xf numFmtId="0" fontId="1" fillId="0" borderId="0" xfId="4" applyFont="1"/>
  </cellXfs>
  <cellStyles count="10">
    <cellStyle name="Comma 2 4" xfId="8" xr:uid="{0B4AD4E4-2701-43A1-A6A0-2E758F876049}"/>
    <cellStyle name="Comma 3 2" xfId="6" xr:uid="{C956F096-C3AF-48EF-8709-3F7F6F6900B8}"/>
    <cellStyle name="Good" xfId="1" builtinId="26"/>
    <cellStyle name="Hyperlink 2 2" xfId="7" xr:uid="{0E7A8F77-6D21-464A-9EBD-E3540060CEF5}"/>
    <cellStyle name="Input" xfId="9" builtinId="20"/>
    <cellStyle name="Normal" xfId="0" builtinId="0"/>
    <cellStyle name="Normal 13" xfId="2" xr:uid="{BADB7EDE-5072-436B-8980-EF3EF0F4B6A5}"/>
    <cellStyle name="Normal 4 3" xfId="3" xr:uid="{EC977E73-72BE-4936-A9A0-CB8488D8DA67}"/>
    <cellStyle name="Normal 6" xfId="4" xr:uid="{B9F03D62-C970-48E9-B631-4148E58365E3}"/>
    <cellStyle name="Percent 2 3" xfId="5" xr:uid="{DE93A1E0-6973-4635-9681-33D71A6311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'Lab.Calcs.Assumptions'!$F$102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'Lab.Calcs.Assumptions'!$E$103:$E$107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'Lab.Calcs.Assumptions'!$F$103:$F$107</c:f>
              <c:numCache>
                <c:formatCode>General</c:formatCode>
                <c:ptCount val="5"/>
                <c:pt idx="0">
                  <c:v>10.106999999999999</c:v>
                </c:pt>
                <c:pt idx="1">
                  <c:v>12.42</c:v>
                </c:pt>
                <c:pt idx="2">
                  <c:v>1.08</c:v>
                </c:pt>
                <c:pt idx="3" formatCode="0.00">
                  <c:v>13.5</c:v>
                </c:pt>
                <c:pt idx="4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6F-4B33-855C-110940FEEBD4}"/>
            </c:ext>
          </c:extLst>
        </c:ser>
        <c:ser>
          <c:idx val="1"/>
          <c:order val="1"/>
          <c:tx>
            <c:strRef>
              <c:f>'Lab.Calcs.Assumptions'!$G$102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'Lab.Calcs.Assumptions'!$E$103:$E$107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'Lab.Calcs.Assumptions'!$G$103:$G$107</c:f>
              <c:numCache>
                <c:formatCode>General</c:formatCode>
                <c:ptCount val="5"/>
                <c:pt idx="0">
                  <c:v>2.0049999999999999</c:v>
                </c:pt>
                <c:pt idx="1">
                  <c:v>1.67</c:v>
                </c:pt>
                <c:pt idx="3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6F-4B33-855C-110940FEEBD4}"/>
            </c:ext>
          </c:extLst>
        </c:ser>
        <c:ser>
          <c:idx val="2"/>
          <c:order val="2"/>
          <c:tx>
            <c:strRef>
              <c:f>'Lab.Calcs.Assumptions'!$H$102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'Lab.Calcs.Assumptions'!$E$103:$E$107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'Lab.Calcs.Assumptions'!$H$103:$H$107</c:f>
              <c:numCache>
                <c:formatCode>General</c:formatCode>
                <c:ptCount val="5"/>
                <c:pt idx="4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6F-4B33-855C-110940FEEBD4}"/>
            </c:ext>
          </c:extLst>
        </c:ser>
        <c:ser>
          <c:idx val="3"/>
          <c:order val="3"/>
          <c:tx>
            <c:strRef>
              <c:f>'Lab.Calcs.Assumptions'!$I$102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'Lab.Calcs.Assumptions'!$E$103:$E$107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'Lab.Calcs.Assumptions'!$I$103:$I$107</c:f>
              <c:numCache>
                <c:formatCode>General</c:formatCode>
                <c:ptCount val="5"/>
                <c:pt idx="0">
                  <c:v>2.1349999999999998</c:v>
                </c:pt>
                <c:pt idx="1">
                  <c:v>7.8299999999999983</c:v>
                </c:pt>
                <c:pt idx="2" formatCode="0.0">
                  <c:v>3.7160300000000035</c:v>
                </c:pt>
                <c:pt idx="3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6F-4B33-855C-110940FEEBD4}"/>
            </c:ext>
          </c:extLst>
        </c:ser>
        <c:ser>
          <c:idx val="4"/>
          <c:order val="4"/>
          <c:tx>
            <c:strRef>
              <c:f>'Lab.Calcs.Assumptions'!$J$102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'Lab.Calcs.Assumptions'!$E$103:$E$107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'Lab.Calcs.Assumptions'!$J$103:$J$107</c:f>
              <c:numCache>
                <c:formatCode>General</c:formatCode>
                <c:ptCount val="5"/>
                <c:pt idx="0">
                  <c:v>1.889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6F-4B33-855C-110940FEEBD4}"/>
            </c:ext>
          </c:extLst>
        </c:ser>
        <c:ser>
          <c:idx val="5"/>
          <c:order val="5"/>
          <c:tx>
            <c:strRef>
              <c:f>'Lab.Calcs.Assumptions'!$K$102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'Lab.Calcs.Assumptions'!$E$103:$E$107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'Lab.Calcs.Assumptions'!$K$103:$K$107</c:f>
              <c:numCache>
                <c:formatCode>General</c:formatCode>
                <c:ptCount val="5"/>
                <c:pt idx="0">
                  <c:v>5.1639999999999997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6F-4B33-855C-110940FEEBD4}"/>
            </c:ext>
          </c:extLst>
        </c:ser>
        <c:ser>
          <c:idx val="6"/>
          <c:order val="6"/>
          <c:tx>
            <c:strRef>
              <c:f>'Lab.Calcs.Assumptions'!$L$102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'Lab.Calcs.Assumptions'!$E$103:$E$107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'Lab.Calcs.Assumptions'!$L$103:$L$107</c:f>
              <c:numCache>
                <c:formatCode>General</c:formatCode>
                <c:ptCount val="5"/>
                <c:pt idx="0">
                  <c:v>1.4410000000000001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6F-4B33-855C-110940FEEBD4}"/>
            </c:ext>
          </c:extLst>
        </c:ser>
        <c:ser>
          <c:idx val="7"/>
          <c:order val="7"/>
          <c:tx>
            <c:strRef>
              <c:f>'Lab.Calcs.Assumptions'!$M$102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'Lab.Calcs.Assumptions'!$E$103:$E$107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'Lab.Calcs.Assumptions'!$M$103:$M$107</c:f>
              <c:numCache>
                <c:formatCode>General</c:formatCode>
                <c:ptCount val="5"/>
                <c:pt idx="0">
                  <c:v>10.507999999999999</c:v>
                </c:pt>
                <c:pt idx="1">
                  <c:v>22.08</c:v>
                </c:pt>
                <c:pt idx="2">
                  <c:v>23.48</c:v>
                </c:pt>
                <c:pt idx="3">
                  <c:v>45.56</c:v>
                </c:pt>
                <c:pt idx="4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56F-4B33-855C-110940FEE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'Lab.Calcs.Assumptions'!$F$102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'Lab.Calcs.Assumptions'!$E$104:$E$107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'Lab.Calcs.Assumptions'!$F$104:$F$107</c:f>
              <c:numCache>
                <c:formatCode>General</c:formatCode>
                <c:ptCount val="4"/>
                <c:pt idx="0">
                  <c:v>12.42</c:v>
                </c:pt>
                <c:pt idx="1">
                  <c:v>1.08</c:v>
                </c:pt>
                <c:pt idx="2" formatCode="0.00">
                  <c:v>13.5</c:v>
                </c:pt>
                <c:pt idx="3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1C-461D-A935-BBD72F80B244}"/>
            </c:ext>
          </c:extLst>
        </c:ser>
        <c:ser>
          <c:idx val="1"/>
          <c:order val="1"/>
          <c:tx>
            <c:strRef>
              <c:f>'Lab.Calcs.Assumptions'!$G$102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'Lab.Calcs.Assumptions'!$E$104:$E$107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'Lab.Calcs.Assumptions'!$G$104:$G$107</c:f>
              <c:numCache>
                <c:formatCode>General</c:formatCode>
                <c:ptCount val="4"/>
                <c:pt idx="0">
                  <c:v>1.67</c:v>
                </c:pt>
                <c:pt idx="2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1C-461D-A935-BBD72F80B244}"/>
            </c:ext>
          </c:extLst>
        </c:ser>
        <c:ser>
          <c:idx val="2"/>
          <c:order val="2"/>
          <c:tx>
            <c:strRef>
              <c:f>'Lab.Calcs.Assumptions'!$H$102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'Lab.Calcs.Assumptions'!$E$104:$E$107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'Lab.Calcs.Assumptions'!$H$104:$H$107</c:f>
              <c:numCache>
                <c:formatCode>General</c:formatCode>
                <c:ptCount val="4"/>
                <c:pt idx="3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1C-461D-A935-BBD72F80B244}"/>
            </c:ext>
          </c:extLst>
        </c:ser>
        <c:ser>
          <c:idx val="3"/>
          <c:order val="3"/>
          <c:tx>
            <c:strRef>
              <c:f>'Lab.Calcs.Assumptions'!$I$102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'Lab.Calcs.Assumptions'!$E$104:$E$107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'Lab.Calcs.Assumptions'!$I$104:$I$107</c:f>
              <c:numCache>
                <c:formatCode>0.0</c:formatCode>
                <c:ptCount val="4"/>
                <c:pt idx="0" formatCode="General">
                  <c:v>7.8299999999999983</c:v>
                </c:pt>
                <c:pt idx="1">
                  <c:v>3.7160300000000035</c:v>
                </c:pt>
                <c:pt idx="2" formatCode="General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1C-461D-A935-BBD72F80B244}"/>
            </c:ext>
          </c:extLst>
        </c:ser>
        <c:ser>
          <c:idx val="4"/>
          <c:order val="4"/>
          <c:tx>
            <c:strRef>
              <c:f>'Lab.Calcs.Assumptions'!$J$102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'Lab.Calcs.Assumptions'!$E$104:$E$107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'Lab.Calcs.Assumptions'!$J$104:$J$107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D31C-461D-A935-BBD72F80B244}"/>
            </c:ext>
          </c:extLst>
        </c:ser>
        <c:ser>
          <c:idx val="5"/>
          <c:order val="5"/>
          <c:tx>
            <c:strRef>
              <c:f>'Lab.Calcs.Assumptions'!$K$102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'Lab.Calcs.Assumptions'!$E$104:$E$107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'Lab.Calcs.Assumptions'!$K$104:$K$107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5-D31C-461D-A935-BBD72F80B244}"/>
            </c:ext>
          </c:extLst>
        </c:ser>
        <c:ser>
          <c:idx val="6"/>
          <c:order val="6"/>
          <c:tx>
            <c:strRef>
              <c:f>'Lab.Calcs.Assumptions'!$L$102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'Lab.Calcs.Assumptions'!$E$104:$E$107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'Lab.Calcs.Assumptions'!$L$104:$L$107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D31C-461D-A935-BBD72F80B244}"/>
            </c:ext>
          </c:extLst>
        </c:ser>
        <c:ser>
          <c:idx val="7"/>
          <c:order val="7"/>
          <c:tx>
            <c:strRef>
              <c:f>'Lab.Calcs.Assumptions'!$M$102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'Lab.Calcs.Assumptions'!$E$104:$E$107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'Lab.Calcs.Assumptions'!$M$104:$M$107</c:f>
              <c:numCache>
                <c:formatCode>General</c:formatCode>
                <c:ptCount val="4"/>
                <c:pt idx="0">
                  <c:v>22.08</c:v>
                </c:pt>
                <c:pt idx="1">
                  <c:v>23.48</c:v>
                </c:pt>
                <c:pt idx="2">
                  <c:v>45.56</c:v>
                </c:pt>
                <c:pt idx="3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31C-461D-A935-BBD72F80B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11" Type="http://schemas.openxmlformats.org/officeDocument/2006/relationships/image" Target="../media/image9.png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png"/><Relationship Id="rId9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523875</xdr:colOff>
      <xdr:row>6</xdr:row>
      <xdr:rowOff>103717</xdr:rowOff>
    </xdr:from>
    <xdr:ext cx="11371792" cy="7991475"/>
    <xdr:pic>
      <xdr:nvPicPr>
        <xdr:cNvPr id="2" name="Picture 1">
          <a:extLst>
            <a:ext uri="{FF2B5EF4-FFF2-40B4-BE49-F238E27FC236}">
              <a16:creationId xmlns:a16="http://schemas.microsoft.com/office/drawing/2014/main" id="{7D9CC3CC-C2B9-481C-AE87-4596B678B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913342"/>
          <a:ext cx="11371792" cy="799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457200</xdr:colOff>
      <xdr:row>50</xdr:row>
      <xdr:rowOff>133350</xdr:rowOff>
    </xdr:from>
    <xdr:ext cx="2466975" cy="2857500"/>
    <xdr:pic>
      <xdr:nvPicPr>
        <xdr:cNvPr id="3" name="Picture 2">
          <a:extLst>
            <a:ext uri="{FF2B5EF4-FFF2-40B4-BE49-F238E27FC236}">
              <a16:creationId xmlns:a16="http://schemas.microsoft.com/office/drawing/2014/main" id="{66A71FAA-CBF5-4182-8D5F-17299CCEA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35600" y="7743825"/>
          <a:ext cx="2466975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</xdr:row>
      <xdr:rowOff>0</xdr:rowOff>
    </xdr:from>
    <xdr:ext cx="304800" cy="304800"/>
    <xdr:sp macro="" textlink="">
      <xdr:nvSpPr>
        <xdr:cNvPr id="4" name="AutoShape 3" descr="image.png">
          <a:extLst>
            <a:ext uri="{FF2B5EF4-FFF2-40B4-BE49-F238E27FC236}">
              <a16:creationId xmlns:a16="http://schemas.microsoft.com/office/drawing/2014/main" id="{632C84A3-72FB-4C84-83A6-E06CD6BE4C2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304800" cy="304800"/>
    <xdr:sp macro="" textlink="">
      <xdr:nvSpPr>
        <xdr:cNvPr id="5" name="AutoShape 4" descr="image.png">
          <a:extLst>
            <a:ext uri="{FF2B5EF4-FFF2-40B4-BE49-F238E27FC236}">
              <a16:creationId xmlns:a16="http://schemas.microsoft.com/office/drawing/2014/main" id="{BF379947-2B86-49A4-B436-8D419B06F0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40</xdr:row>
      <xdr:rowOff>0</xdr:rowOff>
    </xdr:from>
    <xdr:ext cx="304800" cy="304800"/>
    <xdr:sp macro="" textlink="">
      <xdr:nvSpPr>
        <xdr:cNvPr id="6" name="AutoShape 5" descr="image.png">
          <a:extLst>
            <a:ext uri="{FF2B5EF4-FFF2-40B4-BE49-F238E27FC236}">
              <a16:creationId xmlns:a16="http://schemas.microsoft.com/office/drawing/2014/main" id="{DA538D2F-5E78-4BE1-86B0-C2ED8036B7A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622299</xdr:colOff>
      <xdr:row>38</xdr:row>
      <xdr:rowOff>169334</xdr:rowOff>
    </xdr:from>
    <xdr:ext cx="4652434" cy="1528233"/>
    <xdr:pic>
      <xdr:nvPicPr>
        <xdr:cNvPr id="7" name="Picture 6">
          <a:extLst>
            <a:ext uri="{FF2B5EF4-FFF2-40B4-BE49-F238E27FC236}">
              <a16:creationId xmlns:a16="http://schemas.microsoft.com/office/drawing/2014/main" id="{C42BE45D-F98B-4E35-9472-54C0382BD529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9974" y="5827184"/>
          <a:ext cx="4652434" cy="1528233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74</xdr:row>
      <xdr:rowOff>171450</xdr:rowOff>
    </xdr:from>
    <xdr:ext cx="7277251" cy="1714286"/>
    <xdr:pic>
      <xdr:nvPicPr>
        <xdr:cNvPr id="8" name="Picture 7">
          <a:extLst>
            <a:ext uri="{FF2B5EF4-FFF2-40B4-BE49-F238E27FC236}">
              <a16:creationId xmlns:a16="http://schemas.microsoft.com/office/drawing/2014/main" id="{4991543B-062E-4CFC-8B90-BAEB9119D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48750" y="14458950"/>
          <a:ext cx="7277251" cy="1714286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84</xdr:row>
      <xdr:rowOff>0</xdr:rowOff>
    </xdr:from>
    <xdr:ext cx="3712171" cy="1238095"/>
    <xdr:pic>
      <xdr:nvPicPr>
        <xdr:cNvPr id="9" name="Picture 8">
          <a:extLst>
            <a:ext uri="{FF2B5EF4-FFF2-40B4-BE49-F238E27FC236}">
              <a16:creationId xmlns:a16="http://schemas.microsoft.com/office/drawing/2014/main" id="{124AC736-3EC4-430F-A003-14F8C9E86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13115925"/>
          <a:ext cx="3712171" cy="1238095"/>
        </a:xfrm>
        <a:prstGeom prst="rect">
          <a:avLst/>
        </a:prstGeom>
      </xdr:spPr>
    </xdr:pic>
    <xdr:clientData/>
  </xdr:oneCellAnchor>
  <xdr:oneCellAnchor>
    <xdr:from>
      <xdr:col>10</xdr:col>
      <xdr:colOff>400050</xdr:colOff>
      <xdr:row>92</xdr:row>
      <xdr:rowOff>161925</xdr:rowOff>
    </xdr:from>
    <xdr:ext cx="3607410" cy="895238"/>
    <xdr:pic>
      <xdr:nvPicPr>
        <xdr:cNvPr id="10" name="Picture 9">
          <a:extLst>
            <a:ext uri="{FF2B5EF4-FFF2-40B4-BE49-F238E27FC236}">
              <a16:creationId xmlns:a16="http://schemas.microsoft.com/office/drawing/2014/main" id="{68B7671B-52FC-4356-A374-70B6D3FAC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96050" y="14573250"/>
          <a:ext cx="3607410" cy="895238"/>
        </a:xfrm>
        <a:prstGeom prst="rect">
          <a:avLst/>
        </a:prstGeom>
      </xdr:spPr>
    </xdr:pic>
    <xdr:clientData/>
  </xdr:oneCellAnchor>
  <xdr:oneCellAnchor>
    <xdr:from>
      <xdr:col>19</xdr:col>
      <xdr:colOff>247650</xdr:colOff>
      <xdr:row>89</xdr:row>
      <xdr:rowOff>171450</xdr:rowOff>
    </xdr:from>
    <xdr:ext cx="5732450" cy="3476625"/>
    <xdr:pic>
      <xdr:nvPicPr>
        <xdr:cNvPr id="11" name="Picture 10" descr="Image result for eskom employees in 2012">
          <a:extLst>
            <a:ext uri="{FF2B5EF4-FFF2-40B4-BE49-F238E27FC236}">
              <a16:creationId xmlns:a16="http://schemas.microsoft.com/office/drawing/2014/main" id="{6109F2E7-3E90-4F4F-AFA6-4E659F3EE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0050" y="14087475"/>
          <a:ext cx="5732450" cy="347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111</xdr:row>
      <xdr:rowOff>85725</xdr:rowOff>
    </xdr:from>
    <xdr:ext cx="11021483" cy="2962275"/>
    <xdr:pic>
      <xdr:nvPicPr>
        <xdr:cNvPr id="12" name="Picture 11">
          <a:extLst>
            <a:ext uri="{FF2B5EF4-FFF2-40B4-BE49-F238E27FC236}">
              <a16:creationId xmlns:a16="http://schemas.microsoft.com/office/drawing/2014/main" id="{2E1DD8DF-73F0-479B-823F-F2D330803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17573625"/>
          <a:ext cx="11021483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495299</xdr:colOff>
      <xdr:row>107</xdr:row>
      <xdr:rowOff>185736</xdr:rowOff>
    </xdr:from>
    <xdr:to>
      <xdr:col>6</xdr:col>
      <xdr:colOff>676274</xdr:colOff>
      <xdr:row>125</xdr:row>
      <xdr:rowOff>57149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8EBC885-201A-40F9-9E2F-BA6F6F4CC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714375</xdr:colOff>
      <xdr:row>108</xdr:row>
      <xdr:rowOff>19050</xdr:rowOff>
    </xdr:from>
    <xdr:to>
      <xdr:col>12</xdr:col>
      <xdr:colOff>381000</xdr:colOff>
      <xdr:row>125</xdr:row>
      <xdr:rowOff>80963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6CF38D0-AC25-451E-9672-FAD1DEB03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30</xdr:col>
      <xdr:colOff>0</xdr:colOff>
      <xdr:row>71</xdr:row>
      <xdr:rowOff>0</xdr:rowOff>
    </xdr:from>
    <xdr:ext cx="8495238" cy="6295238"/>
    <xdr:pic>
      <xdr:nvPicPr>
        <xdr:cNvPr id="15" name="Picture 14">
          <a:extLst>
            <a:ext uri="{FF2B5EF4-FFF2-40B4-BE49-F238E27FC236}">
              <a16:creationId xmlns:a16="http://schemas.microsoft.com/office/drawing/2014/main" id="{0655E868-8076-4A96-82F1-DC9705D3E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0" y="11010900"/>
          <a:ext cx="8495238" cy="629523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\SATIM\DataSpreadsheets\TCH_PWR_REL.xlsx" TargetMode="External"/><Relationship Id="rId1" Type="http://schemas.openxmlformats.org/officeDocument/2006/relationships/externalLinkPath" Target="/Models/SATIMGE/SATIM/DataSpreadsheets/TCH_PWR_R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erveMargin Inputs"/>
      <sheetName val="ITEMS-Con"/>
      <sheetName val="ConTID"/>
      <sheetName val="ConTSRM"/>
      <sheetName val="ConTSERM"/>
      <sheetName val="ConTSTRANSDUM"/>
      <sheetName val="ConTSOth"/>
      <sheetName val="ProcDataRM"/>
      <sheetName val="ConTSLabour"/>
      <sheetName val="PWR_Lab"/>
      <sheetName val="Lab.Calcs.Assumptions"/>
      <sheetName val="SAM"/>
      <sheetName val="From SAM"/>
      <sheetName val="ElecBY"/>
    </sheetNames>
    <sheetDataSet>
      <sheetData sheetId="0"/>
      <sheetData sheetId="1">
        <row r="2">
          <cell r="C2" t="str">
            <v>UCCAP_BATR</v>
          </cell>
        </row>
        <row r="3">
          <cell r="C3" t="str">
            <v>UCACT_FIRM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8">
          <cell r="Q28">
            <v>0.11001900000000001</v>
          </cell>
        </row>
        <row r="29">
          <cell r="Q29">
            <v>0.11275</v>
          </cell>
        </row>
        <row r="30">
          <cell r="Q30">
            <v>0.17319399999999999</v>
          </cell>
        </row>
        <row r="31">
          <cell r="Q31">
            <v>0.39577200000000001</v>
          </cell>
        </row>
        <row r="32">
          <cell r="V32">
            <v>23.198</v>
          </cell>
        </row>
      </sheetData>
      <sheetData sheetId="13">
        <row r="58">
          <cell r="G58">
            <v>0.91200000000000003</v>
          </cell>
        </row>
        <row r="59">
          <cell r="G59">
            <v>6.0609000000000002</v>
          </cell>
        </row>
        <row r="60">
          <cell r="G60">
            <v>1.2666999999999999</v>
          </cell>
        </row>
        <row r="61">
          <cell r="G61">
            <v>1.7473000000000001</v>
          </cell>
        </row>
        <row r="62">
          <cell r="G62">
            <v>0.56020000000000003</v>
          </cell>
        </row>
        <row r="63">
          <cell r="G63">
            <v>3.5015000000000001</v>
          </cell>
        </row>
        <row r="64">
          <cell r="G64">
            <v>4.1947999999999999</v>
          </cell>
        </row>
        <row r="65">
          <cell r="G65">
            <v>2.8782000000000001</v>
          </cell>
        </row>
        <row r="66">
          <cell r="G66">
            <v>0.8427</v>
          </cell>
        </row>
        <row r="67">
          <cell r="G67">
            <v>1.4596</v>
          </cell>
        </row>
        <row r="68">
          <cell r="G68">
            <v>1.3541000000000001</v>
          </cell>
        </row>
        <row r="69">
          <cell r="G69">
            <v>10.6821</v>
          </cell>
        </row>
        <row r="70">
          <cell r="G70">
            <v>0.45069999999999999</v>
          </cell>
        </row>
        <row r="71">
          <cell r="G71">
            <v>0.97140000000000004</v>
          </cell>
        </row>
        <row r="77">
          <cell r="F77">
            <v>34.200000000000003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ergy.gov.za/files/IEP/2016/IEP-AnnexureB-Macroeconomic-Assumptions.pdf" TargetMode="External"/><Relationship Id="rId1" Type="http://schemas.openxmlformats.org/officeDocument/2006/relationships/hyperlink" Target="http://www.eskom.co.za/Whatweredoing/ElectricityGeneration/KoebergNuclearPowerStation/TheKoebergExperience/Pages/The_Koeberg_Experience.asp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3EB8-092B-4E9D-8F0F-D919F61EBCDA}">
  <sheetPr codeName="Sheet1">
    <tabColor theme="4"/>
  </sheetPr>
  <dimension ref="A1:N23"/>
  <sheetViews>
    <sheetView tabSelected="1" workbookViewId="0">
      <selection activeCell="K12" sqref="K12"/>
    </sheetView>
  </sheetViews>
  <sheetFormatPr defaultRowHeight="12.75" x14ac:dyDescent="0.2"/>
  <cols>
    <col min="3" max="3" width="16.28515625" bestFit="1" customWidth="1"/>
    <col min="4" max="4" width="36.85546875" customWidth="1"/>
    <col min="5" max="5" width="10.140625" bestFit="1" customWidth="1"/>
    <col min="6" max="6" width="19.5703125" bestFit="1" customWidth="1"/>
  </cols>
  <sheetData>
    <row r="1" spans="1:14" x14ac:dyDescent="0.2">
      <c r="A1" t="s">
        <v>26</v>
      </c>
      <c r="B1" t="s">
        <v>25</v>
      </c>
      <c r="K1" t="s">
        <v>295</v>
      </c>
      <c r="L1" t="s">
        <v>295</v>
      </c>
      <c r="M1" t="s">
        <v>295</v>
      </c>
      <c r="N1" t="s">
        <v>295</v>
      </c>
    </row>
    <row r="2" spans="1:14" x14ac:dyDescent="0.2">
      <c r="B2" t="s">
        <v>2</v>
      </c>
      <c r="C2" t="s">
        <v>24</v>
      </c>
      <c r="D2" t="s">
        <v>23</v>
      </c>
      <c r="E2" t="s">
        <v>1</v>
      </c>
      <c r="F2" t="s">
        <v>20</v>
      </c>
      <c r="K2" s="2"/>
    </row>
    <row r="3" spans="1:14" x14ac:dyDescent="0.2">
      <c r="B3" t="s">
        <v>2</v>
      </c>
      <c r="C3" t="s">
        <v>22</v>
      </c>
      <c r="D3" t="s">
        <v>21</v>
      </c>
      <c r="E3" t="s">
        <v>1</v>
      </c>
      <c r="F3" t="s">
        <v>20</v>
      </c>
    </row>
    <row r="4" spans="1:14" x14ac:dyDescent="0.2">
      <c r="B4" t="s">
        <v>2</v>
      </c>
      <c r="C4" t="s">
        <v>19</v>
      </c>
      <c r="D4" t="s">
        <v>18</v>
      </c>
      <c r="E4" t="s">
        <v>1</v>
      </c>
      <c r="F4" t="s">
        <v>0</v>
      </c>
    </row>
    <row r="5" spans="1:14" x14ac:dyDescent="0.2">
      <c r="B5" t="s">
        <v>2</v>
      </c>
      <c r="C5" t="s">
        <v>17</v>
      </c>
      <c r="D5" t="s">
        <v>16</v>
      </c>
      <c r="E5" t="s">
        <v>1</v>
      </c>
      <c r="F5" t="s">
        <v>0</v>
      </c>
    </row>
    <row r="6" spans="1:14" x14ac:dyDescent="0.2">
      <c r="B6" t="s">
        <v>2</v>
      </c>
      <c r="C6" t="s">
        <v>15</v>
      </c>
      <c r="D6" t="s">
        <v>14</v>
      </c>
      <c r="E6" t="s">
        <v>1</v>
      </c>
      <c r="F6" t="s">
        <v>0</v>
      </c>
    </row>
    <row r="7" spans="1:14" x14ac:dyDescent="0.2">
      <c r="B7" t="s">
        <v>2</v>
      </c>
      <c r="C7" t="s">
        <v>13</v>
      </c>
      <c r="D7" t="s">
        <v>12</v>
      </c>
      <c r="E7" t="s">
        <v>1</v>
      </c>
      <c r="F7" t="s">
        <v>0</v>
      </c>
    </row>
    <row r="8" spans="1:14" x14ac:dyDescent="0.2">
      <c r="B8" t="s">
        <v>2</v>
      </c>
      <c r="C8" t="s">
        <v>11</v>
      </c>
      <c r="D8" t="s">
        <v>10</v>
      </c>
      <c r="E8" t="s">
        <v>1</v>
      </c>
      <c r="F8" t="s">
        <v>0</v>
      </c>
    </row>
    <row r="9" spans="1:14" x14ac:dyDescent="0.2">
      <c r="B9" t="s">
        <v>8</v>
      </c>
      <c r="C9" t="str">
        <f>M9&amp;L9</f>
        <v>EP_FLAB-N</v>
      </c>
      <c r="D9" s="1" t="str">
        <f>N9&amp;L9</f>
        <v>Power - Supply - FLAB-N</v>
      </c>
      <c r="E9" t="s">
        <v>7</v>
      </c>
      <c r="F9" t="s">
        <v>9</v>
      </c>
      <c r="K9" t="s">
        <v>311</v>
      </c>
      <c r="L9" t="str">
        <f>UPPER(K9)</f>
        <v>FLAB-N</v>
      </c>
      <c r="M9" t="s">
        <v>296</v>
      </c>
      <c r="N9" t="s">
        <v>300</v>
      </c>
    </row>
    <row r="10" spans="1:14" x14ac:dyDescent="0.2">
      <c r="B10" t="s">
        <v>8</v>
      </c>
      <c r="C10" t="str">
        <f t="shared" ref="C10:C23" si="0">M10&amp;L10</f>
        <v>EP_FLAB-P</v>
      </c>
      <c r="D10" s="1" t="str">
        <f t="shared" ref="D10:D23" si="1">N10&amp;L10</f>
        <v>Power - Supply - FLAB-P</v>
      </c>
      <c r="E10" t="s">
        <v>7</v>
      </c>
      <c r="F10" t="s">
        <v>9</v>
      </c>
      <c r="K10" t="s">
        <v>147</v>
      </c>
      <c r="L10" t="str">
        <f t="shared" ref="L10:L11" si="2">UPPER(K10)</f>
        <v>FLAB-P</v>
      </c>
      <c r="M10" t="s">
        <v>296</v>
      </c>
      <c r="N10" t="s">
        <v>300</v>
      </c>
    </row>
    <row r="11" spans="1:14" x14ac:dyDescent="0.2">
      <c r="B11" t="s">
        <v>8</v>
      </c>
      <c r="C11" t="str">
        <f t="shared" si="0"/>
        <v>EP_FLAB-S</v>
      </c>
      <c r="D11" s="1" t="str">
        <f t="shared" si="1"/>
        <v>Power - Supply - FLAB-S</v>
      </c>
      <c r="E11" t="s">
        <v>7</v>
      </c>
      <c r="F11" t="s">
        <v>9</v>
      </c>
      <c r="K11" t="s">
        <v>143</v>
      </c>
      <c r="L11" t="str">
        <f t="shared" si="2"/>
        <v>FLAB-S</v>
      </c>
      <c r="M11" t="s">
        <v>296</v>
      </c>
      <c r="N11" t="s">
        <v>300</v>
      </c>
    </row>
    <row r="12" spans="1:14" x14ac:dyDescent="0.2">
      <c r="B12" t="s">
        <v>8</v>
      </c>
      <c r="C12" t="str">
        <f t="shared" si="0"/>
        <v>MIN_FLAB-N</v>
      </c>
      <c r="D12" s="1" t="str">
        <f t="shared" si="1"/>
        <v>Supply - Factor-FLAB-N</v>
      </c>
      <c r="E12" t="s">
        <v>7</v>
      </c>
      <c r="F12" t="s">
        <v>6</v>
      </c>
      <c r="L12" t="str">
        <f>L9</f>
        <v>FLAB-N</v>
      </c>
      <c r="M12" t="s">
        <v>297</v>
      </c>
      <c r="N12" t="s">
        <v>301</v>
      </c>
    </row>
    <row r="13" spans="1:14" x14ac:dyDescent="0.2">
      <c r="B13" t="s">
        <v>8</v>
      </c>
      <c r="C13" t="str">
        <f t="shared" si="0"/>
        <v>MIN_FLAB-P</v>
      </c>
      <c r="D13" s="1" t="str">
        <f t="shared" si="1"/>
        <v>Supply - Factor-FLAB-P</v>
      </c>
      <c r="E13" t="s">
        <v>7</v>
      </c>
      <c r="F13" t="s">
        <v>6</v>
      </c>
      <c r="L13" t="str">
        <f>L10</f>
        <v>FLAB-P</v>
      </c>
      <c r="M13" t="s">
        <v>297</v>
      </c>
      <c r="N13" t="s">
        <v>301</v>
      </c>
    </row>
    <row r="14" spans="1:14" x14ac:dyDescent="0.2">
      <c r="B14" t="s">
        <v>8</v>
      </c>
      <c r="C14" t="str">
        <f t="shared" si="0"/>
        <v>MIN_FLAB-S</v>
      </c>
      <c r="D14" s="1" t="str">
        <f t="shared" si="1"/>
        <v>Supply - Factor-FLAB-S</v>
      </c>
      <c r="E14" t="s">
        <v>7</v>
      </c>
      <c r="F14" t="s">
        <v>6</v>
      </c>
      <c r="L14" t="str">
        <f>L11</f>
        <v>FLAB-S</v>
      </c>
      <c r="M14" t="s">
        <v>297</v>
      </c>
      <c r="N14" t="s">
        <v>301</v>
      </c>
    </row>
    <row r="15" spans="1:14" x14ac:dyDescent="0.2">
      <c r="B15" t="s">
        <v>5</v>
      </c>
      <c r="C15" t="str">
        <f t="shared" si="0"/>
        <v>FLAB-N</v>
      </c>
      <c r="D15" s="1" t="str">
        <f t="shared" si="1"/>
        <v>Factor-FLAB-N</v>
      </c>
      <c r="E15" t="s">
        <v>4</v>
      </c>
      <c r="F15" t="s">
        <v>3</v>
      </c>
      <c r="L15" t="str">
        <f>L12</f>
        <v>FLAB-N</v>
      </c>
      <c r="N15" t="s">
        <v>302</v>
      </c>
    </row>
    <row r="16" spans="1:14" x14ac:dyDescent="0.2">
      <c r="B16" t="s">
        <v>5</v>
      </c>
      <c r="C16" t="str">
        <f t="shared" si="0"/>
        <v>FLAB-P</v>
      </c>
      <c r="D16" s="1" t="str">
        <f t="shared" si="1"/>
        <v>Factor-FLAB-P</v>
      </c>
      <c r="E16" t="s">
        <v>4</v>
      </c>
      <c r="F16" t="s">
        <v>3</v>
      </c>
      <c r="L16" t="str">
        <f>L13</f>
        <v>FLAB-P</v>
      </c>
      <c r="N16" t="s">
        <v>302</v>
      </c>
    </row>
    <row r="17" spans="2:14" x14ac:dyDescent="0.2">
      <c r="B17" t="s">
        <v>5</v>
      </c>
      <c r="C17" t="str">
        <f t="shared" si="0"/>
        <v>FLAB-S</v>
      </c>
      <c r="D17" s="1" t="str">
        <f t="shared" si="1"/>
        <v>Factor-FLAB-S</v>
      </c>
      <c r="E17" t="s">
        <v>4</v>
      </c>
      <c r="F17" t="s">
        <v>3</v>
      </c>
      <c r="L17" t="str">
        <f>L14</f>
        <v>FLAB-S</v>
      </c>
      <c r="N17" t="s">
        <v>302</v>
      </c>
    </row>
    <row r="18" spans="2:14" x14ac:dyDescent="0.2">
      <c r="B18" t="s">
        <v>5</v>
      </c>
      <c r="C18" t="str">
        <f t="shared" si="0"/>
        <v>PWR_FLAB-N</v>
      </c>
      <c r="D18" s="1" t="str">
        <f t="shared" si="1"/>
        <v>Power - Factor-FLAB-N</v>
      </c>
      <c r="E18" t="s">
        <v>4</v>
      </c>
      <c r="F18" t="s">
        <v>3</v>
      </c>
      <c r="L18" t="str">
        <f>L15</f>
        <v>FLAB-N</v>
      </c>
      <c r="M18" t="s">
        <v>298</v>
      </c>
      <c r="N18" t="s">
        <v>303</v>
      </c>
    </row>
    <row r="19" spans="2:14" x14ac:dyDescent="0.2">
      <c r="B19" t="s">
        <v>5</v>
      </c>
      <c r="C19" t="str">
        <f t="shared" si="0"/>
        <v>PWR_FLAB-P</v>
      </c>
      <c r="D19" s="1" t="str">
        <f t="shared" si="1"/>
        <v>Power - Factor-FLAB-P</v>
      </c>
      <c r="E19" t="s">
        <v>4</v>
      </c>
      <c r="F19" t="s">
        <v>3</v>
      </c>
      <c r="L19" t="str">
        <f>L16</f>
        <v>FLAB-P</v>
      </c>
      <c r="M19" t="s">
        <v>298</v>
      </c>
      <c r="N19" t="s">
        <v>303</v>
      </c>
    </row>
    <row r="20" spans="2:14" x14ac:dyDescent="0.2">
      <c r="B20" t="s">
        <v>5</v>
      </c>
      <c r="C20" t="str">
        <f t="shared" si="0"/>
        <v>PWR_FLAB-S</v>
      </c>
      <c r="D20" s="1" t="str">
        <f t="shared" si="1"/>
        <v>Power - Factor-FLAB-S</v>
      </c>
      <c r="E20" t="s">
        <v>4</v>
      </c>
      <c r="F20" t="s">
        <v>3</v>
      </c>
      <c r="L20" t="str">
        <f>L17</f>
        <v>FLAB-S</v>
      </c>
      <c r="M20" t="s">
        <v>298</v>
      </c>
      <c r="N20" t="s">
        <v>303</v>
      </c>
    </row>
    <row r="21" spans="2:14" x14ac:dyDescent="0.2">
      <c r="B21" t="s">
        <v>2</v>
      </c>
      <c r="C21" t="str">
        <f t="shared" si="0"/>
        <v>UCPWR_FLAB-N</v>
      </c>
      <c r="D21" s="1" t="str">
        <f t="shared" si="1"/>
        <v>User Constraint Power - Factor-FLAB-N</v>
      </c>
      <c r="E21" t="s">
        <v>1</v>
      </c>
      <c r="F21" t="s">
        <v>0</v>
      </c>
      <c r="L21" t="str">
        <f>L18</f>
        <v>FLAB-N</v>
      </c>
      <c r="M21" t="s">
        <v>299</v>
      </c>
      <c r="N21" t="s">
        <v>304</v>
      </c>
    </row>
    <row r="22" spans="2:14" x14ac:dyDescent="0.2">
      <c r="B22" t="s">
        <v>2</v>
      </c>
      <c r="C22" t="str">
        <f t="shared" si="0"/>
        <v>UCPWR_FLAB-P</v>
      </c>
      <c r="D22" s="1" t="str">
        <f t="shared" si="1"/>
        <v>User Constraint Power - Factor-FLAB-P</v>
      </c>
      <c r="E22" t="s">
        <v>1</v>
      </c>
      <c r="F22" t="s">
        <v>0</v>
      </c>
      <c r="L22" t="str">
        <f>L19</f>
        <v>FLAB-P</v>
      </c>
      <c r="M22" t="s">
        <v>299</v>
      </c>
      <c r="N22" t="s">
        <v>304</v>
      </c>
    </row>
    <row r="23" spans="2:14" x14ac:dyDescent="0.2">
      <c r="B23" t="s">
        <v>2</v>
      </c>
      <c r="C23" t="str">
        <f t="shared" si="0"/>
        <v>UCPWR_FLAB-S</v>
      </c>
      <c r="D23" s="1" t="str">
        <f t="shared" si="1"/>
        <v>User Constraint Power - Factor-FLAB-S</v>
      </c>
      <c r="E23" t="s">
        <v>1</v>
      </c>
      <c r="F23" t="s">
        <v>0</v>
      </c>
      <c r="L23" t="str">
        <f>L20</f>
        <v>FLAB-S</v>
      </c>
      <c r="M23" t="s">
        <v>299</v>
      </c>
      <c r="N23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760E-97B8-4C75-8057-7DFEA3C17003}">
  <sheetPr codeName="Sheet5">
    <tabColor theme="4"/>
  </sheetPr>
  <dimension ref="A1:N29"/>
  <sheetViews>
    <sheetView workbookViewId="0">
      <selection activeCell="A9" sqref="A9:XFD69"/>
    </sheetView>
  </sheetViews>
  <sheetFormatPr defaultRowHeight="12.75" x14ac:dyDescent="0.2"/>
  <cols>
    <col min="2" max="2" width="16.28515625" customWidth="1"/>
    <col min="3" max="3" width="17.85546875" customWidth="1"/>
    <col min="4" max="5" width="13.42578125" bestFit="1" customWidth="1"/>
    <col min="6" max="8" width="4.5703125" customWidth="1"/>
  </cols>
  <sheetData>
    <row r="1" spans="1:14" x14ac:dyDescent="0.2">
      <c r="A1" t="s">
        <v>305</v>
      </c>
      <c r="B1" t="s">
        <v>25</v>
      </c>
    </row>
    <row r="2" spans="1:14" x14ac:dyDescent="0.2">
      <c r="B2" t="s">
        <v>306</v>
      </c>
      <c r="C2" t="str">
        <f>'[1]ITEMS-Con'!C2</f>
        <v>UCCAP_BATR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>
        <v>1</v>
      </c>
      <c r="N2" s="2" t="str">
        <f ca="1">MID(CELL("filename",N1),FIND("]",CELL("filename",N1))+1,255)</f>
        <v>ConTID</v>
      </c>
    </row>
    <row r="3" spans="1:14" x14ac:dyDescent="0.2">
      <c r="B3" t="s">
        <v>306</v>
      </c>
      <c r="C3" t="str">
        <f>'[1]ITEMS-Con'!C3</f>
        <v>UCACT_FIRM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>
        <v>1</v>
      </c>
    </row>
    <row r="4" spans="1:14" x14ac:dyDescent="0.2">
      <c r="B4" t="s">
        <v>306</v>
      </c>
      <c r="C4" t="s">
        <v>17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>
        <v>1</v>
      </c>
    </row>
    <row r="5" spans="1:14" x14ac:dyDescent="0.2">
      <c r="B5" t="s">
        <v>306</v>
      </c>
      <c r="C5" t="s">
        <v>19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>
        <v>1</v>
      </c>
    </row>
    <row r="6" spans="1:14" x14ac:dyDescent="0.2">
      <c r="B6" t="s">
        <v>307</v>
      </c>
      <c r="C6" t="str">
        <f>'ITEMS-Con'!C12</f>
        <v>MIN_FLAB-N</v>
      </c>
      <c r="D6" t="s">
        <v>28</v>
      </c>
      <c r="E6" t="str">
        <f>'ITEMS-Con'!C15</f>
        <v>FLAB-N</v>
      </c>
      <c r="F6" t="s">
        <v>28</v>
      </c>
      <c r="G6" t="s">
        <v>28</v>
      </c>
      <c r="H6" t="s">
        <v>28</v>
      </c>
      <c r="I6">
        <v>1</v>
      </c>
    </row>
    <row r="7" spans="1:14" x14ac:dyDescent="0.2">
      <c r="B7" t="s">
        <v>307</v>
      </c>
      <c r="C7" t="str">
        <f>'ITEMS-Con'!C13</f>
        <v>MIN_FLAB-P</v>
      </c>
      <c r="D7" t="s">
        <v>28</v>
      </c>
      <c r="E7" t="str">
        <f>'ITEMS-Con'!C16</f>
        <v>FLAB-P</v>
      </c>
      <c r="F7" t="s">
        <v>28</v>
      </c>
      <c r="G7" t="s">
        <v>28</v>
      </c>
      <c r="H7" t="s">
        <v>28</v>
      </c>
      <c r="I7">
        <v>1</v>
      </c>
    </row>
    <row r="8" spans="1:14" x14ac:dyDescent="0.2">
      <c r="B8" t="s">
        <v>307</v>
      </c>
      <c r="C8" t="str">
        <f>'ITEMS-Con'!C14</f>
        <v>MIN_FLAB-S</v>
      </c>
      <c r="D8" t="s">
        <v>28</v>
      </c>
      <c r="E8" t="str">
        <f>'ITEMS-Con'!C17</f>
        <v>FLAB-S</v>
      </c>
      <c r="F8" t="s">
        <v>28</v>
      </c>
      <c r="G8" t="s">
        <v>28</v>
      </c>
      <c r="H8" t="s">
        <v>28</v>
      </c>
      <c r="I8">
        <v>1</v>
      </c>
    </row>
    <row r="9" spans="1:14" x14ac:dyDescent="0.2">
      <c r="B9" t="s">
        <v>307</v>
      </c>
      <c r="C9" t="str">
        <f>'ITEMS-Con'!C9</f>
        <v>EP_FLAB-N</v>
      </c>
      <c r="D9" t="s">
        <v>28</v>
      </c>
      <c r="E9" t="str">
        <f>'ITEMS-Con'!C18</f>
        <v>PWR_FLAB-N</v>
      </c>
      <c r="F9" t="s">
        <v>28</v>
      </c>
      <c r="G9" t="s">
        <v>28</v>
      </c>
      <c r="H9" t="s">
        <v>28</v>
      </c>
      <c r="I9">
        <v>1</v>
      </c>
    </row>
    <row r="10" spans="1:14" x14ac:dyDescent="0.2">
      <c r="B10" t="s">
        <v>307</v>
      </c>
      <c r="C10" t="str">
        <f>'ITEMS-Con'!C10</f>
        <v>EP_FLAB-P</v>
      </c>
      <c r="D10" t="s">
        <v>28</v>
      </c>
      <c r="E10" t="str">
        <f>'ITEMS-Con'!C19</f>
        <v>PWR_FLAB-P</v>
      </c>
      <c r="F10" t="s">
        <v>28</v>
      </c>
      <c r="G10" t="s">
        <v>28</v>
      </c>
      <c r="H10" t="s">
        <v>28</v>
      </c>
      <c r="I10">
        <v>1</v>
      </c>
    </row>
    <row r="11" spans="1:14" x14ac:dyDescent="0.2">
      <c r="B11" t="s">
        <v>307</v>
      </c>
      <c r="C11" t="str">
        <f>'ITEMS-Con'!C11</f>
        <v>EP_FLAB-S</v>
      </c>
      <c r="D11" t="s">
        <v>28</v>
      </c>
      <c r="E11" t="str">
        <f>'ITEMS-Con'!C20</f>
        <v>PWR_FLAB-S</v>
      </c>
      <c r="F11" t="s">
        <v>28</v>
      </c>
      <c r="G11" t="s">
        <v>28</v>
      </c>
      <c r="H11" t="s">
        <v>28</v>
      </c>
      <c r="I11">
        <v>1</v>
      </c>
    </row>
    <row r="12" spans="1:14" x14ac:dyDescent="0.2">
      <c r="B12" t="s">
        <v>308</v>
      </c>
      <c r="C12" t="str">
        <f>C6</f>
        <v>MIN_FLAB-N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>
        <v>1</v>
      </c>
    </row>
    <row r="13" spans="1:14" x14ac:dyDescent="0.2">
      <c r="B13" t="s">
        <v>308</v>
      </c>
      <c r="C13" t="str">
        <f>C7</f>
        <v>MIN_FLAB-P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>
        <v>1</v>
      </c>
    </row>
    <row r="14" spans="1:14" x14ac:dyDescent="0.2">
      <c r="B14" t="s">
        <v>308</v>
      </c>
      <c r="C14" t="str">
        <f>C8</f>
        <v>MIN_FLAB-S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>
        <v>1</v>
      </c>
    </row>
    <row r="15" spans="1:14" x14ac:dyDescent="0.2">
      <c r="B15" t="s">
        <v>308</v>
      </c>
      <c r="C15" t="str">
        <f>C9</f>
        <v>EP_FLAB-N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>
        <v>1</v>
      </c>
    </row>
    <row r="16" spans="1:14" x14ac:dyDescent="0.2">
      <c r="B16" t="s">
        <v>308</v>
      </c>
      <c r="C16" t="str">
        <f>C10</f>
        <v>EP_FLAB-P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>
        <v>1</v>
      </c>
    </row>
    <row r="17" spans="2:9" x14ac:dyDescent="0.2">
      <c r="B17" t="s">
        <v>308</v>
      </c>
      <c r="C17" t="str">
        <f>C11</f>
        <v>EP_FLAB-S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>
        <v>1</v>
      </c>
    </row>
    <row r="18" spans="2:9" x14ac:dyDescent="0.2">
      <c r="B18" t="s">
        <v>309</v>
      </c>
      <c r="C18" t="str">
        <f>C12</f>
        <v>MIN_FLAB-N</v>
      </c>
      <c r="D18" t="str">
        <f>E6</f>
        <v>FLAB-N</v>
      </c>
      <c r="E18" t="s">
        <v>28</v>
      </c>
      <c r="F18" t="s">
        <v>28</v>
      </c>
      <c r="G18" t="s">
        <v>28</v>
      </c>
      <c r="H18" t="s">
        <v>28</v>
      </c>
      <c r="I18">
        <v>1</v>
      </c>
    </row>
    <row r="19" spans="2:9" x14ac:dyDescent="0.2">
      <c r="B19" t="s">
        <v>309</v>
      </c>
      <c r="C19" t="str">
        <f>C13</f>
        <v>MIN_FLAB-P</v>
      </c>
      <c r="D19" t="str">
        <f>E7</f>
        <v>FLAB-P</v>
      </c>
      <c r="E19" t="s">
        <v>28</v>
      </c>
      <c r="F19" t="s">
        <v>28</v>
      </c>
      <c r="G19" t="s">
        <v>28</v>
      </c>
      <c r="H19" t="s">
        <v>28</v>
      </c>
      <c r="I19">
        <v>1</v>
      </c>
    </row>
    <row r="20" spans="2:9" x14ac:dyDescent="0.2">
      <c r="B20" t="s">
        <v>309</v>
      </c>
      <c r="C20" t="str">
        <f>C14</f>
        <v>MIN_FLAB-S</v>
      </c>
      <c r="D20" t="str">
        <f>E8</f>
        <v>FLAB-S</v>
      </c>
      <c r="E20" t="s">
        <v>28</v>
      </c>
      <c r="F20" t="s">
        <v>28</v>
      </c>
      <c r="G20" t="s">
        <v>28</v>
      </c>
      <c r="H20" t="s">
        <v>28</v>
      </c>
      <c r="I20">
        <v>1</v>
      </c>
    </row>
    <row r="21" spans="2:9" x14ac:dyDescent="0.2">
      <c r="B21" t="s">
        <v>309</v>
      </c>
      <c r="C21" t="str">
        <f>C9</f>
        <v>EP_FLAB-N</v>
      </c>
      <c r="D21" t="str">
        <f>E9</f>
        <v>PWR_FLAB-N</v>
      </c>
      <c r="E21" t="s">
        <v>28</v>
      </c>
      <c r="F21" t="s">
        <v>28</v>
      </c>
      <c r="G21" t="s">
        <v>28</v>
      </c>
      <c r="H21" t="s">
        <v>28</v>
      </c>
      <c r="I21">
        <v>1</v>
      </c>
    </row>
    <row r="22" spans="2:9" x14ac:dyDescent="0.2">
      <c r="B22" t="s">
        <v>309</v>
      </c>
      <c r="C22" t="str">
        <f>C10</f>
        <v>EP_FLAB-P</v>
      </c>
      <c r="D22" t="str">
        <f>E10</f>
        <v>PWR_FLAB-P</v>
      </c>
      <c r="E22" t="s">
        <v>28</v>
      </c>
      <c r="F22" t="s">
        <v>28</v>
      </c>
      <c r="G22" t="s">
        <v>28</v>
      </c>
      <c r="H22" t="s">
        <v>28</v>
      </c>
      <c r="I22">
        <v>1</v>
      </c>
    </row>
    <row r="23" spans="2:9" x14ac:dyDescent="0.2">
      <c r="B23" t="s">
        <v>309</v>
      </c>
      <c r="C23" t="str">
        <f>C11</f>
        <v>EP_FLAB-S</v>
      </c>
      <c r="D23" t="str">
        <f>E11</f>
        <v>PWR_FLAB-S</v>
      </c>
      <c r="E23" t="s">
        <v>28</v>
      </c>
      <c r="F23" t="s">
        <v>28</v>
      </c>
      <c r="G23" t="s">
        <v>28</v>
      </c>
      <c r="H23" t="s">
        <v>28</v>
      </c>
      <c r="I23">
        <v>1</v>
      </c>
    </row>
    <row r="24" spans="2:9" x14ac:dyDescent="0.2">
      <c r="B24" t="s">
        <v>310</v>
      </c>
      <c r="C24" t="str">
        <f>C21</f>
        <v>EP_FLAB-N</v>
      </c>
      <c r="D24" t="str">
        <f>D18</f>
        <v>FLAB-N</v>
      </c>
      <c r="E24" t="s">
        <v>28</v>
      </c>
      <c r="F24" t="s">
        <v>28</v>
      </c>
      <c r="G24" t="s">
        <v>28</v>
      </c>
      <c r="H24" t="s">
        <v>28</v>
      </c>
      <c r="I24">
        <v>1</v>
      </c>
    </row>
    <row r="25" spans="2:9" x14ac:dyDescent="0.2">
      <c r="B25" t="s">
        <v>310</v>
      </c>
      <c r="C25" t="str">
        <f>C22</f>
        <v>EP_FLAB-P</v>
      </c>
      <c r="D25" t="str">
        <f>D19</f>
        <v>FLAB-P</v>
      </c>
      <c r="E25" t="s">
        <v>28</v>
      </c>
      <c r="F25" t="s">
        <v>28</v>
      </c>
      <c r="G25" t="s">
        <v>28</v>
      </c>
      <c r="H25" t="s">
        <v>28</v>
      </c>
      <c r="I25">
        <v>1</v>
      </c>
    </row>
    <row r="26" spans="2:9" x14ac:dyDescent="0.2">
      <c r="B26" t="s">
        <v>310</v>
      </c>
      <c r="C26" t="str">
        <f>C23</f>
        <v>EP_FLAB-S</v>
      </c>
      <c r="D26" t="str">
        <f>D20</f>
        <v>FLAB-S</v>
      </c>
      <c r="E26" t="s">
        <v>28</v>
      </c>
      <c r="F26" t="s">
        <v>28</v>
      </c>
      <c r="G26" t="s">
        <v>28</v>
      </c>
      <c r="H26" t="s">
        <v>28</v>
      </c>
      <c r="I26">
        <v>1</v>
      </c>
    </row>
    <row r="27" spans="2:9" x14ac:dyDescent="0.2">
      <c r="B27" t="s">
        <v>306</v>
      </c>
      <c r="C27" t="str">
        <f>'ITEMS-Con'!C21</f>
        <v>UCPWR_FLAB-N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>
        <v>1</v>
      </c>
    </row>
    <row r="28" spans="2:9" x14ac:dyDescent="0.2">
      <c r="B28" t="s">
        <v>306</v>
      </c>
      <c r="C28" t="str">
        <f>'ITEMS-Con'!C22</f>
        <v>UCPWR_FLAB-P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>
        <v>1</v>
      </c>
    </row>
    <row r="29" spans="2:9" x14ac:dyDescent="0.2">
      <c r="B29" t="s">
        <v>306</v>
      </c>
      <c r="C29" t="str">
        <f>'ITEMS-Con'!C23</f>
        <v>UCPWR_FLAB-S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>
        <v>1</v>
      </c>
    </row>
  </sheetData>
  <autoFilter ref="A1:I29" xr:uid="{F41B760E-97B8-4C75-8057-7DFEA3C1700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409E-9AA5-4FC9-868B-07DD8EDA52E9}">
  <sheetPr codeName="Sheet2">
    <tabColor theme="5"/>
  </sheetPr>
  <dimension ref="A1:AY235"/>
  <sheetViews>
    <sheetView topLeftCell="Y1" workbookViewId="0">
      <selection activeCell="AX6" sqref="AX6"/>
    </sheetView>
  </sheetViews>
  <sheetFormatPr defaultRowHeight="15" x14ac:dyDescent="0.25"/>
  <cols>
    <col min="1" max="1" width="8.28515625" style="3" bestFit="1" customWidth="1"/>
    <col min="2" max="2" width="12.28515625" style="3" bestFit="1" customWidth="1"/>
    <col min="3" max="3" width="16.42578125" style="3" bestFit="1" customWidth="1"/>
    <col min="4" max="4" width="8.140625" style="3" bestFit="1" customWidth="1"/>
    <col min="5" max="5" width="12.140625" style="3" bestFit="1" customWidth="1"/>
    <col min="6" max="6" width="1.7109375" style="3" bestFit="1" customWidth="1"/>
    <col min="7" max="7" width="8.5703125" style="3" bestFit="1" customWidth="1"/>
    <col min="8" max="8" width="3.42578125" style="3" bestFit="1" customWidth="1"/>
    <col min="9" max="9" width="2" style="3" bestFit="1" customWidth="1"/>
    <col min="10" max="10" width="12" style="3" bestFit="1" customWidth="1"/>
    <col min="11" max="11" width="10" style="3" bestFit="1" customWidth="1"/>
    <col min="12" max="22" width="8" style="3" bestFit="1" customWidth="1"/>
    <col min="23" max="23" width="7" style="3" bestFit="1" customWidth="1"/>
    <col min="24" max="33" width="8" style="3" bestFit="1" customWidth="1"/>
    <col min="34" max="34" width="7" style="3" bestFit="1" customWidth="1"/>
    <col min="35" max="40" width="8" style="3" bestFit="1" customWidth="1"/>
    <col min="41" max="41" width="7" style="3" bestFit="1" customWidth="1"/>
    <col min="42" max="42" width="4.42578125" style="3" bestFit="1" customWidth="1"/>
    <col min="43" max="16384" width="9.140625" style="3"/>
  </cols>
  <sheetData>
    <row r="1" spans="1:51" x14ac:dyDescent="0.25">
      <c r="A1" s="3" t="s">
        <v>39</v>
      </c>
      <c r="B1" s="3" t="s">
        <v>25</v>
      </c>
    </row>
    <row r="2" spans="1:51" x14ac:dyDescent="0.25">
      <c r="B2" s="3" t="s">
        <v>38</v>
      </c>
      <c r="C2" s="3" t="str">
        <f>'ITEMS-Con'!C9</f>
        <v>EP_FLAB-N</v>
      </c>
      <c r="D2" s="3" t="s">
        <v>28</v>
      </c>
      <c r="E2" s="3" t="s">
        <v>37</v>
      </c>
      <c r="F2" s="3" t="s">
        <v>28</v>
      </c>
      <c r="G2" s="3" t="s">
        <v>31</v>
      </c>
      <c r="H2" s="3" t="s">
        <v>28</v>
      </c>
      <c r="I2" s="3">
        <v>0</v>
      </c>
      <c r="J2" s="3">
        <v>1</v>
      </c>
      <c r="K2" s="3" t="s">
        <v>27</v>
      </c>
      <c r="L2" s="3" t="s">
        <v>27</v>
      </c>
      <c r="M2" s="3" t="s">
        <v>27</v>
      </c>
      <c r="N2" s="3" t="s">
        <v>27</v>
      </c>
      <c r="O2" s="3" t="s">
        <v>27</v>
      </c>
      <c r="P2" s="3" t="s">
        <v>27</v>
      </c>
      <c r="Q2" s="3" t="s">
        <v>27</v>
      </c>
      <c r="R2" s="3" t="s">
        <v>27</v>
      </c>
      <c r="S2" s="3" t="s">
        <v>27</v>
      </c>
      <c r="T2" s="3" t="s">
        <v>27</v>
      </c>
      <c r="U2" s="3" t="s">
        <v>27</v>
      </c>
      <c r="V2" s="3" t="s">
        <v>27</v>
      </c>
      <c r="W2" s="3" t="s">
        <v>27</v>
      </c>
      <c r="X2" s="3" t="s">
        <v>27</v>
      </c>
      <c r="Y2" s="3" t="s">
        <v>27</v>
      </c>
      <c r="Z2" s="3" t="s">
        <v>27</v>
      </c>
      <c r="AA2" s="3" t="s">
        <v>27</v>
      </c>
      <c r="AB2" s="3" t="s">
        <v>27</v>
      </c>
      <c r="AC2" s="3" t="s">
        <v>27</v>
      </c>
      <c r="AD2" s="3" t="s">
        <v>27</v>
      </c>
      <c r="AE2" s="3" t="s">
        <v>27</v>
      </c>
      <c r="AF2" s="3" t="s">
        <v>27</v>
      </c>
      <c r="AG2" s="3" t="s">
        <v>27</v>
      </c>
      <c r="AH2" s="3" t="s">
        <v>27</v>
      </c>
      <c r="AI2" s="3" t="s">
        <v>27</v>
      </c>
      <c r="AJ2" s="3" t="s">
        <v>27</v>
      </c>
      <c r="AK2" s="3" t="s">
        <v>27</v>
      </c>
      <c r="AL2" s="3" t="s">
        <v>27</v>
      </c>
      <c r="AM2" s="3" t="s">
        <v>27</v>
      </c>
      <c r="AN2" s="3" t="s">
        <v>27</v>
      </c>
      <c r="AO2" s="3" t="s">
        <v>27</v>
      </c>
      <c r="AP2" s="3" t="s">
        <v>27</v>
      </c>
    </row>
    <row r="3" spans="1:51" x14ac:dyDescent="0.25">
      <c r="B3" s="3" t="s">
        <v>38</v>
      </c>
      <c r="C3" s="3" t="str">
        <f>'ITEMS-Con'!C10</f>
        <v>EP_FLAB-P</v>
      </c>
      <c r="D3" s="3" t="s">
        <v>28</v>
      </c>
      <c r="E3" s="3" t="s">
        <v>37</v>
      </c>
      <c r="F3" s="3" t="s">
        <v>28</v>
      </c>
      <c r="G3" s="3" t="s">
        <v>31</v>
      </c>
      <c r="H3" s="3" t="s">
        <v>28</v>
      </c>
      <c r="I3" s="3">
        <v>0</v>
      </c>
      <c r="J3" s="3">
        <v>1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 t="s">
        <v>27</v>
      </c>
      <c r="S3" s="3" t="s">
        <v>27</v>
      </c>
      <c r="T3" s="3" t="s">
        <v>27</v>
      </c>
      <c r="U3" s="3" t="s">
        <v>27</v>
      </c>
      <c r="V3" s="3" t="s">
        <v>27</v>
      </c>
      <c r="W3" s="3" t="s">
        <v>27</v>
      </c>
      <c r="X3" s="3" t="s">
        <v>27</v>
      </c>
      <c r="Y3" s="3" t="s">
        <v>27</v>
      </c>
      <c r="Z3" s="3" t="s">
        <v>27</v>
      </c>
      <c r="AA3" s="3" t="s">
        <v>27</v>
      </c>
      <c r="AB3" s="3" t="s">
        <v>27</v>
      </c>
      <c r="AC3" s="3" t="s">
        <v>27</v>
      </c>
      <c r="AD3" s="3" t="s">
        <v>27</v>
      </c>
      <c r="AE3" s="3" t="s">
        <v>27</v>
      </c>
      <c r="AF3" s="3" t="s">
        <v>27</v>
      </c>
      <c r="AG3" s="3" t="s">
        <v>27</v>
      </c>
      <c r="AH3" s="3" t="s">
        <v>27</v>
      </c>
      <c r="AI3" s="3" t="s">
        <v>27</v>
      </c>
      <c r="AJ3" s="3" t="s">
        <v>27</v>
      </c>
      <c r="AK3" s="3" t="s">
        <v>27</v>
      </c>
      <c r="AL3" s="3" t="s">
        <v>27</v>
      </c>
      <c r="AM3" s="3" t="s">
        <v>27</v>
      </c>
      <c r="AN3" s="3" t="s">
        <v>27</v>
      </c>
      <c r="AO3" s="3" t="s">
        <v>27</v>
      </c>
      <c r="AP3" s="3" t="s">
        <v>27</v>
      </c>
    </row>
    <row r="4" spans="1:51" x14ac:dyDescent="0.25">
      <c r="B4" s="3" t="s">
        <v>38</v>
      </c>
      <c r="C4" s="3" t="str">
        <f>'ITEMS-Con'!C11</f>
        <v>EP_FLAB-S</v>
      </c>
      <c r="D4" s="3" t="s">
        <v>28</v>
      </c>
      <c r="E4" s="3" t="s">
        <v>37</v>
      </c>
      <c r="F4" s="3" t="s">
        <v>28</v>
      </c>
      <c r="G4" s="3" t="s">
        <v>31</v>
      </c>
      <c r="H4" s="3" t="s">
        <v>28</v>
      </c>
      <c r="I4" s="3">
        <v>0</v>
      </c>
      <c r="J4" s="3">
        <v>1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  <c r="W4" s="3" t="s">
        <v>27</v>
      </c>
      <c r="X4" s="3" t="s">
        <v>27</v>
      </c>
      <c r="Y4" s="3" t="s">
        <v>27</v>
      </c>
      <c r="Z4" s="3" t="s">
        <v>27</v>
      </c>
      <c r="AA4" s="3" t="s">
        <v>27</v>
      </c>
      <c r="AB4" s="3" t="s">
        <v>27</v>
      </c>
      <c r="AC4" s="3" t="s">
        <v>27</v>
      </c>
      <c r="AD4" s="3" t="s">
        <v>27</v>
      </c>
      <c r="AE4" s="3" t="s">
        <v>27</v>
      </c>
      <c r="AF4" s="3" t="s">
        <v>27</v>
      </c>
      <c r="AG4" s="3" t="s">
        <v>27</v>
      </c>
      <c r="AH4" s="3" t="s">
        <v>27</v>
      </c>
      <c r="AI4" s="3" t="s">
        <v>27</v>
      </c>
      <c r="AJ4" s="3" t="s">
        <v>27</v>
      </c>
      <c r="AK4" s="3" t="s">
        <v>27</v>
      </c>
      <c r="AL4" s="3" t="s">
        <v>27</v>
      </c>
      <c r="AM4" s="3" t="s">
        <v>27</v>
      </c>
      <c r="AN4" s="3" t="s">
        <v>27</v>
      </c>
      <c r="AO4" s="3" t="s">
        <v>27</v>
      </c>
      <c r="AP4" s="3" t="s">
        <v>27</v>
      </c>
    </row>
    <row r="5" spans="1:51" x14ac:dyDescent="0.25">
      <c r="B5" s="3" t="s">
        <v>34</v>
      </c>
      <c r="C5" s="3" t="str">
        <f>'ITEMS-Con'!C21</f>
        <v>UCPWR_FLAB-N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33</v>
      </c>
      <c r="I5" s="3">
        <v>3</v>
      </c>
      <c r="J5" s="3">
        <v>0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27</v>
      </c>
      <c r="T5" s="3" t="s">
        <v>27</v>
      </c>
      <c r="U5" s="3" t="s">
        <v>27</v>
      </c>
      <c r="V5" s="3" t="s">
        <v>27</v>
      </c>
      <c r="W5" s="3" t="s">
        <v>27</v>
      </c>
      <c r="X5" s="3" t="s">
        <v>27</v>
      </c>
      <c r="Y5" s="3" t="s">
        <v>27</v>
      </c>
      <c r="Z5" s="3" t="s">
        <v>27</v>
      </c>
      <c r="AA5" s="3" t="s">
        <v>27</v>
      </c>
      <c r="AB5" s="3" t="s">
        <v>27</v>
      </c>
      <c r="AC5" s="3" t="s">
        <v>27</v>
      </c>
      <c r="AD5" s="3" t="s">
        <v>27</v>
      </c>
      <c r="AE5" s="3" t="s">
        <v>27</v>
      </c>
      <c r="AF5" s="3" t="s">
        <v>27</v>
      </c>
      <c r="AG5" s="3" t="s">
        <v>27</v>
      </c>
      <c r="AH5" s="3" t="s">
        <v>27</v>
      </c>
      <c r="AI5" s="3" t="s">
        <v>27</v>
      </c>
      <c r="AJ5" s="3" t="s">
        <v>27</v>
      </c>
      <c r="AK5" s="3" t="s">
        <v>27</v>
      </c>
      <c r="AL5" s="3" t="s">
        <v>27</v>
      </c>
      <c r="AM5" s="3" t="s">
        <v>27</v>
      </c>
      <c r="AN5" s="3" t="s">
        <v>27</v>
      </c>
      <c r="AO5" s="3" t="s">
        <v>27</v>
      </c>
      <c r="AP5" s="3" t="s">
        <v>27</v>
      </c>
    </row>
    <row r="6" spans="1:51" x14ac:dyDescent="0.25">
      <c r="B6" s="3" t="s">
        <v>34</v>
      </c>
      <c r="C6" s="3" t="str">
        <f>'ITEMS-Con'!C22</f>
        <v>UCPWR_FLAB-P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33</v>
      </c>
      <c r="I6" s="3">
        <v>3</v>
      </c>
      <c r="J6" s="3">
        <v>0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  <c r="AA6" s="3" t="s">
        <v>27</v>
      </c>
      <c r="AB6" s="3" t="s">
        <v>27</v>
      </c>
      <c r="AC6" s="3" t="s">
        <v>27</v>
      </c>
      <c r="AD6" s="3" t="s">
        <v>27</v>
      </c>
      <c r="AE6" s="3" t="s">
        <v>27</v>
      </c>
      <c r="AF6" s="3" t="s">
        <v>27</v>
      </c>
      <c r="AG6" s="3" t="s">
        <v>27</v>
      </c>
      <c r="AH6" s="3" t="s">
        <v>27</v>
      </c>
      <c r="AI6" s="3" t="s">
        <v>27</v>
      </c>
      <c r="AJ6" s="3" t="s">
        <v>27</v>
      </c>
      <c r="AK6" s="3" t="s">
        <v>27</v>
      </c>
      <c r="AL6" s="3" t="s">
        <v>27</v>
      </c>
      <c r="AM6" s="3" t="s">
        <v>27</v>
      </c>
      <c r="AN6" s="3" t="s">
        <v>27</v>
      </c>
      <c r="AO6" s="3" t="s">
        <v>27</v>
      </c>
      <c r="AP6" s="3" t="s">
        <v>27</v>
      </c>
      <c r="AX6" s="3">
        <f>COUNTIF(PWR_Lab!I2:I126,"&gt;0")</f>
        <v>62</v>
      </c>
      <c r="AY6" s="3">
        <v>3</v>
      </c>
    </row>
    <row r="7" spans="1:51" x14ac:dyDescent="0.25">
      <c r="B7" s="3" t="s">
        <v>34</v>
      </c>
      <c r="C7" s="3" t="str">
        <f>'ITEMS-Con'!C23</f>
        <v>UCPWR_FLAB-S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33</v>
      </c>
      <c r="I7" s="3">
        <v>3</v>
      </c>
      <c r="J7" s="3">
        <v>0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27</v>
      </c>
      <c r="Y7" s="3" t="s">
        <v>27</v>
      </c>
      <c r="Z7" s="3" t="s">
        <v>27</v>
      </c>
      <c r="AA7" s="3" t="s">
        <v>27</v>
      </c>
      <c r="AB7" s="3" t="s">
        <v>27</v>
      </c>
      <c r="AC7" s="3" t="s">
        <v>27</v>
      </c>
      <c r="AD7" s="3" t="s">
        <v>27</v>
      </c>
      <c r="AE7" s="3" t="s">
        <v>27</v>
      </c>
      <c r="AF7" s="3" t="s">
        <v>27</v>
      </c>
      <c r="AG7" s="3" t="s">
        <v>27</v>
      </c>
      <c r="AH7" s="3" t="s">
        <v>27</v>
      </c>
      <c r="AI7" s="3" t="s">
        <v>27</v>
      </c>
      <c r="AJ7" s="3" t="s">
        <v>27</v>
      </c>
      <c r="AK7" s="3" t="s">
        <v>27</v>
      </c>
      <c r="AL7" s="3" t="s">
        <v>27</v>
      </c>
      <c r="AM7" s="3" t="s">
        <v>27</v>
      </c>
      <c r="AN7" s="3" t="s">
        <v>27</v>
      </c>
      <c r="AO7" s="3" t="s">
        <v>27</v>
      </c>
      <c r="AP7" s="3" t="s">
        <v>27</v>
      </c>
      <c r="AX7" s="3" t="s">
        <v>36</v>
      </c>
      <c r="AY7" s="3" t="s">
        <v>35</v>
      </c>
    </row>
    <row r="8" spans="1:51" x14ac:dyDescent="0.25">
      <c r="B8" s="3" t="s">
        <v>32</v>
      </c>
      <c r="C8" s="3" t="str">
        <f>C5</f>
        <v>UCPWR_FLAB-N</v>
      </c>
      <c r="D8" s="3" t="s">
        <v>29</v>
      </c>
      <c r="E8" s="3" t="str">
        <f>C2</f>
        <v>EP_FLAB-N</v>
      </c>
      <c r="F8" s="3" t="s">
        <v>28</v>
      </c>
      <c r="G8" s="3" t="s">
        <v>31</v>
      </c>
      <c r="H8" s="3" t="s">
        <v>28</v>
      </c>
      <c r="I8" s="3">
        <v>3</v>
      </c>
      <c r="J8" s="3">
        <v>1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  <c r="AA8" s="3" t="s">
        <v>27</v>
      </c>
      <c r="AB8" s="3" t="s">
        <v>27</v>
      </c>
      <c r="AC8" s="3" t="s">
        <v>27</v>
      </c>
      <c r="AD8" s="3" t="s">
        <v>27</v>
      </c>
      <c r="AE8" s="3" t="s">
        <v>27</v>
      </c>
      <c r="AF8" s="3" t="s">
        <v>27</v>
      </c>
      <c r="AG8" s="3" t="s">
        <v>27</v>
      </c>
      <c r="AH8" s="3" t="s">
        <v>27</v>
      </c>
      <c r="AI8" s="3" t="s">
        <v>27</v>
      </c>
      <c r="AJ8" s="3" t="s">
        <v>27</v>
      </c>
      <c r="AK8" s="3" t="s">
        <v>27</v>
      </c>
      <c r="AL8" s="3" t="s">
        <v>27</v>
      </c>
      <c r="AM8" s="3" t="s">
        <v>27</v>
      </c>
      <c r="AN8" s="3" t="s">
        <v>27</v>
      </c>
      <c r="AO8" s="3" t="s">
        <v>27</v>
      </c>
      <c r="AP8" s="3" t="s">
        <v>27</v>
      </c>
    </row>
    <row r="9" spans="1:51" x14ac:dyDescent="0.25">
      <c r="B9" s="3" t="s">
        <v>32</v>
      </c>
      <c r="C9" s="3" t="str">
        <f>C6</f>
        <v>UCPWR_FLAB-P</v>
      </c>
      <c r="D9" s="3" t="s">
        <v>29</v>
      </c>
      <c r="E9" s="3" t="str">
        <f>C3</f>
        <v>EP_FLAB-P</v>
      </c>
      <c r="F9" s="3" t="s">
        <v>28</v>
      </c>
      <c r="G9" s="3" t="s">
        <v>31</v>
      </c>
      <c r="H9" s="3" t="s">
        <v>28</v>
      </c>
      <c r="I9" s="3">
        <v>3</v>
      </c>
      <c r="J9" s="3">
        <v>1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 s="3" t="s">
        <v>27</v>
      </c>
      <c r="Z9" s="3" t="s">
        <v>27</v>
      </c>
      <c r="AA9" s="3" t="s">
        <v>27</v>
      </c>
      <c r="AB9" s="3" t="s">
        <v>27</v>
      </c>
      <c r="AC9" s="3" t="s">
        <v>27</v>
      </c>
      <c r="AD9" s="3" t="s">
        <v>27</v>
      </c>
      <c r="AE9" s="3" t="s">
        <v>27</v>
      </c>
      <c r="AF9" s="3" t="s">
        <v>27</v>
      </c>
      <c r="AG9" s="3" t="s">
        <v>27</v>
      </c>
      <c r="AH9" s="3" t="s">
        <v>27</v>
      </c>
      <c r="AI9" s="3" t="s">
        <v>27</v>
      </c>
      <c r="AJ9" s="3" t="s">
        <v>27</v>
      </c>
      <c r="AK9" s="3" t="s">
        <v>27</v>
      </c>
      <c r="AL9" s="3" t="s">
        <v>27</v>
      </c>
      <c r="AM9" s="3" t="s">
        <v>27</v>
      </c>
      <c r="AN9" s="3" t="s">
        <v>27</v>
      </c>
      <c r="AO9" s="3" t="s">
        <v>27</v>
      </c>
      <c r="AP9" s="3" t="s">
        <v>27</v>
      </c>
    </row>
    <row r="10" spans="1:51" x14ac:dyDescent="0.25">
      <c r="B10" s="3" t="s">
        <v>32</v>
      </c>
      <c r="C10" s="3" t="str">
        <f>C7</f>
        <v>UCPWR_FLAB-S</v>
      </c>
      <c r="D10" s="3" t="s">
        <v>29</v>
      </c>
      <c r="E10" s="3" t="str">
        <f>C4</f>
        <v>EP_FLAB-S</v>
      </c>
      <c r="F10" s="3" t="s">
        <v>28</v>
      </c>
      <c r="G10" s="3" t="s">
        <v>31</v>
      </c>
      <c r="H10" s="3" t="s">
        <v>28</v>
      </c>
      <c r="I10" s="3">
        <v>3</v>
      </c>
      <c r="J10" s="3">
        <v>1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27</v>
      </c>
      <c r="Y10" s="3" t="s">
        <v>27</v>
      </c>
      <c r="Z10" s="3" t="s">
        <v>27</v>
      </c>
      <c r="AA10" s="3" t="s">
        <v>27</v>
      </c>
      <c r="AB10" s="3" t="s">
        <v>27</v>
      </c>
      <c r="AC10" s="3" t="s">
        <v>27</v>
      </c>
      <c r="AD10" s="3" t="s">
        <v>27</v>
      </c>
      <c r="AE10" s="3" t="s">
        <v>27</v>
      </c>
      <c r="AF10" s="3" t="s">
        <v>27</v>
      </c>
      <c r="AG10" s="3" t="s">
        <v>27</v>
      </c>
      <c r="AH10" s="3" t="s">
        <v>27</v>
      </c>
      <c r="AI10" s="3" t="s">
        <v>27</v>
      </c>
      <c r="AJ10" s="3" t="s">
        <v>27</v>
      </c>
      <c r="AK10" s="3" t="s">
        <v>27</v>
      </c>
      <c r="AL10" s="3" t="s">
        <v>27</v>
      </c>
      <c r="AM10" s="3" t="s">
        <v>27</v>
      </c>
      <c r="AN10" s="3" t="s">
        <v>27</v>
      </c>
      <c r="AO10" s="3" t="s">
        <v>27</v>
      </c>
      <c r="AP10" s="3" t="s">
        <v>27</v>
      </c>
    </row>
    <row r="11" spans="1:51" x14ac:dyDescent="0.25">
      <c r="B11" s="3" t="s">
        <v>30</v>
      </c>
      <c r="C11" s="3" t="str">
        <f>C8</f>
        <v>UCPWR_FLAB-N</v>
      </c>
      <c r="D11" s="3" t="s">
        <v>29</v>
      </c>
      <c r="E11" s="3" t="str" cm="1">
        <f t="array" ref="E11">INDEX(PWR_Lab!$A$2:$A$126,AX11)</f>
        <v>KEBMST00</v>
      </c>
      <c r="F11" s="3" t="s">
        <v>28</v>
      </c>
      <c r="G11" s="3" t="s">
        <v>28</v>
      </c>
      <c r="H11" s="3" t="s">
        <v>28</v>
      </c>
      <c r="I11" s="3">
        <v>3</v>
      </c>
      <c r="J11" s="3" cm="1">
        <f t="array" ref="J11">-INDEX(PWR_Lab!$F$2:$H$126,AX11,AY11)</f>
        <v>-0.36715999999999999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3" t="s">
        <v>27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27</v>
      </c>
      <c r="Y11" s="3" t="s">
        <v>27</v>
      </c>
      <c r="Z11" s="3" t="s">
        <v>27</v>
      </c>
      <c r="AA11" s="3" t="s">
        <v>27</v>
      </c>
      <c r="AB11" s="3" t="s">
        <v>27</v>
      </c>
      <c r="AC11" s="3" t="s">
        <v>27</v>
      </c>
      <c r="AD11" s="3" t="s">
        <v>27</v>
      </c>
      <c r="AE11" s="3" t="s">
        <v>27</v>
      </c>
      <c r="AF11" s="3" t="s">
        <v>27</v>
      </c>
      <c r="AG11" s="3" t="s">
        <v>27</v>
      </c>
      <c r="AH11" s="3" t="s">
        <v>27</v>
      </c>
      <c r="AI11" s="3" t="s">
        <v>27</v>
      </c>
      <c r="AJ11" s="3" t="s">
        <v>27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27</v>
      </c>
      <c r="AX11" s="3">
        <v>1</v>
      </c>
      <c r="AY11" s="3">
        <v>1</v>
      </c>
    </row>
    <row r="12" spans="1:51" x14ac:dyDescent="0.25">
      <c r="B12" s="3" t="s">
        <v>30</v>
      </c>
      <c r="C12" s="3" t="str">
        <f>C9</f>
        <v>UCPWR_FLAB-P</v>
      </c>
      <c r="D12" s="3" t="s">
        <v>29</v>
      </c>
      <c r="E12" s="3" t="str" cm="1">
        <f t="array" ref="E12">INDEX(PWR_Lab!$A$2:$A$126,AX12)</f>
        <v>KEBMST00</v>
      </c>
      <c r="F12" s="3" t="s">
        <v>28</v>
      </c>
      <c r="G12" s="3" t="s">
        <v>28</v>
      </c>
      <c r="H12" s="3" t="s">
        <v>28</v>
      </c>
      <c r="I12" s="3">
        <v>3</v>
      </c>
      <c r="J12" s="3" cm="1">
        <f t="array" ref="J12">-INDEX(PWR_Lab!$F$2:$H$126,AX12,AY12)</f>
        <v>-0.37652999999999998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27</v>
      </c>
      <c r="Y12" s="3" t="s">
        <v>27</v>
      </c>
      <c r="Z12" s="3" t="s">
        <v>27</v>
      </c>
      <c r="AA12" s="3" t="s">
        <v>27</v>
      </c>
      <c r="AB12" s="3" t="s">
        <v>27</v>
      </c>
      <c r="AC12" s="3" t="s">
        <v>27</v>
      </c>
      <c r="AD12" s="3" t="s">
        <v>27</v>
      </c>
      <c r="AE12" s="3" t="s">
        <v>27</v>
      </c>
      <c r="AF12" s="3" t="s">
        <v>27</v>
      </c>
      <c r="AG12" s="3" t="s">
        <v>27</v>
      </c>
      <c r="AH12" s="3" t="s">
        <v>27</v>
      </c>
      <c r="AI12" s="3" t="s">
        <v>27</v>
      </c>
      <c r="AJ12" s="3" t="s">
        <v>27</v>
      </c>
      <c r="AK12" s="3" t="s">
        <v>27</v>
      </c>
      <c r="AL12" s="3" t="s">
        <v>27</v>
      </c>
      <c r="AM12" s="3" t="s">
        <v>27</v>
      </c>
      <c r="AN12" s="3" t="s">
        <v>27</v>
      </c>
      <c r="AO12" s="3" t="s">
        <v>27</v>
      </c>
      <c r="AP12" s="3" t="s">
        <v>27</v>
      </c>
      <c r="AX12" s="3">
        <f>IF(AY11=$AY$6,AX11+1,AX11)</f>
        <v>1</v>
      </c>
      <c r="AY12" s="3">
        <f>IF(AY11=$AY$6,1,AY11+1)</f>
        <v>2</v>
      </c>
    </row>
    <row r="13" spans="1:51" x14ac:dyDescent="0.25">
      <c r="B13" s="3" t="s">
        <v>30</v>
      </c>
      <c r="C13" s="3" t="str">
        <f>C10</f>
        <v>UCPWR_FLAB-S</v>
      </c>
      <c r="D13" s="3" t="s">
        <v>29</v>
      </c>
      <c r="E13" s="3" t="str" cm="1">
        <f t="array" ref="E13">INDEX(PWR_Lab!$A$2:$A$126,AX13)</f>
        <v>KEBMST00</v>
      </c>
      <c r="F13" s="3" t="s">
        <v>28</v>
      </c>
      <c r="G13" s="3" t="s">
        <v>28</v>
      </c>
      <c r="H13" s="3" t="s">
        <v>28</v>
      </c>
      <c r="I13" s="3">
        <v>3</v>
      </c>
      <c r="J13" s="3" cm="1">
        <f t="array" ref="J13">-INDEX(PWR_Lab!$F$2:$H$126,AX13,AY13)</f>
        <v>-0.36501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  <c r="AA13" s="3" t="s">
        <v>27</v>
      </c>
      <c r="AB13" s="3" t="s">
        <v>27</v>
      </c>
      <c r="AC13" s="3" t="s">
        <v>27</v>
      </c>
      <c r="AD13" s="3" t="s">
        <v>27</v>
      </c>
      <c r="AE13" s="3" t="s">
        <v>27</v>
      </c>
      <c r="AF13" s="3" t="s">
        <v>27</v>
      </c>
      <c r="AG13" s="3" t="s">
        <v>27</v>
      </c>
      <c r="AH13" s="3" t="s">
        <v>27</v>
      </c>
      <c r="AI13" s="3" t="s">
        <v>27</v>
      </c>
      <c r="AJ13" s="3" t="s">
        <v>27</v>
      </c>
      <c r="AK13" s="3" t="s">
        <v>27</v>
      </c>
      <c r="AL13" s="3" t="s">
        <v>27</v>
      </c>
      <c r="AM13" s="3" t="s">
        <v>27</v>
      </c>
      <c r="AN13" s="3" t="s">
        <v>27</v>
      </c>
      <c r="AO13" s="3" t="s">
        <v>27</v>
      </c>
      <c r="AP13" s="3" t="s">
        <v>27</v>
      </c>
      <c r="AX13" s="3">
        <f>IF(AY12=$AY$6,AX12+1,AX12)</f>
        <v>1</v>
      </c>
      <c r="AY13" s="3">
        <f>IF(AY12=$AY$6,1,AY12+1)</f>
        <v>3</v>
      </c>
    </row>
    <row r="14" spans="1:51" x14ac:dyDescent="0.25">
      <c r="B14" s="3" t="s">
        <v>30</v>
      </c>
      <c r="C14" s="3" t="str">
        <f>C11</f>
        <v>UCPWR_FLAB-N</v>
      </c>
      <c r="D14" s="3" t="s">
        <v>29</v>
      </c>
      <c r="E14" s="3" t="str" cm="1">
        <f t="array" ref="E14">INDEX(PWR_Lab!$A$2:$A$126,AX14)</f>
        <v>KEBMST01</v>
      </c>
      <c r="F14" s="3" t="s">
        <v>28</v>
      </c>
      <c r="G14" s="3" t="s">
        <v>28</v>
      </c>
      <c r="H14" s="3" t="s">
        <v>28</v>
      </c>
      <c r="I14" s="3">
        <v>3</v>
      </c>
      <c r="J14" s="3" cm="1">
        <f t="array" ref="J14">-INDEX(PWR_Lab!$F$2:$H$126,AX14,AY14)</f>
        <v>-0.36715999999999999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  <c r="AA14" s="3" t="s">
        <v>27</v>
      </c>
      <c r="AB14" s="3" t="s">
        <v>27</v>
      </c>
      <c r="AC14" s="3" t="s">
        <v>27</v>
      </c>
      <c r="AD14" s="3" t="s">
        <v>27</v>
      </c>
      <c r="AE14" s="3" t="s">
        <v>27</v>
      </c>
      <c r="AF14" s="3" t="s">
        <v>27</v>
      </c>
      <c r="AG14" s="3" t="s">
        <v>27</v>
      </c>
      <c r="AH14" s="3" t="s">
        <v>27</v>
      </c>
      <c r="AI14" s="3" t="s">
        <v>27</v>
      </c>
      <c r="AJ14" s="3" t="s">
        <v>27</v>
      </c>
      <c r="AK14" s="3" t="s">
        <v>27</v>
      </c>
      <c r="AL14" s="3" t="s">
        <v>27</v>
      </c>
      <c r="AM14" s="3" t="s">
        <v>27</v>
      </c>
      <c r="AN14" s="3" t="s">
        <v>27</v>
      </c>
      <c r="AO14" s="3" t="s">
        <v>27</v>
      </c>
      <c r="AP14" s="3" t="s">
        <v>27</v>
      </c>
      <c r="AX14" s="3">
        <f t="shared" ref="AX14:AX77" si="0">IF(AY13=$AY$6,AX13+1,AX13)</f>
        <v>2</v>
      </c>
      <c r="AY14" s="3">
        <f t="shared" ref="AY14:AY77" si="1">IF(AY13=$AY$6,1,AY13+1)</f>
        <v>1</v>
      </c>
    </row>
    <row r="15" spans="1:51" x14ac:dyDescent="0.25">
      <c r="B15" s="3" t="s">
        <v>30</v>
      </c>
      <c r="C15" s="3" t="str">
        <f>C12</f>
        <v>UCPWR_FLAB-P</v>
      </c>
      <c r="D15" s="3" t="s">
        <v>29</v>
      </c>
      <c r="E15" s="3" t="str" cm="1">
        <f t="array" ref="E15">INDEX(PWR_Lab!$A$2:$A$126,AX15)</f>
        <v>KEBMST01</v>
      </c>
      <c r="F15" s="3" t="s">
        <v>28</v>
      </c>
      <c r="G15" s="3" t="s">
        <v>28</v>
      </c>
      <c r="H15" s="3" t="s">
        <v>28</v>
      </c>
      <c r="I15" s="3">
        <v>3</v>
      </c>
      <c r="J15" s="3" cm="1">
        <f t="array" ref="J15">-INDEX(PWR_Lab!$F$2:$H$126,AX15,AY15)</f>
        <v>-0.37652999999999998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  <c r="S15" s="3" t="s">
        <v>27</v>
      </c>
      <c r="T15" s="3" t="s">
        <v>27</v>
      </c>
      <c r="U15" s="3" t="s">
        <v>27</v>
      </c>
      <c r="V15" s="3" t="s">
        <v>27</v>
      </c>
      <c r="W15" s="3" t="s">
        <v>27</v>
      </c>
      <c r="X15" s="3" t="s">
        <v>27</v>
      </c>
      <c r="Y15" s="3" t="s">
        <v>27</v>
      </c>
      <c r="Z15" s="3" t="s">
        <v>27</v>
      </c>
      <c r="AA15" s="3" t="s">
        <v>27</v>
      </c>
      <c r="AB15" s="3" t="s">
        <v>27</v>
      </c>
      <c r="AC15" s="3" t="s">
        <v>27</v>
      </c>
      <c r="AD15" s="3" t="s">
        <v>27</v>
      </c>
      <c r="AE15" s="3" t="s">
        <v>27</v>
      </c>
      <c r="AF15" s="3" t="s">
        <v>27</v>
      </c>
      <c r="AG15" s="3" t="s">
        <v>27</v>
      </c>
      <c r="AH15" s="3" t="s">
        <v>27</v>
      </c>
      <c r="AI15" s="3" t="s">
        <v>27</v>
      </c>
      <c r="AJ15" s="3" t="s">
        <v>27</v>
      </c>
      <c r="AK15" s="3" t="s">
        <v>27</v>
      </c>
      <c r="AL15" s="3" t="s">
        <v>27</v>
      </c>
      <c r="AM15" s="3" t="s">
        <v>27</v>
      </c>
      <c r="AN15" s="3" t="s">
        <v>27</v>
      </c>
      <c r="AO15" s="3" t="s">
        <v>27</v>
      </c>
      <c r="AP15" s="3" t="s">
        <v>27</v>
      </c>
      <c r="AX15" s="3">
        <f t="shared" si="0"/>
        <v>2</v>
      </c>
      <c r="AY15" s="3">
        <f t="shared" si="1"/>
        <v>2</v>
      </c>
    </row>
    <row r="16" spans="1:51" x14ac:dyDescent="0.25">
      <c r="B16" s="3" t="s">
        <v>30</v>
      </c>
      <c r="C16" s="3" t="str">
        <f>C13</f>
        <v>UCPWR_FLAB-S</v>
      </c>
      <c r="D16" s="3" t="s">
        <v>29</v>
      </c>
      <c r="E16" s="3" t="str" cm="1">
        <f t="array" ref="E16">INDEX(PWR_Lab!$A$2:$A$126,AX16)</f>
        <v>KEBMST01</v>
      </c>
      <c r="F16" s="3" t="s">
        <v>28</v>
      </c>
      <c r="G16" s="3" t="s">
        <v>28</v>
      </c>
      <c r="H16" s="3" t="s">
        <v>28</v>
      </c>
      <c r="I16" s="3">
        <v>3</v>
      </c>
      <c r="J16" s="3" cm="1">
        <f t="array" ref="J16">-INDEX(PWR_Lab!$F$2:$H$126,AX16,AY16)</f>
        <v>-0.36501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27</v>
      </c>
      <c r="T16" s="3" t="s">
        <v>27</v>
      </c>
      <c r="U16" s="3" t="s">
        <v>27</v>
      </c>
      <c r="V16" s="3" t="s">
        <v>27</v>
      </c>
      <c r="W16" s="3" t="s">
        <v>27</v>
      </c>
      <c r="X16" s="3" t="s">
        <v>27</v>
      </c>
      <c r="Y16" s="3" t="s">
        <v>27</v>
      </c>
      <c r="Z16" s="3" t="s">
        <v>27</v>
      </c>
      <c r="AA16" s="3" t="s">
        <v>27</v>
      </c>
      <c r="AB16" s="3" t="s">
        <v>27</v>
      </c>
      <c r="AC16" s="3" t="s">
        <v>27</v>
      </c>
      <c r="AD16" s="3" t="s">
        <v>27</v>
      </c>
      <c r="AE16" s="3" t="s">
        <v>27</v>
      </c>
      <c r="AF16" s="3" t="s">
        <v>27</v>
      </c>
      <c r="AG16" s="3" t="s">
        <v>27</v>
      </c>
      <c r="AH16" s="3" t="s">
        <v>27</v>
      </c>
      <c r="AI16" s="3" t="s">
        <v>27</v>
      </c>
      <c r="AJ16" s="3" t="s">
        <v>27</v>
      </c>
      <c r="AK16" s="3" t="s">
        <v>27</v>
      </c>
      <c r="AL16" s="3" t="s">
        <v>27</v>
      </c>
      <c r="AM16" s="3" t="s">
        <v>27</v>
      </c>
      <c r="AN16" s="3" t="s">
        <v>27</v>
      </c>
      <c r="AO16" s="3" t="s">
        <v>27</v>
      </c>
      <c r="AP16" s="3" t="s">
        <v>27</v>
      </c>
      <c r="AX16" s="3">
        <f t="shared" si="0"/>
        <v>2</v>
      </c>
      <c r="AY16" s="3">
        <f t="shared" si="1"/>
        <v>3</v>
      </c>
    </row>
    <row r="17" spans="2:51" x14ac:dyDescent="0.25">
      <c r="B17" s="3" t="s">
        <v>30</v>
      </c>
      <c r="C17" s="3" t="str">
        <f>C14</f>
        <v>UCPWR_FLAB-N</v>
      </c>
      <c r="D17" s="3" t="s">
        <v>29</v>
      </c>
      <c r="E17" s="3" t="str" cm="1">
        <f t="array" ref="E17">INDEX(PWR_Lab!$A$2:$A$126,AX17)</f>
        <v>KEBMST10</v>
      </c>
      <c r="F17" s="3" t="s">
        <v>28</v>
      </c>
      <c r="G17" s="3" t="s">
        <v>28</v>
      </c>
      <c r="H17" s="3" t="s">
        <v>28</v>
      </c>
      <c r="I17" s="3">
        <v>3</v>
      </c>
      <c r="J17" s="3" cm="1">
        <f t="array" ref="J17">-INDEX(PWR_Lab!$F$2:$H$126,AX17,AY17)</f>
        <v>-0.36715999999999999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  <c r="AA17" s="3" t="s">
        <v>27</v>
      </c>
      <c r="AB17" s="3" t="s">
        <v>27</v>
      </c>
      <c r="AC17" s="3" t="s">
        <v>27</v>
      </c>
      <c r="AD17" s="3" t="s">
        <v>27</v>
      </c>
      <c r="AE17" s="3" t="s">
        <v>27</v>
      </c>
      <c r="AF17" s="3" t="s">
        <v>27</v>
      </c>
      <c r="AG17" s="3" t="s">
        <v>27</v>
      </c>
      <c r="AH17" s="3" t="s">
        <v>27</v>
      </c>
      <c r="AI17" s="3" t="s">
        <v>27</v>
      </c>
      <c r="AJ17" s="3" t="s">
        <v>27</v>
      </c>
      <c r="AK17" s="3" t="s">
        <v>27</v>
      </c>
      <c r="AL17" s="3" t="s">
        <v>27</v>
      </c>
      <c r="AM17" s="3" t="s">
        <v>27</v>
      </c>
      <c r="AN17" s="3" t="s">
        <v>27</v>
      </c>
      <c r="AO17" s="3" t="s">
        <v>27</v>
      </c>
      <c r="AP17" s="3" t="s">
        <v>27</v>
      </c>
      <c r="AX17" s="3">
        <f t="shared" si="0"/>
        <v>3</v>
      </c>
      <c r="AY17" s="3">
        <f t="shared" si="1"/>
        <v>1</v>
      </c>
    </row>
    <row r="18" spans="2:51" x14ac:dyDescent="0.25">
      <c r="B18" s="3" t="s">
        <v>30</v>
      </c>
      <c r="C18" s="3" t="str">
        <f>C15</f>
        <v>UCPWR_FLAB-P</v>
      </c>
      <c r="D18" s="3" t="s">
        <v>29</v>
      </c>
      <c r="E18" s="3" t="str" cm="1">
        <f t="array" ref="E18">INDEX(PWR_Lab!$A$2:$A$126,AX18)</f>
        <v>KEBMST10</v>
      </c>
      <c r="F18" s="3" t="s">
        <v>28</v>
      </c>
      <c r="G18" s="3" t="s">
        <v>28</v>
      </c>
      <c r="H18" s="3" t="s">
        <v>28</v>
      </c>
      <c r="I18" s="3">
        <v>3</v>
      </c>
      <c r="J18" s="3" cm="1">
        <f t="array" ref="J18">-INDEX(PWR_Lab!$F$2:$H$126,AX18,AY18)</f>
        <v>-0.37652999999999998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27</v>
      </c>
      <c r="U18" s="3" t="s">
        <v>27</v>
      </c>
      <c r="V18" s="3" t="s">
        <v>27</v>
      </c>
      <c r="W18" s="3" t="s">
        <v>27</v>
      </c>
      <c r="X18" s="3" t="s">
        <v>27</v>
      </c>
      <c r="Y18" s="3" t="s">
        <v>27</v>
      </c>
      <c r="Z18" s="3" t="s">
        <v>27</v>
      </c>
      <c r="AA18" s="3" t="s">
        <v>27</v>
      </c>
      <c r="AB18" s="3" t="s">
        <v>27</v>
      </c>
      <c r="AC18" s="3" t="s">
        <v>27</v>
      </c>
      <c r="AD18" s="3" t="s">
        <v>27</v>
      </c>
      <c r="AE18" s="3" t="s">
        <v>27</v>
      </c>
      <c r="AF18" s="3" t="s">
        <v>27</v>
      </c>
      <c r="AG18" s="3" t="s">
        <v>27</v>
      </c>
      <c r="AH18" s="3" t="s">
        <v>27</v>
      </c>
      <c r="AI18" s="3" t="s">
        <v>27</v>
      </c>
      <c r="AJ18" s="3" t="s">
        <v>27</v>
      </c>
      <c r="AK18" s="3" t="s">
        <v>27</v>
      </c>
      <c r="AL18" s="3" t="s">
        <v>27</v>
      </c>
      <c r="AM18" s="3" t="s">
        <v>27</v>
      </c>
      <c r="AN18" s="3" t="s">
        <v>27</v>
      </c>
      <c r="AO18" s="3" t="s">
        <v>27</v>
      </c>
      <c r="AP18" s="3" t="s">
        <v>27</v>
      </c>
      <c r="AX18" s="3">
        <f t="shared" si="0"/>
        <v>3</v>
      </c>
      <c r="AY18" s="3">
        <f t="shared" si="1"/>
        <v>2</v>
      </c>
    </row>
    <row r="19" spans="2:51" x14ac:dyDescent="0.25">
      <c r="B19" s="3" t="s">
        <v>30</v>
      </c>
      <c r="C19" s="3" t="str">
        <f>C16</f>
        <v>UCPWR_FLAB-S</v>
      </c>
      <c r="D19" s="3" t="s">
        <v>29</v>
      </c>
      <c r="E19" s="3" t="str" cm="1">
        <f t="array" ref="E19">INDEX(PWR_Lab!$A$2:$A$126,AX19)</f>
        <v>KEBMST10</v>
      </c>
      <c r="F19" s="3" t="s">
        <v>28</v>
      </c>
      <c r="G19" s="3" t="s">
        <v>28</v>
      </c>
      <c r="H19" s="3" t="s">
        <v>28</v>
      </c>
      <c r="I19" s="3">
        <v>3</v>
      </c>
      <c r="J19" s="3" cm="1">
        <f t="array" ref="J19">-INDEX(PWR_Lab!$F$2:$H$126,AX19,AY19)</f>
        <v>-0.36501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27</v>
      </c>
      <c r="Y19" s="3" t="s">
        <v>27</v>
      </c>
      <c r="Z19" s="3" t="s">
        <v>27</v>
      </c>
      <c r="AA19" s="3" t="s">
        <v>27</v>
      </c>
      <c r="AB19" s="3" t="s">
        <v>27</v>
      </c>
      <c r="AC19" s="3" t="s">
        <v>27</v>
      </c>
      <c r="AD19" s="3" t="s">
        <v>27</v>
      </c>
      <c r="AE19" s="3" t="s">
        <v>27</v>
      </c>
      <c r="AF19" s="3" t="s">
        <v>27</v>
      </c>
      <c r="AG19" s="3" t="s">
        <v>27</v>
      </c>
      <c r="AH19" s="3" t="s">
        <v>27</v>
      </c>
      <c r="AI19" s="3" t="s">
        <v>27</v>
      </c>
      <c r="AJ19" s="3" t="s">
        <v>27</v>
      </c>
      <c r="AK19" s="3" t="s">
        <v>27</v>
      </c>
      <c r="AL19" s="3" t="s">
        <v>27</v>
      </c>
      <c r="AM19" s="3" t="s">
        <v>27</v>
      </c>
      <c r="AN19" s="3" t="s">
        <v>27</v>
      </c>
      <c r="AO19" s="3" t="s">
        <v>27</v>
      </c>
      <c r="AP19" s="3" t="s">
        <v>27</v>
      </c>
      <c r="AX19" s="3">
        <f t="shared" si="0"/>
        <v>3</v>
      </c>
      <c r="AY19" s="3">
        <f t="shared" si="1"/>
        <v>3</v>
      </c>
    </row>
    <row r="20" spans="2:51" x14ac:dyDescent="0.25">
      <c r="B20" s="3" t="s">
        <v>30</v>
      </c>
      <c r="C20" s="3" t="str">
        <f>C17</f>
        <v>UCPWR_FLAB-N</v>
      </c>
      <c r="D20" s="3" t="s">
        <v>29</v>
      </c>
      <c r="E20" s="3" t="str" cm="1">
        <f t="array" ref="E20">INDEX(PWR_Lab!$A$2:$A$126,AX20)</f>
        <v>KEBWST00</v>
      </c>
      <c r="F20" s="3" t="s">
        <v>28</v>
      </c>
      <c r="G20" s="3" t="s">
        <v>28</v>
      </c>
      <c r="H20" s="3" t="s">
        <v>28</v>
      </c>
      <c r="I20" s="3">
        <v>3</v>
      </c>
      <c r="J20" s="3" cm="1">
        <f t="array" ref="J20">-INDEX(PWR_Lab!$F$2:$H$126,AX20,AY20)</f>
        <v>-0.36715999999999999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27</v>
      </c>
      <c r="Y20" s="3" t="s">
        <v>27</v>
      </c>
      <c r="Z20" s="3" t="s">
        <v>27</v>
      </c>
      <c r="AA20" s="3" t="s">
        <v>27</v>
      </c>
      <c r="AB20" s="3" t="s">
        <v>27</v>
      </c>
      <c r="AC20" s="3" t="s">
        <v>27</v>
      </c>
      <c r="AD20" s="3" t="s">
        <v>27</v>
      </c>
      <c r="AE20" s="3" t="s">
        <v>27</v>
      </c>
      <c r="AF20" s="3" t="s">
        <v>27</v>
      </c>
      <c r="AG20" s="3" t="s">
        <v>27</v>
      </c>
      <c r="AH20" s="3" t="s">
        <v>27</v>
      </c>
      <c r="AI20" s="3" t="s">
        <v>27</v>
      </c>
      <c r="AJ20" s="3" t="s">
        <v>27</v>
      </c>
      <c r="AK20" s="3" t="s">
        <v>27</v>
      </c>
      <c r="AL20" s="3" t="s">
        <v>27</v>
      </c>
      <c r="AM20" s="3" t="s">
        <v>27</v>
      </c>
      <c r="AN20" s="3" t="s">
        <v>27</v>
      </c>
      <c r="AO20" s="3" t="s">
        <v>27</v>
      </c>
      <c r="AP20" s="3" t="s">
        <v>27</v>
      </c>
      <c r="AX20" s="3">
        <f t="shared" si="0"/>
        <v>4</v>
      </c>
      <c r="AY20" s="3">
        <f t="shared" si="1"/>
        <v>1</v>
      </c>
    </row>
    <row r="21" spans="2:51" x14ac:dyDescent="0.25">
      <c r="B21" s="3" t="s">
        <v>30</v>
      </c>
      <c r="C21" s="3" t="str">
        <f>C18</f>
        <v>UCPWR_FLAB-P</v>
      </c>
      <c r="D21" s="3" t="s">
        <v>29</v>
      </c>
      <c r="E21" s="3" t="str" cm="1">
        <f t="array" ref="E21">INDEX(PWR_Lab!$A$2:$A$126,AX21)</f>
        <v>KEBWST00</v>
      </c>
      <c r="F21" s="3" t="s">
        <v>28</v>
      </c>
      <c r="G21" s="3" t="s">
        <v>28</v>
      </c>
      <c r="H21" s="3" t="s">
        <v>28</v>
      </c>
      <c r="I21" s="3">
        <v>3</v>
      </c>
      <c r="J21" s="3" cm="1">
        <f t="array" ref="J21">-INDEX(PWR_Lab!$F$2:$H$126,AX21,AY21)</f>
        <v>-0.37652999999999998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  <c r="S21" s="3" t="s">
        <v>27</v>
      </c>
      <c r="T21" s="3" t="s">
        <v>27</v>
      </c>
      <c r="U21" s="3" t="s">
        <v>27</v>
      </c>
      <c r="V21" s="3" t="s">
        <v>27</v>
      </c>
      <c r="W21" s="3" t="s">
        <v>27</v>
      </c>
      <c r="X21" s="3" t="s">
        <v>27</v>
      </c>
      <c r="Y21" s="3" t="s">
        <v>27</v>
      </c>
      <c r="Z21" s="3" t="s">
        <v>27</v>
      </c>
      <c r="AA21" s="3" t="s">
        <v>27</v>
      </c>
      <c r="AB21" s="3" t="s">
        <v>27</v>
      </c>
      <c r="AC21" s="3" t="s">
        <v>27</v>
      </c>
      <c r="AD21" s="3" t="s">
        <v>27</v>
      </c>
      <c r="AE21" s="3" t="s">
        <v>27</v>
      </c>
      <c r="AF21" s="3" t="s">
        <v>27</v>
      </c>
      <c r="AG21" s="3" t="s">
        <v>27</v>
      </c>
      <c r="AH21" s="3" t="s">
        <v>27</v>
      </c>
      <c r="AI21" s="3" t="s">
        <v>27</v>
      </c>
      <c r="AJ21" s="3" t="s">
        <v>27</v>
      </c>
      <c r="AK21" s="3" t="s">
        <v>27</v>
      </c>
      <c r="AL21" s="3" t="s">
        <v>27</v>
      </c>
      <c r="AM21" s="3" t="s">
        <v>27</v>
      </c>
      <c r="AN21" s="3" t="s">
        <v>27</v>
      </c>
      <c r="AO21" s="3" t="s">
        <v>27</v>
      </c>
      <c r="AP21" s="3" t="s">
        <v>27</v>
      </c>
      <c r="AX21" s="3">
        <f t="shared" si="0"/>
        <v>4</v>
      </c>
      <c r="AY21" s="3">
        <f t="shared" si="1"/>
        <v>2</v>
      </c>
    </row>
    <row r="22" spans="2:51" x14ac:dyDescent="0.25">
      <c r="B22" s="3" t="s">
        <v>30</v>
      </c>
      <c r="C22" s="3" t="str">
        <f>C19</f>
        <v>UCPWR_FLAB-S</v>
      </c>
      <c r="D22" s="3" t="s">
        <v>29</v>
      </c>
      <c r="E22" s="3" t="str" cm="1">
        <f t="array" ref="E22">INDEX(PWR_Lab!$A$2:$A$126,AX22)</f>
        <v>KEBWST00</v>
      </c>
      <c r="F22" s="3" t="s">
        <v>28</v>
      </c>
      <c r="G22" s="3" t="s">
        <v>28</v>
      </c>
      <c r="H22" s="3" t="s">
        <v>28</v>
      </c>
      <c r="I22" s="3">
        <v>3</v>
      </c>
      <c r="J22" s="3" cm="1">
        <f t="array" ref="J22">-INDEX(PWR_Lab!$F$2:$H$126,AX22,AY22)</f>
        <v>-0.36501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  <c r="S22" s="3" t="s">
        <v>27</v>
      </c>
      <c r="T22" s="3" t="s">
        <v>27</v>
      </c>
      <c r="U22" s="3" t="s">
        <v>27</v>
      </c>
      <c r="V22" s="3" t="s">
        <v>27</v>
      </c>
      <c r="W22" s="3" t="s">
        <v>27</v>
      </c>
      <c r="X22" s="3" t="s">
        <v>27</v>
      </c>
      <c r="Y22" s="3" t="s">
        <v>27</v>
      </c>
      <c r="Z22" s="3" t="s">
        <v>27</v>
      </c>
      <c r="AA22" s="3" t="s">
        <v>27</v>
      </c>
      <c r="AB22" s="3" t="s">
        <v>27</v>
      </c>
      <c r="AC22" s="3" t="s">
        <v>27</v>
      </c>
      <c r="AD22" s="3" t="s">
        <v>27</v>
      </c>
      <c r="AE22" s="3" t="s">
        <v>27</v>
      </c>
      <c r="AF22" s="3" t="s">
        <v>27</v>
      </c>
      <c r="AG22" s="3" t="s">
        <v>27</v>
      </c>
      <c r="AH22" s="3" t="s">
        <v>27</v>
      </c>
      <c r="AI22" s="3" t="s">
        <v>27</v>
      </c>
      <c r="AJ22" s="3" t="s">
        <v>27</v>
      </c>
      <c r="AK22" s="3" t="s">
        <v>27</v>
      </c>
      <c r="AL22" s="3" t="s">
        <v>27</v>
      </c>
      <c r="AM22" s="3" t="s">
        <v>27</v>
      </c>
      <c r="AN22" s="3" t="s">
        <v>27</v>
      </c>
      <c r="AO22" s="3" t="s">
        <v>27</v>
      </c>
      <c r="AP22" s="3" t="s">
        <v>27</v>
      </c>
      <c r="AX22" s="3">
        <f t="shared" si="0"/>
        <v>4</v>
      </c>
      <c r="AY22" s="3">
        <f t="shared" si="1"/>
        <v>3</v>
      </c>
    </row>
    <row r="23" spans="2:51" x14ac:dyDescent="0.25">
      <c r="B23" s="3" t="s">
        <v>30</v>
      </c>
      <c r="C23" s="3" t="str">
        <f>C20</f>
        <v>UCPWR_FLAB-N</v>
      </c>
      <c r="D23" s="3" t="s">
        <v>29</v>
      </c>
      <c r="E23" s="3" t="str" cm="1">
        <f t="array" ref="E23">INDEX(PWR_Lab!$A$2:$A$126,AX23)</f>
        <v>KEGOCV00</v>
      </c>
      <c r="F23" s="3" t="s">
        <v>28</v>
      </c>
      <c r="G23" s="3" t="s">
        <v>28</v>
      </c>
      <c r="H23" s="3" t="s">
        <v>28</v>
      </c>
      <c r="I23" s="3">
        <v>3</v>
      </c>
      <c r="J23" s="3" cm="1">
        <f t="array" ref="J23">-INDEX(PWR_Lab!$F$2:$H$126,AX23,AY23)</f>
        <v>-0.50729000000000002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27</v>
      </c>
      <c r="V23" s="3" t="s">
        <v>27</v>
      </c>
      <c r="W23" s="3" t="s">
        <v>27</v>
      </c>
      <c r="X23" s="3" t="s">
        <v>27</v>
      </c>
      <c r="Y23" s="3" t="s">
        <v>27</v>
      </c>
      <c r="Z23" s="3" t="s">
        <v>27</v>
      </c>
      <c r="AA23" s="3" t="s">
        <v>27</v>
      </c>
      <c r="AB23" s="3" t="s">
        <v>27</v>
      </c>
      <c r="AC23" s="3" t="s">
        <v>27</v>
      </c>
      <c r="AD23" s="3" t="s">
        <v>27</v>
      </c>
      <c r="AE23" s="3" t="s">
        <v>27</v>
      </c>
      <c r="AF23" s="3" t="s">
        <v>27</v>
      </c>
      <c r="AG23" s="3" t="s">
        <v>27</v>
      </c>
      <c r="AH23" s="3" t="s">
        <v>27</v>
      </c>
      <c r="AI23" s="3" t="s">
        <v>27</v>
      </c>
      <c r="AJ23" s="3" t="s">
        <v>27</v>
      </c>
      <c r="AK23" s="3" t="s">
        <v>27</v>
      </c>
      <c r="AL23" s="3" t="s">
        <v>27</v>
      </c>
      <c r="AM23" s="3" t="s">
        <v>27</v>
      </c>
      <c r="AN23" s="3" t="s">
        <v>27</v>
      </c>
      <c r="AO23" s="3" t="s">
        <v>27</v>
      </c>
      <c r="AP23" s="3" t="s">
        <v>27</v>
      </c>
      <c r="AX23" s="3">
        <f t="shared" si="0"/>
        <v>5</v>
      </c>
      <c r="AY23" s="3">
        <f t="shared" si="1"/>
        <v>1</v>
      </c>
    </row>
    <row r="24" spans="2:51" x14ac:dyDescent="0.25">
      <c r="B24" s="3" t="s">
        <v>30</v>
      </c>
      <c r="C24" s="3" t="str">
        <f>C21</f>
        <v>UCPWR_FLAB-P</v>
      </c>
      <c r="D24" s="3" t="s">
        <v>29</v>
      </c>
      <c r="E24" s="3" t="str" cm="1">
        <f t="array" ref="E24">INDEX(PWR_Lab!$A$2:$A$126,AX24)</f>
        <v>KEGOCV00</v>
      </c>
      <c r="F24" s="3" t="s">
        <v>28</v>
      </c>
      <c r="G24" s="3" t="s">
        <v>28</v>
      </c>
      <c r="H24" s="3" t="s">
        <v>28</v>
      </c>
      <c r="I24" s="3">
        <v>3</v>
      </c>
      <c r="J24" s="3" cm="1">
        <f t="array" ref="J24">-INDEX(PWR_Lab!$F$2:$H$126,AX24,AY24)</f>
        <v>-0.52022999999999997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  <c r="Z24" s="3" t="s">
        <v>27</v>
      </c>
      <c r="AA24" s="3" t="s">
        <v>27</v>
      </c>
      <c r="AB24" s="3" t="s">
        <v>27</v>
      </c>
      <c r="AC24" s="3" t="s">
        <v>27</v>
      </c>
      <c r="AD24" s="3" t="s">
        <v>27</v>
      </c>
      <c r="AE24" s="3" t="s">
        <v>27</v>
      </c>
      <c r="AF24" s="3" t="s">
        <v>27</v>
      </c>
      <c r="AG24" s="3" t="s">
        <v>27</v>
      </c>
      <c r="AH24" s="3" t="s">
        <v>27</v>
      </c>
      <c r="AI24" s="3" t="s">
        <v>27</v>
      </c>
      <c r="AJ24" s="3" t="s">
        <v>27</v>
      </c>
      <c r="AK24" s="3" t="s">
        <v>27</v>
      </c>
      <c r="AL24" s="3" t="s">
        <v>27</v>
      </c>
      <c r="AM24" s="3" t="s">
        <v>27</v>
      </c>
      <c r="AN24" s="3" t="s">
        <v>27</v>
      </c>
      <c r="AO24" s="3" t="s">
        <v>27</v>
      </c>
      <c r="AP24" s="3" t="s">
        <v>27</v>
      </c>
      <c r="AX24" s="3">
        <f t="shared" si="0"/>
        <v>5</v>
      </c>
      <c r="AY24" s="3">
        <f t="shared" si="1"/>
        <v>2</v>
      </c>
    </row>
    <row r="25" spans="2:51" x14ac:dyDescent="0.25">
      <c r="B25" s="3" t="s">
        <v>30</v>
      </c>
      <c r="C25" s="3" t="str">
        <f>C22</f>
        <v>UCPWR_FLAB-S</v>
      </c>
      <c r="D25" s="3" t="s">
        <v>29</v>
      </c>
      <c r="E25" s="3" t="str" cm="1">
        <f t="array" ref="E25">INDEX(PWR_Lab!$A$2:$A$126,AX25)</f>
        <v>KEGOCV00</v>
      </c>
      <c r="F25" s="3" t="s">
        <v>28</v>
      </c>
      <c r="G25" s="3" t="s">
        <v>28</v>
      </c>
      <c r="H25" s="3" t="s">
        <v>28</v>
      </c>
      <c r="I25" s="3">
        <v>3</v>
      </c>
      <c r="J25" s="3" cm="1">
        <f t="array" ref="J25">-INDEX(PWR_Lab!$F$2:$H$126,AX25,AY25)</f>
        <v>-0.50431000000000004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3" t="s">
        <v>27</v>
      </c>
      <c r="W25" s="3" t="s">
        <v>27</v>
      </c>
      <c r="X25" s="3" t="s">
        <v>27</v>
      </c>
      <c r="Y25" s="3" t="s">
        <v>27</v>
      </c>
      <c r="Z25" s="3" t="s">
        <v>27</v>
      </c>
      <c r="AA25" s="3" t="s">
        <v>27</v>
      </c>
      <c r="AB25" s="3" t="s">
        <v>27</v>
      </c>
      <c r="AC25" s="3" t="s">
        <v>27</v>
      </c>
      <c r="AD25" s="3" t="s">
        <v>27</v>
      </c>
      <c r="AE25" s="3" t="s">
        <v>27</v>
      </c>
      <c r="AF25" s="3" t="s">
        <v>27</v>
      </c>
      <c r="AG25" s="3" t="s">
        <v>27</v>
      </c>
      <c r="AH25" s="3" t="s">
        <v>27</v>
      </c>
      <c r="AI25" s="3" t="s">
        <v>27</v>
      </c>
      <c r="AJ25" s="3" t="s">
        <v>27</v>
      </c>
      <c r="AK25" s="3" t="s">
        <v>27</v>
      </c>
      <c r="AL25" s="3" t="s">
        <v>27</v>
      </c>
      <c r="AM25" s="3" t="s">
        <v>27</v>
      </c>
      <c r="AN25" s="3" t="s">
        <v>27</v>
      </c>
      <c r="AO25" s="3" t="s">
        <v>27</v>
      </c>
      <c r="AP25" s="3" t="s">
        <v>27</v>
      </c>
      <c r="AX25" s="3">
        <f t="shared" si="0"/>
        <v>5</v>
      </c>
      <c r="AY25" s="3">
        <f t="shared" si="1"/>
        <v>3</v>
      </c>
    </row>
    <row r="26" spans="2:51" x14ac:dyDescent="0.25">
      <c r="B26" s="3" t="s">
        <v>30</v>
      </c>
      <c r="C26" s="3" t="str">
        <f>C23</f>
        <v>UCPWR_FLAB-N</v>
      </c>
      <c r="D26" s="3" t="s">
        <v>29</v>
      </c>
      <c r="E26" s="3" t="str" cm="1">
        <f t="array" ref="E26">INDEX(PWR_Lab!$A$2:$A$126,AX26)</f>
        <v>KEGOCV01</v>
      </c>
      <c r="F26" s="3" t="s">
        <v>28</v>
      </c>
      <c r="G26" s="3" t="s">
        <v>28</v>
      </c>
      <c r="H26" s="3" t="s">
        <v>28</v>
      </c>
      <c r="I26" s="3">
        <v>3</v>
      </c>
      <c r="J26" s="3" cm="1">
        <f t="array" ref="J26">-INDEX(PWR_Lab!$F$2:$H$126,AX26,AY26)</f>
        <v>-0.50729000000000002</v>
      </c>
      <c r="K26" s="3" t="s">
        <v>27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  <c r="Z26" s="3" t="s">
        <v>27</v>
      </c>
      <c r="AA26" s="3" t="s">
        <v>27</v>
      </c>
      <c r="AB26" s="3" t="s">
        <v>27</v>
      </c>
      <c r="AC26" s="3" t="s">
        <v>27</v>
      </c>
      <c r="AD26" s="3" t="s">
        <v>27</v>
      </c>
      <c r="AE26" s="3" t="s">
        <v>27</v>
      </c>
      <c r="AF26" s="3" t="s">
        <v>27</v>
      </c>
      <c r="AG26" s="3" t="s">
        <v>27</v>
      </c>
      <c r="AH26" s="3" t="s">
        <v>27</v>
      </c>
      <c r="AI26" s="3" t="s">
        <v>27</v>
      </c>
      <c r="AJ26" s="3" t="s">
        <v>27</v>
      </c>
      <c r="AK26" s="3" t="s">
        <v>27</v>
      </c>
      <c r="AL26" s="3" t="s">
        <v>27</v>
      </c>
      <c r="AM26" s="3" t="s">
        <v>27</v>
      </c>
      <c r="AN26" s="3" t="s">
        <v>27</v>
      </c>
      <c r="AO26" s="3" t="s">
        <v>27</v>
      </c>
      <c r="AP26" s="3" t="s">
        <v>27</v>
      </c>
      <c r="AX26" s="3">
        <f t="shared" si="0"/>
        <v>6</v>
      </c>
      <c r="AY26" s="3">
        <f t="shared" si="1"/>
        <v>1</v>
      </c>
    </row>
    <row r="27" spans="2:51" x14ac:dyDescent="0.25">
      <c r="B27" s="3" t="s">
        <v>30</v>
      </c>
      <c r="C27" s="3" t="str">
        <f>C24</f>
        <v>UCPWR_FLAB-P</v>
      </c>
      <c r="D27" s="3" t="s">
        <v>29</v>
      </c>
      <c r="E27" s="3" t="str" cm="1">
        <f t="array" ref="E27">INDEX(PWR_Lab!$A$2:$A$126,AX27)</f>
        <v>KEGOCV01</v>
      </c>
      <c r="F27" s="3" t="s">
        <v>28</v>
      </c>
      <c r="G27" s="3" t="s">
        <v>28</v>
      </c>
      <c r="H27" s="3" t="s">
        <v>28</v>
      </c>
      <c r="I27" s="3">
        <v>3</v>
      </c>
      <c r="J27" s="3" cm="1">
        <f t="array" ref="J27">-INDEX(PWR_Lab!$F$2:$H$126,AX27,AY27)</f>
        <v>-0.52022999999999997</v>
      </c>
      <c r="K27" s="3" t="s">
        <v>27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27</v>
      </c>
      <c r="Y27" s="3" t="s">
        <v>27</v>
      </c>
      <c r="Z27" s="3" t="s">
        <v>27</v>
      </c>
      <c r="AA27" s="3" t="s">
        <v>27</v>
      </c>
      <c r="AB27" s="3" t="s">
        <v>27</v>
      </c>
      <c r="AC27" s="3" t="s">
        <v>27</v>
      </c>
      <c r="AD27" s="3" t="s">
        <v>27</v>
      </c>
      <c r="AE27" s="3" t="s">
        <v>27</v>
      </c>
      <c r="AF27" s="3" t="s">
        <v>27</v>
      </c>
      <c r="AG27" s="3" t="s">
        <v>27</v>
      </c>
      <c r="AH27" s="3" t="s">
        <v>27</v>
      </c>
      <c r="AI27" s="3" t="s">
        <v>27</v>
      </c>
      <c r="AJ27" s="3" t="s">
        <v>27</v>
      </c>
      <c r="AK27" s="3" t="s">
        <v>27</v>
      </c>
      <c r="AL27" s="3" t="s">
        <v>27</v>
      </c>
      <c r="AM27" s="3" t="s">
        <v>27</v>
      </c>
      <c r="AN27" s="3" t="s">
        <v>27</v>
      </c>
      <c r="AO27" s="3" t="s">
        <v>27</v>
      </c>
      <c r="AP27" s="3" t="s">
        <v>27</v>
      </c>
      <c r="AX27" s="3">
        <f t="shared" si="0"/>
        <v>6</v>
      </c>
      <c r="AY27" s="3">
        <f t="shared" si="1"/>
        <v>2</v>
      </c>
    </row>
    <row r="28" spans="2:51" x14ac:dyDescent="0.25">
      <c r="B28" s="3" t="s">
        <v>30</v>
      </c>
      <c r="C28" s="3" t="str">
        <f>C25</f>
        <v>UCPWR_FLAB-S</v>
      </c>
      <c r="D28" s="3" t="s">
        <v>29</v>
      </c>
      <c r="E28" s="3" t="str" cm="1">
        <f t="array" ref="E28">INDEX(PWR_Lab!$A$2:$A$126,AX28)</f>
        <v>KEGOCV01</v>
      </c>
      <c r="F28" s="3" t="s">
        <v>28</v>
      </c>
      <c r="G28" s="3" t="s">
        <v>28</v>
      </c>
      <c r="H28" s="3" t="s">
        <v>28</v>
      </c>
      <c r="I28" s="3">
        <v>3</v>
      </c>
      <c r="J28" s="3" cm="1">
        <f t="array" ref="J28">-INDEX(PWR_Lab!$F$2:$H$126,AX28,AY28)</f>
        <v>-0.50431000000000004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27</v>
      </c>
      <c r="Y28" s="3" t="s">
        <v>27</v>
      </c>
      <c r="Z28" s="3" t="s">
        <v>27</v>
      </c>
      <c r="AA28" s="3" t="s">
        <v>27</v>
      </c>
      <c r="AB28" s="3" t="s">
        <v>27</v>
      </c>
      <c r="AC28" s="3" t="s">
        <v>27</v>
      </c>
      <c r="AD28" s="3" t="s">
        <v>27</v>
      </c>
      <c r="AE28" s="3" t="s">
        <v>27</v>
      </c>
      <c r="AF28" s="3" t="s">
        <v>27</v>
      </c>
      <c r="AG28" s="3" t="s">
        <v>27</v>
      </c>
      <c r="AH28" s="3" t="s">
        <v>27</v>
      </c>
      <c r="AI28" s="3" t="s">
        <v>27</v>
      </c>
      <c r="AJ28" s="3" t="s">
        <v>27</v>
      </c>
      <c r="AK28" s="3" t="s">
        <v>27</v>
      </c>
      <c r="AL28" s="3" t="s">
        <v>27</v>
      </c>
      <c r="AM28" s="3" t="s">
        <v>27</v>
      </c>
      <c r="AN28" s="3" t="s">
        <v>27</v>
      </c>
      <c r="AO28" s="3" t="s">
        <v>27</v>
      </c>
      <c r="AP28" s="3" t="s">
        <v>27</v>
      </c>
      <c r="AX28" s="3">
        <f t="shared" si="0"/>
        <v>6</v>
      </c>
      <c r="AY28" s="3">
        <f t="shared" si="1"/>
        <v>3</v>
      </c>
    </row>
    <row r="29" spans="2:51" x14ac:dyDescent="0.25">
      <c r="B29" s="3" t="s">
        <v>30</v>
      </c>
      <c r="C29" s="3" t="str">
        <f>C26</f>
        <v>UCPWR_FLAB-N</v>
      </c>
      <c r="D29" s="3" t="s">
        <v>29</v>
      </c>
      <c r="E29" s="3" t="str" cm="1">
        <f t="array" ref="E29">INDEX(PWR_Lab!$A$2:$A$126,AX29)</f>
        <v>KEGOCV02</v>
      </c>
      <c r="F29" s="3" t="s">
        <v>28</v>
      </c>
      <c r="G29" s="3" t="s">
        <v>28</v>
      </c>
      <c r="H29" s="3" t="s">
        <v>28</v>
      </c>
      <c r="I29" s="3">
        <v>3</v>
      </c>
      <c r="J29" s="3" cm="1">
        <f t="array" ref="J29">-INDEX(PWR_Lab!$F$2:$H$126,AX29,AY29)</f>
        <v>-0.50729000000000002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3" t="s">
        <v>27</v>
      </c>
      <c r="W29" s="3" t="s">
        <v>27</v>
      </c>
      <c r="X29" s="3" t="s">
        <v>27</v>
      </c>
      <c r="Y29" s="3" t="s">
        <v>27</v>
      </c>
      <c r="Z29" s="3" t="s">
        <v>27</v>
      </c>
      <c r="AA29" s="3" t="s">
        <v>27</v>
      </c>
      <c r="AB29" s="3" t="s">
        <v>27</v>
      </c>
      <c r="AC29" s="3" t="s">
        <v>27</v>
      </c>
      <c r="AD29" s="3" t="s">
        <v>27</v>
      </c>
      <c r="AE29" s="3" t="s">
        <v>27</v>
      </c>
      <c r="AF29" s="3" t="s">
        <v>27</v>
      </c>
      <c r="AG29" s="3" t="s">
        <v>27</v>
      </c>
      <c r="AH29" s="3" t="s">
        <v>27</v>
      </c>
      <c r="AI29" s="3" t="s">
        <v>27</v>
      </c>
      <c r="AJ29" s="3" t="s">
        <v>27</v>
      </c>
      <c r="AK29" s="3" t="s">
        <v>27</v>
      </c>
      <c r="AL29" s="3" t="s">
        <v>27</v>
      </c>
      <c r="AM29" s="3" t="s">
        <v>27</v>
      </c>
      <c r="AN29" s="3" t="s">
        <v>27</v>
      </c>
      <c r="AO29" s="3" t="s">
        <v>27</v>
      </c>
      <c r="AP29" s="3" t="s">
        <v>27</v>
      </c>
      <c r="AX29" s="3">
        <f t="shared" si="0"/>
        <v>7</v>
      </c>
      <c r="AY29" s="3">
        <f t="shared" si="1"/>
        <v>1</v>
      </c>
    </row>
    <row r="30" spans="2:51" x14ac:dyDescent="0.25">
      <c r="B30" s="3" t="s">
        <v>30</v>
      </c>
      <c r="C30" s="3" t="str">
        <f>C27</f>
        <v>UCPWR_FLAB-P</v>
      </c>
      <c r="D30" s="3" t="s">
        <v>29</v>
      </c>
      <c r="E30" s="3" t="str" cm="1">
        <f t="array" ref="E30">INDEX(PWR_Lab!$A$2:$A$126,AX30)</f>
        <v>KEGOCV02</v>
      </c>
      <c r="F30" s="3" t="s">
        <v>28</v>
      </c>
      <c r="G30" s="3" t="s">
        <v>28</v>
      </c>
      <c r="H30" s="3" t="s">
        <v>28</v>
      </c>
      <c r="I30" s="3">
        <v>3</v>
      </c>
      <c r="J30" s="3" cm="1">
        <f t="array" ref="J30">-INDEX(PWR_Lab!$F$2:$H$126,AX30,AY30)</f>
        <v>-0.52022999999999997</v>
      </c>
      <c r="K30" s="3" t="s">
        <v>27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27</v>
      </c>
      <c r="Y30" s="3" t="s">
        <v>27</v>
      </c>
      <c r="Z30" s="3" t="s">
        <v>27</v>
      </c>
      <c r="AA30" s="3" t="s">
        <v>27</v>
      </c>
      <c r="AB30" s="3" t="s">
        <v>27</v>
      </c>
      <c r="AC30" s="3" t="s">
        <v>27</v>
      </c>
      <c r="AD30" s="3" t="s">
        <v>27</v>
      </c>
      <c r="AE30" s="3" t="s">
        <v>27</v>
      </c>
      <c r="AF30" s="3" t="s">
        <v>27</v>
      </c>
      <c r="AG30" s="3" t="s">
        <v>27</v>
      </c>
      <c r="AH30" s="3" t="s">
        <v>27</v>
      </c>
      <c r="AI30" s="3" t="s">
        <v>27</v>
      </c>
      <c r="AJ30" s="3" t="s">
        <v>27</v>
      </c>
      <c r="AK30" s="3" t="s">
        <v>27</v>
      </c>
      <c r="AL30" s="3" t="s">
        <v>27</v>
      </c>
      <c r="AM30" s="3" t="s">
        <v>27</v>
      </c>
      <c r="AN30" s="3" t="s">
        <v>27</v>
      </c>
      <c r="AO30" s="3" t="s">
        <v>27</v>
      </c>
      <c r="AP30" s="3" t="s">
        <v>27</v>
      </c>
      <c r="AX30" s="3">
        <f t="shared" si="0"/>
        <v>7</v>
      </c>
      <c r="AY30" s="3">
        <f t="shared" si="1"/>
        <v>2</v>
      </c>
    </row>
    <row r="31" spans="2:51" x14ac:dyDescent="0.25">
      <c r="B31" s="3" t="s">
        <v>30</v>
      </c>
      <c r="C31" s="3" t="str">
        <f>C28</f>
        <v>UCPWR_FLAB-S</v>
      </c>
      <c r="D31" s="3" t="s">
        <v>29</v>
      </c>
      <c r="E31" s="3" t="str" cm="1">
        <f t="array" ref="E31">INDEX(PWR_Lab!$A$2:$A$126,AX31)</f>
        <v>KEGOCV02</v>
      </c>
      <c r="F31" s="3" t="s">
        <v>28</v>
      </c>
      <c r="G31" s="3" t="s">
        <v>28</v>
      </c>
      <c r="H31" s="3" t="s">
        <v>28</v>
      </c>
      <c r="I31" s="3">
        <v>3</v>
      </c>
      <c r="J31" s="3" cm="1">
        <f t="array" ref="J31">-INDEX(PWR_Lab!$F$2:$H$126,AX31,AY31)</f>
        <v>-0.50431000000000004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  <c r="AA31" s="3" t="s">
        <v>27</v>
      </c>
      <c r="AB31" s="3" t="s">
        <v>27</v>
      </c>
      <c r="AC31" s="3" t="s">
        <v>27</v>
      </c>
      <c r="AD31" s="3" t="s">
        <v>27</v>
      </c>
      <c r="AE31" s="3" t="s">
        <v>27</v>
      </c>
      <c r="AF31" s="3" t="s">
        <v>27</v>
      </c>
      <c r="AG31" s="3" t="s">
        <v>27</v>
      </c>
      <c r="AH31" s="3" t="s">
        <v>27</v>
      </c>
      <c r="AI31" s="3" t="s">
        <v>27</v>
      </c>
      <c r="AJ31" s="3" t="s">
        <v>27</v>
      </c>
      <c r="AK31" s="3" t="s">
        <v>27</v>
      </c>
      <c r="AL31" s="3" t="s">
        <v>27</v>
      </c>
      <c r="AM31" s="3" t="s">
        <v>27</v>
      </c>
      <c r="AN31" s="3" t="s">
        <v>27</v>
      </c>
      <c r="AO31" s="3" t="s">
        <v>27</v>
      </c>
      <c r="AP31" s="3" t="s">
        <v>27</v>
      </c>
      <c r="AX31" s="3">
        <f t="shared" si="0"/>
        <v>7</v>
      </c>
      <c r="AY31" s="3">
        <f t="shared" si="1"/>
        <v>3</v>
      </c>
    </row>
    <row r="32" spans="2:51" x14ac:dyDescent="0.25">
      <c r="B32" s="3" t="s">
        <v>30</v>
      </c>
      <c r="C32" s="3" t="str">
        <f>C29</f>
        <v>UCPWR_FLAB-N</v>
      </c>
      <c r="D32" s="3" t="s">
        <v>29</v>
      </c>
      <c r="E32" s="3" t="str" cm="1">
        <f t="array" ref="E32">INDEX(PWR_Lab!$A$2:$A$126,AX32)</f>
        <v>KEGOCV03</v>
      </c>
      <c r="F32" s="3" t="s">
        <v>28</v>
      </c>
      <c r="G32" s="3" t="s">
        <v>28</v>
      </c>
      <c r="H32" s="3" t="s">
        <v>28</v>
      </c>
      <c r="I32" s="3">
        <v>3</v>
      </c>
      <c r="J32" s="3" cm="1">
        <f t="array" ref="J32">-INDEX(PWR_Lab!$F$2:$H$126,AX32,AY32)</f>
        <v>-0.50729000000000002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  <c r="AA32" s="3" t="s">
        <v>27</v>
      </c>
      <c r="AB32" s="3" t="s">
        <v>27</v>
      </c>
      <c r="AC32" s="3" t="s">
        <v>27</v>
      </c>
      <c r="AD32" s="3" t="s">
        <v>27</v>
      </c>
      <c r="AE32" s="3" t="s">
        <v>27</v>
      </c>
      <c r="AF32" s="3" t="s">
        <v>27</v>
      </c>
      <c r="AG32" s="3" t="s">
        <v>27</v>
      </c>
      <c r="AH32" s="3" t="s">
        <v>27</v>
      </c>
      <c r="AI32" s="3" t="s">
        <v>27</v>
      </c>
      <c r="AJ32" s="3" t="s">
        <v>27</v>
      </c>
      <c r="AK32" s="3" t="s">
        <v>27</v>
      </c>
      <c r="AL32" s="3" t="s">
        <v>27</v>
      </c>
      <c r="AM32" s="3" t="s">
        <v>27</v>
      </c>
      <c r="AN32" s="3" t="s">
        <v>27</v>
      </c>
      <c r="AO32" s="3" t="s">
        <v>27</v>
      </c>
      <c r="AP32" s="3" t="s">
        <v>27</v>
      </c>
      <c r="AX32" s="3">
        <f t="shared" si="0"/>
        <v>8</v>
      </c>
      <c r="AY32" s="3">
        <f t="shared" si="1"/>
        <v>1</v>
      </c>
    </row>
    <row r="33" spans="2:51" x14ac:dyDescent="0.25">
      <c r="B33" s="3" t="s">
        <v>30</v>
      </c>
      <c r="C33" s="3" t="str">
        <f>C30</f>
        <v>UCPWR_FLAB-P</v>
      </c>
      <c r="D33" s="3" t="s">
        <v>29</v>
      </c>
      <c r="E33" s="3" t="str" cm="1">
        <f t="array" ref="E33">INDEX(PWR_Lab!$A$2:$A$126,AX33)</f>
        <v>KEGOCV03</v>
      </c>
      <c r="F33" s="3" t="s">
        <v>28</v>
      </c>
      <c r="G33" s="3" t="s">
        <v>28</v>
      </c>
      <c r="H33" s="3" t="s">
        <v>28</v>
      </c>
      <c r="I33" s="3">
        <v>3</v>
      </c>
      <c r="J33" s="3" cm="1">
        <f t="array" ref="J33">-INDEX(PWR_Lab!$F$2:$H$126,AX33,AY33)</f>
        <v>-0.52022999999999997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27</v>
      </c>
      <c r="Y33" s="3" t="s">
        <v>27</v>
      </c>
      <c r="Z33" s="3" t="s">
        <v>27</v>
      </c>
      <c r="AA33" s="3" t="s">
        <v>27</v>
      </c>
      <c r="AB33" s="3" t="s">
        <v>27</v>
      </c>
      <c r="AC33" s="3" t="s">
        <v>27</v>
      </c>
      <c r="AD33" s="3" t="s">
        <v>27</v>
      </c>
      <c r="AE33" s="3" t="s">
        <v>27</v>
      </c>
      <c r="AF33" s="3" t="s">
        <v>27</v>
      </c>
      <c r="AG33" s="3" t="s">
        <v>27</v>
      </c>
      <c r="AH33" s="3" t="s">
        <v>27</v>
      </c>
      <c r="AI33" s="3" t="s">
        <v>27</v>
      </c>
      <c r="AJ33" s="3" t="s">
        <v>27</v>
      </c>
      <c r="AK33" s="3" t="s">
        <v>27</v>
      </c>
      <c r="AL33" s="3" t="s">
        <v>27</v>
      </c>
      <c r="AM33" s="3" t="s">
        <v>27</v>
      </c>
      <c r="AN33" s="3" t="s">
        <v>27</v>
      </c>
      <c r="AO33" s="3" t="s">
        <v>27</v>
      </c>
      <c r="AP33" s="3" t="s">
        <v>27</v>
      </c>
      <c r="AX33" s="3">
        <f t="shared" si="0"/>
        <v>8</v>
      </c>
      <c r="AY33" s="3">
        <f t="shared" si="1"/>
        <v>2</v>
      </c>
    </row>
    <row r="34" spans="2:51" x14ac:dyDescent="0.25">
      <c r="B34" s="3" t="s">
        <v>30</v>
      </c>
      <c r="C34" s="3" t="str">
        <f>C31</f>
        <v>UCPWR_FLAB-S</v>
      </c>
      <c r="D34" s="3" t="s">
        <v>29</v>
      </c>
      <c r="E34" s="3" t="str" cm="1">
        <f t="array" ref="E34">INDEX(PWR_Lab!$A$2:$A$126,AX34)</f>
        <v>KEGOCV03</v>
      </c>
      <c r="F34" s="3" t="s">
        <v>28</v>
      </c>
      <c r="G34" s="3" t="s">
        <v>28</v>
      </c>
      <c r="H34" s="3" t="s">
        <v>28</v>
      </c>
      <c r="I34" s="3">
        <v>3</v>
      </c>
      <c r="J34" s="3" cm="1">
        <f t="array" ref="J34">-INDEX(PWR_Lab!$F$2:$H$126,AX34,AY34)</f>
        <v>-0.50431000000000004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  <c r="AA34" s="3" t="s">
        <v>27</v>
      </c>
      <c r="AB34" s="3" t="s">
        <v>27</v>
      </c>
      <c r="AC34" s="3" t="s">
        <v>27</v>
      </c>
      <c r="AD34" s="3" t="s">
        <v>27</v>
      </c>
      <c r="AE34" s="3" t="s">
        <v>27</v>
      </c>
      <c r="AF34" s="3" t="s">
        <v>27</v>
      </c>
      <c r="AG34" s="3" t="s">
        <v>27</v>
      </c>
      <c r="AH34" s="3" t="s">
        <v>27</v>
      </c>
      <c r="AI34" s="3" t="s">
        <v>27</v>
      </c>
      <c r="AJ34" s="3" t="s">
        <v>27</v>
      </c>
      <c r="AK34" s="3" t="s">
        <v>27</v>
      </c>
      <c r="AL34" s="3" t="s">
        <v>27</v>
      </c>
      <c r="AM34" s="3" t="s">
        <v>27</v>
      </c>
      <c r="AN34" s="3" t="s">
        <v>27</v>
      </c>
      <c r="AO34" s="3" t="s">
        <v>27</v>
      </c>
      <c r="AP34" s="3" t="s">
        <v>27</v>
      </c>
      <c r="AX34" s="3">
        <f t="shared" si="0"/>
        <v>8</v>
      </c>
      <c r="AY34" s="3">
        <f t="shared" si="1"/>
        <v>3</v>
      </c>
    </row>
    <row r="35" spans="2:51" x14ac:dyDescent="0.25">
      <c r="B35" s="3" t="s">
        <v>30</v>
      </c>
      <c r="C35" s="3" t="str">
        <f>C32</f>
        <v>UCPWR_FLAB-N</v>
      </c>
      <c r="D35" s="3" t="s">
        <v>29</v>
      </c>
      <c r="E35" s="3" t="str" cm="1">
        <f t="array" ref="E35">INDEX(PWR_Lab!$A$2:$A$126,AX35)</f>
        <v>KEGOCV10</v>
      </c>
      <c r="F35" s="3" t="s">
        <v>28</v>
      </c>
      <c r="G35" s="3" t="s">
        <v>28</v>
      </c>
      <c r="H35" s="3" t="s">
        <v>28</v>
      </c>
      <c r="I35" s="3">
        <v>3</v>
      </c>
      <c r="J35" s="3" cm="1">
        <f t="array" ref="J35">-INDEX(PWR_Lab!$F$2:$H$126,AX35,AY35)</f>
        <v>-0.50729000000000002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  <c r="AA35" s="3" t="s">
        <v>27</v>
      </c>
      <c r="AB35" s="3" t="s">
        <v>27</v>
      </c>
      <c r="AC35" s="3" t="s">
        <v>27</v>
      </c>
      <c r="AD35" s="3" t="s">
        <v>27</v>
      </c>
      <c r="AE35" s="3" t="s">
        <v>27</v>
      </c>
      <c r="AF35" s="3" t="s">
        <v>27</v>
      </c>
      <c r="AG35" s="3" t="s">
        <v>27</v>
      </c>
      <c r="AH35" s="3" t="s">
        <v>27</v>
      </c>
      <c r="AI35" s="3" t="s">
        <v>27</v>
      </c>
      <c r="AJ35" s="3" t="s">
        <v>27</v>
      </c>
      <c r="AK35" s="3" t="s">
        <v>27</v>
      </c>
      <c r="AL35" s="3" t="s">
        <v>27</v>
      </c>
      <c r="AM35" s="3" t="s">
        <v>27</v>
      </c>
      <c r="AN35" s="3" t="s">
        <v>27</v>
      </c>
      <c r="AO35" s="3" t="s">
        <v>27</v>
      </c>
      <c r="AP35" s="3" t="s">
        <v>27</v>
      </c>
      <c r="AX35" s="3">
        <f t="shared" si="0"/>
        <v>9</v>
      </c>
      <c r="AY35" s="3">
        <f t="shared" si="1"/>
        <v>1</v>
      </c>
    </row>
    <row r="36" spans="2:51" x14ac:dyDescent="0.25">
      <c r="B36" s="3" t="s">
        <v>30</v>
      </c>
      <c r="C36" s="3" t="str">
        <f>C33</f>
        <v>UCPWR_FLAB-P</v>
      </c>
      <c r="D36" s="3" t="s">
        <v>29</v>
      </c>
      <c r="E36" s="3" t="str" cm="1">
        <f t="array" ref="E36">INDEX(PWR_Lab!$A$2:$A$126,AX36)</f>
        <v>KEGOCV10</v>
      </c>
      <c r="F36" s="3" t="s">
        <v>28</v>
      </c>
      <c r="G36" s="3" t="s">
        <v>28</v>
      </c>
      <c r="H36" s="3" t="s">
        <v>28</v>
      </c>
      <c r="I36" s="3">
        <v>3</v>
      </c>
      <c r="J36" s="3" cm="1">
        <f t="array" ref="J36">-INDEX(PWR_Lab!$F$2:$H$126,AX36,AY36)</f>
        <v>-0.52022999999999997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27</v>
      </c>
      <c r="R36" s="3" t="s">
        <v>27</v>
      </c>
      <c r="S36" s="3" t="s">
        <v>27</v>
      </c>
      <c r="T36" s="3" t="s">
        <v>27</v>
      </c>
      <c r="U36" s="3" t="s">
        <v>27</v>
      </c>
      <c r="V36" s="3" t="s">
        <v>27</v>
      </c>
      <c r="W36" s="3" t="s">
        <v>27</v>
      </c>
      <c r="X36" s="3" t="s">
        <v>27</v>
      </c>
      <c r="Y36" s="3" t="s">
        <v>27</v>
      </c>
      <c r="Z36" s="3" t="s">
        <v>27</v>
      </c>
      <c r="AA36" s="3" t="s">
        <v>27</v>
      </c>
      <c r="AB36" s="3" t="s">
        <v>27</v>
      </c>
      <c r="AC36" s="3" t="s">
        <v>27</v>
      </c>
      <c r="AD36" s="3" t="s">
        <v>27</v>
      </c>
      <c r="AE36" s="3" t="s">
        <v>27</v>
      </c>
      <c r="AF36" s="3" t="s">
        <v>27</v>
      </c>
      <c r="AG36" s="3" t="s">
        <v>27</v>
      </c>
      <c r="AH36" s="3" t="s">
        <v>27</v>
      </c>
      <c r="AI36" s="3" t="s">
        <v>27</v>
      </c>
      <c r="AJ36" s="3" t="s">
        <v>27</v>
      </c>
      <c r="AK36" s="3" t="s">
        <v>27</v>
      </c>
      <c r="AL36" s="3" t="s">
        <v>27</v>
      </c>
      <c r="AM36" s="3" t="s">
        <v>27</v>
      </c>
      <c r="AN36" s="3" t="s">
        <v>27</v>
      </c>
      <c r="AO36" s="3" t="s">
        <v>27</v>
      </c>
      <c r="AP36" s="3" t="s">
        <v>27</v>
      </c>
      <c r="AX36" s="3">
        <f t="shared" si="0"/>
        <v>9</v>
      </c>
      <c r="AY36" s="3">
        <f t="shared" si="1"/>
        <v>2</v>
      </c>
    </row>
    <row r="37" spans="2:51" x14ac:dyDescent="0.25">
      <c r="B37" s="3" t="s">
        <v>30</v>
      </c>
      <c r="C37" s="3" t="str">
        <f>C34</f>
        <v>UCPWR_FLAB-S</v>
      </c>
      <c r="D37" s="3" t="s">
        <v>29</v>
      </c>
      <c r="E37" s="3" t="str" cm="1">
        <f t="array" ref="E37">INDEX(PWR_Lab!$A$2:$A$126,AX37)</f>
        <v>KEGOCV10</v>
      </c>
      <c r="F37" s="3" t="s">
        <v>28</v>
      </c>
      <c r="G37" s="3" t="s">
        <v>28</v>
      </c>
      <c r="H37" s="3" t="s">
        <v>28</v>
      </c>
      <c r="I37" s="3">
        <v>3</v>
      </c>
      <c r="J37" s="3" cm="1">
        <f t="array" ref="J37">-INDEX(PWR_Lab!$F$2:$H$126,AX37,AY37)</f>
        <v>-0.50431000000000004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s">
        <v>27</v>
      </c>
      <c r="T37" s="3" t="s">
        <v>27</v>
      </c>
      <c r="U37" s="3" t="s">
        <v>27</v>
      </c>
      <c r="V37" s="3" t="s">
        <v>27</v>
      </c>
      <c r="W37" s="3" t="s">
        <v>27</v>
      </c>
      <c r="X37" s="3" t="s">
        <v>27</v>
      </c>
      <c r="Y37" s="3" t="s">
        <v>27</v>
      </c>
      <c r="Z37" s="3" t="s">
        <v>27</v>
      </c>
      <c r="AA37" s="3" t="s">
        <v>27</v>
      </c>
      <c r="AB37" s="3" t="s">
        <v>27</v>
      </c>
      <c r="AC37" s="3" t="s">
        <v>27</v>
      </c>
      <c r="AD37" s="3" t="s">
        <v>27</v>
      </c>
      <c r="AE37" s="3" t="s">
        <v>27</v>
      </c>
      <c r="AF37" s="3" t="s">
        <v>27</v>
      </c>
      <c r="AG37" s="3" t="s">
        <v>27</v>
      </c>
      <c r="AH37" s="3" t="s">
        <v>27</v>
      </c>
      <c r="AI37" s="3" t="s">
        <v>27</v>
      </c>
      <c r="AJ37" s="3" t="s">
        <v>27</v>
      </c>
      <c r="AK37" s="3" t="s">
        <v>27</v>
      </c>
      <c r="AL37" s="3" t="s">
        <v>27</v>
      </c>
      <c r="AM37" s="3" t="s">
        <v>27</v>
      </c>
      <c r="AN37" s="3" t="s">
        <v>27</v>
      </c>
      <c r="AO37" s="3" t="s">
        <v>27</v>
      </c>
      <c r="AP37" s="3" t="s">
        <v>27</v>
      </c>
      <c r="AX37" s="3">
        <f t="shared" si="0"/>
        <v>9</v>
      </c>
      <c r="AY37" s="3">
        <f t="shared" si="1"/>
        <v>3</v>
      </c>
    </row>
    <row r="38" spans="2:51" x14ac:dyDescent="0.25">
      <c r="B38" s="3" t="s">
        <v>30</v>
      </c>
      <c r="C38" s="3" t="str">
        <f>C35</f>
        <v>UCPWR_FLAB-N</v>
      </c>
      <c r="D38" s="3" t="s">
        <v>29</v>
      </c>
      <c r="E38" s="3" t="str" cm="1">
        <f t="array" ref="E38">INDEX(PWR_Lab!$A$2:$A$126,AX38)</f>
        <v>KEGOCV11</v>
      </c>
      <c r="F38" s="3" t="s">
        <v>28</v>
      </c>
      <c r="G38" s="3" t="s">
        <v>28</v>
      </c>
      <c r="H38" s="3" t="s">
        <v>28</v>
      </c>
      <c r="I38" s="3">
        <v>3</v>
      </c>
      <c r="J38" s="3" cm="1">
        <f t="array" ref="J38">-INDEX(PWR_Lab!$F$2:$H$126,AX38,AY38)</f>
        <v>-0.50729000000000002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  <c r="S38" s="3" t="s">
        <v>27</v>
      </c>
      <c r="T38" s="3" t="s">
        <v>27</v>
      </c>
      <c r="U38" s="3" t="s">
        <v>27</v>
      </c>
      <c r="V38" s="3" t="s">
        <v>27</v>
      </c>
      <c r="W38" s="3" t="s">
        <v>27</v>
      </c>
      <c r="X38" s="3" t="s">
        <v>27</v>
      </c>
      <c r="Y38" s="3" t="s">
        <v>27</v>
      </c>
      <c r="Z38" s="3" t="s">
        <v>27</v>
      </c>
      <c r="AA38" s="3" t="s">
        <v>27</v>
      </c>
      <c r="AB38" s="3" t="s">
        <v>27</v>
      </c>
      <c r="AC38" s="3" t="s">
        <v>27</v>
      </c>
      <c r="AD38" s="3" t="s">
        <v>27</v>
      </c>
      <c r="AE38" s="3" t="s">
        <v>27</v>
      </c>
      <c r="AF38" s="3" t="s">
        <v>27</v>
      </c>
      <c r="AG38" s="3" t="s">
        <v>27</v>
      </c>
      <c r="AH38" s="3" t="s">
        <v>27</v>
      </c>
      <c r="AI38" s="3" t="s">
        <v>27</v>
      </c>
      <c r="AJ38" s="3" t="s">
        <v>27</v>
      </c>
      <c r="AK38" s="3" t="s">
        <v>27</v>
      </c>
      <c r="AL38" s="3" t="s">
        <v>27</v>
      </c>
      <c r="AM38" s="3" t="s">
        <v>27</v>
      </c>
      <c r="AN38" s="3" t="s">
        <v>27</v>
      </c>
      <c r="AO38" s="3" t="s">
        <v>27</v>
      </c>
      <c r="AP38" s="3" t="s">
        <v>27</v>
      </c>
      <c r="AX38" s="3">
        <f t="shared" si="0"/>
        <v>10</v>
      </c>
      <c r="AY38" s="3">
        <f t="shared" si="1"/>
        <v>1</v>
      </c>
    </row>
    <row r="39" spans="2:51" x14ac:dyDescent="0.25">
      <c r="B39" s="3" t="s">
        <v>30</v>
      </c>
      <c r="C39" s="3" t="str">
        <f>C36</f>
        <v>UCPWR_FLAB-P</v>
      </c>
      <c r="D39" s="3" t="s">
        <v>29</v>
      </c>
      <c r="E39" s="3" t="str" cm="1">
        <f t="array" ref="E39">INDEX(PWR_Lab!$A$2:$A$126,AX39)</f>
        <v>KEGOCV11</v>
      </c>
      <c r="F39" s="3" t="s">
        <v>28</v>
      </c>
      <c r="G39" s="3" t="s">
        <v>28</v>
      </c>
      <c r="H39" s="3" t="s">
        <v>28</v>
      </c>
      <c r="I39" s="3">
        <v>3</v>
      </c>
      <c r="J39" s="3" cm="1">
        <f t="array" ref="J39">-INDEX(PWR_Lab!$F$2:$H$126,AX39,AY39)</f>
        <v>-0.52022999999999997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  <c r="AA39" s="3" t="s">
        <v>27</v>
      </c>
      <c r="AB39" s="3" t="s">
        <v>27</v>
      </c>
      <c r="AC39" s="3" t="s">
        <v>27</v>
      </c>
      <c r="AD39" s="3" t="s">
        <v>27</v>
      </c>
      <c r="AE39" s="3" t="s">
        <v>27</v>
      </c>
      <c r="AF39" s="3" t="s">
        <v>27</v>
      </c>
      <c r="AG39" s="3" t="s">
        <v>27</v>
      </c>
      <c r="AH39" s="3" t="s">
        <v>27</v>
      </c>
      <c r="AI39" s="3" t="s">
        <v>27</v>
      </c>
      <c r="AJ39" s="3" t="s">
        <v>27</v>
      </c>
      <c r="AK39" s="3" t="s">
        <v>27</v>
      </c>
      <c r="AL39" s="3" t="s">
        <v>27</v>
      </c>
      <c r="AM39" s="3" t="s">
        <v>27</v>
      </c>
      <c r="AN39" s="3" t="s">
        <v>27</v>
      </c>
      <c r="AO39" s="3" t="s">
        <v>27</v>
      </c>
      <c r="AP39" s="3" t="s">
        <v>27</v>
      </c>
      <c r="AX39" s="3">
        <f t="shared" si="0"/>
        <v>10</v>
      </c>
      <c r="AY39" s="3">
        <f t="shared" si="1"/>
        <v>2</v>
      </c>
    </row>
    <row r="40" spans="2:51" x14ac:dyDescent="0.25">
      <c r="B40" s="3" t="s">
        <v>30</v>
      </c>
      <c r="C40" s="3" t="str">
        <f>C37</f>
        <v>UCPWR_FLAB-S</v>
      </c>
      <c r="D40" s="3" t="s">
        <v>29</v>
      </c>
      <c r="E40" s="3" t="str" cm="1">
        <f t="array" ref="E40">INDEX(PWR_Lab!$A$2:$A$126,AX40)</f>
        <v>KEGOCV11</v>
      </c>
      <c r="F40" s="3" t="s">
        <v>28</v>
      </c>
      <c r="G40" s="3" t="s">
        <v>28</v>
      </c>
      <c r="H40" s="3" t="s">
        <v>28</v>
      </c>
      <c r="I40" s="3">
        <v>3</v>
      </c>
      <c r="J40" s="3" cm="1">
        <f t="array" ref="J40">-INDEX(PWR_Lab!$F$2:$H$126,AX40,AY40)</f>
        <v>-0.50431000000000004</v>
      </c>
      <c r="K40" s="3" t="s">
        <v>27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27</v>
      </c>
      <c r="Y40" s="3" t="s">
        <v>27</v>
      </c>
      <c r="Z40" s="3" t="s">
        <v>27</v>
      </c>
      <c r="AA40" s="3" t="s">
        <v>27</v>
      </c>
      <c r="AB40" s="3" t="s">
        <v>27</v>
      </c>
      <c r="AC40" s="3" t="s">
        <v>27</v>
      </c>
      <c r="AD40" s="3" t="s">
        <v>27</v>
      </c>
      <c r="AE40" s="3" t="s">
        <v>27</v>
      </c>
      <c r="AF40" s="3" t="s">
        <v>27</v>
      </c>
      <c r="AG40" s="3" t="s">
        <v>27</v>
      </c>
      <c r="AH40" s="3" t="s">
        <v>27</v>
      </c>
      <c r="AI40" s="3" t="s">
        <v>27</v>
      </c>
      <c r="AJ40" s="3" t="s">
        <v>27</v>
      </c>
      <c r="AK40" s="3" t="s">
        <v>27</v>
      </c>
      <c r="AL40" s="3" t="s">
        <v>27</v>
      </c>
      <c r="AM40" s="3" t="s">
        <v>27</v>
      </c>
      <c r="AN40" s="3" t="s">
        <v>27</v>
      </c>
      <c r="AO40" s="3" t="s">
        <v>27</v>
      </c>
      <c r="AP40" s="3" t="s">
        <v>27</v>
      </c>
      <c r="AX40" s="3">
        <f t="shared" si="0"/>
        <v>10</v>
      </c>
      <c r="AY40" s="3">
        <f t="shared" si="1"/>
        <v>3</v>
      </c>
    </row>
    <row r="41" spans="2:51" x14ac:dyDescent="0.25">
      <c r="B41" s="3" t="s">
        <v>30</v>
      </c>
      <c r="C41" s="3" t="str">
        <f>C38</f>
        <v>UCPWR_FLAB-N</v>
      </c>
      <c r="D41" s="3" t="s">
        <v>29</v>
      </c>
      <c r="E41" s="3" t="str" cm="1">
        <f t="array" ref="E41">INDEX(PWR_Lab!$A$2:$A$126,AX41)</f>
        <v>KEGOCV12</v>
      </c>
      <c r="F41" s="3" t="s">
        <v>28</v>
      </c>
      <c r="G41" s="3" t="s">
        <v>28</v>
      </c>
      <c r="H41" s="3" t="s">
        <v>28</v>
      </c>
      <c r="I41" s="3">
        <v>3</v>
      </c>
      <c r="J41" s="3" cm="1">
        <f t="array" ref="J41">-INDEX(PWR_Lab!$F$2:$H$126,AX41,AY41)</f>
        <v>-0.50729000000000002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27</v>
      </c>
      <c r="Y41" s="3" t="s">
        <v>27</v>
      </c>
      <c r="Z41" s="3" t="s">
        <v>27</v>
      </c>
      <c r="AA41" s="3" t="s">
        <v>27</v>
      </c>
      <c r="AB41" s="3" t="s">
        <v>27</v>
      </c>
      <c r="AC41" s="3" t="s">
        <v>27</v>
      </c>
      <c r="AD41" s="3" t="s">
        <v>27</v>
      </c>
      <c r="AE41" s="3" t="s">
        <v>27</v>
      </c>
      <c r="AF41" s="3" t="s">
        <v>27</v>
      </c>
      <c r="AG41" s="3" t="s">
        <v>27</v>
      </c>
      <c r="AH41" s="3" t="s">
        <v>27</v>
      </c>
      <c r="AI41" s="3" t="s">
        <v>27</v>
      </c>
      <c r="AJ41" s="3" t="s">
        <v>27</v>
      </c>
      <c r="AK41" s="3" t="s">
        <v>27</v>
      </c>
      <c r="AL41" s="3" t="s">
        <v>27</v>
      </c>
      <c r="AM41" s="3" t="s">
        <v>27</v>
      </c>
      <c r="AN41" s="3" t="s">
        <v>27</v>
      </c>
      <c r="AO41" s="3" t="s">
        <v>27</v>
      </c>
      <c r="AP41" s="3" t="s">
        <v>27</v>
      </c>
      <c r="AX41" s="3">
        <f t="shared" si="0"/>
        <v>11</v>
      </c>
      <c r="AY41" s="3">
        <f t="shared" si="1"/>
        <v>1</v>
      </c>
    </row>
    <row r="42" spans="2:51" x14ac:dyDescent="0.25">
      <c r="B42" s="3" t="s">
        <v>30</v>
      </c>
      <c r="C42" s="3" t="str">
        <f>C39</f>
        <v>UCPWR_FLAB-P</v>
      </c>
      <c r="D42" s="3" t="s">
        <v>29</v>
      </c>
      <c r="E42" s="3" t="str" cm="1">
        <f t="array" ref="E42">INDEX(PWR_Lab!$A$2:$A$126,AX42)</f>
        <v>KEGOCV12</v>
      </c>
      <c r="F42" s="3" t="s">
        <v>28</v>
      </c>
      <c r="G42" s="3" t="s">
        <v>28</v>
      </c>
      <c r="H42" s="3" t="s">
        <v>28</v>
      </c>
      <c r="I42" s="3">
        <v>3</v>
      </c>
      <c r="J42" s="3" cm="1">
        <f t="array" ref="J42">-INDEX(PWR_Lab!$F$2:$H$126,AX42,AY42)</f>
        <v>-0.52022999999999997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27</v>
      </c>
      <c r="R42" s="3" t="s">
        <v>27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27</v>
      </c>
      <c r="Y42" s="3" t="s">
        <v>27</v>
      </c>
      <c r="Z42" s="3" t="s">
        <v>27</v>
      </c>
      <c r="AA42" s="3" t="s">
        <v>27</v>
      </c>
      <c r="AB42" s="3" t="s">
        <v>27</v>
      </c>
      <c r="AC42" s="3" t="s">
        <v>27</v>
      </c>
      <c r="AD42" s="3" t="s">
        <v>27</v>
      </c>
      <c r="AE42" s="3" t="s">
        <v>27</v>
      </c>
      <c r="AF42" s="3" t="s">
        <v>27</v>
      </c>
      <c r="AG42" s="3" t="s">
        <v>27</v>
      </c>
      <c r="AH42" s="3" t="s">
        <v>27</v>
      </c>
      <c r="AI42" s="3" t="s">
        <v>27</v>
      </c>
      <c r="AJ42" s="3" t="s">
        <v>27</v>
      </c>
      <c r="AK42" s="3" t="s">
        <v>27</v>
      </c>
      <c r="AL42" s="3" t="s">
        <v>27</v>
      </c>
      <c r="AM42" s="3" t="s">
        <v>27</v>
      </c>
      <c r="AN42" s="3" t="s">
        <v>27</v>
      </c>
      <c r="AO42" s="3" t="s">
        <v>27</v>
      </c>
      <c r="AP42" s="3" t="s">
        <v>27</v>
      </c>
      <c r="AX42" s="3">
        <f t="shared" si="0"/>
        <v>11</v>
      </c>
      <c r="AY42" s="3">
        <f t="shared" si="1"/>
        <v>2</v>
      </c>
    </row>
    <row r="43" spans="2:51" x14ac:dyDescent="0.25">
      <c r="B43" s="3" t="s">
        <v>30</v>
      </c>
      <c r="C43" s="3" t="str">
        <f>C40</f>
        <v>UCPWR_FLAB-S</v>
      </c>
      <c r="D43" s="3" t="s">
        <v>29</v>
      </c>
      <c r="E43" s="3" t="str" cm="1">
        <f t="array" ref="E43">INDEX(PWR_Lab!$A$2:$A$126,AX43)</f>
        <v>KEGOCV12</v>
      </c>
      <c r="F43" s="3" t="s">
        <v>28</v>
      </c>
      <c r="G43" s="3" t="s">
        <v>28</v>
      </c>
      <c r="H43" s="3" t="s">
        <v>28</v>
      </c>
      <c r="I43" s="3">
        <v>3</v>
      </c>
      <c r="J43" s="3" cm="1">
        <f t="array" ref="J43">-INDEX(PWR_Lab!$F$2:$H$126,AX43,AY43)</f>
        <v>-0.50431000000000004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  <c r="AA43" s="3" t="s">
        <v>27</v>
      </c>
      <c r="AB43" s="3" t="s">
        <v>27</v>
      </c>
      <c r="AC43" s="3" t="s">
        <v>27</v>
      </c>
      <c r="AD43" s="3" t="s">
        <v>27</v>
      </c>
      <c r="AE43" s="3" t="s">
        <v>27</v>
      </c>
      <c r="AF43" s="3" t="s">
        <v>27</v>
      </c>
      <c r="AG43" s="3" t="s">
        <v>27</v>
      </c>
      <c r="AH43" s="3" t="s">
        <v>27</v>
      </c>
      <c r="AI43" s="3" t="s">
        <v>27</v>
      </c>
      <c r="AJ43" s="3" t="s">
        <v>27</v>
      </c>
      <c r="AK43" s="3" t="s">
        <v>27</v>
      </c>
      <c r="AL43" s="3" t="s">
        <v>27</v>
      </c>
      <c r="AM43" s="3" t="s">
        <v>27</v>
      </c>
      <c r="AN43" s="3" t="s">
        <v>27</v>
      </c>
      <c r="AO43" s="3" t="s">
        <v>27</v>
      </c>
      <c r="AP43" s="3" t="s">
        <v>27</v>
      </c>
      <c r="AX43" s="3">
        <f t="shared" si="0"/>
        <v>11</v>
      </c>
      <c r="AY43" s="3">
        <f t="shared" si="1"/>
        <v>3</v>
      </c>
    </row>
    <row r="44" spans="2:51" x14ac:dyDescent="0.25">
      <c r="B44" s="3" t="s">
        <v>30</v>
      </c>
      <c r="C44" s="3" t="str">
        <f>C41</f>
        <v>UCPWR_FLAB-N</v>
      </c>
      <c r="D44" s="3" t="s">
        <v>29</v>
      </c>
      <c r="E44" s="3" t="str" cm="1">
        <f t="array" ref="E44">INDEX(PWR_Lab!$A$2:$A$126,AX44)</f>
        <v>KEGOCV13</v>
      </c>
      <c r="F44" s="3" t="s">
        <v>28</v>
      </c>
      <c r="G44" s="3" t="s">
        <v>28</v>
      </c>
      <c r="H44" s="3" t="s">
        <v>28</v>
      </c>
      <c r="I44" s="3">
        <v>3</v>
      </c>
      <c r="J44" s="3" cm="1">
        <f t="array" ref="J44">-INDEX(PWR_Lab!$F$2:$H$126,AX44,AY44)</f>
        <v>-0.50729000000000002</v>
      </c>
      <c r="K44" s="3" t="s">
        <v>27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  <c r="S44" s="3" t="s">
        <v>27</v>
      </c>
      <c r="T44" s="3" t="s">
        <v>27</v>
      </c>
      <c r="U44" s="3" t="s">
        <v>27</v>
      </c>
      <c r="V44" s="3" t="s">
        <v>27</v>
      </c>
      <c r="W44" s="3" t="s">
        <v>27</v>
      </c>
      <c r="X44" s="3" t="s">
        <v>27</v>
      </c>
      <c r="Y44" s="3" t="s">
        <v>27</v>
      </c>
      <c r="Z44" s="3" t="s">
        <v>27</v>
      </c>
      <c r="AA44" s="3" t="s">
        <v>27</v>
      </c>
      <c r="AB44" s="3" t="s">
        <v>27</v>
      </c>
      <c r="AC44" s="3" t="s">
        <v>27</v>
      </c>
      <c r="AD44" s="3" t="s">
        <v>27</v>
      </c>
      <c r="AE44" s="3" t="s">
        <v>27</v>
      </c>
      <c r="AF44" s="3" t="s">
        <v>27</v>
      </c>
      <c r="AG44" s="3" t="s">
        <v>27</v>
      </c>
      <c r="AH44" s="3" t="s">
        <v>27</v>
      </c>
      <c r="AI44" s="3" t="s">
        <v>27</v>
      </c>
      <c r="AJ44" s="3" t="s">
        <v>27</v>
      </c>
      <c r="AK44" s="3" t="s">
        <v>27</v>
      </c>
      <c r="AL44" s="3" t="s">
        <v>27</v>
      </c>
      <c r="AM44" s="3" t="s">
        <v>27</v>
      </c>
      <c r="AN44" s="3" t="s">
        <v>27</v>
      </c>
      <c r="AO44" s="3" t="s">
        <v>27</v>
      </c>
      <c r="AP44" s="3" t="s">
        <v>27</v>
      </c>
      <c r="AX44" s="3">
        <f t="shared" si="0"/>
        <v>12</v>
      </c>
      <c r="AY44" s="3">
        <f t="shared" si="1"/>
        <v>1</v>
      </c>
    </row>
    <row r="45" spans="2:51" x14ac:dyDescent="0.25">
      <c r="B45" s="3" t="s">
        <v>30</v>
      </c>
      <c r="C45" s="3" t="str">
        <f>C42</f>
        <v>UCPWR_FLAB-P</v>
      </c>
      <c r="D45" s="3" t="s">
        <v>29</v>
      </c>
      <c r="E45" s="3" t="str" cm="1">
        <f t="array" ref="E45">INDEX(PWR_Lab!$A$2:$A$126,AX45)</f>
        <v>KEGOCV13</v>
      </c>
      <c r="F45" s="3" t="s">
        <v>28</v>
      </c>
      <c r="G45" s="3" t="s">
        <v>28</v>
      </c>
      <c r="H45" s="3" t="s">
        <v>28</v>
      </c>
      <c r="I45" s="3">
        <v>3</v>
      </c>
      <c r="J45" s="3" cm="1">
        <f t="array" ref="J45">-INDEX(PWR_Lab!$F$2:$H$126,AX45,AY45)</f>
        <v>-0.52022999999999997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 t="s">
        <v>27</v>
      </c>
      <c r="S45" s="3" t="s">
        <v>27</v>
      </c>
      <c r="T45" s="3" t="s">
        <v>27</v>
      </c>
      <c r="U45" s="3" t="s">
        <v>27</v>
      </c>
      <c r="V45" s="3" t="s">
        <v>27</v>
      </c>
      <c r="W45" s="3" t="s">
        <v>27</v>
      </c>
      <c r="X45" s="3" t="s">
        <v>27</v>
      </c>
      <c r="Y45" s="3" t="s">
        <v>27</v>
      </c>
      <c r="Z45" s="3" t="s">
        <v>27</v>
      </c>
      <c r="AA45" s="3" t="s">
        <v>27</v>
      </c>
      <c r="AB45" s="3" t="s">
        <v>27</v>
      </c>
      <c r="AC45" s="3" t="s">
        <v>27</v>
      </c>
      <c r="AD45" s="3" t="s">
        <v>27</v>
      </c>
      <c r="AE45" s="3" t="s">
        <v>27</v>
      </c>
      <c r="AF45" s="3" t="s">
        <v>27</v>
      </c>
      <c r="AG45" s="3" t="s">
        <v>27</v>
      </c>
      <c r="AH45" s="3" t="s">
        <v>27</v>
      </c>
      <c r="AI45" s="3" t="s">
        <v>27</v>
      </c>
      <c r="AJ45" s="3" t="s">
        <v>27</v>
      </c>
      <c r="AK45" s="3" t="s">
        <v>27</v>
      </c>
      <c r="AL45" s="3" t="s">
        <v>27</v>
      </c>
      <c r="AM45" s="3" t="s">
        <v>27</v>
      </c>
      <c r="AN45" s="3" t="s">
        <v>27</v>
      </c>
      <c r="AO45" s="3" t="s">
        <v>27</v>
      </c>
      <c r="AP45" s="3" t="s">
        <v>27</v>
      </c>
      <c r="AX45" s="3">
        <f t="shared" si="0"/>
        <v>12</v>
      </c>
      <c r="AY45" s="3">
        <f t="shared" si="1"/>
        <v>2</v>
      </c>
    </row>
    <row r="46" spans="2:51" x14ac:dyDescent="0.25">
      <c r="B46" s="3" t="s">
        <v>30</v>
      </c>
      <c r="C46" s="3" t="str">
        <f>C43</f>
        <v>UCPWR_FLAB-S</v>
      </c>
      <c r="D46" s="3" t="s">
        <v>29</v>
      </c>
      <c r="E46" s="3" t="str" cm="1">
        <f t="array" ref="E46">INDEX(PWR_Lab!$A$2:$A$126,AX46)</f>
        <v>KEGOCV13</v>
      </c>
      <c r="F46" s="3" t="s">
        <v>28</v>
      </c>
      <c r="G46" s="3" t="s">
        <v>28</v>
      </c>
      <c r="H46" s="3" t="s">
        <v>28</v>
      </c>
      <c r="I46" s="3">
        <v>3</v>
      </c>
      <c r="J46" s="3" cm="1">
        <f t="array" ref="J46">-INDEX(PWR_Lab!$F$2:$H$126,AX46,AY46)</f>
        <v>-0.50431000000000004</v>
      </c>
      <c r="K46" s="3" t="s">
        <v>27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27</v>
      </c>
      <c r="Y46" s="3" t="s">
        <v>27</v>
      </c>
      <c r="Z46" s="3" t="s">
        <v>27</v>
      </c>
      <c r="AA46" s="3" t="s">
        <v>27</v>
      </c>
      <c r="AB46" s="3" t="s">
        <v>27</v>
      </c>
      <c r="AC46" s="3" t="s">
        <v>27</v>
      </c>
      <c r="AD46" s="3" t="s">
        <v>27</v>
      </c>
      <c r="AE46" s="3" t="s">
        <v>27</v>
      </c>
      <c r="AF46" s="3" t="s">
        <v>27</v>
      </c>
      <c r="AG46" s="3" t="s">
        <v>27</v>
      </c>
      <c r="AH46" s="3" t="s">
        <v>27</v>
      </c>
      <c r="AI46" s="3" t="s">
        <v>27</v>
      </c>
      <c r="AJ46" s="3" t="s">
        <v>27</v>
      </c>
      <c r="AK46" s="3" t="s">
        <v>27</v>
      </c>
      <c r="AL46" s="3" t="s">
        <v>27</v>
      </c>
      <c r="AM46" s="3" t="s">
        <v>27</v>
      </c>
      <c r="AN46" s="3" t="s">
        <v>27</v>
      </c>
      <c r="AO46" s="3" t="s">
        <v>27</v>
      </c>
      <c r="AP46" s="3" t="s">
        <v>27</v>
      </c>
      <c r="AX46" s="3">
        <f t="shared" si="0"/>
        <v>12</v>
      </c>
      <c r="AY46" s="3">
        <f t="shared" si="1"/>
        <v>3</v>
      </c>
    </row>
    <row r="47" spans="2:51" x14ac:dyDescent="0.25">
      <c r="B47" s="3" t="s">
        <v>30</v>
      </c>
      <c r="C47" s="3" t="str">
        <f>C44</f>
        <v>UCPWR_FLAB-N</v>
      </c>
      <c r="D47" s="3" t="s">
        <v>29</v>
      </c>
      <c r="E47" s="3" t="str" cm="1">
        <f t="array" ref="E47">INDEX(PWR_Lab!$A$2:$A$126,AX47)</f>
        <v>KEGOCV14</v>
      </c>
      <c r="F47" s="3" t="s">
        <v>28</v>
      </c>
      <c r="G47" s="3" t="s">
        <v>28</v>
      </c>
      <c r="H47" s="3" t="s">
        <v>28</v>
      </c>
      <c r="I47" s="3">
        <v>3</v>
      </c>
      <c r="J47" s="3" cm="1">
        <f t="array" ref="J47">-INDEX(PWR_Lab!$F$2:$H$126,AX47,AY47)</f>
        <v>-0.50729000000000002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  <c r="AA47" s="3" t="s">
        <v>27</v>
      </c>
      <c r="AB47" s="3" t="s">
        <v>27</v>
      </c>
      <c r="AC47" s="3" t="s">
        <v>27</v>
      </c>
      <c r="AD47" s="3" t="s">
        <v>27</v>
      </c>
      <c r="AE47" s="3" t="s">
        <v>27</v>
      </c>
      <c r="AF47" s="3" t="s">
        <v>27</v>
      </c>
      <c r="AG47" s="3" t="s">
        <v>27</v>
      </c>
      <c r="AH47" s="3" t="s">
        <v>27</v>
      </c>
      <c r="AI47" s="3" t="s">
        <v>27</v>
      </c>
      <c r="AJ47" s="3" t="s">
        <v>27</v>
      </c>
      <c r="AK47" s="3" t="s">
        <v>27</v>
      </c>
      <c r="AL47" s="3" t="s">
        <v>27</v>
      </c>
      <c r="AM47" s="3" t="s">
        <v>27</v>
      </c>
      <c r="AN47" s="3" t="s">
        <v>27</v>
      </c>
      <c r="AO47" s="3" t="s">
        <v>27</v>
      </c>
      <c r="AP47" s="3" t="s">
        <v>27</v>
      </c>
      <c r="AX47" s="3">
        <f t="shared" si="0"/>
        <v>13</v>
      </c>
      <c r="AY47" s="3">
        <f t="shared" si="1"/>
        <v>1</v>
      </c>
    </row>
    <row r="48" spans="2:51" x14ac:dyDescent="0.25">
      <c r="B48" s="3" t="s">
        <v>30</v>
      </c>
      <c r="C48" s="3" t="str">
        <f>C45</f>
        <v>UCPWR_FLAB-P</v>
      </c>
      <c r="D48" s="3" t="s">
        <v>29</v>
      </c>
      <c r="E48" s="3" t="str" cm="1">
        <f t="array" ref="E48">INDEX(PWR_Lab!$A$2:$A$126,AX48)</f>
        <v>KEGOCV14</v>
      </c>
      <c r="F48" s="3" t="s">
        <v>28</v>
      </c>
      <c r="G48" s="3" t="s">
        <v>28</v>
      </c>
      <c r="H48" s="3" t="s">
        <v>28</v>
      </c>
      <c r="I48" s="3">
        <v>3</v>
      </c>
      <c r="J48" s="3" cm="1">
        <f t="array" ref="J48">-INDEX(PWR_Lab!$F$2:$H$126,AX48,AY48)</f>
        <v>-0.52022999999999997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  <c r="AA48" s="3" t="s">
        <v>27</v>
      </c>
      <c r="AB48" s="3" t="s">
        <v>27</v>
      </c>
      <c r="AC48" s="3" t="s">
        <v>27</v>
      </c>
      <c r="AD48" s="3" t="s">
        <v>27</v>
      </c>
      <c r="AE48" s="3" t="s">
        <v>27</v>
      </c>
      <c r="AF48" s="3" t="s">
        <v>27</v>
      </c>
      <c r="AG48" s="3" t="s">
        <v>27</v>
      </c>
      <c r="AH48" s="3" t="s">
        <v>27</v>
      </c>
      <c r="AI48" s="3" t="s">
        <v>27</v>
      </c>
      <c r="AJ48" s="3" t="s">
        <v>27</v>
      </c>
      <c r="AK48" s="3" t="s">
        <v>27</v>
      </c>
      <c r="AL48" s="3" t="s">
        <v>27</v>
      </c>
      <c r="AM48" s="3" t="s">
        <v>27</v>
      </c>
      <c r="AN48" s="3" t="s">
        <v>27</v>
      </c>
      <c r="AO48" s="3" t="s">
        <v>27</v>
      </c>
      <c r="AP48" s="3" t="s">
        <v>27</v>
      </c>
      <c r="AX48" s="3">
        <f t="shared" si="0"/>
        <v>13</v>
      </c>
      <c r="AY48" s="3">
        <f t="shared" si="1"/>
        <v>2</v>
      </c>
    </row>
    <row r="49" spans="2:51" x14ac:dyDescent="0.25">
      <c r="B49" s="3" t="s">
        <v>30</v>
      </c>
      <c r="C49" s="3" t="str">
        <f>C46</f>
        <v>UCPWR_FLAB-S</v>
      </c>
      <c r="D49" s="3" t="s">
        <v>29</v>
      </c>
      <c r="E49" s="3" t="str" cm="1">
        <f t="array" ref="E49">INDEX(PWR_Lab!$A$2:$A$126,AX49)</f>
        <v>KEGOCV14</v>
      </c>
      <c r="F49" s="3" t="s">
        <v>28</v>
      </c>
      <c r="G49" s="3" t="s">
        <v>28</v>
      </c>
      <c r="H49" s="3" t="s">
        <v>28</v>
      </c>
      <c r="I49" s="3">
        <v>3</v>
      </c>
      <c r="J49" s="3" cm="1">
        <f t="array" ref="J49">-INDEX(PWR_Lab!$F$2:$H$126,AX49,AY49)</f>
        <v>-0.50431000000000004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  <c r="S49" s="3" t="s">
        <v>27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27</v>
      </c>
      <c r="Y49" s="3" t="s">
        <v>27</v>
      </c>
      <c r="Z49" s="3" t="s">
        <v>27</v>
      </c>
      <c r="AA49" s="3" t="s">
        <v>27</v>
      </c>
      <c r="AB49" s="3" t="s">
        <v>27</v>
      </c>
      <c r="AC49" s="3" t="s">
        <v>27</v>
      </c>
      <c r="AD49" s="3" t="s">
        <v>27</v>
      </c>
      <c r="AE49" s="3" t="s">
        <v>27</v>
      </c>
      <c r="AF49" s="3" t="s">
        <v>27</v>
      </c>
      <c r="AG49" s="3" t="s">
        <v>27</v>
      </c>
      <c r="AH49" s="3" t="s">
        <v>27</v>
      </c>
      <c r="AI49" s="3" t="s">
        <v>27</v>
      </c>
      <c r="AJ49" s="3" t="s">
        <v>27</v>
      </c>
      <c r="AK49" s="3" t="s">
        <v>27</v>
      </c>
      <c r="AL49" s="3" t="s">
        <v>27</v>
      </c>
      <c r="AM49" s="3" t="s">
        <v>27</v>
      </c>
      <c r="AN49" s="3" t="s">
        <v>27</v>
      </c>
      <c r="AO49" s="3" t="s">
        <v>27</v>
      </c>
      <c r="AP49" s="3" t="s">
        <v>27</v>
      </c>
      <c r="AX49" s="3">
        <f t="shared" si="0"/>
        <v>13</v>
      </c>
      <c r="AY49" s="3">
        <f t="shared" si="1"/>
        <v>3</v>
      </c>
    </row>
    <row r="50" spans="2:51" x14ac:dyDescent="0.25">
      <c r="B50" s="3" t="s">
        <v>30</v>
      </c>
      <c r="C50" s="3" t="str">
        <f>C47</f>
        <v>UCPWR_FLAB-N</v>
      </c>
      <c r="D50" s="3" t="s">
        <v>29</v>
      </c>
      <c r="E50" s="3" t="str" cm="1">
        <f t="array" ref="E50">INDEX(PWR_Lab!$A$2:$A$126,AX50)</f>
        <v>KEGOCV15</v>
      </c>
      <c r="F50" s="3" t="s">
        <v>28</v>
      </c>
      <c r="G50" s="3" t="s">
        <v>28</v>
      </c>
      <c r="H50" s="3" t="s">
        <v>28</v>
      </c>
      <c r="I50" s="3">
        <v>3</v>
      </c>
      <c r="J50" s="3" cm="1">
        <f t="array" ref="J50">-INDEX(PWR_Lab!$F$2:$H$126,AX50,AY50)</f>
        <v>-0.50729000000000002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  <c r="AA50" s="3" t="s">
        <v>27</v>
      </c>
      <c r="AB50" s="3" t="s">
        <v>27</v>
      </c>
      <c r="AC50" s="3" t="s">
        <v>27</v>
      </c>
      <c r="AD50" s="3" t="s">
        <v>27</v>
      </c>
      <c r="AE50" s="3" t="s">
        <v>27</v>
      </c>
      <c r="AF50" s="3" t="s">
        <v>27</v>
      </c>
      <c r="AG50" s="3" t="s">
        <v>27</v>
      </c>
      <c r="AH50" s="3" t="s">
        <v>27</v>
      </c>
      <c r="AI50" s="3" t="s">
        <v>27</v>
      </c>
      <c r="AJ50" s="3" t="s">
        <v>27</v>
      </c>
      <c r="AK50" s="3" t="s">
        <v>27</v>
      </c>
      <c r="AL50" s="3" t="s">
        <v>27</v>
      </c>
      <c r="AM50" s="3" t="s">
        <v>27</v>
      </c>
      <c r="AN50" s="3" t="s">
        <v>27</v>
      </c>
      <c r="AO50" s="3" t="s">
        <v>27</v>
      </c>
      <c r="AP50" s="3" t="s">
        <v>27</v>
      </c>
      <c r="AX50" s="3">
        <f t="shared" si="0"/>
        <v>14</v>
      </c>
      <c r="AY50" s="3">
        <f t="shared" si="1"/>
        <v>1</v>
      </c>
    </row>
    <row r="51" spans="2:51" x14ac:dyDescent="0.25">
      <c r="B51" s="3" t="s">
        <v>30</v>
      </c>
      <c r="C51" s="3" t="str">
        <f>C48</f>
        <v>UCPWR_FLAB-P</v>
      </c>
      <c r="D51" s="3" t="s">
        <v>29</v>
      </c>
      <c r="E51" s="3" t="str" cm="1">
        <f t="array" ref="E51">INDEX(PWR_Lab!$A$2:$A$126,AX51)</f>
        <v>KEGOCV15</v>
      </c>
      <c r="F51" s="3" t="s">
        <v>28</v>
      </c>
      <c r="G51" s="3" t="s">
        <v>28</v>
      </c>
      <c r="H51" s="3" t="s">
        <v>28</v>
      </c>
      <c r="I51" s="3">
        <v>3</v>
      </c>
      <c r="J51" s="3" cm="1">
        <f t="array" ref="J51">-INDEX(PWR_Lab!$F$2:$H$126,AX51,AY51)</f>
        <v>-0.52022999999999997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  <c r="S51" s="3" t="s">
        <v>27</v>
      </c>
      <c r="T51" s="3" t="s">
        <v>27</v>
      </c>
      <c r="U51" s="3" t="s">
        <v>27</v>
      </c>
      <c r="V51" s="3" t="s">
        <v>27</v>
      </c>
      <c r="W51" s="3" t="s">
        <v>27</v>
      </c>
      <c r="X51" s="3" t="s">
        <v>27</v>
      </c>
      <c r="Y51" s="3" t="s">
        <v>27</v>
      </c>
      <c r="Z51" s="3" t="s">
        <v>27</v>
      </c>
      <c r="AA51" s="3" t="s">
        <v>27</v>
      </c>
      <c r="AB51" s="3" t="s">
        <v>27</v>
      </c>
      <c r="AC51" s="3" t="s">
        <v>27</v>
      </c>
      <c r="AD51" s="3" t="s">
        <v>27</v>
      </c>
      <c r="AE51" s="3" t="s">
        <v>27</v>
      </c>
      <c r="AF51" s="3" t="s">
        <v>27</v>
      </c>
      <c r="AG51" s="3" t="s">
        <v>27</v>
      </c>
      <c r="AH51" s="3" t="s">
        <v>27</v>
      </c>
      <c r="AI51" s="3" t="s">
        <v>27</v>
      </c>
      <c r="AJ51" s="3" t="s">
        <v>27</v>
      </c>
      <c r="AK51" s="3" t="s">
        <v>27</v>
      </c>
      <c r="AL51" s="3" t="s">
        <v>27</v>
      </c>
      <c r="AM51" s="3" t="s">
        <v>27</v>
      </c>
      <c r="AN51" s="3" t="s">
        <v>27</v>
      </c>
      <c r="AO51" s="3" t="s">
        <v>27</v>
      </c>
      <c r="AP51" s="3" t="s">
        <v>27</v>
      </c>
      <c r="AX51" s="3">
        <f t="shared" si="0"/>
        <v>14</v>
      </c>
      <c r="AY51" s="3">
        <f t="shared" si="1"/>
        <v>2</v>
      </c>
    </row>
    <row r="52" spans="2:51" x14ac:dyDescent="0.25">
      <c r="B52" s="3" t="s">
        <v>30</v>
      </c>
      <c r="C52" s="3" t="str">
        <f>C49</f>
        <v>UCPWR_FLAB-S</v>
      </c>
      <c r="D52" s="3" t="s">
        <v>29</v>
      </c>
      <c r="E52" s="3" t="str" cm="1">
        <f t="array" ref="E52">INDEX(PWR_Lab!$A$2:$A$126,AX52)</f>
        <v>KEGOCV15</v>
      </c>
      <c r="F52" s="3" t="s">
        <v>28</v>
      </c>
      <c r="G52" s="3" t="s">
        <v>28</v>
      </c>
      <c r="H52" s="3" t="s">
        <v>28</v>
      </c>
      <c r="I52" s="3">
        <v>3</v>
      </c>
      <c r="J52" s="3" cm="1">
        <f t="array" ref="J52">-INDEX(PWR_Lab!$F$2:$H$126,AX52,AY52)</f>
        <v>-0.50431000000000004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  <c r="AA52" s="3" t="s">
        <v>27</v>
      </c>
      <c r="AB52" s="3" t="s">
        <v>27</v>
      </c>
      <c r="AC52" s="3" t="s">
        <v>27</v>
      </c>
      <c r="AD52" s="3" t="s">
        <v>27</v>
      </c>
      <c r="AE52" s="3" t="s">
        <v>27</v>
      </c>
      <c r="AF52" s="3" t="s">
        <v>27</v>
      </c>
      <c r="AG52" s="3" t="s">
        <v>27</v>
      </c>
      <c r="AH52" s="3" t="s">
        <v>27</v>
      </c>
      <c r="AI52" s="3" t="s">
        <v>27</v>
      </c>
      <c r="AJ52" s="3" t="s">
        <v>27</v>
      </c>
      <c r="AK52" s="3" t="s">
        <v>27</v>
      </c>
      <c r="AL52" s="3" t="s">
        <v>27</v>
      </c>
      <c r="AM52" s="3" t="s">
        <v>27</v>
      </c>
      <c r="AN52" s="3" t="s">
        <v>27</v>
      </c>
      <c r="AO52" s="3" t="s">
        <v>27</v>
      </c>
      <c r="AP52" s="3" t="s">
        <v>27</v>
      </c>
      <c r="AX52" s="3">
        <f t="shared" si="0"/>
        <v>14</v>
      </c>
      <c r="AY52" s="3">
        <f t="shared" si="1"/>
        <v>3</v>
      </c>
    </row>
    <row r="53" spans="2:51" x14ac:dyDescent="0.25">
      <c r="B53" s="3" t="s">
        <v>30</v>
      </c>
      <c r="C53" s="3" t="str">
        <f>C50</f>
        <v>UCPWR_FLAB-N</v>
      </c>
      <c r="D53" s="3" t="s">
        <v>29</v>
      </c>
      <c r="E53" s="3" t="str" cm="1">
        <f t="array" ref="E53">INDEX(PWR_Lab!$A$2:$A$126,AX53)</f>
        <v>KEGOCV16</v>
      </c>
      <c r="F53" s="3" t="s">
        <v>28</v>
      </c>
      <c r="G53" s="3" t="s">
        <v>28</v>
      </c>
      <c r="H53" s="3" t="s">
        <v>28</v>
      </c>
      <c r="I53" s="3">
        <v>3</v>
      </c>
      <c r="J53" s="3" cm="1">
        <f t="array" ref="J53">-INDEX(PWR_Lab!$F$2:$H$126,AX53,AY53)</f>
        <v>-0.50729000000000002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27</v>
      </c>
      <c r="Y53" s="3" t="s">
        <v>27</v>
      </c>
      <c r="Z53" s="3" t="s">
        <v>27</v>
      </c>
      <c r="AA53" s="3" t="s">
        <v>27</v>
      </c>
      <c r="AB53" s="3" t="s">
        <v>27</v>
      </c>
      <c r="AC53" s="3" t="s">
        <v>27</v>
      </c>
      <c r="AD53" s="3" t="s">
        <v>27</v>
      </c>
      <c r="AE53" s="3" t="s">
        <v>27</v>
      </c>
      <c r="AF53" s="3" t="s">
        <v>27</v>
      </c>
      <c r="AG53" s="3" t="s">
        <v>27</v>
      </c>
      <c r="AH53" s="3" t="s">
        <v>27</v>
      </c>
      <c r="AI53" s="3" t="s">
        <v>27</v>
      </c>
      <c r="AJ53" s="3" t="s">
        <v>27</v>
      </c>
      <c r="AK53" s="3" t="s">
        <v>27</v>
      </c>
      <c r="AL53" s="3" t="s">
        <v>27</v>
      </c>
      <c r="AM53" s="3" t="s">
        <v>27</v>
      </c>
      <c r="AN53" s="3" t="s">
        <v>27</v>
      </c>
      <c r="AO53" s="3" t="s">
        <v>27</v>
      </c>
      <c r="AP53" s="3" t="s">
        <v>27</v>
      </c>
      <c r="AX53" s="3">
        <f t="shared" si="0"/>
        <v>15</v>
      </c>
      <c r="AY53" s="3">
        <f t="shared" si="1"/>
        <v>1</v>
      </c>
    </row>
    <row r="54" spans="2:51" x14ac:dyDescent="0.25">
      <c r="B54" s="3" t="s">
        <v>30</v>
      </c>
      <c r="C54" s="3" t="str">
        <f>C51</f>
        <v>UCPWR_FLAB-P</v>
      </c>
      <c r="D54" s="3" t="s">
        <v>29</v>
      </c>
      <c r="E54" s="3" t="str" cm="1">
        <f t="array" ref="E54">INDEX(PWR_Lab!$A$2:$A$126,AX54)</f>
        <v>KEGOCV16</v>
      </c>
      <c r="F54" s="3" t="s">
        <v>28</v>
      </c>
      <c r="G54" s="3" t="s">
        <v>28</v>
      </c>
      <c r="H54" s="3" t="s">
        <v>28</v>
      </c>
      <c r="I54" s="3">
        <v>3</v>
      </c>
      <c r="J54" s="3" cm="1">
        <f t="array" ref="J54">-INDEX(PWR_Lab!$F$2:$H$126,AX54,AY54)</f>
        <v>-0.52022999999999997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  <c r="S54" s="3" t="s">
        <v>27</v>
      </c>
      <c r="T54" s="3" t="s">
        <v>27</v>
      </c>
      <c r="U54" s="3" t="s">
        <v>27</v>
      </c>
      <c r="V54" s="3" t="s">
        <v>27</v>
      </c>
      <c r="W54" s="3" t="s">
        <v>27</v>
      </c>
      <c r="X54" s="3" t="s">
        <v>27</v>
      </c>
      <c r="Y54" s="3" t="s">
        <v>27</v>
      </c>
      <c r="Z54" s="3" t="s">
        <v>27</v>
      </c>
      <c r="AA54" s="3" t="s">
        <v>27</v>
      </c>
      <c r="AB54" s="3" t="s">
        <v>27</v>
      </c>
      <c r="AC54" s="3" t="s">
        <v>27</v>
      </c>
      <c r="AD54" s="3" t="s">
        <v>27</v>
      </c>
      <c r="AE54" s="3" t="s">
        <v>27</v>
      </c>
      <c r="AF54" s="3" t="s">
        <v>27</v>
      </c>
      <c r="AG54" s="3" t="s">
        <v>27</v>
      </c>
      <c r="AH54" s="3" t="s">
        <v>27</v>
      </c>
      <c r="AI54" s="3" t="s">
        <v>27</v>
      </c>
      <c r="AJ54" s="3" t="s">
        <v>27</v>
      </c>
      <c r="AK54" s="3" t="s">
        <v>27</v>
      </c>
      <c r="AL54" s="3" t="s">
        <v>27</v>
      </c>
      <c r="AM54" s="3" t="s">
        <v>27</v>
      </c>
      <c r="AN54" s="3" t="s">
        <v>27</v>
      </c>
      <c r="AO54" s="3" t="s">
        <v>27</v>
      </c>
      <c r="AP54" s="3" t="s">
        <v>27</v>
      </c>
      <c r="AX54" s="3">
        <f t="shared" si="0"/>
        <v>15</v>
      </c>
      <c r="AY54" s="3">
        <f t="shared" si="1"/>
        <v>2</v>
      </c>
    </row>
    <row r="55" spans="2:51" x14ac:dyDescent="0.25">
      <c r="B55" s="3" t="s">
        <v>30</v>
      </c>
      <c r="C55" s="3" t="str">
        <f>C52</f>
        <v>UCPWR_FLAB-S</v>
      </c>
      <c r="D55" s="3" t="s">
        <v>29</v>
      </c>
      <c r="E55" s="3" t="str" cm="1">
        <f t="array" ref="E55">INDEX(PWR_Lab!$A$2:$A$126,AX55)</f>
        <v>KEGOCV16</v>
      </c>
      <c r="F55" s="3" t="s">
        <v>28</v>
      </c>
      <c r="G55" s="3" t="s">
        <v>28</v>
      </c>
      <c r="H55" s="3" t="s">
        <v>28</v>
      </c>
      <c r="I55" s="3">
        <v>3</v>
      </c>
      <c r="J55" s="3" cm="1">
        <f t="array" ref="J55">-INDEX(PWR_Lab!$F$2:$H$126,AX55,AY55)</f>
        <v>-0.50431000000000004</v>
      </c>
      <c r="K55" s="3" t="s">
        <v>27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  <c r="S55" s="3" t="s">
        <v>27</v>
      </c>
      <c r="T55" s="3" t="s">
        <v>27</v>
      </c>
      <c r="U55" s="3" t="s">
        <v>27</v>
      </c>
      <c r="V55" s="3" t="s">
        <v>27</v>
      </c>
      <c r="W55" s="3" t="s">
        <v>27</v>
      </c>
      <c r="X55" s="3" t="s">
        <v>27</v>
      </c>
      <c r="Y55" s="3" t="s">
        <v>27</v>
      </c>
      <c r="Z55" s="3" t="s">
        <v>27</v>
      </c>
      <c r="AA55" s="3" t="s">
        <v>27</v>
      </c>
      <c r="AB55" s="3" t="s">
        <v>27</v>
      </c>
      <c r="AC55" s="3" t="s">
        <v>27</v>
      </c>
      <c r="AD55" s="3" t="s">
        <v>27</v>
      </c>
      <c r="AE55" s="3" t="s">
        <v>27</v>
      </c>
      <c r="AF55" s="3" t="s">
        <v>27</v>
      </c>
      <c r="AG55" s="3" t="s">
        <v>27</v>
      </c>
      <c r="AH55" s="3" t="s">
        <v>27</v>
      </c>
      <c r="AI55" s="3" t="s">
        <v>27</v>
      </c>
      <c r="AJ55" s="3" t="s">
        <v>27</v>
      </c>
      <c r="AK55" s="3" t="s">
        <v>27</v>
      </c>
      <c r="AL55" s="3" t="s">
        <v>27</v>
      </c>
      <c r="AM55" s="3" t="s">
        <v>27</v>
      </c>
      <c r="AN55" s="3" t="s">
        <v>27</v>
      </c>
      <c r="AO55" s="3" t="s">
        <v>27</v>
      </c>
      <c r="AP55" s="3" t="s">
        <v>27</v>
      </c>
      <c r="AX55" s="3">
        <f t="shared" si="0"/>
        <v>15</v>
      </c>
      <c r="AY55" s="3">
        <f t="shared" si="1"/>
        <v>3</v>
      </c>
    </row>
    <row r="56" spans="2:51" x14ac:dyDescent="0.25">
      <c r="B56" s="3" t="s">
        <v>30</v>
      </c>
      <c r="C56" s="3" t="str">
        <f>C53</f>
        <v>UCPWR_FLAB-N</v>
      </c>
      <c r="D56" s="3" t="s">
        <v>29</v>
      </c>
      <c r="E56" s="3" t="str" cm="1">
        <f t="array" ref="E56">INDEX(PWR_Lab!$A$2:$A$126,AX56)</f>
        <v>KEGOCV17</v>
      </c>
      <c r="F56" s="3" t="s">
        <v>28</v>
      </c>
      <c r="G56" s="3" t="s">
        <v>28</v>
      </c>
      <c r="H56" s="3" t="s">
        <v>28</v>
      </c>
      <c r="I56" s="3">
        <v>3</v>
      </c>
      <c r="J56" s="3" cm="1">
        <f t="array" ref="J56">-INDEX(PWR_Lab!$F$2:$H$126,AX56,AY56)</f>
        <v>-0.50729000000000002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  <c r="S56" s="3" t="s">
        <v>27</v>
      </c>
      <c r="T56" s="3" t="s">
        <v>27</v>
      </c>
      <c r="U56" s="3" t="s">
        <v>27</v>
      </c>
      <c r="V56" s="3" t="s">
        <v>27</v>
      </c>
      <c r="W56" s="3" t="s">
        <v>27</v>
      </c>
      <c r="X56" s="3" t="s">
        <v>27</v>
      </c>
      <c r="Y56" s="3" t="s">
        <v>27</v>
      </c>
      <c r="Z56" s="3" t="s">
        <v>27</v>
      </c>
      <c r="AA56" s="3" t="s">
        <v>27</v>
      </c>
      <c r="AB56" s="3" t="s">
        <v>27</v>
      </c>
      <c r="AC56" s="3" t="s">
        <v>27</v>
      </c>
      <c r="AD56" s="3" t="s">
        <v>27</v>
      </c>
      <c r="AE56" s="3" t="s">
        <v>27</v>
      </c>
      <c r="AF56" s="3" t="s">
        <v>27</v>
      </c>
      <c r="AG56" s="3" t="s">
        <v>27</v>
      </c>
      <c r="AH56" s="3" t="s">
        <v>27</v>
      </c>
      <c r="AI56" s="3" t="s">
        <v>27</v>
      </c>
      <c r="AJ56" s="3" t="s">
        <v>27</v>
      </c>
      <c r="AK56" s="3" t="s">
        <v>27</v>
      </c>
      <c r="AL56" s="3" t="s">
        <v>27</v>
      </c>
      <c r="AM56" s="3" t="s">
        <v>27</v>
      </c>
      <c r="AN56" s="3" t="s">
        <v>27</v>
      </c>
      <c r="AO56" s="3" t="s">
        <v>27</v>
      </c>
      <c r="AP56" s="3" t="s">
        <v>27</v>
      </c>
      <c r="AX56" s="3">
        <f t="shared" si="0"/>
        <v>16</v>
      </c>
      <c r="AY56" s="3">
        <f t="shared" si="1"/>
        <v>1</v>
      </c>
    </row>
    <row r="57" spans="2:51" x14ac:dyDescent="0.25">
      <c r="B57" s="3" t="s">
        <v>30</v>
      </c>
      <c r="C57" s="3" t="str">
        <f>C54</f>
        <v>UCPWR_FLAB-P</v>
      </c>
      <c r="D57" s="3" t="s">
        <v>29</v>
      </c>
      <c r="E57" s="3" t="str" cm="1">
        <f t="array" ref="E57">INDEX(PWR_Lab!$A$2:$A$126,AX57)</f>
        <v>KEGOCV17</v>
      </c>
      <c r="F57" s="3" t="s">
        <v>28</v>
      </c>
      <c r="G57" s="3" t="s">
        <v>28</v>
      </c>
      <c r="H57" s="3" t="s">
        <v>28</v>
      </c>
      <c r="I57" s="3">
        <v>3</v>
      </c>
      <c r="J57" s="3" cm="1">
        <f t="array" ref="J57">-INDEX(PWR_Lab!$F$2:$H$126,AX57,AY57)</f>
        <v>-0.52022999999999997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 t="s">
        <v>27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27</v>
      </c>
      <c r="Y57" s="3" t="s">
        <v>27</v>
      </c>
      <c r="Z57" s="3" t="s">
        <v>27</v>
      </c>
      <c r="AA57" s="3" t="s">
        <v>27</v>
      </c>
      <c r="AB57" s="3" t="s">
        <v>27</v>
      </c>
      <c r="AC57" s="3" t="s">
        <v>27</v>
      </c>
      <c r="AD57" s="3" t="s">
        <v>27</v>
      </c>
      <c r="AE57" s="3" t="s">
        <v>27</v>
      </c>
      <c r="AF57" s="3" t="s">
        <v>27</v>
      </c>
      <c r="AG57" s="3" t="s">
        <v>27</v>
      </c>
      <c r="AH57" s="3" t="s">
        <v>27</v>
      </c>
      <c r="AI57" s="3" t="s">
        <v>27</v>
      </c>
      <c r="AJ57" s="3" t="s">
        <v>27</v>
      </c>
      <c r="AK57" s="3" t="s">
        <v>27</v>
      </c>
      <c r="AL57" s="3" t="s">
        <v>27</v>
      </c>
      <c r="AM57" s="3" t="s">
        <v>27</v>
      </c>
      <c r="AN57" s="3" t="s">
        <v>27</v>
      </c>
      <c r="AO57" s="3" t="s">
        <v>27</v>
      </c>
      <c r="AP57" s="3" t="s">
        <v>27</v>
      </c>
      <c r="AX57" s="3">
        <f t="shared" si="0"/>
        <v>16</v>
      </c>
      <c r="AY57" s="3">
        <f t="shared" si="1"/>
        <v>2</v>
      </c>
    </row>
    <row r="58" spans="2:51" x14ac:dyDescent="0.25">
      <c r="B58" s="3" t="s">
        <v>30</v>
      </c>
      <c r="C58" s="3" t="str">
        <f>C55</f>
        <v>UCPWR_FLAB-S</v>
      </c>
      <c r="D58" s="3" t="s">
        <v>29</v>
      </c>
      <c r="E58" s="3" t="str" cm="1">
        <f t="array" ref="E58">INDEX(PWR_Lab!$A$2:$A$126,AX58)</f>
        <v>KEGOCV17</v>
      </c>
      <c r="F58" s="3" t="s">
        <v>28</v>
      </c>
      <c r="G58" s="3" t="s">
        <v>28</v>
      </c>
      <c r="H58" s="3" t="s">
        <v>28</v>
      </c>
      <c r="I58" s="3">
        <v>3</v>
      </c>
      <c r="J58" s="3" cm="1">
        <f t="array" ref="J58">-INDEX(PWR_Lab!$F$2:$H$126,AX58,AY58)</f>
        <v>-0.50431000000000004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27</v>
      </c>
      <c r="Y58" s="3" t="s">
        <v>27</v>
      </c>
      <c r="Z58" s="3" t="s">
        <v>27</v>
      </c>
      <c r="AA58" s="3" t="s">
        <v>27</v>
      </c>
      <c r="AB58" s="3" t="s">
        <v>27</v>
      </c>
      <c r="AC58" s="3" t="s">
        <v>27</v>
      </c>
      <c r="AD58" s="3" t="s">
        <v>27</v>
      </c>
      <c r="AE58" s="3" t="s">
        <v>27</v>
      </c>
      <c r="AF58" s="3" t="s">
        <v>27</v>
      </c>
      <c r="AG58" s="3" t="s">
        <v>27</v>
      </c>
      <c r="AH58" s="3" t="s">
        <v>27</v>
      </c>
      <c r="AI58" s="3" t="s">
        <v>27</v>
      </c>
      <c r="AJ58" s="3" t="s">
        <v>27</v>
      </c>
      <c r="AK58" s="3" t="s">
        <v>27</v>
      </c>
      <c r="AL58" s="3" t="s">
        <v>27</v>
      </c>
      <c r="AM58" s="3" t="s">
        <v>27</v>
      </c>
      <c r="AN58" s="3" t="s">
        <v>27</v>
      </c>
      <c r="AO58" s="3" t="s">
        <v>27</v>
      </c>
      <c r="AP58" s="3" t="s">
        <v>27</v>
      </c>
      <c r="AX58" s="3">
        <f t="shared" si="0"/>
        <v>16</v>
      </c>
      <c r="AY58" s="3">
        <f t="shared" si="1"/>
        <v>3</v>
      </c>
    </row>
    <row r="59" spans="2:51" x14ac:dyDescent="0.25">
      <c r="B59" s="3" t="s">
        <v>30</v>
      </c>
      <c r="C59" s="3" t="str">
        <f>C56</f>
        <v>UCPWR_FLAB-N</v>
      </c>
      <c r="D59" s="3" t="s">
        <v>29</v>
      </c>
      <c r="E59" s="3" t="str" cm="1">
        <f t="array" ref="E59">INDEX(PWR_Lab!$A$2:$A$126,AX59)</f>
        <v>KEGOCV18</v>
      </c>
      <c r="F59" s="3" t="s">
        <v>28</v>
      </c>
      <c r="G59" s="3" t="s">
        <v>28</v>
      </c>
      <c r="H59" s="3" t="s">
        <v>28</v>
      </c>
      <c r="I59" s="3">
        <v>3</v>
      </c>
      <c r="J59" s="3" cm="1">
        <f t="array" ref="J59">-INDEX(PWR_Lab!$F$2:$H$126,AX59,AY59)</f>
        <v>-0.50729000000000002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  <c r="S59" s="3" t="s">
        <v>27</v>
      </c>
      <c r="T59" s="3" t="s">
        <v>27</v>
      </c>
      <c r="U59" s="3" t="s">
        <v>27</v>
      </c>
      <c r="V59" s="3" t="s">
        <v>27</v>
      </c>
      <c r="W59" s="3" t="s">
        <v>27</v>
      </c>
      <c r="X59" s="3" t="s">
        <v>27</v>
      </c>
      <c r="Y59" s="3" t="s">
        <v>27</v>
      </c>
      <c r="Z59" s="3" t="s">
        <v>27</v>
      </c>
      <c r="AA59" s="3" t="s">
        <v>27</v>
      </c>
      <c r="AB59" s="3" t="s">
        <v>27</v>
      </c>
      <c r="AC59" s="3" t="s">
        <v>27</v>
      </c>
      <c r="AD59" s="3" t="s">
        <v>27</v>
      </c>
      <c r="AE59" s="3" t="s">
        <v>27</v>
      </c>
      <c r="AF59" s="3" t="s">
        <v>27</v>
      </c>
      <c r="AG59" s="3" t="s">
        <v>27</v>
      </c>
      <c r="AH59" s="3" t="s">
        <v>27</v>
      </c>
      <c r="AI59" s="3" t="s">
        <v>27</v>
      </c>
      <c r="AJ59" s="3" t="s">
        <v>27</v>
      </c>
      <c r="AK59" s="3" t="s">
        <v>27</v>
      </c>
      <c r="AL59" s="3" t="s">
        <v>27</v>
      </c>
      <c r="AM59" s="3" t="s">
        <v>27</v>
      </c>
      <c r="AN59" s="3" t="s">
        <v>27</v>
      </c>
      <c r="AO59" s="3" t="s">
        <v>27</v>
      </c>
      <c r="AP59" s="3" t="s">
        <v>27</v>
      </c>
      <c r="AX59" s="3">
        <f t="shared" si="0"/>
        <v>17</v>
      </c>
      <c r="AY59" s="3">
        <f t="shared" si="1"/>
        <v>1</v>
      </c>
    </row>
    <row r="60" spans="2:51" x14ac:dyDescent="0.25">
      <c r="B60" s="3" t="s">
        <v>30</v>
      </c>
      <c r="C60" s="3" t="str">
        <f>C57</f>
        <v>UCPWR_FLAB-P</v>
      </c>
      <c r="D60" s="3" t="s">
        <v>29</v>
      </c>
      <c r="E60" s="3" t="str" cm="1">
        <f t="array" ref="E60">INDEX(PWR_Lab!$A$2:$A$126,AX60)</f>
        <v>KEGOCV18</v>
      </c>
      <c r="F60" s="3" t="s">
        <v>28</v>
      </c>
      <c r="G60" s="3" t="s">
        <v>28</v>
      </c>
      <c r="H60" s="3" t="s">
        <v>28</v>
      </c>
      <c r="I60" s="3">
        <v>3</v>
      </c>
      <c r="J60" s="3" cm="1">
        <f t="array" ref="J60">-INDEX(PWR_Lab!$F$2:$H$126,AX60,AY60)</f>
        <v>-0.52022999999999997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  <c r="S60" s="3" t="s">
        <v>27</v>
      </c>
      <c r="T60" s="3" t="s">
        <v>27</v>
      </c>
      <c r="U60" s="3" t="s">
        <v>27</v>
      </c>
      <c r="V60" s="3" t="s">
        <v>27</v>
      </c>
      <c r="W60" s="3" t="s">
        <v>27</v>
      </c>
      <c r="X60" s="3" t="s">
        <v>27</v>
      </c>
      <c r="Y60" s="3" t="s">
        <v>27</v>
      </c>
      <c r="Z60" s="3" t="s">
        <v>27</v>
      </c>
      <c r="AA60" s="3" t="s">
        <v>27</v>
      </c>
      <c r="AB60" s="3" t="s">
        <v>27</v>
      </c>
      <c r="AC60" s="3" t="s">
        <v>27</v>
      </c>
      <c r="AD60" s="3" t="s">
        <v>27</v>
      </c>
      <c r="AE60" s="3" t="s">
        <v>27</v>
      </c>
      <c r="AF60" s="3" t="s">
        <v>27</v>
      </c>
      <c r="AG60" s="3" t="s">
        <v>27</v>
      </c>
      <c r="AH60" s="3" t="s">
        <v>27</v>
      </c>
      <c r="AI60" s="3" t="s">
        <v>27</v>
      </c>
      <c r="AJ60" s="3" t="s">
        <v>27</v>
      </c>
      <c r="AK60" s="3" t="s">
        <v>27</v>
      </c>
      <c r="AL60" s="3" t="s">
        <v>27</v>
      </c>
      <c r="AM60" s="3" t="s">
        <v>27</v>
      </c>
      <c r="AN60" s="3" t="s">
        <v>27</v>
      </c>
      <c r="AO60" s="3" t="s">
        <v>27</v>
      </c>
      <c r="AP60" s="3" t="s">
        <v>27</v>
      </c>
      <c r="AX60" s="3">
        <f t="shared" si="0"/>
        <v>17</v>
      </c>
      <c r="AY60" s="3">
        <f t="shared" si="1"/>
        <v>2</v>
      </c>
    </row>
    <row r="61" spans="2:51" x14ac:dyDescent="0.25">
      <c r="B61" s="3" t="s">
        <v>30</v>
      </c>
      <c r="C61" s="3" t="str">
        <f>C58</f>
        <v>UCPWR_FLAB-S</v>
      </c>
      <c r="D61" s="3" t="s">
        <v>29</v>
      </c>
      <c r="E61" s="3" t="str" cm="1">
        <f t="array" ref="E61">INDEX(PWR_Lab!$A$2:$A$126,AX61)</f>
        <v>KEGOCV18</v>
      </c>
      <c r="F61" s="3" t="s">
        <v>28</v>
      </c>
      <c r="G61" s="3" t="s">
        <v>28</v>
      </c>
      <c r="H61" s="3" t="s">
        <v>28</v>
      </c>
      <c r="I61" s="3">
        <v>3</v>
      </c>
      <c r="J61" s="3" cm="1">
        <f t="array" ref="J61">-INDEX(PWR_Lab!$F$2:$H$126,AX61,AY61)</f>
        <v>-0.50431000000000004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  <c r="AA61" s="3" t="s">
        <v>27</v>
      </c>
      <c r="AB61" s="3" t="s">
        <v>27</v>
      </c>
      <c r="AC61" s="3" t="s">
        <v>27</v>
      </c>
      <c r="AD61" s="3" t="s">
        <v>27</v>
      </c>
      <c r="AE61" s="3" t="s">
        <v>27</v>
      </c>
      <c r="AF61" s="3" t="s">
        <v>27</v>
      </c>
      <c r="AG61" s="3" t="s">
        <v>27</v>
      </c>
      <c r="AH61" s="3" t="s">
        <v>27</v>
      </c>
      <c r="AI61" s="3" t="s">
        <v>27</v>
      </c>
      <c r="AJ61" s="3" t="s">
        <v>27</v>
      </c>
      <c r="AK61" s="3" t="s">
        <v>27</v>
      </c>
      <c r="AL61" s="3" t="s">
        <v>27</v>
      </c>
      <c r="AM61" s="3" t="s">
        <v>27</v>
      </c>
      <c r="AN61" s="3" t="s">
        <v>27</v>
      </c>
      <c r="AO61" s="3" t="s">
        <v>27</v>
      </c>
      <c r="AP61" s="3" t="s">
        <v>27</v>
      </c>
      <c r="AX61" s="3">
        <f t="shared" si="0"/>
        <v>17</v>
      </c>
      <c r="AY61" s="3">
        <f t="shared" si="1"/>
        <v>3</v>
      </c>
    </row>
    <row r="62" spans="2:51" x14ac:dyDescent="0.25">
      <c r="B62" s="3" t="s">
        <v>30</v>
      </c>
      <c r="C62" s="3" t="str">
        <f>C59</f>
        <v>UCPWR_FLAB-N</v>
      </c>
      <c r="D62" s="3" t="s">
        <v>29</v>
      </c>
      <c r="E62" s="3" t="str" cm="1">
        <f t="array" ref="E62">INDEX(PWR_Lab!$A$2:$A$126,AX62)</f>
        <v>KEGOCV20</v>
      </c>
      <c r="F62" s="3" t="s">
        <v>28</v>
      </c>
      <c r="G62" s="3" t="s">
        <v>28</v>
      </c>
      <c r="H62" s="3" t="s">
        <v>28</v>
      </c>
      <c r="I62" s="3">
        <v>3</v>
      </c>
      <c r="J62" s="3" cm="1">
        <f t="array" ref="J62">-INDEX(PWR_Lab!$F$2:$H$126,AX62,AY62)</f>
        <v>-0.50729000000000002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  <c r="AA62" s="3" t="s">
        <v>27</v>
      </c>
      <c r="AB62" s="3" t="s">
        <v>27</v>
      </c>
      <c r="AC62" s="3" t="s">
        <v>27</v>
      </c>
      <c r="AD62" s="3" t="s">
        <v>27</v>
      </c>
      <c r="AE62" s="3" t="s">
        <v>27</v>
      </c>
      <c r="AF62" s="3" t="s">
        <v>27</v>
      </c>
      <c r="AG62" s="3" t="s">
        <v>27</v>
      </c>
      <c r="AH62" s="3" t="s">
        <v>27</v>
      </c>
      <c r="AI62" s="3" t="s">
        <v>27</v>
      </c>
      <c r="AJ62" s="3" t="s">
        <v>27</v>
      </c>
      <c r="AK62" s="3" t="s">
        <v>27</v>
      </c>
      <c r="AL62" s="3" t="s">
        <v>27</v>
      </c>
      <c r="AM62" s="3" t="s">
        <v>27</v>
      </c>
      <c r="AN62" s="3" t="s">
        <v>27</v>
      </c>
      <c r="AO62" s="3" t="s">
        <v>27</v>
      </c>
      <c r="AP62" s="3" t="s">
        <v>27</v>
      </c>
      <c r="AX62" s="3">
        <f t="shared" si="0"/>
        <v>18</v>
      </c>
      <c r="AY62" s="3">
        <f t="shared" si="1"/>
        <v>1</v>
      </c>
    </row>
    <row r="63" spans="2:51" x14ac:dyDescent="0.25">
      <c r="B63" s="3" t="s">
        <v>30</v>
      </c>
      <c r="C63" s="3" t="str">
        <f>C60</f>
        <v>UCPWR_FLAB-P</v>
      </c>
      <c r="D63" s="3" t="s">
        <v>29</v>
      </c>
      <c r="E63" s="3" t="str" cm="1">
        <f t="array" ref="E63">INDEX(PWR_Lab!$A$2:$A$126,AX63)</f>
        <v>KEGOCV20</v>
      </c>
      <c r="F63" s="3" t="s">
        <v>28</v>
      </c>
      <c r="G63" s="3" t="s">
        <v>28</v>
      </c>
      <c r="H63" s="3" t="s">
        <v>28</v>
      </c>
      <c r="I63" s="3">
        <v>3</v>
      </c>
      <c r="J63" s="3" cm="1">
        <f t="array" ref="J63">-INDEX(PWR_Lab!$F$2:$H$126,AX63,AY63)</f>
        <v>-0.52022999999999997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27</v>
      </c>
      <c r="R63" s="3" t="s">
        <v>27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27</v>
      </c>
      <c r="Y63" s="3" t="s">
        <v>27</v>
      </c>
      <c r="Z63" s="3" t="s">
        <v>27</v>
      </c>
      <c r="AA63" s="3" t="s">
        <v>27</v>
      </c>
      <c r="AB63" s="3" t="s">
        <v>27</v>
      </c>
      <c r="AC63" s="3" t="s">
        <v>27</v>
      </c>
      <c r="AD63" s="3" t="s">
        <v>27</v>
      </c>
      <c r="AE63" s="3" t="s">
        <v>27</v>
      </c>
      <c r="AF63" s="3" t="s">
        <v>27</v>
      </c>
      <c r="AG63" s="3" t="s">
        <v>27</v>
      </c>
      <c r="AH63" s="3" t="s">
        <v>27</v>
      </c>
      <c r="AI63" s="3" t="s">
        <v>27</v>
      </c>
      <c r="AJ63" s="3" t="s">
        <v>27</v>
      </c>
      <c r="AK63" s="3" t="s">
        <v>27</v>
      </c>
      <c r="AL63" s="3" t="s">
        <v>27</v>
      </c>
      <c r="AM63" s="3" t="s">
        <v>27</v>
      </c>
      <c r="AN63" s="3" t="s">
        <v>27</v>
      </c>
      <c r="AO63" s="3" t="s">
        <v>27</v>
      </c>
      <c r="AP63" s="3" t="s">
        <v>27</v>
      </c>
      <c r="AX63" s="3">
        <f t="shared" si="0"/>
        <v>18</v>
      </c>
      <c r="AY63" s="3">
        <f t="shared" si="1"/>
        <v>2</v>
      </c>
    </row>
    <row r="64" spans="2:51" x14ac:dyDescent="0.25">
      <c r="B64" s="3" t="s">
        <v>30</v>
      </c>
      <c r="C64" s="3" t="str">
        <f>C61</f>
        <v>UCPWR_FLAB-S</v>
      </c>
      <c r="D64" s="3" t="s">
        <v>29</v>
      </c>
      <c r="E64" s="3" t="str" cm="1">
        <f t="array" ref="E64">INDEX(PWR_Lab!$A$2:$A$126,AX64)</f>
        <v>KEGOCV20</v>
      </c>
      <c r="F64" s="3" t="s">
        <v>28</v>
      </c>
      <c r="G64" s="3" t="s">
        <v>28</v>
      </c>
      <c r="H64" s="3" t="s">
        <v>28</v>
      </c>
      <c r="I64" s="3">
        <v>3</v>
      </c>
      <c r="J64" s="3" cm="1">
        <f t="array" ref="J64">-INDEX(PWR_Lab!$F$2:$H$126,AX64,AY64)</f>
        <v>-0.50431000000000004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 t="s">
        <v>27</v>
      </c>
      <c r="S64" s="3" t="s">
        <v>27</v>
      </c>
      <c r="T64" s="3" t="s">
        <v>27</v>
      </c>
      <c r="U64" s="3" t="s">
        <v>27</v>
      </c>
      <c r="V64" s="3" t="s">
        <v>27</v>
      </c>
      <c r="W64" s="3" t="s">
        <v>27</v>
      </c>
      <c r="X64" s="3" t="s">
        <v>27</v>
      </c>
      <c r="Y64" s="3" t="s">
        <v>27</v>
      </c>
      <c r="Z64" s="3" t="s">
        <v>27</v>
      </c>
      <c r="AA64" s="3" t="s">
        <v>27</v>
      </c>
      <c r="AB64" s="3" t="s">
        <v>27</v>
      </c>
      <c r="AC64" s="3" t="s">
        <v>27</v>
      </c>
      <c r="AD64" s="3" t="s">
        <v>27</v>
      </c>
      <c r="AE64" s="3" t="s">
        <v>27</v>
      </c>
      <c r="AF64" s="3" t="s">
        <v>27</v>
      </c>
      <c r="AG64" s="3" t="s">
        <v>27</v>
      </c>
      <c r="AH64" s="3" t="s">
        <v>27</v>
      </c>
      <c r="AI64" s="3" t="s">
        <v>27</v>
      </c>
      <c r="AJ64" s="3" t="s">
        <v>27</v>
      </c>
      <c r="AK64" s="3" t="s">
        <v>27</v>
      </c>
      <c r="AL64" s="3" t="s">
        <v>27</v>
      </c>
      <c r="AM64" s="3" t="s">
        <v>27</v>
      </c>
      <c r="AN64" s="3" t="s">
        <v>27</v>
      </c>
      <c r="AO64" s="3" t="s">
        <v>27</v>
      </c>
      <c r="AP64" s="3" t="s">
        <v>27</v>
      </c>
      <c r="AX64" s="3">
        <f t="shared" si="0"/>
        <v>18</v>
      </c>
      <c r="AY64" s="3">
        <f t="shared" si="1"/>
        <v>3</v>
      </c>
    </row>
    <row r="65" spans="2:51" x14ac:dyDescent="0.25">
      <c r="B65" s="3" t="s">
        <v>30</v>
      </c>
      <c r="C65" s="3" t="str">
        <f>C62</f>
        <v>UCPWR_FLAB-N</v>
      </c>
      <c r="D65" s="3" t="s">
        <v>29</v>
      </c>
      <c r="E65" s="3" t="str" cm="1">
        <f t="array" ref="E65">INDEX(PWR_Lab!$A$2:$A$126,AX65)</f>
        <v>KEHYDM00</v>
      </c>
      <c r="F65" s="3" t="s">
        <v>28</v>
      </c>
      <c r="G65" s="3" t="s">
        <v>28</v>
      </c>
      <c r="H65" s="3" t="s">
        <v>28</v>
      </c>
      <c r="I65" s="3">
        <v>3</v>
      </c>
      <c r="J65" s="3" cm="1">
        <f t="array" ref="J65">-INDEX(PWR_Lab!$F$2:$H$126,AX65,AY65)</f>
        <v>-0.36715999999999999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 t="s">
        <v>27</v>
      </c>
      <c r="S65" s="3" t="s">
        <v>27</v>
      </c>
      <c r="T65" s="3" t="s">
        <v>27</v>
      </c>
      <c r="U65" s="3" t="s">
        <v>27</v>
      </c>
      <c r="V65" s="3" t="s">
        <v>27</v>
      </c>
      <c r="W65" s="3" t="s">
        <v>27</v>
      </c>
      <c r="X65" s="3" t="s">
        <v>27</v>
      </c>
      <c r="Y65" s="3" t="s">
        <v>27</v>
      </c>
      <c r="Z65" s="3" t="s">
        <v>27</v>
      </c>
      <c r="AA65" s="3" t="s">
        <v>27</v>
      </c>
      <c r="AB65" s="3" t="s">
        <v>27</v>
      </c>
      <c r="AC65" s="3" t="s">
        <v>27</v>
      </c>
      <c r="AD65" s="3" t="s">
        <v>27</v>
      </c>
      <c r="AE65" s="3" t="s">
        <v>27</v>
      </c>
      <c r="AF65" s="3" t="s">
        <v>27</v>
      </c>
      <c r="AG65" s="3" t="s">
        <v>27</v>
      </c>
      <c r="AH65" s="3" t="s">
        <v>27</v>
      </c>
      <c r="AI65" s="3" t="s">
        <v>27</v>
      </c>
      <c r="AJ65" s="3" t="s">
        <v>27</v>
      </c>
      <c r="AK65" s="3" t="s">
        <v>27</v>
      </c>
      <c r="AL65" s="3" t="s">
        <v>27</v>
      </c>
      <c r="AM65" s="3" t="s">
        <v>27</v>
      </c>
      <c r="AN65" s="3" t="s">
        <v>27</v>
      </c>
      <c r="AO65" s="3" t="s">
        <v>27</v>
      </c>
      <c r="AP65" s="3" t="s">
        <v>27</v>
      </c>
      <c r="AX65" s="3">
        <f t="shared" si="0"/>
        <v>19</v>
      </c>
      <c r="AY65" s="3">
        <f t="shared" si="1"/>
        <v>1</v>
      </c>
    </row>
    <row r="66" spans="2:51" x14ac:dyDescent="0.25">
      <c r="B66" s="3" t="s">
        <v>30</v>
      </c>
      <c r="C66" s="3" t="str">
        <f>C63</f>
        <v>UCPWR_FLAB-P</v>
      </c>
      <c r="D66" s="3" t="s">
        <v>29</v>
      </c>
      <c r="E66" s="3" t="str" cm="1">
        <f t="array" ref="E66">INDEX(PWR_Lab!$A$2:$A$126,AX66)</f>
        <v>KEHYDM00</v>
      </c>
      <c r="F66" s="3" t="s">
        <v>28</v>
      </c>
      <c r="G66" s="3" t="s">
        <v>28</v>
      </c>
      <c r="H66" s="3" t="s">
        <v>28</v>
      </c>
      <c r="I66" s="3">
        <v>3</v>
      </c>
      <c r="J66" s="3" cm="1">
        <f t="array" ref="J66">-INDEX(PWR_Lab!$F$2:$H$126,AX66,AY66)</f>
        <v>-0.37652999999999998</v>
      </c>
      <c r="K66" s="3" t="s">
        <v>27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 t="s">
        <v>27</v>
      </c>
      <c r="S66" s="3" t="s">
        <v>27</v>
      </c>
      <c r="T66" s="3" t="s">
        <v>27</v>
      </c>
      <c r="U66" s="3" t="s">
        <v>27</v>
      </c>
      <c r="V66" s="3" t="s">
        <v>27</v>
      </c>
      <c r="W66" s="3" t="s">
        <v>27</v>
      </c>
      <c r="X66" s="3" t="s">
        <v>27</v>
      </c>
      <c r="Y66" s="3" t="s">
        <v>27</v>
      </c>
      <c r="Z66" s="3" t="s">
        <v>27</v>
      </c>
      <c r="AA66" s="3" t="s">
        <v>27</v>
      </c>
      <c r="AB66" s="3" t="s">
        <v>27</v>
      </c>
      <c r="AC66" s="3" t="s">
        <v>27</v>
      </c>
      <c r="AD66" s="3" t="s">
        <v>27</v>
      </c>
      <c r="AE66" s="3" t="s">
        <v>27</v>
      </c>
      <c r="AF66" s="3" t="s">
        <v>27</v>
      </c>
      <c r="AG66" s="3" t="s">
        <v>27</v>
      </c>
      <c r="AH66" s="3" t="s">
        <v>27</v>
      </c>
      <c r="AI66" s="3" t="s">
        <v>27</v>
      </c>
      <c r="AJ66" s="3" t="s">
        <v>27</v>
      </c>
      <c r="AK66" s="3" t="s">
        <v>27</v>
      </c>
      <c r="AL66" s="3" t="s">
        <v>27</v>
      </c>
      <c r="AM66" s="3" t="s">
        <v>27</v>
      </c>
      <c r="AN66" s="3" t="s">
        <v>27</v>
      </c>
      <c r="AO66" s="3" t="s">
        <v>27</v>
      </c>
      <c r="AP66" s="3" t="s">
        <v>27</v>
      </c>
      <c r="AX66" s="3">
        <f t="shared" si="0"/>
        <v>19</v>
      </c>
      <c r="AY66" s="3">
        <f t="shared" si="1"/>
        <v>2</v>
      </c>
    </row>
    <row r="67" spans="2:51" x14ac:dyDescent="0.25">
      <c r="B67" s="3" t="s">
        <v>30</v>
      </c>
      <c r="C67" s="3" t="str">
        <f>C64</f>
        <v>UCPWR_FLAB-S</v>
      </c>
      <c r="D67" s="3" t="s">
        <v>29</v>
      </c>
      <c r="E67" s="3" t="str" cm="1">
        <f t="array" ref="E67">INDEX(PWR_Lab!$A$2:$A$126,AX67)</f>
        <v>KEHYDM00</v>
      </c>
      <c r="F67" s="3" t="s">
        <v>28</v>
      </c>
      <c r="G67" s="3" t="s">
        <v>28</v>
      </c>
      <c r="H67" s="3" t="s">
        <v>28</v>
      </c>
      <c r="I67" s="3">
        <v>3</v>
      </c>
      <c r="J67" s="3" cm="1">
        <f t="array" ref="J67">-INDEX(PWR_Lab!$F$2:$H$126,AX67,AY67)</f>
        <v>-0.36501</v>
      </c>
      <c r="K67" s="3" t="s">
        <v>27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3" t="s">
        <v>27</v>
      </c>
      <c r="R67" s="3" t="s">
        <v>27</v>
      </c>
      <c r="S67" s="3" t="s">
        <v>27</v>
      </c>
      <c r="T67" s="3" t="s">
        <v>27</v>
      </c>
      <c r="U67" s="3" t="s">
        <v>27</v>
      </c>
      <c r="V67" s="3" t="s">
        <v>27</v>
      </c>
      <c r="W67" s="3" t="s">
        <v>27</v>
      </c>
      <c r="X67" s="3" t="s">
        <v>27</v>
      </c>
      <c r="Y67" s="3" t="s">
        <v>27</v>
      </c>
      <c r="Z67" s="3" t="s">
        <v>27</v>
      </c>
      <c r="AA67" s="3" t="s">
        <v>27</v>
      </c>
      <c r="AB67" s="3" t="s">
        <v>27</v>
      </c>
      <c r="AC67" s="3" t="s">
        <v>27</v>
      </c>
      <c r="AD67" s="3" t="s">
        <v>27</v>
      </c>
      <c r="AE67" s="3" t="s">
        <v>27</v>
      </c>
      <c r="AF67" s="3" t="s">
        <v>27</v>
      </c>
      <c r="AG67" s="3" t="s">
        <v>27</v>
      </c>
      <c r="AH67" s="3" t="s">
        <v>27</v>
      </c>
      <c r="AI67" s="3" t="s">
        <v>27</v>
      </c>
      <c r="AJ67" s="3" t="s">
        <v>27</v>
      </c>
      <c r="AK67" s="3" t="s">
        <v>27</v>
      </c>
      <c r="AL67" s="3" t="s">
        <v>27</v>
      </c>
      <c r="AM67" s="3" t="s">
        <v>27</v>
      </c>
      <c r="AN67" s="3" t="s">
        <v>27</v>
      </c>
      <c r="AO67" s="3" t="s">
        <v>27</v>
      </c>
      <c r="AP67" s="3" t="s">
        <v>27</v>
      </c>
      <c r="AX67" s="3">
        <f t="shared" si="0"/>
        <v>19</v>
      </c>
      <c r="AY67" s="3">
        <f t="shared" si="1"/>
        <v>3</v>
      </c>
    </row>
    <row r="68" spans="2:51" x14ac:dyDescent="0.25">
      <c r="B68" s="3" t="s">
        <v>30</v>
      </c>
      <c r="C68" s="3" t="str">
        <f>C65</f>
        <v>UCPWR_FLAB-N</v>
      </c>
      <c r="D68" s="3" t="s">
        <v>29</v>
      </c>
      <c r="E68" s="3" t="str" cm="1">
        <f t="array" ref="E68">INDEX(PWR_Lab!$A$2:$A$126,AX68)</f>
        <v>KEHYDT01</v>
      </c>
      <c r="F68" s="3" t="s">
        <v>28</v>
      </c>
      <c r="G68" s="3" t="s">
        <v>28</v>
      </c>
      <c r="H68" s="3" t="s">
        <v>28</v>
      </c>
      <c r="I68" s="3">
        <v>3</v>
      </c>
      <c r="J68" s="3" cm="1">
        <f t="array" ref="J68">-INDEX(PWR_Lab!$F$2:$H$126,AX68,AY68)</f>
        <v>-0.36715999999999999</v>
      </c>
      <c r="K68" s="3" t="s">
        <v>27</v>
      </c>
      <c r="L68" s="3" t="s">
        <v>27</v>
      </c>
      <c r="M68" s="3" t="s">
        <v>27</v>
      </c>
      <c r="N68" s="3" t="s">
        <v>27</v>
      </c>
      <c r="O68" s="3" t="s">
        <v>27</v>
      </c>
      <c r="P68" s="3" t="s">
        <v>27</v>
      </c>
      <c r="Q68" s="3" t="s">
        <v>27</v>
      </c>
      <c r="R68" s="3" t="s">
        <v>27</v>
      </c>
      <c r="S68" s="3" t="s">
        <v>27</v>
      </c>
      <c r="T68" s="3" t="s">
        <v>27</v>
      </c>
      <c r="U68" s="3" t="s">
        <v>27</v>
      </c>
      <c r="V68" s="3" t="s">
        <v>27</v>
      </c>
      <c r="W68" s="3" t="s">
        <v>27</v>
      </c>
      <c r="X68" s="3" t="s">
        <v>27</v>
      </c>
      <c r="Y68" s="3" t="s">
        <v>27</v>
      </c>
      <c r="Z68" s="3" t="s">
        <v>27</v>
      </c>
      <c r="AA68" s="3" t="s">
        <v>27</v>
      </c>
      <c r="AB68" s="3" t="s">
        <v>27</v>
      </c>
      <c r="AC68" s="3" t="s">
        <v>27</v>
      </c>
      <c r="AD68" s="3" t="s">
        <v>27</v>
      </c>
      <c r="AE68" s="3" t="s">
        <v>27</v>
      </c>
      <c r="AF68" s="3" t="s">
        <v>27</v>
      </c>
      <c r="AG68" s="3" t="s">
        <v>27</v>
      </c>
      <c r="AH68" s="3" t="s">
        <v>27</v>
      </c>
      <c r="AI68" s="3" t="s">
        <v>27</v>
      </c>
      <c r="AJ68" s="3" t="s">
        <v>27</v>
      </c>
      <c r="AK68" s="3" t="s">
        <v>27</v>
      </c>
      <c r="AL68" s="3" t="s">
        <v>27</v>
      </c>
      <c r="AM68" s="3" t="s">
        <v>27</v>
      </c>
      <c r="AN68" s="3" t="s">
        <v>27</v>
      </c>
      <c r="AO68" s="3" t="s">
        <v>27</v>
      </c>
      <c r="AP68" s="3" t="s">
        <v>27</v>
      </c>
      <c r="AX68" s="3">
        <f t="shared" si="0"/>
        <v>20</v>
      </c>
      <c r="AY68" s="3">
        <f t="shared" si="1"/>
        <v>1</v>
      </c>
    </row>
    <row r="69" spans="2:51" x14ac:dyDescent="0.25">
      <c r="B69" s="3" t="s">
        <v>30</v>
      </c>
      <c r="C69" s="3" t="str">
        <f>C66</f>
        <v>UCPWR_FLAB-P</v>
      </c>
      <c r="D69" s="3" t="s">
        <v>29</v>
      </c>
      <c r="E69" s="3" t="str" cm="1">
        <f t="array" ref="E69">INDEX(PWR_Lab!$A$2:$A$126,AX69)</f>
        <v>KEHYDT01</v>
      </c>
      <c r="F69" s="3" t="s">
        <v>28</v>
      </c>
      <c r="G69" s="3" t="s">
        <v>28</v>
      </c>
      <c r="H69" s="3" t="s">
        <v>28</v>
      </c>
      <c r="I69" s="3">
        <v>3</v>
      </c>
      <c r="J69" s="3" cm="1">
        <f t="array" ref="J69">-INDEX(PWR_Lab!$F$2:$H$126,AX69,AY69)</f>
        <v>-0.37652999999999998</v>
      </c>
      <c r="K69" s="3" t="s">
        <v>27</v>
      </c>
      <c r="L69" s="3" t="s">
        <v>27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  <c r="S69" s="3" t="s">
        <v>27</v>
      </c>
      <c r="T69" s="3" t="s">
        <v>27</v>
      </c>
      <c r="U69" s="3" t="s">
        <v>27</v>
      </c>
      <c r="V69" s="3" t="s">
        <v>27</v>
      </c>
      <c r="W69" s="3" t="s">
        <v>27</v>
      </c>
      <c r="X69" s="3" t="s">
        <v>27</v>
      </c>
      <c r="Y69" s="3" t="s">
        <v>27</v>
      </c>
      <c r="Z69" s="3" t="s">
        <v>27</v>
      </c>
      <c r="AA69" s="3" t="s">
        <v>27</v>
      </c>
      <c r="AB69" s="3" t="s">
        <v>27</v>
      </c>
      <c r="AC69" s="3" t="s">
        <v>27</v>
      </c>
      <c r="AD69" s="3" t="s">
        <v>27</v>
      </c>
      <c r="AE69" s="3" t="s">
        <v>27</v>
      </c>
      <c r="AF69" s="3" t="s">
        <v>27</v>
      </c>
      <c r="AG69" s="3" t="s">
        <v>27</v>
      </c>
      <c r="AH69" s="3" t="s">
        <v>27</v>
      </c>
      <c r="AI69" s="3" t="s">
        <v>27</v>
      </c>
      <c r="AJ69" s="3" t="s">
        <v>27</v>
      </c>
      <c r="AK69" s="3" t="s">
        <v>27</v>
      </c>
      <c r="AL69" s="3" t="s">
        <v>27</v>
      </c>
      <c r="AM69" s="3" t="s">
        <v>27</v>
      </c>
      <c r="AN69" s="3" t="s">
        <v>27</v>
      </c>
      <c r="AO69" s="3" t="s">
        <v>27</v>
      </c>
      <c r="AP69" s="3" t="s">
        <v>27</v>
      </c>
      <c r="AX69" s="3">
        <f t="shared" si="0"/>
        <v>20</v>
      </c>
      <c r="AY69" s="3">
        <f t="shared" si="1"/>
        <v>2</v>
      </c>
    </row>
    <row r="70" spans="2:51" x14ac:dyDescent="0.25">
      <c r="B70" s="3" t="s">
        <v>30</v>
      </c>
      <c r="C70" s="3" t="str">
        <f>C67</f>
        <v>UCPWR_FLAB-S</v>
      </c>
      <c r="D70" s="3" t="s">
        <v>29</v>
      </c>
      <c r="E70" s="3" t="str" cm="1">
        <f t="array" ref="E70">INDEX(PWR_Lab!$A$2:$A$126,AX70)</f>
        <v>KEHYDT01</v>
      </c>
      <c r="F70" s="3" t="s">
        <v>28</v>
      </c>
      <c r="G70" s="3" t="s">
        <v>28</v>
      </c>
      <c r="H70" s="3" t="s">
        <v>28</v>
      </c>
      <c r="I70" s="3">
        <v>3</v>
      </c>
      <c r="J70" s="3" cm="1">
        <f t="array" ref="J70">-INDEX(PWR_Lab!$F$2:$H$126,AX70,AY70)</f>
        <v>-0.36501</v>
      </c>
      <c r="K70" s="3" t="s">
        <v>27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 t="s">
        <v>27</v>
      </c>
      <c r="S70" s="3" t="s">
        <v>27</v>
      </c>
      <c r="T70" s="3" t="s">
        <v>27</v>
      </c>
      <c r="U70" s="3" t="s">
        <v>27</v>
      </c>
      <c r="V70" s="3" t="s">
        <v>27</v>
      </c>
      <c r="W70" s="3" t="s">
        <v>27</v>
      </c>
      <c r="X70" s="3" t="s">
        <v>27</v>
      </c>
      <c r="Y70" s="3" t="s">
        <v>27</v>
      </c>
      <c r="Z70" s="3" t="s">
        <v>27</v>
      </c>
      <c r="AA70" s="3" t="s">
        <v>27</v>
      </c>
      <c r="AB70" s="3" t="s">
        <v>27</v>
      </c>
      <c r="AC70" s="3" t="s">
        <v>27</v>
      </c>
      <c r="AD70" s="3" t="s">
        <v>27</v>
      </c>
      <c r="AE70" s="3" t="s">
        <v>27</v>
      </c>
      <c r="AF70" s="3" t="s">
        <v>27</v>
      </c>
      <c r="AG70" s="3" t="s">
        <v>27</v>
      </c>
      <c r="AH70" s="3" t="s">
        <v>27</v>
      </c>
      <c r="AI70" s="3" t="s">
        <v>27</v>
      </c>
      <c r="AJ70" s="3" t="s">
        <v>27</v>
      </c>
      <c r="AK70" s="3" t="s">
        <v>27</v>
      </c>
      <c r="AL70" s="3" t="s">
        <v>27</v>
      </c>
      <c r="AM70" s="3" t="s">
        <v>27</v>
      </c>
      <c r="AN70" s="3" t="s">
        <v>27</v>
      </c>
      <c r="AO70" s="3" t="s">
        <v>27</v>
      </c>
      <c r="AP70" s="3" t="s">
        <v>27</v>
      </c>
      <c r="AX70" s="3">
        <f t="shared" si="0"/>
        <v>20</v>
      </c>
      <c r="AY70" s="3">
        <f t="shared" si="1"/>
        <v>3</v>
      </c>
    </row>
    <row r="71" spans="2:51" x14ac:dyDescent="0.25">
      <c r="B71" s="3" t="s">
        <v>30</v>
      </c>
      <c r="C71" s="3" t="str">
        <f>C68</f>
        <v>UCPWR_FLAB-N</v>
      </c>
      <c r="D71" s="3" t="s">
        <v>29</v>
      </c>
      <c r="E71" s="3" t="str" cm="1">
        <f t="array" ref="E71">INDEX(PWR_Lab!$A$2:$A$126,AX71)</f>
        <v>KEHYDT02</v>
      </c>
      <c r="F71" s="3" t="s">
        <v>28</v>
      </c>
      <c r="G71" s="3" t="s">
        <v>28</v>
      </c>
      <c r="H71" s="3" t="s">
        <v>28</v>
      </c>
      <c r="I71" s="3">
        <v>3</v>
      </c>
      <c r="J71" s="3" cm="1">
        <f t="array" ref="J71">-INDEX(PWR_Lab!$F$2:$H$126,AX71,AY71)</f>
        <v>-0.36715999999999999</v>
      </c>
      <c r="K71" s="3" t="s">
        <v>27</v>
      </c>
      <c r="L71" s="3" t="s">
        <v>27</v>
      </c>
      <c r="M71" s="3" t="s">
        <v>27</v>
      </c>
      <c r="N71" s="3" t="s">
        <v>27</v>
      </c>
      <c r="O71" s="3" t="s">
        <v>27</v>
      </c>
      <c r="P71" s="3" t="s">
        <v>27</v>
      </c>
      <c r="Q71" s="3" t="s">
        <v>27</v>
      </c>
      <c r="R71" s="3" t="s">
        <v>27</v>
      </c>
      <c r="S71" s="3" t="s">
        <v>27</v>
      </c>
      <c r="T71" s="3" t="s">
        <v>27</v>
      </c>
      <c r="U71" s="3" t="s">
        <v>27</v>
      </c>
      <c r="V71" s="3" t="s">
        <v>27</v>
      </c>
      <c r="W71" s="3" t="s">
        <v>27</v>
      </c>
      <c r="X71" s="3" t="s">
        <v>27</v>
      </c>
      <c r="Y71" s="3" t="s">
        <v>27</v>
      </c>
      <c r="Z71" s="3" t="s">
        <v>27</v>
      </c>
      <c r="AA71" s="3" t="s">
        <v>27</v>
      </c>
      <c r="AB71" s="3" t="s">
        <v>27</v>
      </c>
      <c r="AC71" s="3" t="s">
        <v>27</v>
      </c>
      <c r="AD71" s="3" t="s">
        <v>27</v>
      </c>
      <c r="AE71" s="3" t="s">
        <v>27</v>
      </c>
      <c r="AF71" s="3" t="s">
        <v>27</v>
      </c>
      <c r="AG71" s="3" t="s">
        <v>27</v>
      </c>
      <c r="AH71" s="3" t="s">
        <v>27</v>
      </c>
      <c r="AI71" s="3" t="s">
        <v>27</v>
      </c>
      <c r="AJ71" s="3" t="s">
        <v>27</v>
      </c>
      <c r="AK71" s="3" t="s">
        <v>27</v>
      </c>
      <c r="AL71" s="3" t="s">
        <v>27</v>
      </c>
      <c r="AM71" s="3" t="s">
        <v>27</v>
      </c>
      <c r="AN71" s="3" t="s">
        <v>27</v>
      </c>
      <c r="AO71" s="3" t="s">
        <v>27</v>
      </c>
      <c r="AP71" s="3" t="s">
        <v>27</v>
      </c>
      <c r="AX71" s="3">
        <f t="shared" si="0"/>
        <v>21</v>
      </c>
      <c r="AY71" s="3">
        <f t="shared" si="1"/>
        <v>1</v>
      </c>
    </row>
    <row r="72" spans="2:51" x14ac:dyDescent="0.25">
      <c r="B72" s="3" t="s">
        <v>30</v>
      </c>
      <c r="C72" s="3" t="str">
        <f>C69</f>
        <v>UCPWR_FLAB-P</v>
      </c>
      <c r="D72" s="3" t="s">
        <v>29</v>
      </c>
      <c r="E72" s="3" t="str" cm="1">
        <f t="array" ref="E72">INDEX(PWR_Lab!$A$2:$A$126,AX72)</f>
        <v>KEHYDT02</v>
      </c>
      <c r="F72" s="3" t="s">
        <v>28</v>
      </c>
      <c r="G72" s="3" t="s">
        <v>28</v>
      </c>
      <c r="H72" s="3" t="s">
        <v>28</v>
      </c>
      <c r="I72" s="3">
        <v>3</v>
      </c>
      <c r="J72" s="3" cm="1">
        <f t="array" ref="J72">-INDEX(PWR_Lab!$F$2:$H$126,AX72,AY72)</f>
        <v>-0.37652999999999998</v>
      </c>
      <c r="K72" s="3" t="s">
        <v>27</v>
      </c>
      <c r="L72" s="3" t="s">
        <v>27</v>
      </c>
      <c r="M72" s="3" t="s">
        <v>27</v>
      </c>
      <c r="N72" s="3" t="s">
        <v>27</v>
      </c>
      <c r="O72" s="3" t="s">
        <v>27</v>
      </c>
      <c r="P72" s="3" t="s">
        <v>27</v>
      </c>
      <c r="Q72" s="3" t="s">
        <v>27</v>
      </c>
      <c r="R72" s="3" t="s">
        <v>27</v>
      </c>
      <c r="S72" s="3" t="s">
        <v>27</v>
      </c>
      <c r="T72" s="3" t="s">
        <v>27</v>
      </c>
      <c r="U72" s="3" t="s">
        <v>27</v>
      </c>
      <c r="V72" s="3" t="s">
        <v>27</v>
      </c>
      <c r="W72" s="3" t="s">
        <v>27</v>
      </c>
      <c r="X72" s="3" t="s">
        <v>27</v>
      </c>
      <c r="Y72" s="3" t="s">
        <v>27</v>
      </c>
      <c r="Z72" s="3" t="s">
        <v>27</v>
      </c>
      <c r="AA72" s="3" t="s">
        <v>27</v>
      </c>
      <c r="AB72" s="3" t="s">
        <v>27</v>
      </c>
      <c r="AC72" s="3" t="s">
        <v>27</v>
      </c>
      <c r="AD72" s="3" t="s">
        <v>27</v>
      </c>
      <c r="AE72" s="3" t="s">
        <v>27</v>
      </c>
      <c r="AF72" s="3" t="s">
        <v>27</v>
      </c>
      <c r="AG72" s="3" t="s">
        <v>27</v>
      </c>
      <c r="AH72" s="3" t="s">
        <v>27</v>
      </c>
      <c r="AI72" s="3" t="s">
        <v>27</v>
      </c>
      <c r="AJ72" s="3" t="s">
        <v>27</v>
      </c>
      <c r="AK72" s="3" t="s">
        <v>27</v>
      </c>
      <c r="AL72" s="3" t="s">
        <v>27</v>
      </c>
      <c r="AM72" s="3" t="s">
        <v>27</v>
      </c>
      <c r="AN72" s="3" t="s">
        <v>27</v>
      </c>
      <c r="AO72" s="3" t="s">
        <v>27</v>
      </c>
      <c r="AP72" s="3" t="s">
        <v>27</v>
      </c>
      <c r="AX72" s="3">
        <f t="shared" si="0"/>
        <v>21</v>
      </c>
      <c r="AY72" s="3">
        <f t="shared" si="1"/>
        <v>2</v>
      </c>
    </row>
    <row r="73" spans="2:51" x14ac:dyDescent="0.25">
      <c r="B73" s="3" t="s">
        <v>30</v>
      </c>
      <c r="C73" s="3" t="str">
        <f>C70</f>
        <v>UCPWR_FLAB-S</v>
      </c>
      <c r="D73" s="3" t="s">
        <v>29</v>
      </c>
      <c r="E73" s="3" t="str" cm="1">
        <f t="array" ref="E73">INDEX(PWR_Lab!$A$2:$A$126,AX73)</f>
        <v>KEHYDT02</v>
      </c>
      <c r="F73" s="3" t="s">
        <v>28</v>
      </c>
      <c r="G73" s="3" t="s">
        <v>28</v>
      </c>
      <c r="H73" s="3" t="s">
        <v>28</v>
      </c>
      <c r="I73" s="3">
        <v>3</v>
      </c>
      <c r="J73" s="3" cm="1">
        <f t="array" ref="J73">-INDEX(PWR_Lab!$F$2:$H$126,AX73,AY73)</f>
        <v>-0.36501</v>
      </c>
      <c r="K73" s="3" t="s">
        <v>27</v>
      </c>
      <c r="L73" s="3" t="s">
        <v>27</v>
      </c>
      <c r="M73" s="3" t="s">
        <v>27</v>
      </c>
      <c r="N73" s="3" t="s">
        <v>27</v>
      </c>
      <c r="O73" s="3" t="s">
        <v>27</v>
      </c>
      <c r="P73" s="3" t="s">
        <v>27</v>
      </c>
      <c r="Q73" s="3" t="s">
        <v>27</v>
      </c>
      <c r="R73" s="3" t="s">
        <v>27</v>
      </c>
      <c r="S73" s="3" t="s">
        <v>27</v>
      </c>
      <c r="T73" s="3" t="s">
        <v>27</v>
      </c>
      <c r="U73" s="3" t="s">
        <v>27</v>
      </c>
      <c r="V73" s="3" t="s">
        <v>27</v>
      </c>
      <c r="W73" s="3" t="s">
        <v>27</v>
      </c>
      <c r="X73" s="3" t="s">
        <v>27</v>
      </c>
      <c r="Y73" s="3" t="s">
        <v>27</v>
      </c>
      <c r="Z73" s="3" t="s">
        <v>27</v>
      </c>
      <c r="AA73" s="3" t="s">
        <v>27</v>
      </c>
      <c r="AB73" s="3" t="s">
        <v>27</v>
      </c>
      <c r="AC73" s="3" t="s">
        <v>27</v>
      </c>
      <c r="AD73" s="3" t="s">
        <v>27</v>
      </c>
      <c r="AE73" s="3" t="s">
        <v>27</v>
      </c>
      <c r="AF73" s="3" t="s">
        <v>27</v>
      </c>
      <c r="AG73" s="3" t="s">
        <v>27</v>
      </c>
      <c r="AH73" s="3" t="s">
        <v>27</v>
      </c>
      <c r="AI73" s="3" t="s">
        <v>27</v>
      </c>
      <c r="AJ73" s="3" t="s">
        <v>27</v>
      </c>
      <c r="AK73" s="3" t="s">
        <v>27</v>
      </c>
      <c r="AL73" s="3" t="s">
        <v>27</v>
      </c>
      <c r="AM73" s="3" t="s">
        <v>27</v>
      </c>
      <c r="AN73" s="3" t="s">
        <v>27</v>
      </c>
      <c r="AO73" s="3" t="s">
        <v>27</v>
      </c>
      <c r="AP73" s="3" t="s">
        <v>27</v>
      </c>
      <c r="AX73" s="3">
        <f t="shared" si="0"/>
        <v>21</v>
      </c>
      <c r="AY73" s="3">
        <f t="shared" si="1"/>
        <v>3</v>
      </c>
    </row>
    <row r="74" spans="2:51" x14ac:dyDescent="0.25">
      <c r="B74" s="3" t="s">
        <v>30</v>
      </c>
      <c r="C74" s="3" t="str">
        <f>C71</f>
        <v>UCPWR_FLAB-N</v>
      </c>
      <c r="D74" s="3" t="s">
        <v>29</v>
      </c>
      <c r="E74" s="3" t="str" cm="1">
        <f t="array" ref="E74">INDEX(PWR_Lab!$A$2:$A$126,AX74)</f>
        <v>KEHYDT03</v>
      </c>
      <c r="F74" s="3" t="s">
        <v>28</v>
      </c>
      <c r="G74" s="3" t="s">
        <v>28</v>
      </c>
      <c r="H74" s="3" t="s">
        <v>28</v>
      </c>
      <c r="I74" s="3">
        <v>3</v>
      </c>
      <c r="J74" s="3" cm="1">
        <f t="array" ref="J74">-INDEX(PWR_Lab!$F$2:$H$126,AX74,AY74)</f>
        <v>-0.36715999999999999</v>
      </c>
      <c r="K74" s="3" t="s">
        <v>27</v>
      </c>
      <c r="L74" s="3" t="s">
        <v>27</v>
      </c>
      <c r="M74" s="3" t="s">
        <v>27</v>
      </c>
      <c r="N74" s="3" t="s">
        <v>27</v>
      </c>
      <c r="O74" s="3" t="s">
        <v>27</v>
      </c>
      <c r="P74" s="3" t="s">
        <v>27</v>
      </c>
      <c r="Q74" s="3" t="s">
        <v>27</v>
      </c>
      <c r="R74" s="3" t="s">
        <v>27</v>
      </c>
      <c r="S74" s="3" t="s">
        <v>27</v>
      </c>
      <c r="T74" s="3" t="s">
        <v>27</v>
      </c>
      <c r="U74" s="3" t="s">
        <v>27</v>
      </c>
      <c r="V74" s="3" t="s">
        <v>27</v>
      </c>
      <c r="W74" s="3" t="s">
        <v>27</v>
      </c>
      <c r="X74" s="3" t="s">
        <v>27</v>
      </c>
      <c r="Y74" s="3" t="s">
        <v>27</v>
      </c>
      <c r="Z74" s="3" t="s">
        <v>27</v>
      </c>
      <c r="AA74" s="3" t="s">
        <v>27</v>
      </c>
      <c r="AB74" s="3" t="s">
        <v>27</v>
      </c>
      <c r="AC74" s="3" t="s">
        <v>27</v>
      </c>
      <c r="AD74" s="3" t="s">
        <v>27</v>
      </c>
      <c r="AE74" s="3" t="s">
        <v>27</v>
      </c>
      <c r="AF74" s="3" t="s">
        <v>27</v>
      </c>
      <c r="AG74" s="3" t="s">
        <v>27</v>
      </c>
      <c r="AH74" s="3" t="s">
        <v>27</v>
      </c>
      <c r="AI74" s="3" t="s">
        <v>27</v>
      </c>
      <c r="AJ74" s="3" t="s">
        <v>27</v>
      </c>
      <c r="AK74" s="3" t="s">
        <v>27</v>
      </c>
      <c r="AL74" s="3" t="s">
        <v>27</v>
      </c>
      <c r="AM74" s="3" t="s">
        <v>27</v>
      </c>
      <c r="AN74" s="3" t="s">
        <v>27</v>
      </c>
      <c r="AO74" s="3" t="s">
        <v>27</v>
      </c>
      <c r="AP74" s="3" t="s">
        <v>27</v>
      </c>
      <c r="AX74" s="3">
        <f t="shared" si="0"/>
        <v>22</v>
      </c>
      <c r="AY74" s="3">
        <f t="shared" si="1"/>
        <v>1</v>
      </c>
    </row>
    <row r="75" spans="2:51" x14ac:dyDescent="0.25">
      <c r="B75" s="3" t="s">
        <v>30</v>
      </c>
      <c r="C75" s="3" t="str">
        <f>C72</f>
        <v>UCPWR_FLAB-P</v>
      </c>
      <c r="D75" s="3" t="s">
        <v>29</v>
      </c>
      <c r="E75" s="3" t="str" cm="1">
        <f t="array" ref="E75">INDEX(PWR_Lab!$A$2:$A$126,AX75)</f>
        <v>KEHYDT03</v>
      </c>
      <c r="F75" s="3" t="s">
        <v>28</v>
      </c>
      <c r="G75" s="3" t="s">
        <v>28</v>
      </c>
      <c r="H75" s="3" t="s">
        <v>28</v>
      </c>
      <c r="I75" s="3">
        <v>3</v>
      </c>
      <c r="J75" s="3" cm="1">
        <f t="array" ref="J75">-INDEX(PWR_Lab!$F$2:$H$126,AX75,AY75)</f>
        <v>-0.37652999999999998</v>
      </c>
      <c r="K75" s="3" t="s">
        <v>27</v>
      </c>
      <c r="L75" s="3" t="s">
        <v>27</v>
      </c>
      <c r="M75" s="3" t="s">
        <v>27</v>
      </c>
      <c r="N75" s="3" t="s">
        <v>27</v>
      </c>
      <c r="O75" s="3" t="s">
        <v>27</v>
      </c>
      <c r="P75" s="3" t="s">
        <v>27</v>
      </c>
      <c r="Q75" s="3" t="s">
        <v>27</v>
      </c>
      <c r="R75" s="3" t="s">
        <v>27</v>
      </c>
      <c r="S75" s="3" t="s">
        <v>27</v>
      </c>
      <c r="T75" s="3" t="s">
        <v>27</v>
      </c>
      <c r="U75" s="3" t="s">
        <v>27</v>
      </c>
      <c r="V75" s="3" t="s">
        <v>27</v>
      </c>
      <c r="W75" s="3" t="s">
        <v>27</v>
      </c>
      <c r="X75" s="3" t="s">
        <v>27</v>
      </c>
      <c r="Y75" s="3" t="s">
        <v>27</v>
      </c>
      <c r="Z75" s="3" t="s">
        <v>27</v>
      </c>
      <c r="AA75" s="3" t="s">
        <v>27</v>
      </c>
      <c r="AB75" s="3" t="s">
        <v>27</v>
      </c>
      <c r="AC75" s="3" t="s">
        <v>27</v>
      </c>
      <c r="AD75" s="3" t="s">
        <v>27</v>
      </c>
      <c r="AE75" s="3" t="s">
        <v>27</v>
      </c>
      <c r="AF75" s="3" t="s">
        <v>27</v>
      </c>
      <c r="AG75" s="3" t="s">
        <v>27</v>
      </c>
      <c r="AH75" s="3" t="s">
        <v>27</v>
      </c>
      <c r="AI75" s="3" t="s">
        <v>27</v>
      </c>
      <c r="AJ75" s="3" t="s">
        <v>27</v>
      </c>
      <c r="AK75" s="3" t="s">
        <v>27</v>
      </c>
      <c r="AL75" s="3" t="s">
        <v>27</v>
      </c>
      <c r="AM75" s="3" t="s">
        <v>27</v>
      </c>
      <c r="AN75" s="3" t="s">
        <v>27</v>
      </c>
      <c r="AO75" s="3" t="s">
        <v>27</v>
      </c>
      <c r="AP75" s="3" t="s">
        <v>27</v>
      </c>
      <c r="AX75" s="3">
        <f t="shared" si="0"/>
        <v>22</v>
      </c>
      <c r="AY75" s="3">
        <f t="shared" si="1"/>
        <v>2</v>
      </c>
    </row>
    <row r="76" spans="2:51" x14ac:dyDescent="0.25">
      <c r="B76" s="3" t="s">
        <v>30</v>
      </c>
      <c r="C76" s="3" t="str">
        <f>C73</f>
        <v>UCPWR_FLAB-S</v>
      </c>
      <c r="D76" s="3" t="s">
        <v>29</v>
      </c>
      <c r="E76" s="3" t="str" cm="1">
        <f t="array" ref="E76">INDEX(PWR_Lab!$A$2:$A$126,AX76)</f>
        <v>KEHYDT03</v>
      </c>
      <c r="F76" s="3" t="s">
        <v>28</v>
      </c>
      <c r="G76" s="3" t="s">
        <v>28</v>
      </c>
      <c r="H76" s="3" t="s">
        <v>28</v>
      </c>
      <c r="I76" s="3">
        <v>3</v>
      </c>
      <c r="J76" s="3" cm="1">
        <f t="array" ref="J76">-INDEX(PWR_Lab!$F$2:$H$126,AX76,AY76)</f>
        <v>-0.36501</v>
      </c>
      <c r="K76" s="3" t="s">
        <v>27</v>
      </c>
      <c r="L76" s="3" t="s">
        <v>27</v>
      </c>
      <c r="M76" s="3" t="s">
        <v>27</v>
      </c>
      <c r="N76" s="3" t="s">
        <v>27</v>
      </c>
      <c r="O76" s="3" t="s">
        <v>27</v>
      </c>
      <c r="P76" s="3" t="s">
        <v>27</v>
      </c>
      <c r="Q76" s="3" t="s">
        <v>27</v>
      </c>
      <c r="R76" s="3" t="s">
        <v>27</v>
      </c>
      <c r="S76" s="3" t="s">
        <v>27</v>
      </c>
      <c r="T76" s="3" t="s">
        <v>27</v>
      </c>
      <c r="U76" s="3" t="s">
        <v>27</v>
      </c>
      <c r="V76" s="3" t="s">
        <v>27</v>
      </c>
      <c r="W76" s="3" t="s">
        <v>27</v>
      </c>
      <c r="X76" s="3" t="s">
        <v>27</v>
      </c>
      <c r="Y76" s="3" t="s">
        <v>27</v>
      </c>
      <c r="Z76" s="3" t="s">
        <v>27</v>
      </c>
      <c r="AA76" s="3" t="s">
        <v>27</v>
      </c>
      <c r="AB76" s="3" t="s">
        <v>27</v>
      </c>
      <c r="AC76" s="3" t="s">
        <v>27</v>
      </c>
      <c r="AD76" s="3" t="s">
        <v>27</v>
      </c>
      <c r="AE76" s="3" t="s">
        <v>27</v>
      </c>
      <c r="AF76" s="3" t="s">
        <v>27</v>
      </c>
      <c r="AG76" s="3" t="s">
        <v>27</v>
      </c>
      <c r="AH76" s="3" t="s">
        <v>27</v>
      </c>
      <c r="AI76" s="3" t="s">
        <v>27</v>
      </c>
      <c r="AJ76" s="3" t="s">
        <v>27</v>
      </c>
      <c r="AK76" s="3" t="s">
        <v>27</v>
      </c>
      <c r="AL76" s="3" t="s">
        <v>27</v>
      </c>
      <c r="AM76" s="3" t="s">
        <v>27</v>
      </c>
      <c r="AN76" s="3" t="s">
        <v>27</v>
      </c>
      <c r="AO76" s="3" t="s">
        <v>27</v>
      </c>
      <c r="AP76" s="3" t="s">
        <v>27</v>
      </c>
      <c r="AX76" s="3">
        <f t="shared" si="0"/>
        <v>22</v>
      </c>
      <c r="AY76" s="3">
        <f t="shared" si="1"/>
        <v>3</v>
      </c>
    </row>
    <row r="77" spans="2:51" x14ac:dyDescent="0.25">
      <c r="B77" s="3" t="s">
        <v>30</v>
      </c>
      <c r="C77" s="3" t="str">
        <f>C74</f>
        <v>UCPWR_FLAB-N</v>
      </c>
      <c r="D77" s="3" t="s">
        <v>29</v>
      </c>
      <c r="E77" s="3" t="str" cm="1">
        <f t="array" ref="E77">INDEX(PWR_Lab!$A$2:$A$126,AX77)</f>
        <v>KEHYRO00</v>
      </c>
      <c r="F77" s="3" t="s">
        <v>28</v>
      </c>
      <c r="G77" s="3" t="s">
        <v>28</v>
      </c>
      <c r="H77" s="3" t="s">
        <v>28</v>
      </c>
      <c r="I77" s="3">
        <v>3</v>
      </c>
      <c r="J77" s="3" cm="1">
        <f t="array" ref="J77">-INDEX(PWR_Lab!$F$2:$H$126,AX77,AY77)</f>
        <v>-0.36715999999999999</v>
      </c>
      <c r="K77" s="3" t="s">
        <v>27</v>
      </c>
      <c r="L77" s="3" t="s">
        <v>27</v>
      </c>
      <c r="M77" s="3" t="s">
        <v>27</v>
      </c>
      <c r="N77" s="3" t="s">
        <v>27</v>
      </c>
      <c r="O77" s="3" t="s">
        <v>27</v>
      </c>
      <c r="P77" s="3" t="s">
        <v>27</v>
      </c>
      <c r="Q77" s="3" t="s">
        <v>27</v>
      </c>
      <c r="R77" s="3" t="s">
        <v>27</v>
      </c>
      <c r="S77" s="3" t="s">
        <v>27</v>
      </c>
      <c r="T77" s="3" t="s">
        <v>27</v>
      </c>
      <c r="U77" s="3" t="s">
        <v>27</v>
      </c>
      <c r="V77" s="3" t="s">
        <v>27</v>
      </c>
      <c r="W77" s="3" t="s">
        <v>27</v>
      </c>
      <c r="X77" s="3" t="s">
        <v>27</v>
      </c>
      <c r="Y77" s="3" t="s">
        <v>27</v>
      </c>
      <c r="Z77" s="3" t="s">
        <v>27</v>
      </c>
      <c r="AA77" s="3" t="s">
        <v>27</v>
      </c>
      <c r="AB77" s="3" t="s">
        <v>27</v>
      </c>
      <c r="AC77" s="3" t="s">
        <v>27</v>
      </c>
      <c r="AD77" s="3" t="s">
        <v>27</v>
      </c>
      <c r="AE77" s="3" t="s">
        <v>27</v>
      </c>
      <c r="AF77" s="3" t="s">
        <v>27</v>
      </c>
      <c r="AG77" s="3" t="s">
        <v>27</v>
      </c>
      <c r="AH77" s="3" t="s">
        <v>27</v>
      </c>
      <c r="AI77" s="3" t="s">
        <v>27</v>
      </c>
      <c r="AJ77" s="3" t="s">
        <v>27</v>
      </c>
      <c r="AK77" s="3" t="s">
        <v>27</v>
      </c>
      <c r="AL77" s="3" t="s">
        <v>27</v>
      </c>
      <c r="AM77" s="3" t="s">
        <v>27</v>
      </c>
      <c r="AN77" s="3" t="s">
        <v>27</v>
      </c>
      <c r="AO77" s="3" t="s">
        <v>27</v>
      </c>
      <c r="AP77" s="3" t="s">
        <v>27</v>
      </c>
      <c r="AX77" s="3">
        <f t="shared" si="0"/>
        <v>23</v>
      </c>
      <c r="AY77" s="3">
        <f t="shared" si="1"/>
        <v>1</v>
      </c>
    </row>
    <row r="78" spans="2:51" x14ac:dyDescent="0.25">
      <c r="B78" s="3" t="s">
        <v>30</v>
      </c>
      <c r="C78" s="3" t="str">
        <f>C75</f>
        <v>UCPWR_FLAB-P</v>
      </c>
      <c r="D78" s="3" t="s">
        <v>29</v>
      </c>
      <c r="E78" s="3" t="str" cm="1">
        <f t="array" ref="E78">INDEX(PWR_Lab!$A$2:$A$126,AX78)</f>
        <v>KEHYRO00</v>
      </c>
      <c r="F78" s="3" t="s">
        <v>28</v>
      </c>
      <c r="G78" s="3" t="s">
        <v>28</v>
      </c>
      <c r="H78" s="3" t="s">
        <v>28</v>
      </c>
      <c r="I78" s="3">
        <v>3</v>
      </c>
      <c r="J78" s="3" cm="1">
        <f t="array" ref="J78">-INDEX(PWR_Lab!$F$2:$H$126,AX78,AY78)</f>
        <v>-0.37652999999999998</v>
      </c>
      <c r="K78" s="3" t="s">
        <v>27</v>
      </c>
      <c r="L78" s="3" t="s">
        <v>27</v>
      </c>
      <c r="M78" s="3" t="s">
        <v>27</v>
      </c>
      <c r="N78" s="3" t="s">
        <v>27</v>
      </c>
      <c r="O78" s="3" t="s">
        <v>27</v>
      </c>
      <c r="P78" s="3" t="s">
        <v>27</v>
      </c>
      <c r="Q78" s="3" t="s">
        <v>27</v>
      </c>
      <c r="R78" s="3" t="s">
        <v>27</v>
      </c>
      <c r="S78" s="3" t="s">
        <v>27</v>
      </c>
      <c r="T78" s="3" t="s">
        <v>27</v>
      </c>
      <c r="U78" s="3" t="s">
        <v>27</v>
      </c>
      <c r="V78" s="3" t="s">
        <v>27</v>
      </c>
      <c r="W78" s="3" t="s">
        <v>27</v>
      </c>
      <c r="X78" s="3" t="s">
        <v>27</v>
      </c>
      <c r="Y78" s="3" t="s">
        <v>27</v>
      </c>
      <c r="Z78" s="3" t="s">
        <v>27</v>
      </c>
      <c r="AA78" s="3" t="s">
        <v>27</v>
      </c>
      <c r="AB78" s="3" t="s">
        <v>27</v>
      </c>
      <c r="AC78" s="3" t="s">
        <v>27</v>
      </c>
      <c r="AD78" s="3" t="s">
        <v>27</v>
      </c>
      <c r="AE78" s="3" t="s">
        <v>27</v>
      </c>
      <c r="AF78" s="3" t="s">
        <v>27</v>
      </c>
      <c r="AG78" s="3" t="s">
        <v>27</v>
      </c>
      <c r="AH78" s="3" t="s">
        <v>27</v>
      </c>
      <c r="AI78" s="3" t="s">
        <v>27</v>
      </c>
      <c r="AJ78" s="3" t="s">
        <v>27</v>
      </c>
      <c r="AK78" s="3" t="s">
        <v>27</v>
      </c>
      <c r="AL78" s="3" t="s">
        <v>27</v>
      </c>
      <c r="AM78" s="3" t="s">
        <v>27</v>
      </c>
      <c r="AN78" s="3" t="s">
        <v>27</v>
      </c>
      <c r="AO78" s="3" t="s">
        <v>27</v>
      </c>
      <c r="AP78" s="3" t="s">
        <v>27</v>
      </c>
      <c r="AX78" s="3">
        <f t="shared" ref="AX78:AX141" si="2">IF(AY77=$AY$6,AX77+1,AX77)</f>
        <v>23</v>
      </c>
      <c r="AY78" s="3">
        <f t="shared" ref="AY78:AY141" si="3">IF(AY77=$AY$6,1,AY77+1)</f>
        <v>2</v>
      </c>
    </row>
    <row r="79" spans="2:51" x14ac:dyDescent="0.25">
      <c r="B79" s="3" t="s">
        <v>30</v>
      </c>
      <c r="C79" s="3" t="str">
        <f>C76</f>
        <v>UCPWR_FLAB-S</v>
      </c>
      <c r="D79" s="3" t="s">
        <v>29</v>
      </c>
      <c r="E79" s="3" t="str" cm="1">
        <f t="array" ref="E79">INDEX(PWR_Lab!$A$2:$A$126,AX79)</f>
        <v>KEHYRO00</v>
      </c>
      <c r="F79" s="3" t="s">
        <v>28</v>
      </c>
      <c r="G79" s="3" t="s">
        <v>28</v>
      </c>
      <c r="H79" s="3" t="s">
        <v>28</v>
      </c>
      <c r="I79" s="3">
        <v>3</v>
      </c>
      <c r="J79" s="3" cm="1">
        <f t="array" ref="J79">-INDEX(PWR_Lab!$F$2:$H$126,AX79,AY79)</f>
        <v>-0.36501</v>
      </c>
      <c r="K79" s="3" t="s">
        <v>27</v>
      </c>
      <c r="L79" s="3" t="s">
        <v>27</v>
      </c>
      <c r="M79" s="3" t="s">
        <v>27</v>
      </c>
      <c r="N79" s="3" t="s">
        <v>27</v>
      </c>
      <c r="O79" s="3" t="s">
        <v>27</v>
      </c>
      <c r="P79" s="3" t="s">
        <v>27</v>
      </c>
      <c r="Q79" s="3" t="s">
        <v>27</v>
      </c>
      <c r="R79" s="3" t="s">
        <v>27</v>
      </c>
      <c r="S79" s="3" t="s">
        <v>27</v>
      </c>
      <c r="T79" s="3" t="s">
        <v>27</v>
      </c>
      <c r="U79" s="3" t="s">
        <v>27</v>
      </c>
      <c r="V79" s="3" t="s">
        <v>27</v>
      </c>
      <c r="W79" s="3" t="s">
        <v>27</v>
      </c>
      <c r="X79" s="3" t="s">
        <v>27</v>
      </c>
      <c r="Y79" s="3" t="s">
        <v>27</v>
      </c>
      <c r="Z79" s="3" t="s">
        <v>27</v>
      </c>
      <c r="AA79" s="3" t="s">
        <v>27</v>
      </c>
      <c r="AB79" s="3" t="s">
        <v>27</v>
      </c>
      <c r="AC79" s="3" t="s">
        <v>27</v>
      </c>
      <c r="AD79" s="3" t="s">
        <v>27</v>
      </c>
      <c r="AE79" s="3" t="s">
        <v>27</v>
      </c>
      <c r="AF79" s="3" t="s">
        <v>27</v>
      </c>
      <c r="AG79" s="3" t="s">
        <v>27</v>
      </c>
      <c r="AH79" s="3" t="s">
        <v>27</v>
      </c>
      <c r="AI79" s="3" t="s">
        <v>27</v>
      </c>
      <c r="AJ79" s="3" t="s">
        <v>27</v>
      </c>
      <c r="AK79" s="3" t="s">
        <v>27</v>
      </c>
      <c r="AL79" s="3" t="s">
        <v>27</v>
      </c>
      <c r="AM79" s="3" t="s">
        <v>27</v>
      </c>
      <c r="AN79" s="3" t="s">
        <v>27</v>
      </c>
      <c r="AO79" s="3" t="s">
        <v>27</v>
      </c>
      <c r="AP79" s="3" t="s">
        <v>27</v>
      </c>
      <c r="AX79" s="3">
        <f t="shared" si="2"/>
        <v>23</v>
      </c>
      <c r="AY79" s="3">
        <f t="shared" si="3"/>
        <v>3</v>
      </c>
    </row>
    <row r="80" spans="2:51" x14ac:dyDescent="0.25">
      <c r="B80" s="3" t="s">
        <v>30</v>
      </c>
      <c r="C80" s="3" t="str">
        <f>C77</f>
        <v>UCPWR_FLAB-N</v>
      </c>
      <c r="D80" s="3" t="s">
        <v>29</v>
      </c>
      <c r="E80" s="3" t="str" cm="1">
        <f t="array" ref="E80">INDEX(PWR_Lab!$A$2:$A$126,AX80)</f>
        <v>KEHYRO04</v>
      </c>
      <c r="F80" s="3" t="s">
        <v>28</v>
      </c>
      <c r="G80" s="3" t="s">
        <v>28</v>
      </c>
      <c r="H80" s="3" t="s">
        <v>28</v>
      </c>
      <c r="I80" s="3">
        <v>3</v>
      </c>
      <c r="J80" s="3" cm="1">
        <f t="array" ref="J80">-INDEX(PWR_Lab!$F$2:$H$126,AX80,AY80)</f>
        <v>-0.36715999999999999</v>
      </c>
      <c r="K80" s="3" t="s">
        <v>27</v>
      </c>
      <c r="L80" s="3" t="s">
        <v>27</v>
      </c>
      <c r="M80" s="3" t="s">
        <v>27</v>
      </c>
      <c r="N80" s="3" t="s">
        <v>27</v>
      </c>
      <c r="O80" s="3" t="s">
        <v>27</v>
      </c>
      <c r="P80" s="3" t="s">
        <v>27</v>
      </c>
      <c r="Q80" s="3" t="s">
        <v>27</v>
      </c>
      <c r="R80" s="3" t="s">
        <v>27</v>
      </c>
      <c r="S80" s="3" t="s">
        <v>27</v>
      </c>
      <c r="T80" s="3" t="s">
        <v>27</v>
      </c>
      <c r="U80" s="3" t="s">
        <v>27</v>
      </c>
      <c r="V80" s="3" t="s">
        <v>27</v>
      </c>
      <c r="W80" s="3" t="s">
        <v>27</v>
      </c>
      <c r="X80" s="3" t="s">
        <v>27</v>
      </c>
      <c r="Y80" s="3" t="s">
        <v>27</v>
      </c>
      <c r="Z80" s="3" t="s">
        <v>27</v>
      </c>
      <c r="AA80" s="3" t="s">
        <v>27</v>
      </c>
      <c r="AB80" s="3" t="s">
        <v>27</v>
      </c>
      <c r="AC80" s="3" t="s">
        <v>27</v>
      </c>
      <c r="AD80" s="3" t="s">
        <v>27</v>
      </c>
      <c r="AE80" s="3" t="s">
        <v>27</v>
      </c>
      <c r="AF80" s="3" t="s">
        <v>27</v>
      </c>
      <c r="AG80" s="3" t="s">
        <v>27</v>
      </c>
      <c r="AH80" s="3" t="s">
        <v>27</v>
      </c>
      <c r="AI80" s="3" t="s">
        <v>27</v>
      </c>
      <c r="AJ80" s="3" t="s">
        <v>27</v>
      </c>
      <c r="AK80" s="3" t="s">
        <v>27</v>
      </c>
      <c r="AL80" s="3" t="s">
        <v>27</v>
      </c>
      <c r="AM80" s="3" t="s">
        <v>27</v>
      </c>
      <c r="AN80" s="3" t="s">
        <v>27</v>
      </c>
      <c r="AO80" s="3" t="s">
        <v>27</v>
      </c>
      <c r="AP80" s="3" t="s">
        <v>27</v>
      </c>
      <c r="AX80" s="3">
        <f t="shared" si="2"/>
        <v>24</v>
      </c>
      <c r="AY80" s="3">
        <f t="shared" si="3"/>
        <v>1</v>
      </c>
    </row>
    <row r="81" spans="2:51" x14ac:dyDescent="0.25">
      <c r="B81" s="3" t="s">
        <v>30</v>
      </c>
      <c r="C81" s="3" t="str">
        <f>C78</f>
        <v>UCPWR_FLAB-P</v>
      </c>
      <c r="D81" s="3" t="s">
        <v>29</v>
      </c>
      <c r="E81" s="3" t="str" cm="1">
        <f t="array" ref="E81">INDEX(PWR_Lab!$A$2:$A$126,AX81)</f>
        <v>KEHYRO04</v>
      </c>
      <c r="F81" s="3" t="s">
        <v>28</v>
      </c>
      <c r="G81" s="3" t="s">
        <v>28</v>
      </c>
      <c r="H81" s="3" t="s">
        <v>28</v>
      </c>
      <c r="I81" s="3">
        <v>3</v>
      </c>
      <c r="J81" s="3" cm="1">
        <f t="array" ref="J81">-INDEX(PWR_Lab!$F$2:$H$126,AX81,AY81)</f>
        <v>-0.37652999999999998</v>
      </c>
      <c r="K81" s="3" t="s">
        <v>27</v>
      </c>
      <c r="L81" s="3" t="s">
        <v>27</v>
      </c>
      <c r="M81" s="3" t="s">
        <v>27</v>
      </c>
      <c r="N81" s="3" t="s">
        <v>27</v>
      </c>
      <c r="O81" s="3" t="s">
        <v>27</v>
      </c>
      <c r="P81" s="3" t="s">
        <v>27</v>
      </c>
      <c r="Q81" s="3" t="s">
        <v>27</v>
      </c>
      <c r="R81" s="3" t="s">
        <v>27</v>
      </c>
      <c r="S81" s="3" t="s">
        <v>27</v>
      </c>
      <c r="T81" s="3" t="s">
        <v>27</v>
      </c>
      <c r="U81" s="3" t="s">
        <v>27</v>
      </c>
      <c r="V81" s="3" t="s">
        <v>27</v>
      </c>
      <c r="W81" s="3" t="s">
        <v>27</v>
      </c>
      <c r="X81" s="3" t="s">
        <v>27</v>
      </c>
      <c r="Y81" s="3" t="s">
        <v>27</v>
      </c>
      <c r="Z81" s="3" t="s">
        <v>27</v>
      </c>
      <c r="AA81" s="3" t="s">
        <v>27</v>
      </c>
      <c r="AB81" s="3" t="s">
        <v>27</v>
      </c>
      <c r="AC81" s="3" t="s">
        <v>27</v>
      </c>
      <c r="AD81" s="3" t="s">
        <v>27</v>
      </c>
      <c r="AE81" s="3" t="s">
        <v>27</v>
      </c>
      <c r="AF81" s="3" t="s">
        <v>27</v>
      </c>
      <c r="AG81" s="3" t="s">
        <v>27</v>
      </c>
      <c r="AH81" s="3" t="s">
        <v>27</v>
      </c>
      <c r="AI81" s="3" t="s">
        <v>27</v>
      </c>
      <c r="AJ81" s="3" t="s">
        <v>27</v>
      </c>
      <c r="AK81" s="3" t="s">
        <v>27</v>
      </c>
      <c r="AL81" s="3" t="s">
        <v>27</v>
      </c>
      <c r="AM81" s="3" t="s">
        <v>27</v>
      </c>
      <c r="AN81" s="3" t="s">
        <v>27</v>
      </c>
      <c r="AO81" s="3" t="s">
        <v>27</v>
      </c>
      <c r="AP81" s="3" t="s">
        <v>27</v>
      </c>
      <c r="AX81" s="3">
        <f t="shared" si="2"/>
        <v>24</v>
      </c>
      <c r="AY81" s="3">
        <f t="shared" si="3"/>
        <v>2</v>
      </c>
    </row>
    <row r="82" spans="2:51" x14ac:dyDescent="0.25">
      <c r="B82" s="3" t="s">
        <v>30</v>
      </c>
      <c r="C82" s="3" t="str">
        <f>C79</f>
        <v>UCPWR_FLAB-S</v>
      </c>
      <c r="D82" s="3" t="s">
        <v>29</v>
      </c>
      <c r="E82" s="3" t="str" cm="1">
        <f t="array" ref="E82">INDEX(PWR_Lab!$A$2:$A$126,AX82)</f>
        <v>KEHYRO04</v>
      </c>
      <c r="F82" s="3" t="s">
        <v>28</v>
      </c>
      <c r="G82" s="3" t="s">
        <v>28</v>
      </c>
      <c r="H82" s="3" t="s">
        <v>28</v>
      </c>
      <c r="I82" s="3">
        <v>3</v>
      </c>
      <c r="J82" s="3" cm="1">
        <f t="array" ref="J82">-INDEX(PWR_Lab!$F$2:$H$126,AX82,AY82)</f>
        <v>-0.36501</v>
      </c>
      <c r="K82" s="3" t="s">
        <v>27</v>
      </c>
      <c r="L82" s="3" t="s">
        <v>27</v>
      </c>
      <c r="M82" s="3" t="s">
        <v>27</v>
      </c>
      <c r="N82" s="3" t="s">
        <v>27</v>
      </c>
      <c r="O82" s="3" t="s">
        <v>27</v>
      </c>
      <c r="P82" s="3" t="s">
        <v>27</v>
      </c>
      <c r="Q82" s="3" t="s">
        <v>27</v>
      </c>
      <c r="R82" s="3" t="s">
        <v>27</v>
      </c>
      <c r="S82" s="3" t="s">
        <v>27</v>
      </c>
      <c r="T82" s="3" t="s">
        <v>27</v>
      </c>
      <c r="U82" s="3" t="s">
        <v>27</v>
      </c>
      <c r="V82" s="3" t="s">
        <v>27</v>
      </c>
      <c r="W82" s="3" t="s">
        <v>27</v>
      </c>
      <c r="X82" s="3" t="s">
        <v>27</v>
      </c>
      <c r="Y82" s="3" t="s">
        <v>27</v>
      </c>
      <c r="Z82" s="3" t="s">
        <v>27</v>
      </c>
      <c r="AA82" s="3" t="s">
        <v>27</v>
      </c>
      <c r="AB82" s="3" t="s">
        <v>27</v>
      </c>
      <c r="AC82" s="3" t="s">
        <v>27</v>
      </c>
      <c r="AD82" s="3" t="s">
        <v>27</v>
      </c>
      <c r="AE82" s="3" t="s">
        <v>27</v>
      </c>
      <c r="AF82" s="3" t="s">
        <v>27</v>
      </c>
      <c r="AG82" s="3" t="s">
        <v>27</v>
      </c>
      <c r="AH82" s="3" t="s">
        <v>27</v>
      </c>
      <c r="AI82" s="3" t="s">
        <v>27</v>
      </c>
      <c r="AJ82" s="3" t="s">
        <v>27</v>
      </c>
      <c r="AK82" s="3" t="s">
        <v>27</v>
      </c>
      <c r="AL82" s="3" t="s">
        <v>27</v>
      </c>
      <c r="AM82" s="3" t="s">
        <v>27</v>
      </c>
      <c r="AN82" s="3" t="s">
        <v>27</v>
      </c>
      <c r="AO82" s="3" t="s">
        <v>27</v>
      </c>
      <c r="AP82" s="3" t="s">
        <v>27</v>
      </c>
      <c r="AX82" s="3">
        <f t="shared" si="2"/>
        <v>24</v>
      </c>
      <c r="AY82" s="3">
        <f t="shared" si="3"/>
        <v>3</v>
      </c>
    </row>
    <row r="83" spans="2:51" x14ac:dyDescent="0.25">
      <c r="B83" s="3" t="s">
        <v>30</v>
      </c>
      <c r="C83" s="3" t="str">
        <f>C80</f>
        <v>UCPWR_FLAB-N</v>
      </c>
      <c r="D83" s="3" t="s">
        <v>29</v>
      </c>
      <c r="E83" s="3" t="str" cm="1">
        <f t="array" ref="E83">INDEX(PWR_Lab!$A$2:$A$126,AX83)</f>
        <v>KEHYRO05</v>
      </c>
      <c r="F83" s="3" t="s">
        <v>28</v>
      </c>
      <c r="G83" s="3" t="s">
        <v>28</v>
      </c>
      <c r="H83" s="3" t="s">
        <v>28</v>
      </c>
      <c r="I83" s="3">
        <v>3</v>
      </c>
      <c r="J83" s="3" cm="1">
        <f t="array" ref="J83">-INDEX(PWR_Lab!$F$2:$H$126,AX83,AY83)</f>
        <v>-0.36715999999999999</v>
      </c>
      <c r="K83" s="3" t="s">
        <v>27</v>
      </c>
      <c r="L83" s="3" t="s">
        <v>27</v>
      </c>
      <c r="M83" s="3" t="s">
        <v>27</v>
      </c>
      <c r="N83" s="3" t="s">
        <v>27</v>
      </c>
      <c r="O83" s="3" t="s">
        <v>27</v>
      </c>
      <c r="P83" s="3" t="s">
        <v>27</v>
      </c>
      <c r="Q83" s="3" t="s">
        <v>27</v>
      </c>
      <c r="R83" s="3" t="s">
        <v>27</v>
      </c>
      <c r="S83" s="3" t="s">
        <v>27</v>
      </c>
      <c r="T83" s="3" t="s">
        <v>27</v>
      </c>
      <c r="U83" s="3" t="s">
        <v>27</v>
      </c>
      <c r="V83" s="3" t="s">
        <v>27</v>
      </c>
      <c r="W83" s="3" t="s">
        <v>27</v>
      </c>
      <c r="X83" s="3" t="s">
        <v>27</v>
      </c>
      <c r="Y83" s="3" t="s">
        <v>27</v>
      </c>
      <c r="Z83" s="3" t="s">
        <v>27</v>
      </c>
      <c r="AA83" s="3" t="s">
        <v>27</v>
      </c>
      <c r="AB83" s="3" t="s">
        <v>27</v>
      </c>
      <c r="AC83" s="3" t="s">
        <v>27</v>
      </c>
      <c r="AD83" s="3" t="s">
        <v>27</v>
      </c>
      <c r="AE83" s="3" t="s">
        <v>27</v>
      </c>
      <c r="AF83" s="3" t="s">
        <v>27</v>
      </c>
      <c r="AG83" s="3" t="s">
        <v>27</v>
      </c>
      <c r="AH83" s="3" t="s">
        <v>27</v>
      </c>
      <c r="AI83" s="3" t="s">
        <v>27</v>
      </c>
      <c r="AJ83" s="3" t="s">
        <v>27</v>
      </c>
      <c r="AK83" s="3" t="s">
        <v>27</v>
      </c>
      <c r="AL83" s="3" t="s">
        <v>27</v>
      </c>
      <c r="AM83" s="3" t="s">
        <v>27</v>
      </c>
      <c r="AN83" s="3" t="s">
        <v>27</v>
      </c>
      <c r="AO83" s="3" t="s">
        <v>27</v>
      </c>
      <c r="AP83" s="3" t="s">
        <v>27</v>
      </c>
      <c r="AX83" s="3">
        <f t="shared" si="2"/>
        <v>25</v>
      </c>
      <c r="AY83" s="3">
        <f t="shared" si="3"/>
        <v>1</v>
      </c>
    </row>
    <row r="84" spans="2:51" x14ac:dyDescent="0.25">
      <c r="B84" s="3" t="s">
        <v>30</v>
      </c>
      <c r="C84" s="3" t="str">
        <f>C81</f>
        <v>UCPWR_FLAB-P</v>
      </c>
      <c r="D84" s="3" t="s">
        <v>29</v>
      </c>
      <c r="E84" s="3" t="str" cm="1">
        <f t="array" ref="E84">INDEX(PWR_Lab!$A$2:$A$126,AX84)</f>
        <v>KEHYRO05</v>
      </c>
      <c r="F84" s="3" t="s">
        <v>28</v>
      </c>
      <c r="G84" s="3" t="s">
        <v>28</v>
      </c>
      <c r="H84" s="3" t="s">
        <v>28</v>
      </c>
      <c r="I84" s="3">
        <v>3</v>
      </c>
      <c r="J84" s="3" cm="1">
        <f t="array" ref="J84">-INDEX(PWR_Lab!$F$2:$H$126,AX84,AY84)</f>
        <v>-0.37652999999999998</v>
      </c>
      <c r="K84" s="3" t="s">
        <v>27</v>
      </c>
      <c r="L84" s="3" t="s">
        <v>27</v>
      </c>
      <c r="M84" s="3" t="s">
        <v>27</v>
      </c>
      <c r="N84" s="3" t="s">
        <v>27</v>
      </c>
      <c r="O84" s="3" t="s">
        <v>27</v>
      </c>
      <c r="P84" s="3" t="s">
        <v>27</v>
      </c>
      <c r="Q84" s="3" t="s">
        <v>27</v>
      </c>
      <c r="R84" s="3" t="s">
        <v>27</v>
      </c>
      <c r="S84" s="3" t="s">
        <v>27</v>
      </c>
      <c r="T84" s="3" t="s">
        <v>27</v>
      </c>
      <c r="U84" s="3" t="s">
        <v>27</v>
      </c>
      <c r="V84" s="3" t="s">
        <v>27</v>
      </c>
      <c r="W84" s="3" t="s">
        <v>27</v>
      </c>
      <c r="X84" s="3" t="s">
        <v>27</v>
      </c>
      <c r="Y84" s="3" t="s">
        <v>27</v>
      </c>
      <c r="Z84" s="3" t="s">
        <v>27</v>
      </c>
      <c r="AA84" s="3" t="s">
        <v>27</v>
      </c>
      <c r="AB84" s="3" t="s">
        <v>27</v>
      </c>
      <c r="AC84" s="3" t="s">
        <v>27</v>
      </c>
      <c r="AD84" s="3" t="s">
        <v>27</v>
      </c>
      <c r="AE84" s="3" t="s">
        <v>27</v>
      </c>
      <c r="AF84" s="3" t="s">
        <v>27</v>
      </c>
      <c r="AG84" s="3" t="s">
        <v>27</v>
      </c>
      <c r="AH84" s="3" t="s">
        <v>27</v>
      </c>
      <c r="AI84" s="3" t="s">
        <v>27</v>
      </c>
      <c r="AJ84" s="3" t="s">
        <v>27</v>
      </c>
      <c r="AK84" s="3" t="s">
        <v>27</v>
      </c>
      <c r="AL84" s="3" t="s">
        <v>27</v>
      </c>
      <c r="AM84" s="3" t="s">
        <v>27</v>
      </c>
      <c r="AN84" s="3" t="s">
        <v>27</v>
      </c>
      <c r="AO84" s="3" t="s">
        <v>27</v>
      </c>
      <c r="AP84" s="3" t="s">
        <v>27</v>
      </c>
      <c r="AX84" s="3">
        <f t="shared" si="2"/>
        <v>25</v>
      </c>
      <c r="AY84" s="3">
        <f t="shared" si="3"/>
        <v>2</v>
      </c>
    </row>
    <row r="85" spans="2:51" x14ac:dyDescent="0.25">
      <c r="B85" s="3" t="s">
        <v>30</v>
      </c>
      <c r="C85" s="3" t="str">
        <f>C82</f>
        <v>UCPWR_FLAB-S</v>
      </c>
      <c r="D85" s="3" t="s">
        <v>29</v>
      </c>
      <c r="E85" s="3" t="str" cm="1">
        <f t="array" ref="E85">INDEX(PWR_Lab!$A$2:$A$126,AX85)</f>
        <v>KEHYRO05</v>
      </c>
      <c r="F85" s="3" t="s">
        <v>28</v>
      </c>
      <c r="G85" s="3" t="s">
        <v>28</v>
      </c>
      <c r="H85" s="3" t="s">
        <v>28</v>
      </c>
      <c r="I85" s="3">
        <v>3</v>
      </c>
      <c r="J85" s="3" cm="1">
        <f t="array" ref="J85">-INDEX(PWR_Lab!$F$2:$H$126,AX85,AY85)</f>
        <v>-0.36501</v>
      </c>
      <c r="K85" s="3" t="s">
        <v>27</v>
      </c>
      <c r="L85" s="3" t="s">
        <v>27</v>
      </c>
      <c r="M85" s="3" t="s">
        <v>27</v>
      </c>
      <c r="N85" s="3" t="s">
        <v>27</v>
      </c>
      <c r="O85" s="3" t="s">
        <v>27</v>
      </c>
      <c r="P85" s="3" t="s">
        <v>27</v>
      </c>
      <c r="Q85" s="3" t="s">
        <v>27</v>
      </c>
      <c r="R85" s="3" t="s">
        <v>27</v>
      </c>
      <c r="S85" s="3" t="s">
        <v>27</v>
      </c>
      <c r="T85" s="3" t="s">
        <v>27</v>
      </c>
      <c r="U85" s="3" t="s">
        <v>27</v>
      </c>
      <c r="V85" s="3" t="s">
        <v>27</v>
      </c>
      <c r="W85" s="3" t="s">
        <v>27</v>
      </c>
      <c r="X85" s="3" t="s">
        <v>27</v>
      </c>
      <c r="Y85" s="3" t="s">
        <v>27</v>
      </c>
      <c r="Z85" s="3" t="s">
        <v>27</v>
      </c>
      <c r="AA85" s="3" t="s">
        <v>27</v>
      </c>
      <c r="AB85" s="3" t="s">
        <v>27</v>
      </c>
      <c r="AC85" s="3" t="s">
        <v>27</v>
      </c>
      <c r="AD85" s="3" t="s">
        <v>27</v>
      </c>
      <c r="AE85" s="3" t="s">
        <v>27</v>
      </c>
      <c r="AF85" s="3" t="s">
        <v>27</v>
      </c>
      <c r="AG85" s="3" t="s">
        <v>27</v>
      </c>
      <c r="AH85" s="3" t="s">
        <v>27</v>
      </c>
      <c r="AI85" s="3" t="s">
        <v>27</v>
      </c>
      <c r="AJ85" s="3" t="s">
        <v>27</v>
      </c>
      <c r="AK85" s="3" t="s">
        <v>27</v>
      </c>
      <c r="AL85" s="3" t="s">
        <v>27</v>
      </c>
      <c r="AM85" s="3" t="s">
        <v>27</v>
      </c>
      <c r="AN85" s="3" t="s">
        <v>27</v>
      </c>
      <c r="AO85" s="3" t="s">
        <v>27</v>
      </c>
      <c r="AP85" s="3" t="s">
        <v>27</v>
      </c>
      <c r="AX85" s="3">
        <f t="shared" si="2"/>
        <v>25</v>
      </c>
      <c r="AY85" s="3">
        <f t="shared" si="3"/>
        <v>3</v>
      </c>
    </row>
    <row r="86" spans="2:51" x14ac:dyDescent="0.25">
      <c r="B86" s="3" t="s">
        <v>30</v>
      </c>
      <c r="C86" s="3" t="str">
        <f>C83</f>
        <v>UCPWR_FLAB-N</v>
      </c>
      <c r="D86" s="3" t="s">
        <v>29</v>
      </c>
      <c r="E86" s="3" t="str" cm="1">
        <f t="array" ref="E86">INDEX(PWR_Lab!$A$2:$A$126,AX86)</f>
        <v>KEHYRO06</v>
      </c>
      <c r="F86" s="3" t="s">
        <v>28</v>
      </c>
      <c r="G86" s="3" t="s">
        <v>28</v>
      </c>
      <c r="H86" s="3" t="s">
        <v>28</v>
      </c>
      <c r="I86" s="3">
        <v>3</v>
      </c>
      <c r="J86" s="3" cm="1">
        <f t="array" ref="J86">-INDEX(PWR_Lab!$F$2:$H$126,AX86,AY86)</f>
        <v>-0.36715999999999999</v>
      </c>
      <c r="K86" s="3" t="s">
        <v>27</v>
      </c>
      <c r="L86" s="3" t="s">
        <v>27</v>
      </c>
      <c r="M86" s="3" t="s">
        <v>27</v>
      </c>
      <c r="N86" s="3" t="s">
        <v>27</v>
      </c>
      <c r="O86" s="3" t="s">
        <v>27</v>
      </c>
      <c r="P86" s="3" t="s">
        <v>27</v>
      </c>
      <c r="Q86" s="3" t="s">
        <v>27</v>
      </c>
      <c r="R86" s="3" t="s">
        <v>27</v>
      </c>
      <c r="S86" s="3" t="s">
        <v>27</v>
      </c>
      <c r="T86" s="3" t="s">
        <v>27</v>
      </c>
      <c r="U86" s="3" t="s">
        <v>27</v>
      </c>
      <c r="V86" s="3" t="s">
        <v>27</v>
      </c>
      <c r="W86" s="3" t="s">
        <v>27</v>
      </c>
      <c r="X86" s="3" t="s">
        <v>27</v>
      </c>
      <c r="Y86" s="3" t="s">
        <v>27</v>
      </c>
      <c r="Z86" s="3" t="s">
        <v>27</v>
      </c>
      <c r="AA86" s="3" t="s">
        <v>27</v>
      </c>
      <c r="AB86" s="3" t="s">
        <v>27</v>
      </c>
      <c r="AC86" s="3" t="s">
        <v>27</v>
      </c>
      <c r="AD86" s="3" t="s">
        <v>27</v>
      </c>
      <c r="AE86" s="3" t="s">
        <v>27</v>
      </c>
      <c r="AF86" s="3" t="s">
        <v>27</v>
      </c>
      <c r="AG86" s="3" t="s">
        <v>27</v>
      </c>
      <c r="AH86" s="3" t="s">
        <v>27</v>
      </c>
      <c r="AI86" s="3" t="s">
        <v>27</v>
      </c>
      <c r="AJ86" s="3" t="s">
        <v>27</v>
      </c>
      <c r="AK86" s="3" t="s">
        <v>27</v>
      </c>
      <c r="AL86" s="3" t="s">
        <v>27</v>
      </c>
      <c r="AM86" s="3" t="s">
        <v>27</v>
      </c>
      <c r="AN86" s="3" t="s">
        <v>27</v>
      </c>
      <c r="AO86" s="3" t="s">
        <v>27</v>
      </c>
      <c r="AP86" s="3" t="s">
        <v>27</v>
      </c>
      <c r="AX86" s="3">
        <f t="shared" si="2"/>
        <v>26</v>
      </c>
      <c r="AY86" s="3">
        <f t="shared" si="3"/>
        <v>1</v>
      </c>
    </row>
    <row r="87" spans="2:51" x14ac:dyDescent="0.25">
      <c r="B87" s="3" t="s">
        <v>30</v>
      </c>
      <c r="C87" s="3" t="str">
        <f>C84</f>
        <v>UCPWR_FLAB-P</v>
      </c>
      <c r="D87" s="3" t="s">
        <v>29</v>
      </c>
      <c r="E87" s="3" t="str" cm="1">
        <f t="array" ref="E87">INDEX(PWR_Lab!$A$2:$A$126,AX87)</f>
        <v>KEHYRO06</v>
      </c>
      <c r="F87" s="3" t="s">
        <v>28</v>
      </c>
      <c r="G87" s="3" t="s">
        <v>28</v>
      </c>
      <c r="H87" s="3" t="s">
        <v>28</v>
      </c>
      <c r="I87" s="3">
        <v>3</v>
      </c>
      <c r="J87" s="3" cm="1">
        <f t="array" ref="J87">-INDEX(PWR_Lab!$F$2:$H$126,AX87,AY87)</f>
        <v>-0.37652999999999998</v>
      </c>
      <c r="K87" s="3" t="s">
        <v>27</v>
      </c>
      <c r="L87" s="3" t="s">
        <v>27</v>
      </c>
      <c r="M87" s="3" t="s">
        <v>27</v>
      </c>
      <c r="N87" s="3" t="s">
        <v>27</v>
      </c>
      <c r="O87" s="3" t="s">
        <v>27</v>
      </c>
      <c r="P87" s="3" t="s">
        <v>27</v>
      </c>
      <c r="Q87" s="3" t="s">
        <v>27</v>
      </c>
      <c r="R87" s="3" t="s">
        <v>27</v>
      </c>
      <c r="S87" s="3" t="s">
        <v>27</v>
      </c>
      <c r="T87" s="3" t="s">
        <v>27</v>
      </c>
      <c r="U87" s="3" t="s">
        <v>27</v>
      </c>
      <c r="V87" s="3" t="s">
        <v>27</v>
      </c>
      <c r="W87" s="3" t="s">
        <v>27</v>
      </c>
      <c r="X87" s="3" t="s">
        <v>27</v>
      </c>
      <c r="Y87" s="3" t="s">
        <v>27</v>
      </c>
      <c r="Z87" s="3" t="s">
        <v>27</v>
      </c>
      <c r="AA87" s="3" t="s">
        <v>27</v>
      </c>
      <c r="AB87" s="3" t="s">
        <v>27</v>
      </c>
      <c r="AC87" s="3" t="s">
        <v>27</v>
      </c>
      <c r="AD87" s="3" t="s">
        <v>27</v>
      </c>
      <c r="AE87" s="3" t="s">
        <v>27</v>
      </c>
      <c r="AF87" s="3" t="s">
        <v>27</v>
      </c>
      <c r="AG87" s="3" t="s">
        <v>27</v>
      </c>
      <c r="AH87" s="3" t="s">
        <v>27</v>
      </c>
      <c r="AI87" s="3" t="s">
        <v>27</v>
      </c>
      <c r="AJ87" s="3" t="s">
        <v>27</v>
      </c>
      <c r="AK87" s="3" t="s">
        <v>27</v>
      </c>
      <c r="AL87" s="3" t="s">
        <v>27</v>
      </c>
      <c r="AM87" s="3" t="s">
        <v>27</v>
      </c>
      <c r="AN87" s="3" t="s">
        <v>27</v>
      </c>
      <c r="AO87" s="3" t="s">
        <v>27</v>
      </c>
      <c r="AP87" s="3" t="s">
        <v>27</v>
      </c>
      <c r="AX87" s="3">
        <f t="shared" si="2"/>
        <v>26</v>
      </c>
      <c r="AY87" s="3">
        <f t="shared" si="3"/>
        <v>2</v>
      </c>
    </row>
    <row r="88" spans="2:51" x14ac:dyDescent="0.25">
      <c r="B88" s="3" t="s">
        <v>30</v>
      </c>
      <c r="C88" s="3" t="str">
        <f>C85</f>
        <v>UCPWR_FLAB-S</v>
      </c>
      <c r="D88" s="3" t="s">
        <v>29</v>
      </c>
      <c r="E88" s="3" t="str" cm="1">
        <f t="array" ref="E88">INDEX(PWR_Lab!$A$2:$A$126,AX88)</f>
        <v>KEHYRO06</v>
      </c>
      <c r="F88" s="3" t="s">
        <v>28</v>
      </c>
      <c r="G88" s="3" t="s">
        <v>28</v>
      </c>
      <c r="H88" s="3" t="s">
        <v>28</v>
      </c>
      <c r="I88" s="3">
        <v>3</v>
      </c>
      <c r="J88" s="3" cm="1">
        <f t="array" ref="J88">-INDEX(PWR_Lab!$F$2:$H$126,AX88,AY88)</f>
        <v>-0.36501</v>
      </c>
      <c r="K88" s="3" t="s">
        <v>27</v>
      </c>
      <c r="L88" s="3" t="s">
        <v>27</v>
      </c>
      <c r="M88" s="3" t="s">
        <v>27</v>
      </c>
      <c r="N88" s="3" t="s">
        <v>27</v>
      </c>
      <c r="O88" s="3" t="s">
        <v>27</v>
      </c>
      <c r="P88" s="3" t="s">
        <v>27</v>
      </c>
      <c r="Q88" s="3" t="s">
        <v>27</v>
      </c>
      <c r="R88" s="3" t="s">
        <v>27</v>
      </c>
      <c r="S88" s="3" t="s">
        <v>27</v>
      </c>
      <c r="T88" s="3" t="s">
        <v>27</v>
      </c>
      <c r="U88" s="3" t="s">
        <v>27</v>
      </c>
      <c r="V88" s="3" t="s">
        <v>27</v>
      </c>
      <c r="W88" s="3" t="s">
        <v>27</v>
      </c>
      <c r="X88" s="3" t="s">
        <v>27</v>
      </c>
      <c r="Y88" s="3" t="s">
        <v>27</v>
      </c>
      <c r="Z88" s="3" t="s">
        <v>27</v>
      </c>
      <c r="AA88" s="3" t="s">
        <v>27</v>
      </c>
      <c r="AB88" s="3" t="s">
        <v>27</v>
      </c>
      <c r="AC88" s="3" t="s">
        <v>27</v>
      </c>
      <c r="AD88" s="3" t="s">
        <v>27</v>
      </c>
      <c r="AE88" s="3" t="s">
        <v>27</v>
      </c>
      <c r="AF88" s="3" t="s">
        <v>27</v>
      </c>
      <c r="AG88" s="3" t="s">
        <v>27</v>
      </c>
      <c r="AH88" s="3" t="s">
        <v>27</v>
      </c>
      <c r="AI88" s="3" t="s">
        <v>27</v>
      </c>
      <c r="AJ88" s="3" t="s">
        <v>27</v>
      </c>
      <c r="AK88" s="3" t="s">
        <v>27</v>
      </c>
      <c r="AL88" s="3" t="s">
        <v>27</v>
      </c>
      <c r="AM88" s="3" t="s">
        <v>27</v>
      </c>
      <c r="AN88" s="3" t="s">
        <v>27</v>
      </c>
      <c r="AO88" s="3" t="s">
        <v>27</v>
      </c>
      <c r="AP88" s="3" t="s">
        <v>27</v>
      </c>
      <c r="AX88" s="3">
        <f t="shared" si="2"/>
        <v>26</v>
      </c>
      <c r="AY88" s="3">
        <f t="shared" si="3"/>
        <v>3</v>
      </c>
    </row>
    <row r="89" spans="2:51" x14ac:dyDescent="0.25">
      <c r="B89" s="3" t="s">
        <v>30</v>
      </c>
      <c r="C89" s="3" t="str">
        <f>C86</f>
        <v>UCPWR_FLAB-N</v>
      </c>
      <c r="D89" s="3" t="s">
        <v>29</v>
      </c>
      <c r="E89" s="3" t="str" cm="1">
        <f t="array" ref="E89">INDEX(PWR_Lab!$A$2:$A$126,AX89)</f>
        <v>KEHYRO07</v>
      </c>
      <c r="F89" s="3" t="s">
        <v>28</v>
      </c>
      <c r="G89" s="3" t="s">
        <v>28</v>
      </c>
      <c r="H89" s="3" t="s">
        <v>28</v>
      </c>
      <c r="I89" s="3">
        <v>3</v>
      </c>
      <c r="J89" s="3" cm="1">
        <f t="array" ref="J89">-INDEX(PWR_Lab!$F$2:$H$126,AX89,AY89)</f>
        <v>-0.36715999999999999</v>
      </c>
      <c r="K89" s="3" t="s">
        <v>27</v>
      </c>
      <c r="L89" s="3" t="s">
        <v>27</v>
      </c>
      <c r="M89" s="3" t="s">
        <v>27</v>
      </c>
      <c r="N89" s="3" t="s">
        <v>27</v>
      </c>
      <c r="O89" s="3" t="s">
        <v>27</v>
      </c>
      <c r="P89" s="3" t="s">
        <v>27</v>
      </c>
      <c r="Q89" s="3" t="s">
        <v>27</v>
      </c>
      <c r="R89" s="3" t="s">
        <v>27</v>
      </c>
      <c r="S89" s="3" t="s">
        <v>27</v>
      </c>
      <c r="T89" s="3" t="s">
        <v>27</v>
      </c>
      <c r="U89" s="3" t="s">
        <v>27</v>
      </c>
      <c r="V89" s="3" t="s">
        <v>27</v>
      </c>
      <c r="W89" s="3" t="s">
        <v>27</v>
      </c>
      <c r="X89" s="3" t="s">
        <v>27</v>
      </c>
      <c r="Y89" s="3" t="s">
        <v>27</v>
      </c>
      <c r="Z89" s="3" t="s">
        <v>27</v>
      </c>
      <c r="AA89" s="3" t="s">
        <v>27</v>
      </c>
      <c r="AB89" s="3" t="s">
        <v>27</v>
      </c>
      <c r="AC89" s="3" t="s">
        <v>27</v>
      </c>
      <c r="AD89" s="3" t="s">
        <v>27</v>
      </c>
      <c r="AE89" s="3" t="s">
        <v>27</v>
      </c>
      <c r="AF89" s="3" t="s">
        <v>27</v>
      </c>
      <c r="AG89" s="3" t="s">
        <v>27</v>
      </c>
      <c r="AH89" s="3" t="s">
        <v>27</v>
      </c>
      <c r="AI89" s="3" t="s">
        <v>27</v>
      </c>
      <c r="AJ89" s="3" t="s">
        <v>27</v>
      </c>
      <c r="AK89" s="3" t="s">
        <v>27</v>
      </c>
      <c r="AL89" s="3" t="s">
        <v>27</v>
      </c>
      <c r="AM89" s="3" t="s">
        <v>27</v>
      </c>
      <c r="AN89" s="3" t="s">
        <v>27</v>
      </c>
      <c r="AO89" s="3" t="s">
        <v>27</v>
      </c>
      <c r="AP89" s="3" t="s">
        <v>27</v>
      </c>
      <c r="AX89" s="3">
        <f t="shared" si="2"/>
        <v>27</v>
      </c>
      <c r="AY89" s="3">
        <f t="shared" si="3"/>
        <v>1</v>
      </c>
    </row>
    <row r="90" spans="2:51" x14ac:dyDescent="0.25">
      <c r="B90" s="3" t="s">
        <v>30</v>
      </c>
      <c r="C90" s="3" t="str">
        <f>C87</f>
        <v>UCPWR_FLAB-P</v>
      </c>
      <c r="D90" s="3" t="s">
        <v>29</v>
      </c>
      <c r="E90" s="3" t="str" cm="1">
        <f t="array" ref="E90">INDEX(PWR_Lab!$A$2:$A$126,AX90)</f>
        <v>KEHYRO07</v>
      </c>
      <c r="F90" s="3" t="s">
        <v>28</v>
      </c>
      <c r="G90" s="3" t="s">
        <v>28</v>
      </c>
      <c r="H90" s="3" t="s">
        <v>28</v>
      </c>
      <c r="I90" s="3">
        <v>3</v>
      </c>
      <c r="J90" s="3" cm="1">
        <f t="array" ref="J90">-INDEX(PWR_Lab!$F$2:$H$126,AX90,AY90)</f>
        <v>-0.37652999999999998</v>
      </c>
      <c r="K90" s="3" t="s">
        <v>27</v>
      </c>
      <c r="L90" s="3" t="s">
        <v>27</v>
      </c>
      <c r="M90" s="3" t="s">
        <v>27</v>
      </c>
      <c r="N90" s="3" t="s">
        <v>27</v>
      </c>
      <c r="O90" s="3" t="s">
        <v>27</v>
      </c>
      <c r="P90" s="3" t="s">
        <v>27</v>
      </c>
      <c r="Q90" s="3" t="s">
        <v>27</v>
      </c>
      <c r="R90" s="3" t="s">
        <v>27</v>
      </c>
      <c r="S90" s="3" t="s">
        <v>27</v>
      </c>
      <c r="T90" s="3" t="s">
        <v>27</v>
      </c>
      <c r="U90" s="3" t="s">
        <v>27</v>
      </c>
      <c r="V90" s="3" t="s">
        <v>27</v>
      </c>
      <c r="W90" s="3" t="s">
        <v>27</v>
      </c>
      <c r="X90" s="3" t="s">
        <v>27</v>
      </c>
      <c r="Y90" s="3" t="s">
        <v>27</v>
      </c>
      <c r="Z90" s="3" t="s">
        <v>27</v>
      </c>
      <c r="AA90" s="3" t="s">
        <v>27</v>
      </c>
      <c r="AB90" s="3" t="s">
        <v>27</v>
      </c>
      <c r="AC90" s="3" t="s">
        <v>27</v>
      </c>
      <c r="AD90" s="3" t="s">
        <v>27</v>
      </c>
      <c r="AE90" s="3" t="s">
        <v>27</v>
      </c>
      <c r="AF90" s="3" t="s">
        <v>27</v>
      </c>
      <c r="AG90" s="3" t="s">
        <v>27</v>
      </c>
      <c r="AH90" s="3" t="s">
        <v>27</v>
      </c>
      <c r="AI90" s="3" t="s">
        <v>27</v>
      </c>
      <c r="AJ90" s="3" t="s">
        <v>27</v>
      </c>
      <c r="AK90" s="3" t="s">
        <v>27</v>
      </c>
      <c r="AL90" s="3" t="s">
        <v>27</v>
      </c>
      <c r="AM90" s="3" t="s">
        <v>27</v>
      </c>
      <c r="AN90" s="3" t="s">
        <v>27</v>
      </c>
      <c r="AO90" s="3" t="s">
        <v>27</v>
      </c>
      <c r="AP90" s="3" t="s">
        <v>27</v>
      </c>
      <c r="AX90" s="3">
        <f t="shared" si="2"/>
        <v>27</v>
      </c>
      <c r="AY90" s="3">
        <f t="shared" si="3"/>
        <v>2</v>
      </c>
    </row>
    <row r="91" spans="2:51" x14ac:dyDescent="0.25">
      <c r="B91" s="3" t="s">
        <v>30</v>
      </c>
      <c r="C91" s="3" t="str">
        <f>C88</f>
        <v>UCPWR_FLAB-S</v>
      </c>
      <c r="D91" s="3" t="s">
        <v>29</v>
      </c>
      <c r="E91" s="3" t="str" cm="1">
        <f t="array" ref="E91">INDEX(PWR_Lab!$A$2:$A$126,AX91)</f>
        <v>KEHYRO07</v>
      </c>
      <c r="F91" s="3" t="s">
        <v>28</v>
      </c>
      <c r="G91" s="3" t="s">
        <v>28</v>
      </c>
      <c r="H91" s="3" t="s">
        <v>28</v>
      </c>
      <c r="I91" s="3">
        <v>3</v>
      </c>
      <c r="J91" s="3" cm="1">
        <f t="array" ref="J91">-INDEX(PWR_Lab!$F$2:$H$126,AX91,AY91)</f>
        <v>-0.36501</v>
      </c>
      <c r="K91" s="3" t="s">
        <v>27</v>
      </c>
      <c r="L91" s="3" t="s">
        <v>27</v>
      </c>
      <c r="M91" s="3" t="s">
        <v>27</v>
      </c>
      <c r="N91" s="3" t="s">
        <v>27</v>
      </c>
      <c r="O91" s="3" t="s">
        <v>27</v>
      </c>
      <c r="P91" s="3" t="s">
        <v>27</v>
      </c>
      <c r="Q91" s="3" t="s">
        <v>27</v>
      </c>
      <c r="R91" s="3" t="s">
        <v>27</v>
      </c>
      <c r="S91" s="3" t="s">
        <v>27</v>
      </c>
      <c r="T91" s="3" t="s">
        <v>27</v>
      </c>
      <c r="U91" s="3" t="s">
        <v>27</v>
      </c>
      <c r="V91" s="3" t="s">
        <v>27</v>
      </c>
      <c r="W91" s="3" t="s">
        <v>27</v>
      </c>
      <c r="X91" s="3" t="s">
        <v>27</v>
      </c>
      <c r="Y91" s="3" t="s">
        <v>27</v>
      </c>
      <c r="Z91" s="3" t="s">
        <v>27</v>
      </c>
      <c r="AA91" s="3" t="s">
        <v>27</v>
      </c>
      <c r="AB91" s="3" t="s">
        <v>27</v>
      </c>
      <c r="AC91" s="3" t="s">
        <v>27</v>
      </c>
      <c r="AD91" s="3" t="s">
        <v>27</v>
      </c>
      <c r="AE91" s="3" t="s">
        <v>27</v>
      </c>
      <c r="AF91" s="3" t="s">
        <v>27</v>
      </c>
      <c r="AG91" s="3" t="s">
        <v>27</v>
      </c>
      <c r="AH91" s="3" t="s">
        <v>27</v>
      </c>
      <c r="AI91" s="3" t="s">
        <v>27</v>
      </c>
      <c r="AJ91" s="3" t="s">
        <v>27</v>
      </c>
      <c r="AK91" s="3" t="s">
        <v>27</v>
      </c>
      <c r="AL91" s="3" t="s">
        <v>27</v>
      </c>
      <c r="AM91" s="3" t="s">
        <v>27</v>
      </c>
      <c r="AN91" s="3" t="s">
        <v>27</v>
      </c>
      <c r="AO91" s="3" t="s">
        <v>27</v>
      </c>
      <c r="AP91" s="3" t="s">
        <v>27</v>
      </c>
      <c r="AX91" s="3">
        <f t="shared" si="2"/>
        <v>27</v>
      </c>
      <c r="AY91" s="3">
        <f t="shared" si="3"/>
        <v>3</v>
      </c>
    </row>
    <row r="92" spans="2:51" x14ac:dyDescent="0.25">
      <c r="B92" s="3" t="s">
        <v>30</v>
      </c>
      <c r="C92" s="3" t="str">
        <f>C89</f>
        <v>UCPWR_FLAB-N</v>
      </c>
      <c r="D92" s="3" t="s">
        <v>29</v>
      </c>
      <c r="E92" s="3" t="str" cm="1">
        <f t="array" ref="E92">INDEX(PWR_Lab!$A$2:$A$126,AX92)</f>
        <v>KEHYRO08</v>
      </c>
      <c r="F92" s="3" t="s">
        <v>28</v>
      </c>
      <c r="G92" s="3" t="s">
        <v>28</v>
      </c>
      <c r="H92" s="3" t="s">
        <v>28</v>
      </c>
      <c r="I92" s="3">
        <v>3</v>
      </c>
      <c r="J92" s="3" cm="1">
        <f t="array" ref="J92">-INDEX(PWR_Lab!$F$2:$H$126,AX92,AY92)</f>
        <v>-0.36715999999999999</v>
      </c>
      <c r="K92" s="3" t="s">
        <v>27</v>
      </c>
      <c r="L92" s="3" t="s">
        <v>27</v>
      </c>
      <c r="M92" s="3" t="s">
        <v>27</v>
      </c>
      <c r="N92" s="3" t="s">
        <v>27</v>
      </c>
      <c r="O92" s="3" t="s">
        <v>27</v>
      </c>
      <c r="P92" s="3" t="s">
        <v>27</v>
      </c>
      <c r="Q92" s="3" t="s">
        <v>27</v>
      </c>
      <c r="R92" s="3" t="s">
        <v>27</v>
      </c>
      <c r="S92" s="3" t="s">
        <v>27</v>
      </c>
      <c r="T92" s="3" t="s">
        <v>27</v>
      </c>
      <c r="U92" s="3" t="s">
        <v>27</v>
      </c>
      <c r="V92" s="3" t="s">
        <v>27</v>
      </c>
      <c r="W92" s="3" t="s">
        <v>27</v>
      </c>
      <c r="X92" s="3" t="s">
        <v>27</v>
      </c>
      <c r="Y92" s="3" t="s">
        <v>27</v>
      </c>
      <c r="Z92" s="3" t="s">
        <v>27</v>
      </c>
      <c r="AA92" s="3" t="s">
        <v>27</v>
      </c>
      <c r="AB92" s="3" t="s">
        <v>27</v>
      </c>
      <c r="AC92" s="3" t="s">
        <v>27</v>
      </c>
      <c r="AD92" s="3" t="s">
        <v>27</v>
      </c>
      <c r="AE92" s="3" t="s">
        <v>27</v>
      </c>
      <c r="AF92" s="3" t="s">
        <v>27</v>
      </c>
      <c r="AG92" s="3" t="s">
        <v>27</v>
      </c>
      <c r="AH92" s="3" t="s">
        <v>27</v>
      </c>
      <c r="AI92" s="3" t="s">
        <v>27</v>
      </c>
      <c r="AJ92" s="3" t="s">
        <v>27</v>
      </c>
      <c r="AK92" s="3" t="s">
        <v>27</v>
      </c>
      <c r="AL92" s="3" t="s">
        <v>27</v>
      </c>
      <c r="AM92" s="3" t="s">
        <v>27</v>
      </c>
      <c r="AN92" s="3" t="s">
        <v>27</v>
      </c>
      <c r="AO92" s="3" t="s">
        <v>27</v>
      </c>
      <c r="AP92" s="3" t="s">
        <v>27</v>
      </c>
      <c r="AX92" s="3">
        <f t="shared" si="2"/>
        <v>28</v>
      </c>
      <c r="AY92" s="3">
        <f t="shared" si="3"/>
        <v>1</v>
      </c>
    </row>
    <row r="93" spans="2:51" x14ac:dyDescent="0.25">
      <c r="B93" s="3" t="s">
        <v>30</v>
      </c>
      <c r="C93" s="3" t="str">
        <f>C90</f>
        <v>UCPWR_FLAB-P</v>
      </c>
      <c r="D93" s="3" t="s">
        <v>29</v>
      </c>
      <c r="E93" s="3" t="str" cm="1">
        <f t="array" ref="E93">INDEX(PWR_Lab!$A$2:$A$126,AX93)</f>
        <v>KEHYRO08</v>
      </c>
      <c r="F93" s="3" t="s">
        <v>28</v>
      </c>
      <c r="G93" s="3" t="s">
        <v>28</v>
      </c>
      <c r="H93" s="3" t="s">
        <v>28</v>
      </c>
      <c r="I93" s="3">
        <v>3</v>
      </c>
      <c r="J93" s="3" cm="1">
        <f t="array" ref="J93">-INDEX(PWR_Lab!$F$2:$H$126,AX93,AY93)</f>
        <v>-0.37652999999999998</v>
      </c>
      <c r="K93" s="3" t="s">
        <v>27</v>
      </c>
      <c r="L93" s="3" t="s">
        <v>27</v>
      </c>
      <c r="M93" s="3" t="s">
        <v>27</v>
      </c>
      <c r="N93" s="3" t="s">
        <v>27</v>
      </c>
      <c r="O93" s="3" t="s">
        <v>27</v>
      </c>
      <c r="P93" s="3" t="s">
        <v>27</v>
      </c>
      <c r="Q93" s="3" t="s">
        <v>27</v>
      </c>
      <c r="R93" s="3" t="s">
        <v>27</v>
      </c>
      <c r="S93" s="3" t="s">
        <v>27</v>
      </c>
      <c r="T93" s="3" t="s">
        <v>27</v>
      </c>
      <c r="U93" s="3" t="s">
        <v>27</v>
      </c>
      <c r="V93" s="3" t="s">
        <v>27</v>
      </c>
      <c r="W93" s="3" t="s">
        <v>27</v>
      </c>
      <c r="X93" s="3" t="s">
        <v>27</v>
      </c>
      <c r="Y93" s="3" t="s">
        <v>27</v>
      </c>
      <c r="Z93" s="3" t="s">
        <v>27</v>
      </c>
      <c r="AA93" s="3" t="s">
        <v>27</v>
      </c>
      <c r="AB93" s="3" t="s">
        <v>27</v>
      </c>
      <c r="AC93" s="3" t="s">
        <v>27</v>
      </c>
      <c r="AD93" s="3" t="s">
        <v>27</v>
      </c>
      <c r="AE93" s="3" t="s">
        <v>27</v>
      </c>
      <c r="AF93" s="3" t="s">
        <v>27</v>
      </c>
      <c r="AG93" s="3" t="s">
        <v>27</v>
      </c>
      <c r="AH93" s="3" t="s">
        <v>27</v>
      </c>
      <c r="AI93" s="3" t="s">
        <v>27</v>
      </c>
      <c r="AJ93" s="3" t="s">
        <v>27</v>
      </c>
      <c r="AK93" s="3" t="s">
        <v>27</v>
      </c>
      <c r="AL93" s="3" t="s">
        <v>27</v>
      </c>
      <c r="AM93" s="3" t="s">
        <v>27</v>
      </c>
      <c r="AN93" s="3" t="s">
        <v>27</v>
      </c>
      <c r="AO93" s="3" t="s">
        <v>27</v>
      </c>
      <c r="AP93" s="3" t="s">
        <v>27</v>
      </c>
      <c r="AX93" s="3">
        <f t="shared" si="2"/>
        <v>28</v>
      </c>
      <c r="AY93" s="3">
        <f t="shared" si="3"/>
        <v>2</v>
      </c>
    </row>
    <row r="94" spans="2:51" x14ac:dyDescent="0.25">
      <c r="B94" s="3" t="s">
        <v>30</v>
      </c>
      <c r="C94" s="3" t="str">
        <f>C91</f>
        <v>UCPWR_FLAB-S</v>
      </c>
      <c r="D94" s="3" t="s">
        <v>29</v>
      </c>
      <c r="E94" s="3" t="str" cm="1">
        <f t="array" ref="E94">INDEX(PWR_Lab!$A$2:$A$126,AX94)</f>
        <v>KEHYRO08</v>
      </c>
      <c r="F94" s="3" t="s">
        <v>28</v>
      </c>
      <c r="G94" s="3" t="s">
        <v>28</v>
      </c>
      <c r="H94" s="3" t="s">
        <v>28</v>
      </c>
      <c r="I94" s="3">
        <v>3</v>
      </c>
      <c r="J94" s="3" cm="1">
        <f t="array" ref="J94">-INDEX(PWR_Lab!$F$2:$H$126,AX94,AY94)</f>
        <v>-0.36501</v>
      </c>
      <c r="K94" s="3" t="s">
        <v>27</v>
      </c>
      <c r="L94" s="3" t="s">
        <v>27</v>
      </c>
      <c r="M94" s="3" t="s">
        <v>27</v>
      </c>
      <c r="N94" s="3" t="s">
        <v>27</v>
      </c>
      <c r="O94" s="3" t="s">
        <v>27</v>
      </c>
      <c r="P94" s="3" t="s">
        <v>27</v>
      </c>
      <c r="Q94" s="3" t="s">
        <v>27</v>
      </c>
      <c r="R94" s="3" t="s">
        <v>27</v>
      </c>
      <c r="S94" s="3" t="s">
        <v>27</v>
      </c>
      <c r="T94" s="3" t="s">
        <v>27</v>
      </c>
      <c r="U94" s="3" t="s">
        <v>27</v>
      </c>
      <c r="V94" s="3" t="s">
        <v>27</v>
      </c>
      <c r="W94" s="3" t="s">
        <v>27</v>
      </c>
      <c r="X94" s="3" t="s">
        <v>27</v>
      </c>
      <c r="Y94" s="3" t="s">
        <v>27</v>
      </c>
      <c r="Z94" s="3" t="s">
        <v>27</v>
      </c>
      <c r="AA94" s="3" t="s">
        <v>27</v>
      </c>
      <c r="AB94" s="3" t="s">
        <v>27</v>
      </c>
      <c r="AC94" s="3" t="s">
        <v>27</v>
      </c>
      <c r="AD94" s="3" t="s">
        <v>27</v>
      </c>
      <c r="AE94" s="3" t="s">
        <v>27</v>
      </c>
      <c r="AF94" s="3" t="s">
        <v>27</v>
      </c>
      <c r="AG94" s="3" t="s">
        <v>27</v>
      </c>
      <c r="AH94" s="3" t="s">
        <v>27</v>
      </c>
      <c r="AI94" s="3" t="s">
        <v>27</v>
      </c>
      <c r="AJ94" s="3" t="s">
        <v>27</v>
      </c>
      <c r="AK94" s="3" t="s">
        <v>27</v>
      </c>
      <c r="AL94" s="3" t="s">
        <v>27</v>
      </c>
      <c r="AM94" s="3" t="s">
        <v>27</v>
      </c>
      <c r="AN94" s="3" t="s">
        <v>27</v>
      </c>
      <c r="AO94" s="3" t="s">
        <v>27</v>
      </c>
      <c r="AP94" s="3" t="s">
        <v>27</v>
      </c>
      <c r="AX94" s="3">
        <f t="shared" si="2"/>
        <v>28</v>
      </c>
      <c r="AY94" s="3">
        <f t="shared" si="3"/>
        <v>3</v>
      </c>
    </row>
    <row r="95" spans="2:51" x14ac:dyDescent="0.25">
      <c r="B95" s="3" t="s">
        <v>30</v>
      </c>
      <c r="C95" s="3" t="str">
        <f>C92</f>
        <v>UCPWR_FLAB-N</v>
      </c>
      <c r="D95" s="3" t="s">
        <v>29</v>
      </c>
      <c r="E95" s="3" t="str" cm="1">
        <f t="array" ref="E95">INDEX(PWR_Lab!$A$2:$A$126,AX95)</f>
        <v>KEHYRO10</v>
      </c>
      <c r="F95" s="3" t="s">
        <v>28</v>
      </c>
      <c r="G95" s="3" t="s">
        <v>28</v>
      </c>
      <c r="H95" s="3" t="s">
        <v>28</v>
      </c>
      <c r="I95" s="3">
        <v>3</v>
      </c>
      <c r="J95" s="3" cm="1">
        <f t="array" ref="J95">-INDEX(PWR_Lab!$F$2:$H$126,AX95,AY95)</f>
        <v>-0.36715999999999999</v>
      </c>
      <c r="K95" s="3" t="s">
        <v>27</v>
      </c>
      <c r="L95" s="3" t="s">
        <v>27</v>
      </c>
      <c r="M95" s="3" t="s">
        <v>27</v>
      </c>
      <c r="N95" s="3" t="s">
        <v>27</v>
      </c>
      <c r="O95" s="3" t="s">
        <v>27</v>
      </c>
      <c r="P95" s="3" t="s">
        <v>27</v>
      </c>
      <c r="Q95" s="3" t="s">
        <v>27</v>
      </c>
      <c r="R95" s="3" t="s">
        <v>27</v>
      </c>
      <c r="S95" s="3" t="s">
        <v>27</v>
      </c>
      <c r="T95" s="3" t="s">
        <v>27</v>
      </c>
      <c r="U95" s="3" t="s">
        <v>27</v>
      </c>
      <c r="V95" s="3" t="s">
        <v>27</v>
      </c>
      <c r="W95" s="3" t="s">
        <v>27</v>
      </c>
      <c r="X95" s="3" t="s">
        <v>27</v>
      </c>
      <c r="Y95" s="3" t="s">
        <v>27</v>
      </c>
      <c r="Z95" s="3" t="s">
        <v>27</v>
      </c>
      <c r="AA95" s="3" t="s">
        <v>27</v>
      </c>
      <c r="AB95" s="3" t="s">
        <v>27</v>
      </c>
      <c r="AC95" s="3" t="s">
        <v>27</v>
      </c>
      <c r="AD95" s="3" t="s">
        <v>27</v>
      </c>
      <c r="AE95" s="3" t="s">
        <v>27</v>
      </c>
      <c r="AF95" s="3" t="s">
        <v>27</v>
      </c>
      <c r="AG95" s="3" t="s">
        <v>27</v>
      </c>
      <c r="AH95" s="3" t="s">
        <v>27</v>
      </c>
      <c r="AI95" s="3" t="s">
        <v>27</v>
      </c>
      <c r="AJ95" s="3" t="s">
        <v>27</v>
      </c>
      <c r="AK95" s="3" t="s">
        <v>27</v>
      </c>
      <c r="AL95" s="3" t="s">
        <v>27</v>
      </c>
      <c r="AM95" s="3" t="s">
        <v>27</v>
      </c>
      <c r="AN95" s="3" t="s">
        <v>27</v>
      </c>
      <c r="AO95" s="3" t="s">
        <v>27</v>
      </c>
      <c r="AP95" s="3" t="s">
        <v>27</v>
      </c>
      <c r="AX95" s="3">
        <f t="shared" si="2"/>
        <v>29</v>
      </c>
      <c r="AY95" s="3">
        <f t="shared" si="3"/>
        <v>1</v>
      </c>
    </row>
    <row r="96" spans="2:51" x14ac:dyDescent="0.25">
      <c r="B96" s="3" t="s">
        <v>30</v>
      </c>
      <c r="C96" s="3" t="str">
        <f>C93</f>
        <v>UCPWR_FLAB-P</v>
      </c>
      <c r="D96" s="3" t="s">
        <v>29</v>
      </c>
      <c r="E96" s="3" t="str" cm="1">
        <f t="array" ref="E96">INDEX(PWR_Lab!$A$2:$A$126,AX96)</f>
        <v>KEHYRO10</v>
      </c>
      <c r="F96" s="3" t="s">
        <v>28</v>
      </c>
      <c r="G96" s="3" t="s">
        <v>28</v>
      </c>
      <c r="H96" s="3" t="s">
        <v>28</v>
      </c>
      <c r="I96" s="3">
        <v>3</v>
      </c>
      <c r="J96" s="3" cm="1">
        <f t="array" ref="J96">-INDEX(PWR_Lab!$F$2:$H$126,AX96,AY96)</f>
        <v>-0.37652999999999998</v>
      </c>
      <c r="K96" s="3" t="s">
        <v>27</v>
      </c>
      <c r="L96" s="3" t="s">
        <v>27</v>
      </c>
      <c r="M96" s="3" t="s">
        <v>27</v>
      </c>
      <c r="N96" s="3" t="s">
        <v>27</v>
      </c>
      <c r="O96" s="3" t="s">
        <v>27</v>
      </c>
      <c r="P96" s="3" t="s">
        <v>27</v>
      </c>
      <c r="Q96" s="3" t="s">
        <v>27</v>
      </c>
      <c r="R96" s="3" t="s">
        <v>27</v>
      </c>
      <c r="S96" s="3" t="s">
        <v>27</v>
      </c>
      <c r="T96" s="3" t="s">
        <v>27</v>
      </c>
      <c r="U96" s="3" t="s">
        <v>27</v>
      </c>
      <c r="V96" s="3" t="s">
        <v>27</v>
      </c>
      <c r="W96" s="3" t="s">
        <v>27</v>
      </c>
      <c r="X96" s="3" t="s">
        <v>27</v>
      </c>
      <c r="Y96" s="3" t="s">
        <v>27</v>
      </c>
      <c r="Z96" s="3" t="s">
        <v>27</v>
      </c>
      <c r="AA96" s="3" t="s">
        <v>27</v>
      </c>
      <c r="AB96" s="3" t="s">
        <v>27</v>
      </c>
      <c r="AC96" s="3" t="s">
        <v>27</v>
      </c>
      <c r="AD96" s="3" t="s">
        <v>27</v>
      </c>
      <c r="AE96" s="3" t="s">
        <v>27</v>
      </c>
      <c r="AF96" s="3" t="s">
        <v>27</v>
      </c>
      <c r="AG96" s="3" t="s">
        <v>27</v>
      </c>
      <c r="AH96" s="3" t="s">
        <v>27</v>
      </c>
      <c r="AI96" s="3" t="s">
        <v>27</v>
      </c>
      <c r="AJ96" s="3" t="s">
        <v>27</v>
      </c>
      <c r="AK96" s="3" t="s">
        <v>27</v>
      </c>
      <c r="AL96" s="3" t="s">
        <v>27</v>
      </c>
      <c r="AM96" s="3" t="s">
        <v>27</v>
      </c>
      <c r="AN96" s="3" t="s">
        <v>27</v>
      </c>
      <c r="AO96" s="3" t="s">
        <v>27</v>
      </c>
      <c r="AP96" s="3" t="s">
        <v>27</v>
      </c>
      <c r="AX96" s="3">
        <f t="shared" si="2"/>
        <v>29</v>
      </c>
      <c r="AY96" s="3">
        <f t="shared" si="3"/>
        <v>2</v>
      </c>
    </row>
    <row r="97" spans="2:51" x14ac:dyDescent="0.25">
      <c r="B97" s="3" t="s">
        <v>30</v>
      </c>
      <c r="C97" s="3" t="str">
        <f>C94</f>
        <v>UCPWR_FLAB-S</v>
      </c>
      <c r="D97" s="3" t="s">
        <v>29</v>
      </c>
      <c r="E97" s="3" t="str" cm="1">
        <f t="array" ref="E97">INDEX(PWR_Lab!$A$2:$A$126,AX97)</f>
        <v>KEHYRO10</v>
      </c>
      <c r="F97" s="3" t="s">
        <v>28</v>
      </c>
      <c r="G97" s="3" t="s">
        <v>28</v>
      </c>
      <c r="H97" s="3" t="s">
        <v>28</v>
      </c>
      <c r="I97" s="3">
        <v>3</v>
      </c>
      <c r="J97" s="3" cm="1">
        <f t="array" ref="J97">-INDEX(PWR_Lab!$F$2:$H$126,AX97,AY97)</f>
        <v>-0.36501</v>
      </c>
      <c r="K97" s="3" t="s">
        <v>27</v>
      </c>
      <c r="L97" s="3" t="s">
        <v>27</v>
      </c>
      <c r="M97" s="3" t="s">
        <v>27</v>
      </c>
      <c r="N97" s="3" t="s">
        <v>27</v>
      </c>
      <c r="O97" s="3" t="s">
        <v>27</v>
      </c>
      <c r="P97" s="3" t="s">
        <v>27</v>
      </c>
      <c r="Q97" s="3" t="s">
        <v>27</v>
      </c>
      <c r="R97" s="3" t="s">
        <v>27</v>
      </c>
      <c r="S97" s="3" t="s">
        <v>27</v>
      </c>
      <c r="T97" s="3" t="s">
        <v>27</v>
      </c>
      <c r="U97" s="3" t="s">
        <v>27</v>
      </c>
      <c r="V97" s="3" t="s">
        <v>27</v>
      </c>
      <c r="W97" s="3" t="s">
        <v>27</v>
      </c>
      <c r="X97" s="3" t="s">
        <v>27</v>
      </c>
      <c r="Y97" s="3" t="s">
        <v>27</v>
      </c>
      <c r="Z97" s="3" t="s">
        <v>27</v>
      </c>
      <c r="AA97" s="3" t="s">
        <v>27</v>
      </c>
      <c r="AB97" s="3" t="s">
        <v>27</v>
      </c>
      <c r="AC97" s="3" t="s">
        <v>27</v>
      </c>
      <c r="AD97" s="3" t="s">
        <v>27</v>
      </c>
      <c r="AE97" s="3" t="s">
        <v>27</v>
      </c>
      <c r="AF97" s="3" t="s">
        <v>27</v>
      </c>
      <c r="AG97" s="3" t="s">
        <v>27</v>
      </c>
      <c r="AH97" s="3" t="s">
        <v>27</v>
      </c>
      <c r="AI97" s="3" t="s">
        <v>27</v>
      </c>
      <c r="AJ97" s="3" t="s">
        <v>27</v>
      </c>
      <c r="AK97" s="3" t="s">
        <v>27</v>
      </c>
      <c r="AL97" s="3" t="s">
        <v>27</v>
      </c>
      <c r="AM97" s="3" t="s">
        <v>27</v>
      </c>
      <c r="AN97" s="3" t="s">
        <v>27</v>
      </c>
      <c r="AO97" s="3" t="s">
        <v>27</v>
      </c>
      <c r="AP97" s="3" t="s">
        <v>27</v>
      </c>
      <c r="AX97" s="3">
        <f t="shared" si="2"/>
        <v>29</v>
      </c>
      <c r="AY97" s="3">
        <f t="shared" si="3"/>
        <v>3</v>
      </c>
    </row>
    <row r="98" spans="2:51" x14ac:dyDescent="0.25">
      <c r="B98" s="3" t="s">
        <v>30</v>
      </c>
      <c r="C98" s="3" t="str">
        <f>C95</f>
        <v>UCPWR_FLAB-N</v>
      </c>
      <c r="D98" s="3" t="s">
        <v>29</v>
      </c>
      <c r="E98" s="3" t="str" cm="1">
        <f t="array" ref="E98">INDEX(PWR_Lab!$A$2:$A$126,AX98)</f>
        <v>KEHYRO20</v>
      </c>
      <c r="F98" s="3" t="s">
        <v>28</v>
      </c>
      <c r="G98" s="3" t="s">
        <v>28</v>
      </c>
      <c r="H98" s="3" t="s">
        <v>28</v>
      </c>
      <c r="I98" s="3">
        <v>3</v>
      </c>
      <c r="J98" s="3" cm="1">
        <f t="array" ref="J98">-INDEX(PWR_Lab!$F$2:$H$126,AX98,AY98)</f>
        <v>-0.36715999999999999</v>
      </c>
      <c r="K98" s="3" t="s">
        <v>27</v>
      </c>
      <c r="L98" s="3" t="s">
        <v>27</v>
      </c>
      <c r="M98" s="3" t="s">
        <v>27</v>
      </c>
      <c r="N98" s="3" t="s">
        <v>27</v>
      </c>
      <c r="O98" s="3" t="s">
        <v>27</v>
      </c>
      <c r="P98" s="3" t="s">
        <v>27</v>
      </c>
      <c r="Q98" s="3" t="s">
        <v>27</v>
      </c>
      <c r="R98" s="3" t="s">
        <v>27</v>
      </c>
      <c r="S98" s="3" t="s">
        <v>27</v>
      </c>
      <c r="T98" s="3" t="s">
        <v>27</v>
      </c>
      <c r="U98" s="3" t="s">
        <v>27</v>
      </c>
      <c r="V98" s="3" t="s">
        <v>27</v>
      </c>
      <c r="W98" s="3" t="s">
        <v>27</v>
      </c>
      <c r="X98" s="3" t="s">
        <v>27</v>
      </c>
      <c r="Y98" s="3" t="s">
        <v>27</v>
      </c>
      <c r="Z98" s="3" t="s">
        <v>27</v>
      </c>
      <c r="AA98" s="3" t="s">
        <v>27</v>
      </c>
      <c r="AB98" s="3" t="s">
        <v>27</v>
      </c>
      <c r="AC98" s="3" t="s">
        <v>27</v>
      </c>
      <c r="AD98" s="3" t="s">
        <v>27</v>
      </c>
      <c r="AE98" s="3" t="s">
        <v>27</v>
      </c>
      <c r="AF98" s="3" t="s">
        <v>27</v>
      </c>
      <c r="AG98" s="3" t="s">
        <v>27</v>
      </c>
      <c r="AH98" s="3" t="s">
        <v>27</v>
      </c>
      <c r="AI98" s="3" t="s">
        <v>27</v>
      </c>
      <c r="AJ98" s="3" t="s">
        <v>27</v>
      </c>
      <c r="AK98" s="3" t="s">
        <v>27</v>
      </c>
      <c r="AL98" s="3" t="s">
        <v>27</v>
      </c>
      <c r="AM98" s="3" t="s">
        <v>27</v>
      </c>
      <c r="AN98" s="3" t="s">
        <v>27</v>
      </c>
      <c r="AO98" s="3" t="s">
        <v>27</v>
      </c>
      <c r="AP98" s="3" t="s">
        <v>27</v>
      </c>
      <c r="AX98" s="3">
        <f t="shared" si="2"/>
        <v>30</v>
      </c>
      <c r="AY98" s="3">
        <f t="shared" si="3"/>
        <v>1</v>
      </c>
    </row>
    <row r="99" spans="2:51" x14ac:dyDescent="0.25">
      <c r="B99" s="3" t="s">
        <v>30</v>
      </c>
      <c r="C99" s="3" t="str">
        <f>C96</f>
        <v>UCPWR_FLAB-P</v>
      </c>
      <c r="D99" s="3" t="s">
        <v>29</v>
      </c>
      <c r="E99" s="3" t="str" cm="1">
        <f t="array" ref="E99">INDEX(PWR_Lab!$A$2:$A$126,AX99)</f>
        <v>KEHYRO20</v>
      </c>
      <c r="F99" s="3" t="s">
        <v>28</v>
      </c>
      <c r="G99" s="3" t="s">
        <v>28</v>
      </c>
      <c r="H99" s="3" t="s">
        <v>28</v>
      </c>
      <c r="I99" s="3">
        <v>3</v>
      </c>
      <c r="J99" s="3" cm="1">
        <f t="array" ref="J99">-INDEX(PWR_Lab!$F$2:$H$126,AX99,AY99)</f>
        <v>-0.37652999999999998</v>
      </c>
      <c r="K99" s="3" t="s">
        <v>27</v>
      </c>
      <c r="L99" s="3" t="s">
        <v>27</v>
      </c>
      <c r="M99" s="3" t="s">
        <v>27</v>
      </c>
      <c r="N99" s="3" t="s">
        <v>27</v>
      </c>
      <c r="O99" s="3" t="s">
        <v>27</v>
      </c>
      <c r="P99" s="3" t="s">
        <v>27</v>
      </c>
      <c r="Q99" s="3" t="s">
        <v>27</v>
      </c>
      <c r="R99" s="3" t="s">
        <v>27</v>
      </c>
      <c r="S99" s="3" t="s">
        <v>27</v>
      </c>
      <c r="T99" s="3" t="s">
        <v>27</v>
      </c>
      <c r="U99" s="3" t="s">
        <v>27</v>
      </c>
      <c r="V99" s="3" t="s">
        <v>27</v>
      </c>
      <c r="W99" s="3" t="s">
        <v>27</v>
      </c>
      <c r="X99" s="3" t="s">
        <v>27</v>
      </c>
      <c r="Y99" s="3" t="s">
        <v>27</v>
      </c>
      <c r="Z99" s="3" t="s">
        <v>27</v>
      </c>
      <c r="AA99" s="3" t="s">
        <v>27</v>
      </c>
      <c r="AB99" s="3" t="s">
        <v>27</v>
      </c>
      <c r="AC99" s="3" t="s">
        <v>27</v>
      </c>
      <c r="AD99" s="3" t="s">
        <v>27</v>
      </c>
      <c r="AE99" s="3" t="s">
        <v>27</v>
      </c>
      <c r="AF99" s="3" t="s">
        <v>27</v>
      </c>
      <c r="AG99" s="3" t="s">
        <v>27</v>
      </c>
      <c r="AH99" s="3" t="s">
        <v>27</v>
      </c>
      <c r="AI99" s="3" t="s">
        <v>27</v>
      </c>
      <c r="AJ99" s="3" t="s">
        <v>27</v>
      </c>
      <c r="AK99" s="3" t="s">
        <v>27</v>
      </c>
      <c r="AL99" s="3" t="s">
        <v>27</v>
      </c>
      <c r="AM99" s="3" t="s">
        <v>27</v>
      </c>
      <c r="AN99" s="3" t="s">
        <v>27</v>
      </c>
      <c r="AO99" s="3" t="s">
        <v>27</v>
      </c>
      <c r="AP99" s="3" t="s">
        <v>27</v>
      </c>
      <c r="AX99" s="3">
        <f t="shared" si="2"/>
        <v>30</v>
      </c>
      <c r="AY99" s="3">
        <f t="shared" si="3"/>
        <v>2</v>
      </c>
    </row>
    <row r="100" spans="2:51" x14ac:dyDescent="0.25">
      <c r="B100" s="3" t="s">
        <v>30</v>
      </c>
      <c r="C100" s="3" t="str">
        <f>C97</f>
        <v>UCPWR_FLAB-S</v>
      </c>
      <c r="D100" s="3" t="s">
        <v>29</v>
      </c>
      <c r="E100" s="3" t="str" cm="1">
        <f t="array" ref="E100">INDEX(PWR_Lab!$A$2:$A$126,AX100)</f>
        <v>KEHYRO20</v>
      </c>
      <c r="F100" s="3" t="s">
        <v>28</v>
      </c>
      <c r="G100" s="3" t="s">
        <v>28</v>
      </c>
      <c r="H100" s="3" t="s">
        <v>28</v>
      </c>
      <c r="I100" s="3">
        <v>3</v>
      </c>
      <c r="J100" s="3" cm="1">
        <f t="array" ref="J100">-INDEX(PWR_Lab!$F$2:$H$126,AX100,AY100)</f>
        <v>-0.36501</v>
      </c>
      <c r="K100" s="3" t="s">
        <v>27</v>
      </c>
      <c r="L100" s="3" t="s">
        <v>27</v>
      </c>
      <c r="M100" s="3" t="s">
        <v>27</v>
      </c>
      <c r="N100" s="3" t="s">
        <v>27</v>
      </c>
      <c r="O100" s="3" t="s">
        <v>27</v>
      </c>
      <c r="P100" s="3" t="s">
        <v>27</v>
      </c>
      <c r="Q100" s="3" t="s">
        <v>27</v>
      </c>
      <c r="R100" s="3" t="s">
        <v>27</v>
      </c>
      <c r="S100" s="3" t="s">
        <v>27</v>
      </c>
      <c r="T100" s="3" t="s">
        <v>27</v>
      </c>
      <c r="U100" s="3" t="s">
        <v>27</v>
      </c>
      <c r="V100" s="3" t="s">
        <v>27</v>
      </c>
      <c r="W100" s="3" t="s">
        <v>27</v>
      </c>
      <c r="X100" s="3" t="s">
        <v>27</v>
      </c>
      <c r="Y100" s="3" t="s">
        <v>27</v>
      </c>
      <c r="Z100" s="3" t="s">
        <v>27</v>
      </c>
      <c r="AA100" s="3" t="s">
        <v>27</v>
      </c>
      <c r="AB100" s="3" t="s">
        <v>27</v>
      </c>
      <c r="AC100" s="3" t="s">
        <v>27</v>
      </c>
      <c r="AD100" s="3" t="s">
        <v>27</v>
      </c>
      <c r="AE100" s="3" t="s">
        <v>27</v>
      </c>
      <c r="AF100" s="3" t="s">
        <v>27</v>
      </c>
      <c r="AG100" s="3" t="s">
        <v>27</v>
      </c>
      <c r="AH100" s="3" t="s">
        <v>27</v>
      </c>
      <c r="AI100" s="3" t="s">
        <v>27</v>
      </c>
      <c r="AJ100" s="3" t="s">
        <v>27</v>
      </c>
      <c r="AK100" s="3" t="s">
        <v>27</v>
      </c>
      <c r="AL100" s="3" t="s">
        <v>27</v>
      </c>
      <c r="AM100" s="3" t="s">
        <v>27</v>
      </c>
      <c r="AN100" s="3" t="s">
        <v>27</v>
      </c>
      <c r="AO100" s="3" t="s">
        <v>27</v>
      </c>
      <c r="AP100" s="3" t="s">
        <v>27</v>
      </c>
      <c r="AX100" s="3">
        <f t="shared" si="2"/>
        <v>30</v>
      </c>
      <c r="AY100" s="3">
        <f t="shared" si="3"/>
        <v>3</v>
      </c>
    </row>
    <row r="101" spans="2:51" x14ac:dyDescent="0.25">
      <c r="B101" s="3" t="s">
        <v>30</v>
      </c>
      <c r="C101" s="3" t="str">
        <f>C98</f>
        <v>UCPWR_FLAB-N</v>
      </c>
      <c r="D101" s="3" t="s">
        <v>29</v>
      </c>
      <c r="E101" s="3" t="str" cm="1">
        <f t="array" ref="E101">INDEX(PWR_Lab!$A$2:$A$126,AX101)</f>
        <v>KEHYRO21</v>
      </c>
      <c r="F101" s="3" t="s">
        <v>28</v>
      </c>
      <c r="G101" s="3" t="s">
        <v>28</v>
      </c>
      <c r="H101" s="3" t="s">
        <v>28</v>
      </c>
      <c r="I101" s="3">
        <v>3</v>
      </c>
      <c r="J101" s="3" cm="1">
        <f t="array" ref="J101">-INDEX(PWR_Lab!$F$2:$H$126,AX101,AY101)</f>
        <v>-0.36715999999999999</v>
      </c>
      <c r="K101" s="3" t="s">
        <v>27</v>
      </c>
      <c r="L101" s="3" t="s">
        <v>27</v>
      </c>
      <c r="M101" s="3" t="s">
        <v>27</v>
      </c>
      <c r="N101" s="3" t="s">
        <v>27</v>
      </c>
      <c r="O101" s="3" t="s">
        <v>27</v>
      </c>
      <c r="P101" s="3" t="s">
        <v>27</v>
      </c>
      <c r="Q101" s="3" t="s">
        <v>27</v>
      </c>
      <c r="R101" s="3" t="s">
        <v>27</v>
      </c>
      <c r="S101" s="3" t="s">
        <v>27</v>
      </c>
      <c r="T101" s="3" t="s">
        <v>27</v>
      </c>
      <c r="U101" s="3" t="s">
        <v>27</v>
      </c>
      <c r="V101" s="3" t="s">
        <v>27</v>
      </c>
      <c r="W101" s="3" t="s">
        <v>27</v>
      </c>
      <c r="X101" s="3" t="s">
        <v>27</v>
      </c>
      <c r="Y101" s="3" t="s">
        <v>27</v>
      </c>
      <c r="Z101" s="3" t="s">
        <v>27</v>
      </c>
      <c r="AA101" s="3" t="s">
        <v>27</v>
      </c>
      <c r="AB101" s="3" t="s">
        <v>27</v>
      </c>
      <c r="AC101" s="3" t="s">
        <v>27</v>
      </c>
      <c r="AD101" s="3" t="s">
        <v>27</v>
      </c>
      <c r="AE101" s="3" t="s">
        <v>27</v>
      </c>
      <c r="AF101" s="3" t="s">
        <v>27</v>
      </c>
      <c r="AG101" s="3" t="s">
        <v>27</v>
      </c>
      <c r="AH101" s="3" t="s">
        <v>27</v>
      </c>
      <c r="AI101" s="3" t="s">
        <v>27</v>
      </c>
      <c r="AJ101" s="3" t="s">
        <v>27</v>
      </c>
      <c r="AK101" s="3" t="s">
        <v>27</v>
      </c>
      <c r="AL101" s="3" t="s">
        <v>27</v>
      </c>
      <c r="AM101" s="3" t="s">
        <v>27</v>
      </c>
      <c r="AN101" s="3" t="s">
        <v>27</v>
      </c>
      <c r="AO101" s="3" t="s">
        <v>27</v>
      </c>
      <c r="AP101" s="3" t="s">
        <v>27</v>
      </c>
      <c r="AX101" s="3">
        <f t="shared" si="2"/>
        <v>31</v>
      </c>
      <c r="AY101" s="3">
        <f t="shared" si="3"/>
        <v>1</v>
      </c>
    </row>
    <row r="102" spans="2:51" x14ac:dyDescent="0.25">
      <c r="B102" s="3" t="s">
        <v>30</v>
      </c>
      <c r="C102" s="3" t="str">
        <f>C99</f>
        <v>UCPWR_FLAB-P</v>
      </c>
      <c r="D102" s="3" t="s">
        <v>29</v>
      </c>
      <c r="E102" s="3" t="str" cm="1">
        <f t="array" ref="E102">INDEX(PWR_Lab!$A$2:$A$126,AX102)</f>
        <v>KEHYRO21</v>
      </c>
      <c r="F102" s="3" t="s">
        <v>28</v>
      </c>
      <c r="G102" s="3" t="s">
        <v>28</v>
      </c>
      <c r="H102" s="3" t="s">
        <v>28</v>
      </c>
      <c r="I102" s="3">
        <v>3</v>
      </c>
      <c r="J102" s="3" cm="1">
        <f t="array" ref="J102">-INDEX(PWR_Lab!$F$2:$H$126,AX102,AY102)</f>
        <v>-0.37652999999999998</v>
      </c>
      <c r="K102" s="3" t="s">
        <v>27</v>
      </c>
      <c r="L102" s="3" t="s">
        <v>27</v>
      </c>
      <c r="M102" s="3" t="s">
        <v>27</v>
      </c>
      <c r="N102" s="3" t="s">
        <v>27</v>
      </c>
      <c r="O102" s="3" t="s">
        <v>27</v>
      </c>
      <c r="P102" s="3" t="s">
        <v>27</v>
      </c>
      <c r="Q102" s="3" t="s">
        <v>27</v>
      </c>
      <c r="R102" s="3" t="s">
        <v>27</v>
      </c>
      <c r="S102" s="3" t="s">
        <v>27</v>
      </c>
      <c r="T102" s="3" t="s">
        <v>27</v>
      </c>
      <c r="U102" s="3" t="s">
        <v>27</v>
      </c>
      <c r="V102" s="3" t="s">
        <v>27</v>
      </c>
      <c r="W102" s="3" t="s">
        <v>27</v>
      </c>
      <c r="X102" s="3" t="s">
        <v>27</v>
      </c>
      <c r="Y102" s="3" t="s">
        <v>27</v>
      </c>
      <c r="Z102" s="3" t="s">
        <v>27</v>
      </c>
      <c r="AA102" s="3" t="s">
        <v>27</v>
      </c>
      <c r="AB102" s="3" t="s">
        <v>27</v>
      </c>
      <c r="AC102" s="3" t="s">
        <v>27</v>
      </c>
      <c r="AD102" s="3" t="s">
        <v>27</v>
      </c>
      <c r="AE102" s="3" t="s">
        <v>27</v>
      </c>
      <c r="AF102" s="3" t="s">
        <v>27</v>
      </c>
      <c r="AG102" s="3" t="s">
        <v>27</v>
      </c>
      <c r="AH102" s="3" t="s">
        <v>27</v>
      </c>
      <c r="AI102" s="3" t="s">
        <v>27</v>
      </c>
      <c r="AJ102" s="3" t="s">
        <v>27</v>
      </c>
      <c r="AK102" s="3" t="s">
        <v>27</v>
      </c>
      <c r="AL102" s="3" t="s">
        <v>27</v>
      </c>
      <c r="AM102" s="3" t="s">
        <v>27</v>
      </c>
      <c r="AN102" s="3" t="s">
        <v>27</v>
      </c>
      <c r="AO102" s="3" t="s">
        <v>27</v>
      </c>
      <c r="AP102" s="3" t="s">
        <v>27</v>
      </c>
      <c r="AX102" s="3">
        <f t="shared" si="2"/>
        <v>31</v>
      </c>
      <c r="AY102" s="3">
        <f t="shared" si="3"/>
        <v>2</v>
      </c>
    </row>
    <row r="103" spans="2:51" x14ac:dyDescent="0.25">
      <c r="B103" s="3" t="s">
        <v>30</v>
      </c>
      <c r="C103" s="3" t="str">
        <f>C100</f>
        <v>UCPWR_FLAB-S</v>
      </c>
      <c r="D103" s="3" t="s">
        <v>29</v>
      </c>
      <c r="E103" s="3" t="str" cm="1">
        <f t="array" ref="E103">INDEX(PWR_Lab!$A$2:$A$126,AX103)</f>
        <v>KEHYRO21</v>
      </c>
      <c r="F103" s="3" t="s">
        <v>28</v>
      </c>
      <c r="G103" s="3" t="s">
        <v>28</v>
      </c>
      <c r="H103" s="3" t="s">
        <v>28</v>
      </c>
      <c r="I103" s="3">
        <v>3</v>
      </c>
      <c r="J103" s="3" cm="1">
        <f t="array" ref="J103">-INDEX(PWR_Lab!$F$2:$H$126,AX103,AY103)</f>
        <v>-0.36501</v>
      </c>
      <c r="K103" s="3" t="s">
        <v>27</v>
      </c>
      <c r="L103" s="3" t="s">
        <v>27</v>
      </c>
      <c r="M103" s="3" t="s">
        <v>27</v>
      </c>
      <c r="N103" s="3" t="s">
        <v>27</v>
      </c>
      <c r="O103" s="3" t="s">
        <v>27</v>
      </c>
      <c r="P103" s="3" t="s">
        <v>27</v>
      </c>
      <c r="Q103" s="3" t="s">
        <v>27</v>
      </c>
      <c r="R103" s="3" t="s">
        <v>27</v>
      </c>
      <c r="S103" s="3" t="s">
        <v>27</v>
      </c>
      <c r="T103" s="3" t="s">
        <v>27</v>
      </c>
      <c r="U103" s="3" t="s">
        <v>27</v>
      </c>
      <c r="V103" s="3" t="s">
        <v>27</v>
      </c>
      <c r="W103" s="3" t="s">
        <v>27</v>
      </c>
      <c r="X103" s="3" t="s">
        <v>27</v>
      </c>
      <c r="Y103" s="3" t="s">
        <v>27</v>
      </c>
      <c r="Z103" s="3" t="s">
        <v>27</v>
      </c>
      <c r="AA103" s="3" t="s">
        <v>27</v>
      </c>
      <c r="AB103" s="3" t="s">
        <v>27</v>
      </c>
      <c r="AC103" s="3" t="s">
        <v>27</v>
      </c>
      <c r="AD103" s="3" t="s">
        <v>27</v>
      </c>
      <c r="AE103" s="3" t="s">
        <v>27</v>
      </c>
      <c r="AF103" s="3" t="s">
        <v>27</v>
      </c>
      <c r="AG103" s="3" t="s">
        <v>27</v>
      </c>
      <c r="AH103" s="3" t="s">
        <v>27</v>
      </c>
      <c r="AI103" s="3" t="s">
        <v>27</v>
      </c>
      <c r="AJ103" s="3" t="s">
        <v>27</v>
      </c>
      <c r="AK103" s="3" t="s">
        <v>27</v>
      </c>
      <c r="AL103" s="3" t="s">
        <v>27</v>
      </c>
      <c r="AM103" s="3" t="s">
        <v>27</v>
      </c>
      <c r="AN103" s="3" t="s">
        <v>27</v>
      </c>
      <c r="AO103" s="3" t="s">
        <v>27</v>
      </c>
      <c r="AP103" s="3" t="s">
        <v>27</v>
      </c>
      <c r="AX103" s="3">
        <f t="shared" si="2"/>
        <v>31</v>
      </c>
      <c r="AY103" s="3">
        <f t="shared" si="3"/>
        <v>3</v>
      </c>
    </row>
    <row r="104" spans="2:51" x14ac:dyDescent="0.25">
      <c r="B104" s="3" t="s">
        <v>30</v>
      </c>
      <c r="C104" s="3" t="str">
        <f>C101</f>
        <v>UCPWR_FLAB-N</v>
      </c>
      <c r="D104" s="3" t="s">
        <v>29</v>
      </c>
      <c r="E104" s="3" t="str" cm="1">
        <f t="array" ref="E104">INDEX(PWR_Lab!$A$2:$A$126,AX104)</f>
        <v>KEHYRO22</v>
      </c>
      <c r="F104" s="3" t="s">
        <v>28</v>
      </c>
      <c r="G104" s="3" t="s">
        <v>28</v>
      </c>
      <c r="H104" s="3" t="s">
        <v>28</v>
      </c>
      <c r="I104" s="3">
        <v>3</v>
      </c>
      <c r="J104" s="3" cm="1">
        <f t="array" ref="J104">-INDEX(PWR_Lab!$F$2:$H$126,AX104,AY104)</f>
        <v>-0.36715999999999999</v>
      </c>
      <c r="K104" s="3" t="s">
        <v>27</v>
      </c>
      <c r="L104" s="3" t="s">
        <v>27</v>
      </c>
      <c r="M104" s="3" t="s">
        <v>27</v>
      </c>
      <c r="N104" s="3" t="s">
        <v>27</v>
      </c>
      <c r="O104" s="3" t="s">
        <v>27</v>
      </c>
      <c r="P104" s="3" t="s">
        <v>27</v>
      </c>
      <c r="Q104" s="3" t="s">
        <v>27</v>
      </c>
      <c r="R104" s="3" t="s">
        <v>27</v>
      </c>
      <c r="S104" s="3" t="s">
        <v>27</v>
      </c>
      <c r="T104" s="3" t="s">
        <v>27</v>
      </c>
      <c r="U104" s="3" t="s">
        <v>27</v>
      </c>
      <c r="V104" s="3" t="s">
        <v>27</v>
      </c>
      <c r="W104" s="3" t="s">
        <v>27</v>
      </c>
      <c r="X104" s="3" t="s">
        <v>27</v>
      </c>
      <c r="Y104" s="3" t="s">
        <v>27</v>
      </c>
      <c r="Z104" s="3" t="s">
        <v>27</v>
      </c>
      <c r="AA104" s="3" t="s">
        <v>27</v>
      </c>
      <c r="AB104" s="3" t="s">
        <v>27</v>
      </c>
      <c r="AC104" s="3" t="s">
        <v>27</v>
      </c>
      <c r="AD104" s="3" t="s">
        <v>27</v>
      </c>
      <c r="AE104" s="3" t="s">
        <v>27</v>
      </c>
      <c r="AF104" s="3" t="s">
        <v>27</v>
      </c>
      <c r="AG104" s="3" t="s">
        <v>27</v>
      </c>
      <c r="AH104" s="3" t="s">
        <v>27</v>
      </c>
      <c r="AI104" s="3" t="s">
        <v>27</v>
      </c>
      <c r="AJ104" s="3" t="s">
        <v>27</v>
      </c>
      <c r="AK104" s="3" t="s">
        <v>27</v>
      </c>
      <c r="AL104" s="3" t="s">
        <v>27</v>
      </c>
      <c r="AM104" s="3" t="s">
        <v>27</v>
      </c>
      <c r="AN104" s="3" t="s">
        <v>27</v>
      </c>
      <c r="AO104" s="3" t="s">
        <v>27</v>
      </c>
      <c r="AP104" s="3" t="s">
        <v>27</v>
      </c>
      <c r="AX104" s="3">
        <f t="shared" si="2"/>
        <v>32</v>
      </c>
      <c r="AY104" s="3">
        <f t="shared" si="3"/>
        <v>1</v>
      </c>
    </row>
    <row r="105" spans="2:51" x14ac:dyDescent="0.25">
      <c r="B105" s="3" t="s">
        <v>30</v>
      </c>
      <c r="C105" s="3" t="str">
        <f>C102</f>
        <v>UCPWR_FLAB-P</v>
      </c>
      <c r="D105" s="3" t="s">
        <v>29</v>
      </c>
      <c r="E105" s="3" t="str" cm="1">
        <f t="array" ref="E105">INDEX(PWR_Lab!$A$2:$A$126,AX105)</f>
        <v>KEHYRO22</v>
      </c>
      <c r="F105" s="3" t="s">
        <v>28</v>
      </c>
      <c r="G105" s="3" t="s">
        <v>28</v>
      </c>
      <c r="H105" s="3" t="s">
        <v>28</v>
      </c>
      <c r="I105" s="3">
        <v>3</v>
      </c>
      <c r="J105" s="3" cm="1">
        <f t="array" ref="J105">-INDEX(PWR_Lab!$F$2:$H$126,AX105,AY105)</f>
        <v>-0.37652999999999998</v>
      </c>
      <c r="K105" s="3" t="s">
        <v>27</v>
      </c>
      <c r="L105" s="3" t="s">
        <v>27</v>
      </c>
      <c r="M105" s="3" t="s">
        <v>27</v>
      </c>
      <c r="N105" s="3" t="s">
        <v>27</v>
      </c>
      <c r="O105" s="3" t="s">
        <v>27</v>
      </c>
      <c r="P105" s="3" t="s">
        <v>27</v>
      </c>
      <c r="Q105" s="3" t="s">
        <v>27</v>
      </c>
      <c r="R105" s="3" t="s">
        <v>27</v>
      </c>
      <c r="S105" s="3" t="s">
        <v>27</v>
      </c>
      <c r="T105" s="3" t="s">
        <v>27</v>
      </c>
      <c r="U105" s="3" t="s">
        <v>27</v>
      </c>
      <c r="V105" s="3" t="s">
        <v>27</v>
      </c>
      <c r="W105" s="3" t="s">
        <v>27</v>
      </c>
      <c r="X105" s="3" t="s">
        <v>27</v>
      </c>
      <c r="Y105" s="3" t="s">
        <v>27</v>
      </c>
      <c r="Z105" s="3" t="s">
        <v>27</v>
      </c>
      <c r="AA105" s="3" t="s">
        <v>27</v>
      </c>
      <c r="AB105" s="3" t="s">
        <v>27</v>
      </c>
      <c r="AC105" s="3" t="s">
        <v>27</v>
      </c>
      <c r="AD105" s="3" t="s">
        <v>27</v>
      </c>
      <c r="AE105" s="3" t="s">
        <v>27</v>
      </c>
      <c r="AF105" s="3" t="s">
        <v>27</v>
      </c>
      <c r="AG105" s="3" t="s">
        <v>27</v>
      </c>
      <c r="AH105" s="3" t="s">
        <v>27</v>
      </c>
      <c r="AI105" s="3" t="s">
        <v>27</v>
      </c>
      <c r="AJ105" s="3" t="s">
        <v>27</v>
      </c>
      <c r="AK105" s="3" t="s">
        <v>27</v>
      </c>
      <c r="AL105" s="3" t="s">
        <v>27</v>
      </c>
      <c r="AM105" s="3" t="s">
        <v>27</v>
      </c>
      <c r="AN105" s="3" t="s">
        <v>27</v>
      </c>
      <c r="AO105" s="3" t="s">
        <v>27</v>
      </c>
      <c r="AP105" s="3" t="s">
        <v>27</v>
      </c>
      <c r="AX105" s="3">
        <f t="shared" si="2"/>
        <v>32</v>
      </c>
      <c r="AY105" s="3">
        <f t="shared" si="3"/>
        <v>2</v>
      </c>
    </row>
    <row r="106" spans="2:51" x14ac:dyDescent="0.25">
      <c r="B106" s="3" t="s">
        <v>30</v>
      </c>
      <c r="C106" s="3" t="str">
        <f>C103</f>
        <v>UCPWR_FLAB-S</v>
      </c>
      <c r="D106" s="3" t="s">
        <v>29</v>
      </c>
      <c r="E106" s="3" t="str" cm="1">
        <f t="array" ref="E106">INDEX(PWR_Lab!$A$2:$A$126,AX106)</f>
        <v>KEHYRO22</v>
      </c>
      <c r="F106" s="3" t="s">
        <v>28</v>
      </c>
      <c r="G106" s="3" t="s">
        <v>28</v>
      </c>
      <c r="H106" s="3" t="s">
        <v>28</v>
      </c>
      <c r="I106" s="3">
        <v>3</v>
      </c>
      <c r="J106" s="3" cm="1">
        <f t="array" ref="J106">-INDEX(PWR_Lab!$F$2:$H$126,AX106,AY106)</f>
        <v>-0.36501</v>
      </c>
      <c r="K106" s="3" t="s">
        <v>27</v>
      </c>
      <c r="L106" s="3" t="s">
        <v>27</v>
      </c>
      <c r="M106" s="3" t="s">
        <v>27</v>
      </c>
      <c r="N106" s="3" t="s">
        <v>27</v>
      </c>
      <c r="O106" s="3" t="s">
        <v>27</v>
      </c>
      <c r="P106" s="3" t="s">
        <v>27</v>
      </c>
      <c r="Q106" s="3" t="s">
        <v>27</v>
      </c>
      <c r="R106" s="3" t="s">
        <v>27</v>
      </c>
      <c r="S106" s="3" t="s">
        <v>27</v>
      </c>
      <c r="T106" s="3" t="s">
        <v>27</v>
      </c>
      <c r="U106" s="3" t="s">
        <v>27</v>
      </c>
      <c r="V106" s="3" t="s">
        <v>27</v>
      </c>
      <c r="W106" s="3" t="s">
        <v>27</v>
      </c>
      <c r="X106" s="3" t="s">
        <v>27</v>
      </c>
      <c r="Y106" s="3" t="s">
        <v>27</v>
      </c>
      <c r="Z106" s="3" t="s">
        <v>27</v>
      </c>
      <c r="AA106" s="3" t="s">
        <v>27</v>
      </c>
      <c r="AB106" s="3" t="s">
        <v>27</v>
      </c>
      <c r="AC106" s="3" t="s">
        <v>27</v>
      </c>
      <c r="AD106" s="3" t="s">
        <v>27</v>
      </c>
      <c r="AE106" s="3" t="s">
        <v>27</v>
      </c>
      <c r="AF106" s="3" t="s">
        <v>27</v>
      </c>
      <c r="AG106" s="3" t="s">
        <v>27</v>
      </c>
      <c r="AH106" s="3" t="s">
        <v>27</v>
      </c>
      <c r="AI106" s="3" t="s">
        <v>27</v>
      </c>
      <c r="AJ106" s="3" t="s">
        <v>27</v>
      </c>
      <c r="AK106" s="3" t="s">
        <v>27</v>
      </c>
      <c r="AL106" s="3" t="s">
        <v>27</v>
      </c>
      <c r="AM106" s="3" t="s">
        <v>27</v>
      </c>
      <c r="AN106" s="3" t="s">
        <v>27</v>
      </c>
      <c r="AO106" s="3" t="s">
        <v>27</v>
      </c>
      <c r="AP106" s="3" t="s">
        <v>27</v>
      </c>
      <c r="AX106" s="3">
        <f t="shared" si="2"/>
        <v>32</v>
      </c>
      <c r="AY106" s="3">
        <f t="shared" si="3"/>
        <v>3</v>
      </c>
    </row>
    <row r="107" spans="2:51" x14ac:dyDescent="0.25">
      <c r="B107" s="3" t="s">
        <v>30</v>
      </c>
      <c r="C107" s="3" t="str">
        <f>C104</f>
        <v>UCPWR_FLAB-N</v>
      </c>
      <c r="D107" s="3" t="s">
        <v>29</v>
      </c>
      <c r="E107" s="3" t="str" cm="1">
        <f t="array" ref="E107">INDEX(PWR_Lab!$A$2:$A$126,AX107)</f>
        <v>KEHYMI00</v>
      </c>
      <c r="F107" s="3" t="s">
        <v>28</v>
      </c>
      <c r="G107" s="3" t="s">
        <v>28</v>
      </c>
      <c r="H107" s="3" t="s">
        <v>28</v>
      </c>
      <c r="I107" s="3">
        <v>3</v>
      </c>
      <c r="J107" s="3" cm="1">
        <f t="array" ref="J107">-INDEX(PWR_Lab!$F$2:$H$126,AX107,AY107)</f>
        <v>-0.36715999999999999</v>
      </c>
      <c r="K107" s="3" t="s">
        <v>27</v>
      </c>
      <c r="L107" s="3" t="s">
        <v>27</v>
      </c>
      <c r="M107" s="3" t="s">
        <v>27</v>
      </c>
      <c r="N107" s="3" t="s">
        <v>27</v>
      </c>
      <c r="O107" s="3" t="s">
        <v>27</v>
      </c>
      <c r="P107" s="3" t="s">
        <v>27</v>
      </c>
      <c r="Q107" s="3" t="s">
        <v>27</v>
      </c>
      <c r="R107" s="3" t="s">
        <v>27</v>
      </c>
      <c r="S107" s="3" t="s">
        <v>27</v>
      </c>
      <c r="T107" s="3" t="s">
        <v>27</v>
      </c>
      <c r="U107" s="3" t="s">
        <v>27</v>
      </c>
      <c r="V107" s="3" t="s">
        <v>27</v>
      </c>
      <c r="W107" s="3" t="s">
        <v>27</v>
      </c>
      <c r="X107" s="3" t="s">
        <v>27</v>
      </c>
      <c r="Y107" s="3" t="s">
        <v>27</v>
      </c>
      <c r="Z107" s="3" t="s">
        <v>27</v>
      </c>
      <c r="AA107" s="3" t="s">
        <v>27</v>
      </c>
      <c r="AB107" s="3" t="s">
        <v>27</v>
      </c>
      <c r="AC107" s="3" t="s">
        <v>27</v>
      </c>
      <c r="AD107" s="3" t="s">
        <v>27</v>
      </c>
      <c r="AE107" s="3" t="s">
        <v>27</v>
      </c>
      <c r="AF107" s="3" t="s">
        <v>27</v>
      </c>
      <c r="AG107" s="3" t="s">
        <v>27</v>
      </c>
      <c r="AH107" s="3" t="s">
        <v>27</v>
      </c>
      <c r="AI107" s="3" t="s">
        <v>27</v>
      </c>
      <c r="AJ107" s="3" t="s">
        <v>27</v>
      </c>
      <c r="AK107" s="3" t="s">
        <v>27</v>
      </c>
      <c r="AL107" s="3" t="s">
        <v>27</v>
      </c>
      <c r="AM107" s="3" t="s">
        <v>27</v>
      </c>
      <c r="AN107" s="3" t="s">
        <v>27</v>
      </c>
      <c r="AO107" s="3" t="s">
        <v>27</v>
      </c>
      <c r="AP107" s="3" t="s">
        <v>27</v>
      </c>
      <c r="AX107" s="3">
        <f t="shared" si="2"/>
        <v>33</v>
      </c>
      <c r="AY107" s="3">
        <f t="shared" si="3"/>
        <v>1</v>
      </c>
    </row>
    <row r="108" spans="2:51" x14ac:dyDescent="0.25">
      <c r="B108" s="3" t="s">
        <v>30</v>
      </c>
      <c r="C108" s="3" t="str">
        <f>C105</f>
        <v>UCPWR_FLAB-P</v>
      </c>
      <c r="D108" s="3" t="s">
        <v>29</v>
      </c>
      <c r="E108" s="3" t="str" cm="1">
        <f t="array" ref="E108">INDEX(PWR_Lab!$A$2:$A$126,AX108)</f>
        <v>KEHYMI00</v>
      </c>
      <c r="F108" s="3" t="s">
        <v>28</v>
      </c>
      <c r="G108" s="3" t="s">
        <v>28</v>
      </c>
      <c r="H108" s="3" t="s">
        <v>28</v>
      </c>
      <c r="I108" s="3">
        <v>3</v>
      </c>
      <c r="J108" s="3" cm="1">
        <f t="array" ref="J108">-INDEX(PWR_Lab!$F$2:$H$126,AX108,AY108)</f>
        <v>-0.37652999999999998</v>
      </c>
      <c r="K108" s="3" t="s">
        <v>27</v>
      </c>
      <c r="L108" s="3" t="s">
        <v>27</v>
      </c>
      <c r="M108" s="3" t="s">
        <v>27</v>
      </c>
      <c r="N108" s="3" t="s">
        <v>27</v>
      </c>
      <c r="O108" s="3" t="s">
        <v>27</v>
      </c>
      <c r="P108" s="3" t="s">
        <v>27</v>
      </c>
      <c r="Q108" s="3" t="s">
        <v>27</v>
      </c>
      <c r="R108" s="3" t="s">
        <v>27</v>
      </c>
      <c r="S108" s="3" t="s">
        <v>27</v>
      </c>
      <c r="T108" s="3" t="s">
        <v>27</v>
      </c>
      <c r="U108" s="3" t="s">
        <v>27</v>
      </c>
      <c r="V108" s="3" t="s">
        <v>27</v>
      </c>
      <c r="W108" s="3" t="s">
        <v>27</v>
      </c>
      <c r="X108" s="3" t="s">
        <v>27</v>
      </c>
      <c r="Y108" s="3" t="s">
        <v>27</v>
      </c>
      <c r="Z108" s="3" t="s">
        <v>27</v>
      </c>
      <c r="AA108" s="3" t="s">
        <v>27</v>
      </c>
      <c r="AB108" s="3" t="s">
        <v>27</v>
      </c>
      <c r="AC108" s="3" t="s">
        <v>27</v>
      </c>
      <c r="AD108" s="3" t="s">
        <v>27</v>
      </c>
      <c r="AE108" s="3" t="s">
        <v>27</v>
      </c>
      <c r="AF108" s="3" t="s">
        <v>27</v>
      </c>
      <c r="AG108" s="3" t="s">
        <v>27</v>
      </c>
      <c r="AH108" s="3" t="s">
        <v>27</v>
      </c>
      <c r="AI108" s="3" t="s">
        <v>27</v>
      </c>
      <c r="AJ108" s="3" t="s">
        <v>27</v>
      </c>
      <c r="AK108" s="3" t="s">
        <v>27</v>
      </c>
      <c r="AL108" s="3" t="s">
        <v>27</v>
      </c>
      <c r="AM108" s="3" t="s">
        <v>27</v>
      </c>
      <c r="AN108" s="3" t="s">
        <v>27</v>
      </c>
      <c r="AO108" s="3" t="s">
        <v>27</v>
      </c>
      <c r="AP108" s="3" t="s">
        <v>27</v>
      </c>
      <c r="AX108" s="3">
        <f t="shared" si="2"/>
        <v>33</v>
      </c>
      <c r="AY108" s="3">
        <f t="shared" si="3"/>
        <v>2</v>
      </c>
    </row>
    <row r="109" spans="2:51" x14ac:dyDescent="0.25">
      <c r="B109" s="3" t="s">
        <v>30</v>
      </c>
      <c r="C109" s="3" t="str">
        <f>C106</f>
        <v>UCPWR_FLAB-S</v>
      </c>
      <c r="D109" s="3" t="s">
        <v>29</v>
      </c>
      <c r="E109" s="3" t="str" cm="1">
        <f t="array" ref="E109">INDEX(PWR_Lab!$A$2:$A$126,AX109)</f>
        <v>KEHYMI00</v>
      </c>
      <c r="F109" s="3" t="s">
        <v>28</v>
      </c>
      <c r="G109" s="3" t="s">
        <v>28</v>
      </c>
      <c r="H109" s="3" t="s">
        <v>28</v>
      </c>
      <c r="I109" s="3">
        <v>3</v>
      </c>
      <c r="J109" s="3" cm="1">
        <f t="array" ref="J109">-INDEX(PWR_Lab!$F$2:$H$126,AX109,AY109)</f>
        <v>-0.36501</v>
      </c>
      <c r="K109" s="3" t="s">
        <v>27</v>
      </c>
      <c r="L109" s="3" t="s">
        <v>27</v>
      </c>
      <c r="M109" s="3" t="s">
        <v>27</v>
      </c>
      <c r="N109" s="3" t="s">
        <v>27</v>
      </c>
      <c r="O109" s="3" t="s">
        <v>27</v>
      </c>
      <c r="P109" s="3" t="s">
        <v>27</v>
      </c>
      <c r="Q109" s="3" t="s">
        <v>27</v>
      </c>
      <c r="R109" s="3" t="s">
        <v>27</v>
      </c>
      <c r="S109" s="3" t="s">
        <v>27</v>
      </c>
      <c r="T109" s="3" t="s">
        <v>27</v>
      </c>
      <c r="U109" s="3" t="s">
        <v>27</v>
      </c>
      <c r="V109" s="3" t="s">
        <v>27</v>
      </c>
      <c r="W109" s="3" t="s">
        <v>27</v>
      </c>
      <c r="X109" s="3" t="s">
        <v>27</v>
      </c>
      <c r="Y109" s="3" t="s">
        <v>27</v>
      </c>
      <c r="Z109" s="3" t="s">
        <v>27</v>
      </c>
      <c r="AA109" s="3" t="s">
        <v>27</v>
      </c>
      <c r="AB109" s="3" t="s">
        <v>27</v>
      </c>
      <c r="AC109" s="3" t="s">
        <v>27</v>
      </c>
      <c r="AD109" s="3" t="s">
        <v>27</v>
      </c>
      <c r="AE109" s="3" t="s">
        <v>27</v>
      </c>
      <c r="AF109" s="3" t="s">
        <v>27</v>
      </c>
      <c r="AG109" s="3" t="s">
        <v>27</v>
      </c>
      <c r="AH109" s="3" t="s">
        <v>27</v>
      </c>
      <c r="AI109" s="3" t="s">
        <v>27</v>
      </c>
      <c r="AJ109" s="3" t="s">
        <v>27</v>
      </c>
      <c r="AK109" s="3" t="s">
        <v>27</v>
      </c>
      <c r="AL109" s="3" t="s">
        <v>27</v>
      </c>
      <c r="AM109" s="3" t="s">
        <v>27</v>
      </c>
      <c r="AN109" s="3" t="s">
        <v>27</v>
      </c>
      <c r="AO109" s="3" t="s">
        <v>27</v>
      </c>
      <c r="AP109" s="3" t="s">
        <v>27</v>
      </c>
      <c r="AX109" s="3">
        <f t="shared" si="2"/>
        <v>33</v>
      </c>
      <c r="AY109" s="3">
        <f t="shared" si="3"/>
        <v>3</v>
      </c>
    </row>
    <row r="110" spans="2:51" x14ac:dyDescent="0.25">
      <c r="B110" s="3" t="s">
        <v>30</v>
      </c>
      <c r="C110" s="3" t="str">
        <f>C107</f>
        <v>UCPWR_FLAB-N</v>
      </c>
      <c r="D110" s="3" t="s">
        <v>29</v>
      </c>
      <c r="E110" s="3" t="str" cm="1">
        <f t="array" ref="E110">INDEX(PWR_Lab!$A$2:$A$126,AX110)</f>
        <v>KEHYMI09</v>
      </c>
      <c r="F110" s="3" t="s">
        <v>28</v>
      </c>
      <c r="G110" s="3" t="s">
        <v>28</v>
      </c>
      <c r="H110" s="3" t="s">
        <v>28</v>
      </c>
      <c r="I110" s="3">
        <v>3</v>
      </c>
      <c r="J110" s="3" cm="1">
        <f t="array" ref="J110">-INDEX(PWR_Lab!$F$2:$H$126,AX110,AY110)</f>
        <v>-0.36715999999999999</v>
      </c>
      <c r="K110" s="3" t="s">
        <v>27</v>
      </c>
      <c r="L110" s="3" t="s">
        <v>27</v>
      </c>
      <c r="M110" s="3" t="s">
        <v>27</v>
      </c>
      <c r="N110" s="3" t="s">
        <v>27</v>
      </c>
      <c r="O110" s="3" t="s">
        <v>27</v>
      </c>
      <c r="P110" s="3" t="s">
        <v>27</v>
      </c>
      <c r="Q110" s="3" t="s">
        <v>27</v>
      </c>
      <c r="R110" s="3" t="s">
        <v>27</v>
      </c>
      <c r="S110" s="3" t="s">
        <v>27</v>
      </c>
      <c r="T110" s="3" t="s">
        <v>27</v>
      </c>
      <c r="U110" s="3" t="s">
        <v>27</v>
      </c>
      <c r="V110" s="3" t="s">
        <v>27</v>
      </c>
      <c r="W110" s="3" t="s">
        <v>27</v>
      </c>
      <c r="X110" s="3" t="s">
        <v>27</v>
      </c>
      <c r="Y110" s="3" t="s">
        <v>27</v>
      </c>
      <c r="Z110" s="3" t="s">
        <v>27</v>
      </c>
      <c r="AA110" s="3" t="s">
        <v>27</v>
      </c>
      <c r="AB110" s="3" t="s">
        <v>27</v>
      </c>
      <c r="AC110" s="3" t="s">
        <v>27</v>
      </c>
      <c r="AD110" s="3" t="s">
        <v>27</v>
      </c>
      <c r="AE110" s="3" t="s">
        <v>27</v>
      </c>
      <c r="AF110" s="3" t="s">
        <v>27</v>
      </c>
      <c r="AG110" s="3" t="s">
        <v>27</v>
      </c>
      <c r="AH110" s="3" t="s">
        <v>27</v>
      </c>
      <c r="AI110" s="3" t="s">
        <v>27</v>
      </c>
      <c r="AJ110" s="3" t="s">
        <v>27</v>
      </c>
      <c r="AK110" s="3" t="s">
        <v>27</v>
      </c>
      <c r="AL110" s="3" t="s">
        <v>27</v>
      </c>
      <c r="AM110" s="3" t="s">
        <v>27</v>
      </c>
      <c r="AN110" s="3" t="s">
        <v>27</v>
      </c>
      <c r="AO110" s="3" t="s">
        <v>27</v>
      </c>
      <c r="AP110" s="3" t="s">
        <v>27</v>
      </c>
      <c r="AX110" s="3">
        <f t="shared" si="2"/>
        <v>34</v>
      </c>
      <c r="AY110" s="3">
        <f t="shared" si="3"/>
        <v>1</v>
      </c>
    </row>
    <row r="111" spans="2:51" x14ac:dyDescent="0.25">
      <c r="B111" s="3" t="s">
        <v>30</v>
      </c>
      <c r="C111" s="3" t="str">
        <f>C108</f>
        <v>UCPWR_FLAB-P</v>
      </c>
      <c r="D111" s="3" t="s">
        <v>29</v>
      </c>
      <c r="E111" s="3" t="str" cm="1">
        <f t="array" ref="E111">INDEX(PWR_Lab!$A$2:$A$126,AX111)</f>
        <v>KEHYMI09</v>
      </c>
      <c r="F111" s="3" t="s">
        <v>28</v>
      </c>
      <c r="G111" s="3" t="s">
        <v>28</v>
      </c>
      <c r="H111" s="3" t="s">
        <v>28</v>
      </c>
      <c r="I111" s="3">
        <v>3</v>
      </c>
      <c r="J111" s="3" cm="1">
        <f t="array" ref="J111">-INDEX(PWR_Lab!$F$2:$H$126,AX111,AY111)</f>
        <v>-0.37652999999999998</v>
      </c>
      <c r="K111" s="3" t="s">
        <v>27</v>
      </c>
      <c r="L111" s="3" t="s">
        <v>27</v>
      </c>
      <c r="M111" s="3" t="s">
        <v>27</v>
      </c>
      <c r="N111" s="3" t="s">
        <v>27</v>
      </c>
      <c r="O111" s="3" t="s">
        <v>27</v>
      </c>
      <c r="P111" s="3" t="s">
        <v>27</v>
      </c>
      <c r="Q111" s="3" t="s">
        <v>27</v>
      </c>
      <c r="R111" s="3" t="s">
        <v>27</v>
      </c>
      <c r="S111" s="3" t="s">
        <v>27</v>
      </c>
      <c r="T111" s="3" t="s">
        <v>27</v>
      </c>
      <c r="U111" s="3" t="s">
        <v>27</v>
      </c>
      <c r="V111" s="3" t="s">
        <v>27</v>
      </c>
      <c r="W111" s="3" t="s">
        <v>27</v>
      </c>
      <c r="X111" s="3" t="s">
        <v>27</v>
      </c>
      <c r="Y111" s="3" t="s">
        <v>27</v>
      </c>
      <c r="Z111" s="3" t="s">
        <v>27</v>
      </c>
      <c r="AA111" s="3" t="s">
        <v>27</v>
      </c>
      <c r="AB111" s="3" t="s">
        <v>27</v>
      </c>
      <c r="AC111" s="3" t="s">
        <v>27</v>
      </c>
      <c r="AD111" s="3" t="s">
        <v>27</v>
      </c>
      <c r="AE111" s="3" t="s">
        <v>27</v>
      </c>
      <c r="AF111" s="3" t="s">
        <v>27</v>
      </c>
      <c r="AG111" s="3" t="s">
        <v>27</v>
      </c>
      <c r="AH111" s="3" t="s">
        <v>27</v>
      </c>
      <c r="AI111" s="3" t="s">
        <v>27</v>
      </c>
      <c r="AJ111" s="3" t="s">
        <v>27</v>
      </c>
      <c r="AK111" s="3" t="s">
        <v>27</v>
      </c>
      <c r="AL111" s="3" t="s">
        <v>27</v>
      </c>
      <c r="AM111" s="3" t="s">
        <v>27</v>
      </c>
      <c r="AN111" s="3" t="s">
        <v>27</v>
      </c>
      <c r="AO111" s="3" t="s">
        <v>27</v>
      </c>
      <c r="AP111" s="3" t="s">
        <v>27</v>
      </c>
      <c r="AX111" s="3">
        <f t="shared" si="2"/>
        <v>34</v>
      </c>
      <c r="AY111" s="3">
        <f t="shared" si="3"/>
        <v>2</v>
      </c>
    </row>
    <row r="112" spans="2:51" x14ac:dyDescent="0.25">
      <c r="B112" s="3" t="s">
        <v>30</v>
      </c>
      <c r="C112" s="3" t="str">
        <f>C109</f>
        <v>UCPWR_FLAB-S</v>
      </c>
      <c r="D112" s="3" t="s">
        <v>29</v>
      </c>
      <c r="E112" s="3" t="str" cm="1">
        <f t="array" ref="E112">INDEX(PWR_Lab!$A$2:$A$126,AX112)</f>
        <v>KEHYMI09</v>
      </c>
      <c r="F112" s="3" t="s">
        <v>28</v>
      </c>
      <c r="G112" s="3" t="s">
        <v>28</v>
      </c>
      <c r="H112" s="3" t="s">
        <v>28</v>
      </c>
      <c r="I112" s="3">
        <v>3</v>
      </c>
      <c r="J112" s="3" cm="1">
        <f t="array" ref="J112">-INDEX(PWR_Lab!$F$2:$H$126,AX112,AY112)</f>
        <v>-0.36501</v>
      </c>
      <c r="K112" s="3" t="s">
        <v>27</v>
      </c>
      <c r="L112" s="3" t="s">
        <v>27</v>
      </c>
      <c r="M112" s="3" t="s">
        <v>27</v>
      </c>
      <c r="N112" s="3" t="s">
        <v>27</v>
      </c>
      <c r="O112" s="3" t="s">
        <v>27</v>
      </c>
      <c r="P112" s="3" t="s">
        <v>27</v>
      </c>
      <c r="Q112" s="3" t="s">
        <v>27</v>
      </c>
      <c r="R112" s="3" t="s">
        <v>27</v>
      </c>
      <c r="S112" s="3" t="s">
        <v>27</v>
      </c>
      <c r="T112" s="3" t="s">
        <v>27</v>
      </c>
      <c r="U112" s="3" t="s">
        <v>27</v>
      </c>
      <c r="V112" s="3" t="s">
        <v>27</v>
      </c>
      <c r="W112" s="3" t="s">
        <v>27</v>
      </c>
      <c r="X112" s="3" t="s">
        <v>27</v>
      </c>
      <c r="Y112" s="3" t="s">
        <v>27</v>
      </c>
      <c r="Z112" s="3" t="s">
        <v>27</v>
      </c>
      <c r="AA112" s="3" t="s">
        <v>27</v>
      </c>
      <c r="AB112" s="3" t="s">
        <v>27</v>
      </c>
      <c r="AC112" s="3" t="s">
        <v>27</v>
      </c>
      <c r="AD112" s="3" t="s">
        <v>27</v>
      </c>
      <c r="AE112" s="3" t="s">
        <v>27</v>
      </c>
      <c r="AF112" s="3" t="s">
        <v>27</v>
      </c>
      <c r="AG112" s="3" t="s">
        <v>27</v>
      </c>
      <c r="AH112" s="3" t="s">
        <v>27</v>
      </c>
      <c r="AI112" s="3" t="s">
        <v>27</v>
      </c>
      <c r="AJ112" s="3" t="s">
        <v>27</v>
      </c>
      <c r="AK112" s="3" t="s">
        <v>27</v>
      </c>
      <c r="AL112" s="3" t="s">
        <v>27</v>
      </c>
      <c r="AM112" s="3" t="s">
        <v>27</v>
      </c>
      <c r="AN112" s="3" t="s">
        <v>27</v>
      </c>
      <c r="AO112" s="3" t="s">
        <v>27</v>
      </c>
      <c r="AP112" s="3" t="s">
        <v>27</v>
      </c>
      <c r="AX112" s="3">
        <f t="shared" si="2"/>
        <v>34</v>
      </c>
      <c r="AY112" s="3">
        <f t="shared" si="3"/>
        <v>3</v>
      </c>
    </row>
    <row r="113" spans="2:51" x14ac:dyDescent="0.25">
      <c r="B113" s="3" t="s">
        <v>30</v>
      </c>
      <c r="C113" s="3" t="str">
        <f>C110</f>
        <v>UCPWR_FLAB-N</v>
      </c>
      <c r="D113" s="3" t="s">
        <v>29</v>
      </c>
      <c r="E113" s="3" t="str" cm="1">
        <f t="array" ref="E113">INDEX(PWR_Lab!$A$2:$A$126,AX113)</f>
        <v>KESOPC00</v>
      </c>
      <c r="F113" s="3" t="s">
        <v>28</v>
      </c>
      <c r="G113" s="3" t="s">
        <v>28</v>
      </c>
      <c r="H113" s="3" t="s">
        <v>28</v>
      </c>
      <c r="I113" s="3">
        <v>3</v>
      </c>
      <c r="J113" s="3" cm="1">
        <f t="array" ref="J113">-INDEX(PWR_Lab!$F$2:$H$126,AX113,AY113)</f>
        <v>-0.41431000000000001</v>
      </c>
      <c r="K113" s="3" t="s">
        <v>27</v>
      </c>
      <c r="L113" s="3" t="s">
        <v>27</v>
      </c>
      <c r="M113" s="3" t="s">
        <v>27</v>
      </c>
      <c r="N113" s="3" t="s">
        <v>27</v>
      </c>
      <c r="O113" s="3" t="s">
        <v>27</v>
      </c>
      <c r="P113" s="3" t="s">
        <v>27</v>
      </c>
      <c r="Q113" s="3" t="s">
        <v>27</v>
      </c>
      <c r="R113" s="3" t="s">
        <v>27</v>
      </c>
      <c r="S113" s="3" t="s">
        <v>27</v>
      </c>
      <c r="T113" s="3" t="s">
        <v>27</v>
      </c>
      <c r="U113" s="3" t="s">
        <v>27</v>
      </c>
      <c r="V113" s="3" t="s">
        <v>27</v>
      </c>
      <c r="W113" s="3" t="s">
        <v>27</v>
      </c>
      <c r="X113" s="3" t="s">
        <v>27</v>
      </c>
      <c r="Y113" s="3" t="s">
        <v>27</v>
      </c>
      <c r="Z113" s="3" t="s">
        <v>27</v>
      </c>
      <c r="AA113" s="3" t="s">
        <v>27</v>
      </c>
      <c r="AB113" s="3" t="s">
        <v>27</v>
      </c>
      <c r="AC113" s="3" t="s">
        <v>27</v>
      </c>
      <c r="AD113" s="3" t="s">
        <v>27</v>
      </c>
      <c r="AE113" s="3" t="s">
        <v>27</v>
      </c>
      <c r="AF113" s="3" t="s">
        <v>27</v>
      </c>
      <c r="AG113" s="3" t="s">
        <v>27</v>
      </c>
      <c r="AH113" s="3" t="s">
        <v>27</v>
      </c>
      <c r="AI113" s="3" t="s">
        <v>27</v>
      </c>
      <c r="AJ113" s="3" t="s">
        <v>27</v>
      </c>
      <c r="AK113" s="3" t="s">
        <v>27</v>
      </c>
      <c r="AL113" s="3" t="s">
        <v>27</v>
      </c>
      <c r="AM113" s="3" t="s">
        <v>27</v>
      </c>
      <c r="AN113" s="3" t="s">
        <v>27</v>
      </c>
      <c r="AO113" s="3" t="s">
        <v>27</v>
      </c>
      <c r="AP113" s="3" t="s">
        <v>27</v>
      </c>
      <c r="AX113" s="3">
        <f t="shared" si="2"/>
        <v>35</v>
      </c>
      <c r="AY113" s="3">
        <f t="shared" si="3"/>
        <v>1</v>
      </c>
    </row>
    <row r="114" spans="2:51" x14ac:dyDescent="0.25">
      <c r="B114" s="3" t="s">
        <v>30</v>
      </c>
      <c r="C114" s="3" t="str">
        <f>C111</f>
        <v>UCPWR_FLAB-P</v>
      </c>
      <c r="D114" s="3" t="s">
        <v>29</v>
      </c>
      <c r="E114" s="3" t="str" cm="1">
        <f t="array" ref="E114">INDEX(PWR_Lab!$A$2:$A$126,AX114)</f>
        <v>KESOPC00</v>
      </c>
      <c r="F114" s="3" t="s">
        <v>28</v>
      </c>
      <c r="G114" s="3" t="s">
        <v>28</v>
      </c>
      <c r="H114" s="3" t="s">
        <v>28</v>
      </c>
      <c r="I114" s="3">
        <v>3</v>
      </c>
      <c r="J114" s="3" cm="1">
        <f t="array" ref="J114">-INDEX(PWR_Lab!$F$2:$H$126,AX114,AY114)</f>
        <v>-0.42487999999999998</v>
      </c>
      <c r="K114" s="3" t="s">
        <v>27</v>
      </c>
      <c r="L114" s="3" t="s">
        <v>27</v>
      </c>
      <c r="M114" s="3" t="s">
        <v>27</v>
      </c>
      <c r="N114" s="3" t="s">
        <v>27</v>
      </c>
      <c r="O114" s="3" t="s">
        <v>27</v>
      </c>
      <c r="P114" s="3" t="s">
        <v>27</v>
      </c>
      <c r="Q114" s="3" t="s">
        <v>27</v>
      </c>
      <c r="R114" s="3" t="s">
        <v>27</v>
      </c>
      <c r="S114" s="3" t="s">
        <v>27</v>
      </c>
      <c r="T114" s="3" t="s">
        <v>27</v>
      </c>
      <c r="U114" s="3" t="s">
        <v>27</v>
      </c>
      <c r="V114" s="3" t="s">
        <v>27</v>
      </c>
      <c r="W114" s="3" t="s">
        <v>27</v>
      </c>
      <c r="X114" s="3" t="s">
        <v>27</v>
      </c>
      <c r="Y114" s="3" t="s">
        <v>27</v>
      </c>
      <c r="Z114" s="3" t="s">
        <v>27</v>
      </c>
      <c r="AA114" s="3" t="s">
        <v>27</v>
      </c>
      <c r="AB114" s="3" t="s">
        <v>27</v>
      </c>
      <c r="AC114" s="3" t="s">
        <v>27</v>
      </c>
      <c r="AD114" s="3" t="s">
        <v>27</v>
      </c>
      <c r="AE114" s="3" t="s">
        <v>27</v>
      </c>
      <c r="AF114" s="3" t="s">
        <v>27</v>
      </c>
      <c r="AG114" s="3" t="s">
        <v>27</v>
      </c>
      <c r="AH114" s="3" t="s">
        <v>27</v>
      </c>
      <c r="AI114" s="3" t="s">
        <v>27</v>
      </c>
      <c r="AJ114" s="3" t="s">
        <v>27</v>
      </c>
      <c r="AK114" s="3" t="s">
        <v>27</v>
      </c>
      <c r="AL114" s="3" t="s">
        <v>27</v>
      </c>
      <c r="AM114" s="3" t="s">
        <v>27</v>
      </c>
      <c r="AN114" s="3" t="s">
        <v>27</v>
      </c>
      <c r="AO114" s="3" t="s">
        <v>27</v>
      </c>
      <c r="AP114" s="3" t="s">
        <v>27</v>
      </c>
      <c r="AX114" s="3">
        <f t="shared" si="2"/>
        <v>35</v>
      </c>
      <c r="AY114" s="3">
        <f t="shared" si="3"/>
        <v>2</v>
      </c>
    </row>
    <row r="115" spans="2:51" x14ac:dyDescent="0.25">
      <c r="B115" s="3" t="s">
        <v>30</v>
      </c>
      <c r="C115" s="3" t="str">
        <f>C112</f>
        <v>UCPWR_FLAB-S</v>
      </c>
      <c r="D115" s="3" t="s">
        <v>29</v>
      </c>
      <c r="E115" s="3" t="str" cm="1">
        <f t="array" ref="E115">INDEX(PWR_Lab!$A$2:$A$126,AX115)</f>
        <v>KESOPC00</v>
      </c>
      <c r="F115" s="3" t="s">
        <v>28</v>
      </c>
      <c r="G115" s="3" t="s">
        <v>28</v>
      </c>
      <c r="H115" s="3" t="s">
        <v>28</v>
      </c>
      <c r="I115" s="3">
        <v>3</v>
      </c>
      <c r="J115" s="3" cm="1">
        <f t="array" ref="J115">-INDEX(PWR_Lab!$F$2:$H$126,AX115,AY115)</f>
        <v>-0.41188000000000002</v>
      </c>
      <c r="K115" s="3" t="s">
        <v>27</v>
      </c>
      <c r="L115" s="3" t="s">
        <v>27</v>
      </c>
      <c r="M115" s="3" t="s">
        <v>27</v>
      </c>
      <c r="N115" s="3" t="s">
        <v>27</v>
      </c>
      <c r="O115" s="3" t="s">
        <v>27</v>
      </c>
      <c r="P115" s="3" t="s">
        <v>27</v>
      </c>
      <c r="Q115" s="3" t="s">
        <v>27</v>
      </c>
      <c r="R115" s="3" t="s">
        <v>27</v>
      </c>
      <c r="S115" s="3" t="s">
        <v>27</v>
      </c>
      <c r="T115" s="3" t="s">
        <v>27</v>
      </c>
      <c r="U115" s="3" t="s">
        <v>27</v>
      </c>
      <c r="V115" s="3" t="s">
        <v>27</v>
      </c>
      <c r="W115" s="3" t="s">
        <v>27</v>
      </c>
      <c r="X115" s="3" t="s">
        <v>27</v>
      </c>
      <c r="Y115" s="3" t="s">
        <v>27</v>
      </c>
      <c r="Z115" s="3" t="s">
        <v>27</v>
      </c>
      <c r="AA115" s="3" t="s">
        <v>27</v>
      </c>
      <c r="AB115" s="3" t="s">
        <v>27</v>
      </c>
      <c r="AC115" s="3" t="s">
        <v>27</v>
      </c>
      <c r="AD115" s="3" t="s">
        <v>27</v>
      </c>
      <c r="AE115" s="3" t="s">
        <v>27</v>
      </c>
      <c r="AF115" s="3" t="s">
        <v>27</v>
      </c>
      <c r="AG115" s="3" t="s">
        <v>27</v>
      </c>
      <c r="AH115" s="3" t="s">
        <v>27</v>
      </c>
      <c r="AI115" s="3" t="s">
        <v>27</v>
      </c>
      <c r="AJ115" s="3" t="s">
        <v>27</v>
      </c>
      <c r="AK115" s="3" t="s">
        <v>27</v>
      </c>
      <c r="AL115" s="3" t="s">
        <v>27</v>
      </c>
      <c r="AM115" s="3" t="s">
        <v>27</v>
      </c>
      <c r="AN115" s="3" t="s">
        <v>27</v>
      </c>
      <c r="AO115" s="3" t="s">
        <v>27</v>
      </c>
      <c r="AP115" s="3" t="s">
        <v>27</v>
      </c>
      <c r="AX115" s="3">
        <f t="shared" si="2"/>
        <v>35</v>
      </c>
      <c r="AY115" s="3">
        <f t="shared" si="3"/>
        <v>3</v>
      </c>
    </row>
    <row r="116" spans="2:51" x14ac:dyDescent="0.25">
      <c r="B116" s="3" t="s">
        <v>30</v>
      </c>
      <c r="C116" s="3" t="str">
        <f>C113</f>
        <v>UCPWR_FLAB-N</v>
      </c>
      <c r="D116" s="3" t="s">
        <v>29</v>
      </c>
      <c r="E116" s="3" t="str" cm="1">
        <f t="array" ref="E116">INDEX(PWR_Lab!$A$2:$A$126,AX116)</f>
        <v>KESOPCZ001</v>
      </c>
      <c r="F116" s="3" t="s">
        <v>28</v>
      </c>
      <c r="G116" s="3" t="s">
        <v>28</v>
      </c>
      <c r="H116" s="3" t="s">
        <v>28</v>
      </c>
      <c r="I116" s="3">
        <v>3</v>
      </c>
      <c r="J116" s="3" cm="1">
        <f t="array" ref="J116">-INDEX(PWR_Lab!$F$2:$H$126,AX116,AY116)</f>
        <v>-0.41431000000000001</v>
      </c>
      <c r="K116" s="3" t="s">
        <v>27</v>
      </c>
      <c r="L116" s="3" t="s">
        <v>27</v>
      </c>
      <c r="M116" s="3" t="s">
        <v>27</v>
      </c>
      <c r="N116" s="3" t="s">
        <v>27</v>
      </c>
      <c r="O116" s="3" t="s">
        <v>27</v>
      </c>
      <c r="P116" s="3" t="s">
        <v>27</v>
      </c>
      <c r="Q116" s="3" t="s">
        <v>27</v>
      </c>
      <c r="R116" s="3" t="s">
        <v>27</v>
      </c>
      <c r="S116" s="3" t="s">
        <v>27</v>
      </c>
      <c r="T116" s="3" t="s">
        <v>27</v>
      </c>
      <c r="U116" s="3" t="s">
        <v>27</v>
      </c>
      <c r="V116" s="3" t="s">
        <v>27</v>
      </c>
      <c r="W116" s="3" t="s">
        <v>27</v>
      </c>
      <c r="X116" s="3" t="s">
        <v>27</v>
      </c>
      <c r="Y116" s="3" t="s">
        <v>27</v>
      </c>
      <c r="Z116" s="3" t="s">
        <v>27</v>
      </c>
      <c r="AA116" s="3" t="s">
        <v>27</v>
      </c>
      <c r="AB116" s="3" t="s">
        <v>27</v>
      </c>
      <c r="AC116" s="3" t="s">
        <v>27</v>
      </c>
      <c r="AD116" s="3" t="s">
        <v>27</v>
      </c>
      <c r="AE116" s="3" t="s">
        <v>27</v>
      </c>
      <c r="AF116" s="3" t="s">
        <v>27</v>
      </c>
      <c r="AG116" s="3" t="s">
        <v>27</v>
      </c>
      <c r="AH116" s="3" t="s">
        <v>27</v>
      </c>
      <c r="AI116" s="3" t="s">
        <v>27</v>
      </c>
      <c r="AJ116" s="3" t="s">
        <v>27</v>
      </c>
      <c r="AK116" s="3" t="s">
        <v>27</v>
      </c>
      <c r="AL116" s="3" t="s">
        <v>27</v>
      </c>
      <c r="AM116" s="3" t="s">
        <v>27</v>
      </c>
      <c r="AN116" s="3" t="s">
        <v>27</v>
      </c>
      <c r="AO116" s="3" t="s">
        <v>27</v>
      </c>
      <c r="AP116" s="3" t="s">
        <v>27</v>
      </c>
      <c r="AX116" s="3">
        <f t="shared" si="2"/>
        <v>36</v>
      </c>
      <c r="AY116" s="3">
        <f t="shared" si="3"/>
        <v>1</v>
      </c>
    </row>
    <row r="117" spans="2:51" x14ac:dyDescent="0.25">
      <c r="B117" s="3" t="s">
        <v>30</v>
      </c>
      <c r="C117" s="3" t="str">
        <f>C114</f>
        <v>UCPWR_FLAB-P</v>
      </c>
      <c r="D117" s="3" t="s">
        <v>29</v>
      </c>
      <c r="E117" s="3" t="str" cm="1">
        <f t="array" ref="E117">INDEX(PWR_Lab!$A$2:$A$126,AX117)</f>
        <v>KESOPCZ001</v>
      </c>
      <c r="F117" s="3" t="s">
        <v>28</v>
      </c>
      <c r="G117" s="3" t="s">
        <v>28</v>
      </c>
      <c r="H117" s="3" t="s">
        <v>28</v>
      </c>
      <c r="I117" s="3">
        <v>3</v>
      </c>
      <c r="J117" s="3" cm="1">
        <f t="array" ref="J117">-INDEX(PWR_Lab!$F$2:$H$126,AX117,AY117)</f>
        <v>-0.42487999999999998</v>
      </c>
      <c r="K117" s="3" t="s">
        <v>27</v>
      </c>
      <c r="L117" s="3" t="s">
        <v>27</v>
      </c>
      <c r="M117" s="3" t="s">
        <v>27</v>
      </c>
      <c r="N117" s="3" t="s">
        <v>27</v>
      </c>
      <c r="O117" s="3" t="s">
        <v>27</v>
      </c>
      <c r="P117" s="3" t="s">
        <v>27</v>
      </c>
      <c r="Q117" s="3" t="s">
        <v>27</v>
      </c>
      <c r="R117" s="3" t="s">
        <v>27</v>
      </c>
      <c r="S117" s="3" t="s">
        <v>27</v>
      </c>
      <c r="T117" s="3" t="s">
        <v>27</v>
      </c>
      <c r="U117" s="3" t="s">
        <v>27</v>
      </c>
      <c r="V117" s="3" t="s">
        <v>27</v>
      </c>
      <c r="W117" s="3" t="s">
        <v>27</v>
      </c>
      <c r="X117" s="3" t="s">
        <v>27</v>
      </c>
      <c r="Y117" s="3" t="s">
        <v>27</v>
      </c>
      <c r="Z117" s="3" t="s">
        <v>27</v>
      </c>
      <c r="AA117" s="3" t="s">
        <v>27</v>
      </c>
      <c r="AB117" s="3" t="s">
        <v>27</v>
      </c>
      <c r="AC117" s="3" t="s">
        <v>27</v>
      </c>
      <c r="AD117" s="3" t="s">
        <v>27</v>
      </c>
      <c r="AE117" s="3" t="s">
        <v>27</v>
      </c>
      <c r="AF117" s="3" t="s">
        <v>27</v>
      </c>
      <c r="AG117" s="3" t="s">
        <v>27</v>
      </c>
      <c r="AH117" s="3" t="s">
        <v>27</v>
      </c>
      <c r="AI117" s="3" t="s">
        <v>27</v>
      </c>
      <c r="AJ117" s="3" t="s">
        <v>27</v>
      </c>
      <c r="AK117" s="3" t="s">
        <v>27</v>
      </c>
      <c r="AL117" s="3" t="s">
        <v>27</v>
      </c>
      <c r="AM117" s="3" t="s">
        <v>27</v>
      </c>
      <c r="AN117" s="3" t="s">
        <v>27</v>
      </c>
      <c r="AO117" s="3" t="s">
        <v>27</v>
      </c>
      <c r="AP117" s="3" t="s">
        <v>27</v>
      </c>
      <c r="AX117" s="3">
        <f t="shared" si="2"/>
        <v>36</v>
      </c>
      <c r="AY117" s="3">
        <f t="shared" si="3"/>
        <v>2</v>
      </c>
    </row>
    <row r="118" spans="2:51" x14ac:dyDescent="0.25">
      <c r="B118" s="3" t="s">
        <v>30</v>
      </c>
      <c r="C118" s="3" t="str">
        <f>C115</f>
        <v>UCPWR_FLAB-S</v>
      </c>
      <c r="D118" s="3" t="s">
        <v>29</v>
      </c>
      <c r="E118" s="3" t="str" cm="1">
        <f t="array" ref="E118">INDEX(PWR_Lab!$A$2:$A$126,AX118)</f>
        <v>KESOPCZ001</v>
      </c>
      <c r="F118" s="3" t="s">
        <v>28</v>
      </c>
      <c r="G118" s="3" t="s">
        <v>28</v>
      </c>
      <c r="H118" s="3" t="s">
        <v>28</v>
      </c>
      <c r="I118" s="3">
        <v>3</v>
      </c>
      <c r="J118" s="3" cm="1">
        <f t="array" ref="J118">-INDEX(PWR_Lab!$F$2:$H$126,AX118,AY118)</f>
        <v>-0.41188000000000002</v>
      </c>
      <c r="K118" s="3" t="s">
        <v>27</v>
      </c>
      <c r="L118" s="3" t="s">
        <v>27</v>
      </c>
      <c r="M118" s="3" t="s">
        <v>27</v>
      </c>
      <c r="N118" s="3" t="s">
        <v>27</v>
      </c>
      <c r="O118" s="3" t="s">
        <v>27</v>
      </c>
      <c r="P118" s="3" t="s">
        <v>27</v>
      </c>
      <c r="Q118" s="3" t="s">
        <v>27</v>
      </c>
      <c r="R118" s="3" t="s">
        <v>27</v>
      </c>
      <c r="S118" s="3" t="s">
        <v>27</v>
      </c>
      <c r="T118" s="3" t="s">
        <v>27</v>
      </c>
      <c r="U118" s="3" t="s">
        <v>27</v>
      </c>
      <c r="V118" s="3" t="s">
        <v>27</v>
      </c>
      <c r="W118" s="3" t="s">
        <v>27</v>
      </c>
      <c r="X118" s="3" t="s">
        <v>27</v>
      </c>
      <c r="Y118" s="3" t="s">
        <v>27</v>
      </c>
      <c r="Z118" s="3" t="s">
        <v>27</v>
      </c>
      <c r="AA118" s="3" t="s">
        <v>27</v>
      </c>
      <c r="AB118" s="3" t="s">
        <v>27</v>
      </c>
      <c r="AC118" s="3" t="s">
        <v>27</v>
      </c>
      <c r="AD118" s="3" t="s">
        <v>27</v>
      </c>
      <c r="AE118" s="3" t="s">
        <v>27</v>
      </c>
      <c r="AF118" s="3" t="s">
        <v>27</v>
      </c>
      <c r="AG118" s="3" t="s">
        <v>27</v>
      </c>
      <c r="AH118" s="3" t="s">
        <v>27</v>
      </c>
      <c r="AI118" s="3" t="s">
        <v>27</v>
      </c>
      <c r="AJ118" s="3" t="s">
        <v>27</v>
      </c>
      <c r="AK118" s="3" t="s">
        <v>27</v>
      </c>
      <c r="AL118" s="3" t="s">
        <v>27</v>
      </c>
      <c r="AM118" s="3" t="s">
        <v>27</v>
      </c>
      <c r="AN118" s="3" t="s">
        <v>27</v>
      </c>
      <c r="AO118" s="3" t="s">
        <v>27</v>
      </c>
      <c r="AP118" s="3" t="s">
        <v>27</v>
      </c>
      <c r="AX118" s="3">
        <f t="shared" si="2"/>
        <v>36</v>
      </c>
      <c r="AY118" s="3">
        <f t="shared" si="3"/>
        <v>3</v>
      </c>
    </row>
    <row r="119" spans="2:51" x14ac:dyDescent="0.25">
      <c r="B119" s="3" t="s">
        <v>30</v>
      </c>
      <c r="C119" s="3" t="str">
        <f>C116</f>
        <v>UCPWR_FLAB-N</v>
      </c>
      <c r="D119" s="3" t="s">
        <v>29</v>
      </c>
      <c r="E119" s="3" t="str" cm="1">
        <f t="array" ref="E119">INDEX(PWR_Lab!$A$2:$A$126,AX119)</f>
        <v>KESOPCZ002</v>
      </c>
      <c r="F119" s="3" t="s">
        <v>28</v>
      </c>
      <c r="G119" s="3" t="s">
        <v>28</v>
      </c>
      <c r="H119" s="3" t="s">
        <v>28</v>
      </c>
      <c r="I119" s="3">
        <v>3</v>
      </c>
      <c r="J119" s="3" cm="1">
        <f t="array" ref="J119">-INDEX(PWR_Lab!$F$2:$H$126,AX119,AY119)</f>
        <v>-0.41431000000000001</v>
      </c>
      <c r="K119" s="3" t="s">
        <v>27</v>
      </c>
      <c r="L119" s="3" t="s">
        <v>27</v>
      </c>
      <c r="M119" s="3" t="s">
        <v>27</v>
      </c>
      <c r="N119" s="3" t="s">
        <v>27</v>
      </c>
      <c r="O119" s="3" t="s">
        <v>27</v>
      </c>
      <c r="P119" s="3" t="s">
        <v>27</v>
      </c>
      <c r="Q119" s="3" t="s">
        <v>27</v>
      </c>
      <c r="R119" s="3" t="s">
        <v>27</v>
      </c>
      <c r="S119" s="3" t="s">
        <v>27</v>
      </c>
      <c r="T119" s="3" t="s">
        <v>27</v>
      </c>
      <c r="U119" s="3" t="s">
        <v>27</v>
      </c>
      <c r="V119" s="3" t="s">
        <v>27</v>
      </c>
      <c r="W119" s="3" t="s">
        <v>27</v>
      </c>
      <c r="X119" s="3" t="s">
        <v>27</v>
      </c>
      <c r="Y119" s="3" t="s">
        <v>27</v>
      </c>
      <c r="Z119" s="3" t="s">
        <v>27</v>
      </c>
      <c r="AA119" s="3" t="s">
        <v>27</v>
      </c>
      <c r="AB119" s="3" t="s">
        <v>27</v>
      </c>
      <c r="AC119" s="3" t="s">
        <v>27</v>
      </c>
      <c r="AD119" s="3" t="s">
        <v>27</v>
      </c>
      <c r="AE119" s="3" t="s">
        <v>27</v>
      </c>
      <c r="AF119" s="3" t="s">
        <v>27</v>
      </c>
      <c r="AG119" s="3" t="s">
        <v>27</v>
      </c>
      <c r="AH119" s="3" t="s">
        <v>27</v>
      </c>
      <c r="AI119" s="3" t="s">
        <v>27</v>
      </c>
      <c r="AJ119" s="3" t="s">
        <v>27</v>
      </c>
      <c r="AK119" s="3" t="s">
        <v>27</v>
      </c>
      <c r="AL119" s="3" t="s">
        <v>27</v>
      </c>
      <c r="AM119" s="3" t="s">
        <v>27</v>
      </c>
      <c r="AN119" s="3" t="s">
        <v>27</v>
      </c>
      <c r="AO119" s="3" t="s">
        <v>27</v>
      </c>
      <c r="AP119" s="3" t="s">
        <v>27</v>
      </c>
      <c r="AX119" s="3">
        <f t="shared" si="2"/>
        <v>37</v>
      </c>
      <c r="AY119" s="3">
        <f t="shared" si="3"/>
        <v>1</v>
      </c>
    </row>
    <row r="120" spans="2:51" x14ac:dyDescent="0.25">
      <c r="B120" s="3" t="s">
        <v>30</v>
      </c>
      <c r="C120" s="3" t="str">
        <f>C117</f>
        <v>UCPWR_FLAB-P</v>
      </c>
      <c r="D120" s="3" t="s">
        <v>29</v>
      </c>
      <c r="E120" s="3" t="str" cm="1">
        <f t="array" ref="E120">INDEX(PWR_Lab!$A$2:$A$126,AX120)</f>
        <v>KESOPCZ002</v>
      </c>
      <c r="F120" s="3" t="s">
        <v>28</v>
      </c>
      <c r="G120" s="3" t="s">
        <v>28</v>
      </c>
      <c r="H120" s="3" t="s">
        <v>28</v>
      </c>
      <c r="I120" s="3">
        <v>3</v>
      </c>
      <c r="J120" s="3" cm="1">
        <f t="array" ref="J120">-INDEX(PWR_Lab!$F$2:$H$126,AX120,AY120)</f>
        <v>-0.42487999999999998</v>
      </c>
      <c r="K120" s="3" t="s">
        <v>27</v>
      </c>
      <c r="L120" s="3" t="s">
        <v>27</v>
      </c>
      <c r="M120" s="3" t="s">
        <v>27</v>
      </c>
      <c r="N120" s="3" t="s">
        <v>27</v>
      </c>
      <c r="O120" s="3" t="s">
        <v>27</v>
      </c>
      <c r="P120" s="3" t="s">
        <v>27</v>
      </c>
      <c r="Q120" s="3" t="s">
        <v>27</v>
      </c>
      <c r="R120" s="3" t="s">
        <v>27</v>
      </c>
      <c r="S120" s="3" t="s">
        <v>27</v>
      </c>
      <c r="T120" s="3" t="s">
        <v>27</v>
      </c>
      <c r="U120" s="3" t="s">
        <v>27</v>
      </c>
      <c r="V120" s="3" t="s">
        <v>27</v>
      </c>
      <c r="W120" s="3" t="s">
        <v>27</v>
      </c>
      <c r="X120" s="3" t="s">
        <v>27</v>
      </c>
      <c r="Y120" s="3" t="s">
        <v>27</v>
      </c>
      <c r="Z120" s="3" t="s">
        <v>27</v>
      </c>
      <c r="AA120" s="3" t="s">
        <v>27</v>
      </c>
      <c r="AB120" s="3" t="s">
        <v>27</v>
      </c>
      <c r="AC120" s="3" t="s">
        <v>27</v>
      </c>
      <c r="AD120" s="3" t="s">
        <v>27</v>
      </c>
      <c r="AE120" s="3" t="s">
        <v>27</v>
      </c>
      <c r="AF120" s="3" t="s">
        <v>27</v>
      </c>
      <c r="AG120" s="3" t="s">
        <v>27</v>
      </c>
      <c r="AH120" s="3" t="s">
        <v>27</v>
      </c>
      <c r="AI120" s="3" t="s">
        <v>27</v>
      </c>
      <c r="AJ120" s="3" t="s">
        <v>27</v>
      </c>
      <c r="AK120" s="3" t="s">
        <v>27</v>
      </c>
      <c r="AL120" s="3" t="s">
        <v>27</v>
      </c>
      <c r="AM120" s="3" t="s">
        <v>27</v>
      </c>
      <c r="AN120" s="3" t="s">
        <v>27</v>
      </c>
      <c r="AO120" s="3" t="s">
        <v>27</v>
      </c>
      <c r="AP120" s="3" t="s">
        <v>27</v>
      </c>
      <c r="AX120" s="3">
        <f t="shared" si="2"/>
        <v>37</v>
      </c>
      <c r="AY120" s="3">
        <f t="shared" si="3"/>
        <v>2</v>
      </c>
    </row>
    <row r="121" spans="2:51" x14ac:dyDescent="0.25">
      <c r="B121" s="3" t="s">
        <v>30</v>
      </c>
      <c r="C121" s="3" t="str">
        <f>C118</f>
        <v>UCPWR_FLAB-S</v>
      </c>
      <c r="D121" s="3" t="s">
        <v>29</v>
      </c>
      <c r="E121" s="3" t="str" cm="1">
        <f t="array" ref="E121">INDEX(PWR_Lab!$A$2:$A$126,AX121)</f>
        <v>KESOPCZ002</v>
      </c>
      <c r="F121" s="3" t="s">
        <v>28</v>
      </c>
      <c r="G121" s="3" t="s">
        <v>28</v>
      </c>
      <c r="H121" s="3" t="s">
        <v>28</v>
      </c>
      <c r="I121" s="3">
        <v>3</v>
      </c>
      <c r="J121" s="3" cm="1">
        <f t="array" ref="J121">-INDEX(PWR_Lab!$F$2:$H$126,AX121,AY121)</f>
        <v>-0.41188000000000002</v>
      </c>
      <c r="K121" s="3" t="s">
        <v>27</v>
      </c>
      <c r="L121" s="3" t="s">
        <v>27</v>
      </c>
      <c r="M121" s="3" t="s">
        <v>27</v>
      </c>
      <c r="N121" s="3" t="s">
        <v>27</v>
      </c>
      <c r="O121" s="3" t="s">
        <v>27</v>
      </c>
      <c r="P121" s="3" t="s">
        <v>27</v>
      </c>
      <c r="Q121" s="3" t="s">
        <v>27</v>
      </c>
      <c r="R121" s="3" t="s">
        <v>27</v>
      </c>
      <c r="S121" s="3" t="s">
        <v>27</v>
      </c>
      <c r="T121" s="3" t="s">
        <v>27</v>
      </c>
      <c r="U121" s="3" t="s">
        <v>27</v>
      </c>
      <c r="V121" s="3" t="s">
        <v>27</v>
      </c>
      <c r="W121" s="3" t="s">
        <v>27</v>
      </c>
      <c r="X121" s="3" t="s">
        <v>27</v>
      </c>
      <c r="Y121" s="3" t="s">
        <v>27</v>
      </c>
      <c r="Z121" s="3" t="s">
        <v>27</v>
      </c>
      <c r="AA121" s="3" t="s">
        <v>27</v>
      </c>
      <c r="AB121" s="3" t="s">
        <v>27</v>
      </c>
      <c r="AC121" s="3" t="s">
        <v>27</v>
      </c>
      <c r="AD121" s="3" t="s">
        <v>27</v>
      </c>
      <c r="AE121" s="3" t="s">
        <v>27</v>
      </c>
      <c r="AF121" s="3" t="s">
        <v>27</v>
      </c>
      <c r="AG121" s="3" t="s">
        <v>27</v>
      </c>
      <c r="AH121" s="3" t="s">
        <v>27</v>
      </c>
      <c r="AI121" s="3" t="s">
        <v>27</v>
      </c>
      <c r="AJ121" s="3" t="s">
        <v>27</v>
      </c>
      <c r="AK121" s="3" t="s">
        <v>27</v>
      </c>
      <c r="AL121" s="3" t="s">
        <v>27</v>
      </c>
      <c r="AM121" s="3" t="s">
        <v>27</v>
      </c>
      <c r="AN121" s="3" t="s">
        <v>27</v>
      </c>
      <c r="AO121" s="3" t="s">
        <v>27</v>
      </c>
      <c r="AP121" s="3" t="s">
        <v>27</v>
      </c>
      <c r="AX121" s="3">
        <f t="shared" si="2"/>
        <v>37</v>
      </c>
      <c r="AY121" s="3">
        <f t="shared" si="3"/>
        <v>3</v>
      </c>
    </row>
    <row r="122" spans="2:51" x14ac:dyDescent="0.25">
      <c r="B122" s="3" t="s">
        <v>30</v>
      </c>
      <c r="C122" s="3" t="str">
        <f>C119</f>
        <v>UCPWR_FLAB-N</v>
      </c>
      <c r="D122" s="3" t="s">
        <v>29</v>
      </c>
      <c r="E122" s="3" t="str" cm="1">
        <f t="array" ref="E122">INDEX(PWR_Lab!$A$2:$A$126,AX122)</f>
        <v>KESOPCZ003</v>
      </c>
      <c r="F122" s="3" t="s">
        <v>28</v>
      </c>
      <c r="G122" s="3" t="s">
        <v>28</v>
      </c>
      <c r="H122" s="3" t="s">
        <v>28</v>
      </c>
      <c r="I122" s="3">
        <v>3</v>
      </c>
      <c r="J122" s="3" cm="1">
        <f t="array" ref="J122">-INDEX(PWR_Lab!$F$2:$H$126,AX122,AY122)</f>
        <v>-0.41431000000000001</v>
      </c>
      <c r="K122" s="3" t="s">
        <v>27</v>
      </c>
      <c r="L122" s="3" t="s">
        <v>27</v>
      </c>
      <c r="M122" s="3" t="s">
        <v>27</v>
      </c>
      <c r="N122" s="3" t="s">
        <v>27</v>
      </c>
      <c r="O122" s="3" t="s">
        <v>27</v>
      </c>
      <c r="P122" s="3" t="s">
        <v>27</v>
      </c>
      <c r="Q122" s="3" t="s">
        <v>27</v>
      </c>
      <c r="R122" s="3" t="s">
        <v>27</v>
      </c>
      <c r="S122" s="3" t="s">
        <v>27</v>
      </c>
      <c r="T122" s="3" t="s">
        <v>27</v>
      </c>
      <c r="U122" s="3" t="s">
        <v>27</v>
      </c>
      <c r="V122" s="3" t="s">
        <v>27</v>
      </c>
      <c r="W122" s="3" t="s">
        <v>27</v>
      </c>
      <c r="X122" s="3" t="s">
        <v>27</v>
      </c>
      <c r="Y122" s="3" t="s">
        <v>27</v>
      </c>
      <c r="Z122" s="3" t="s">
        <v>27</v>
      </c>
      <c r="AA122" s="3" t="s">
        <v>27</v>
      </c>
      <c r="AB122" s="3" t="s">
        <v>27</v>
      </c>
      <c r="AC122" s="3" t="s">
        <v>27</v>
      </c>
      <c r="AD122" s="3" t="s">
        <v>27</v>
      </c>
      <c r="AE122" s="3" t="s">
        <v>27</v>
      </c>
      <c r="AF122" s="3" t="s">
        <v>27</v>
      </c>
      <c r="AG122" s="3" t="s">
        <v>27</v>
      </c>
      <c r="AH122" s="3" t="s">
        <v>27</v>
      </c>
      <c r="AI122" s="3" t="s">
        <v>27</v>
      </c>
      <c r="AJ122" s="3" t="s">
        <v>27</v>
      </c>
      <c r="AK122" s="3" t="s">
        <v>27</v>
      </c>
      <c r="AL122" s="3" t="s">
        <v>27</v>
      </c>
      <c r="AM122" s="3" t="s">
        <v>27</v>
      </c>
      <c r="AN122" s="3" t="s">
        <v>27</v>
      </c>
      <c r="AO122" s="3" t="s">
        <v>27</v>
      </c>
      <c r="AP122" s="3" t="s">
        <v>27</v>
      </c>
      <c r="AX122" s="3">
        <f t="shared" si="2"/>
        <v>38</v>
      </c>
      <c r="AY122" s="3">
        <f t="shared" si="3"/>
        <v>1</v>
      </c>
    </row>
    <row r="123" spans="2:51" x14ac:dyDescent="0.25">
      <c r="B123" s="3" t="s">
        <v>30</v>
      </c>
      <c r="C123" s="3" t="str">
        <f>C120</f>
        <v>UCPWR_FLAB-P</v>
      </c>
      <c r="D123" s="3" t="s">
        <v>29</v>
      </c>
      <c r="E123" s="3" t="str" cm="1">
        <f t="array" ref="E123">INDEX(PWR_Lab!$A$2:$A$126,AX123)</f>
        <v>KESOPCZ003</v>
      </c>
      <c r="F123" s="3" t="s">
        <v>28</v>
      </c>
      <c r="G123" s="3" t="s">
        <v>28</v>
      </c>
      <c r="H123" s="3" t="s">
        <v>28</v>
      </c>
      <c r="I123" s="3">
        <v>3</v>
      </c>
      <c r="J123" s="3" cm="1">
        <f t="array" ref="J123">-INDEX(PWR_Lab!$F$2:$H$126,AX123,AY123)</f>
        <v>-0.42487999999999998</v>
      </c>
      <c r="K123" s="3" t="s">
        <v>27</v>
      </c>
      <c r="L123" s="3" t="s">
        <v>27</v>
      </c>
      <c r="M123" s="3" t="s">
        <v>27</v>
      </c>
      <c r="N123" s="3" t="s">
        <v>27</v>
      </c>
      <c r="O123" s="3" t="s">
        <v>27</v>
      </c>
      <c r="P123" s="3" t="s">
        <v>27</v>
      </c>
      <c r="Q123" s="3" t="s">
        <v>27</v>
      </c>
      <c r="R123" s="3" t="s">
        <v>27</v>
      </c>
      <c r="S123" s="3" t="s">
        <v>27</v>
      </c>
      <c r="T123" s="3" t="s">
        <v>27</v>
      </c>
      <c r="U123" s="3" t="s">
        <v>27</v>
      </c>
      <c r="V123" s="3" t="s">
        <v>27</v>
      </c>
      <c r="W123" s="3" t="s">
        <v>27</v>
      </c>
      <c r="X123" s="3" t="s">
        <v>27</v>
      </c>
      <c r="Y123" s="3" t="s">
        <v>27</v>
      </c>
      <c r="Z123" s="3" t="s">
        <v>27</v>
      </c>
      <c r="AA123" s="3" t="s">
        <v>27</v>
      </c>
      <c r="AB123" s="3" t="s">
        <v>27</v>
      </c>
      <c r="AC123" s="3" t="s">
        <v>27</v>
      </c>
      <c r="AD123" s="3" t="s">
        <v>27</v>
      </c>
      <c r="AE123" s="3" t="s">
        <v>27</v>
      </c>
      <c r="AF123" s="3" t="s">
        <v>27</v>
      </c>
      <c r="AG123" s="3" t="s">
        <v>27</v>
      </c>
      <c r="AH123" s="3" t="s">
        <v>27</v>
      </c>
      <c r="AI123" s="3" t="s">
        <v>27</v>
      </c>
      <c r="AJ123" s="3" t="s">
        <v>27</v>
      </c>
      <c r="AK123" s="3" t="s">
        <v>27</v>
      </c>
      <c r="AL123" s="3" t="s">
        <v>27</v>
      </c>
      <c r="AM123" s="3" t="s">
        <v>27</v>
      </c>
      <c r="AN123" s="3" t="s">
        <v>27</v>
      </c>
      <c r="AO123" s="3" t="s">
        <v>27</v>
      </c>
      <c r="AP123" s="3" t="s">
        <v>27</v>
      </c>
      <c r="AX123" s="3">
        <f t="shared" si="2"/>
        <v>38</v>
      </c>
      <c r="AY123" s="3">
        <f t="shared" si="3"/>
        <v>2</v>
      </c>
    </row>
    <row r="124" spans="2:51" x14ac:dyDescent="0.25">
      <c r="B124" s="3" t="s">
        <v>30</v>
      </c>
      <c r="C124" s="3" t="str">
        <f>C121</f>
        <v>UCPWR_FLAB-S</v>
      </c>
      <c r="D124" s="3" t="s">
        <v>29</v>
      </c>
      <c r="E124" s="3" t="str" cm="1">
        <f t="array" ref="E124">INDEX(PWR_Lab!$A$2:$A$126,AX124)</f>
        <v>KESOPCZ003</v>
      </c>
      <c r="F124" s="3" t="s">
        <v>28</v>
      </c>
      <c r="G124" s="3" t="s">
        <v>28</v>
      </c>
      <c r="H124" s="3" t="s">
        <v>28</v>
      </c>
      <c r="I124" s="3">
        <v>3</v>
      </c>
      <c r="J124" s="3" cm="1">
        <f t="array" ref="J124">-INDEX(PWR_Lab!$F$2:$H$126,AX124,AY124)</f>
        <v>-0.41188000000000002</v>
      </c>
      <c r="K124" s="3" t="s">
        <v>27</v>
      </c>
      <c r="L124" s="3" t="s">
        <v>27</v>
      </c>
      <c r="M124" s="3" t="s">
        <v>27</v>
      </c>
      <c r="N124" s="3" t="s">
        <v>27</v>
      </c>
      <c r="O124" s="3" t="s">
        <v>27</v>
      </c>
      <c r="P124" s="3" t="s">
        <v>27</v>
      </c>
      <c r="Q124" s="3" t="s">
        <v>27</v>
      </c>
      <c r="R124" s="3" t="s">
        <v>27</v>
      </c>
      <c r="S124" s="3" t="s">
        <v>27</v>
      </c>
      <c r="T124" s="3" t="s">
        <v>27</v>
      </c>
      <c r="U124" s="3" t="s">
        <v>27</v>
      </c>
      <c r="V124" s="3" t="s">
        <v>27</v>
      </c>
      <c r="W124" s="3" t="s">
        <v>27</v>
      </c>
      <c r="X124" s="3" t="s">
        <v>27</v>
      </c>
      <c r="Y124" s="3" t="s">
        <v>27</v>
      </c>
      <c r="Z124" s="3" t="s">
        <v>27</v>
      </c>
      <c r="AA124" s="3" t="s">
        <v>27</v>
      </c>
      <c r="AB124" s="3" t="s">
        <v>27</v>
      </c>
      <c r="AC124" s="3" t="s">
        <v>27</v>
      </c>
      <c r="AD124" s="3" t="s">
        <v>27</v>
      </c>
      <c r="AE124" s="3" t="s">
        <v>27</v>
      </c>
      <c r="AF124" s="3" t="s">
        <v>27</v>
      </c>
      <c r="AG124" s="3" t="s">
        <v>27</v>
      </c>
      <c r="AH124" s="3" t="s">
        <v>27</v>
      </c>
      <c r="AI124" s="3" t="s">
        <v>27</v>
      </c>
      <c r="AJ124" s="3" t="s">
        <v>27</v>
      </c>
      <c r="AK124" s="3" t="s">
        <v>27</v>
      </c>
      <c r="AL124" s="3" t="s">
        <v>27</v>
      </c>
      <c r="AM124" s="3" t="s">
        <v>27</v>
      </c>
      <c r="AN124" s="3" t="s">
        <v>27</v>
      </c>
      <c r="AO124" s="3" t="s">
        <v>27</v>
      </c>
      <c r="AP124" s="3" t="s">
        <v>27</v>
      </c>
      <c r="AX124" s="3">
        <f t="shared" si="2"/>
        <v>38</v>
      </c>
      <c r="AY124" s="3">
        <f t="shared" si="3"/>
        <v>3</v>
      </c>
    </row>
    <row r="125" spans="2:51" x14ac:dyDescent="0.25">
      <c r="B125" s="3" t="s">
        <v>30</v>
      </c>
      <c r="C125" s="3" t="str">
        <f>C122</f>
        <v>UCPWR_FLAB-N</v>
      </c>
      <c r="D125" s="3" t="s">
        <v>29</v>
      </c>
      <c r="E125" s="3" t="str" cm="1">
        <f t="array" ref="E125">INDEX(PWR_Lab!$A$2:$A$126,AX125)</f>
        <v>KESOPCZ004</v>
      </c>
      <c r="F125" s="3" t="s">
        <v>28</v>
      </c>
      <c r="G125" s="3" t="s">
        <v>28</v>
      </c>
      <c r="H125" s="3" t="s">
        <v>28</v>
      </c>
      <c r="I125" s="3">
        <v>3</v>
      </c>
      <c r="J125" s="3" cm="1">
        <f t="array" ref="J125">-INDEX(PWR_Lab!$F$2:$H$126,AX125,AY125)</f>
        <v>-0.41431000000000001</v>
      </c>
      <c r="K125" s="3" t="s">
        <v>27</v>
      </c>
      <c r="L125" s="3" t="s">
        <v>27</v>
      </c>
      <c r="M125" s="3" t="s">
        <v>27</v>
      </c>
      <c r="N125" s="3" t="s">
        <v>27</v>
      </c>
      <c r="O125" s="3" t="s">
        <v>27</v>
      </c>
      <c r="P125" s="3" t="s">
        <v>27</v>
      </c>
      <c r="Q125" s="3" t="s">
        <v>27</v>
      </c>
      <c r="R125" s="3" t="s">
        <v>27</v>
      </c>
      <c r="S125" s="3" t="s">
        <v>27</v>
      </c>
      <c r="T125" s="3" t="s">
        <v>27</v>
      </c>
      <c r="U125" s="3" t="s">
        <v>27</v>
      </c>
      <c r="V125" s="3" t="s">
        <v>27</v>
      </c>
      <c r="W125" s="3" t="s">
        <v>27</v>
      </c>
      <c r="X125" s="3" t="s">
        <v>27</v>
      </c>
      <c r="Y125" s="3" t="s">
        <v>27</v>
      </c>
      <c r="Z125" s="3" t="s">
        <v>27</v>
      </c>
      <c r="AA125" s="3" t="s">
        <v>27</v>
      </c>
      <c r="AB125" s="3" t="s">
        <v>27</v>
      </c>
      <c r="AC125" s="3" t="s">
        <v>27</v>
      </c>
      <c r="AD125" s="3" t="s">
        <v>27</v>
      </c>
      <c r="AE125" s="3" t="s">
        <v>27</v>
      </c>
      <c r="AF125" s="3" t="s">
        <v>27</v>
      </c>
      <c r="AG125" s="3" t="s">
        <v>27</v>
      </c>
      <c r="AH125" s="3" t="s">
        <v>27</v>
      </c>
      <c r="AI125" s="3" t="s">
        <v>27</v>
      </c>
      <c r="AJ125" s="3" t="s">
        <v>27</v>
      </c>
      <c r="AK125" s="3" t="s">
        <v>27</v>
      </c>
      <c r="AL125" s="3" t="s">
        <v>27</v>
      </c>
      <c r="AM125" s="3" t="s">
        <v>27</v>
      </c>
      <c r="AN125" s="3" t="s">
        <v>27</v>
      </c>
      <c r="AO125" s="3" t="s">
        <v>27</v>
      </c>
      <c r="AP125" s="3" t="s">
        <v>27</v>
      </c>
      <c r="AX125" s="3">
        <f t="shared" si="2"/>
        <v>39</v>
      </c>
      <c r="AY125" s="3">
        <f t="shared" si="3"/>
        <v>1</v>
      </c>
    </row>
    <row r="126" spans="2:51" x14ac:dyDescent="0.25">
      <c r="B126" s="3" t="s">
        <v>30</v>
      </c>
      <c r="C126" s="3" t="str">
        <f>C123</f>
        <v>UCPWR_FLAB-P</v>
      </c>
      <c r="D126" s="3" t="s">
        <v>29</v>
      </c>
      <c r="E126" s="3" t="str" cm="1">
        <f t="array" ref="E126">INDEX(PWR_Lab!$A$2:$A$126,AX126)</f>
        <v>KESOPCZ004</v>
      </c>
      <c r="F126" s="3" t="s">
        <v>28</v>
      </c>
      <c r="G126" s="3" t="s">
        <v>28</v>
      </c>
      <c r="H126" s="3" t="s">
        <v>28</v>
      </c>
      <c r="I126" s="3">
        <v>3</v>
      </c>
      <c r="J126" s="3" cm="1">
        <f t="array" ref="J126">-INDEX(PWR_Lab!$F$2:$H$126,AX126,AY126)</f>
        <v>-0.42487999999999998</v>
      </c>
      <c r="K126" s="3" t="s">
        <v>27</v>
      </c>
      <c r="L126" s="3" t="s">
        <v>27</v>
      </c>
      <c r="M126" s="3" t="s">
        <v>27</v>
      </c>
      <c r="N126" s="3" t="s">
        <v>27</v>
      </c>
      <c r="O126" s="3" t="s">
        <v>27</v>
      </c>
      <c r="P126" s="3" t="s">
        <v>27</v>
      </c>
      <c r="Q126" s="3" t="s">
        <v>27</v>
      </c>
      <c r="R126" s="3" t="s">
        <v>27</v>
      </c>
      <c r="S126" s="3" t="s">
        <v>27</v>
      </c>
      <c r="T126" s="3" t="s">
        <v>27</v>
      </c>
      <c r="U126" s="3" t="s">
        <v>27</v>
      </c>
      <c r="V126" s="3" t="s">
        <v>27</v>
      </c>
      <c r="W126" s="3" t="s">
        <v>27</v>
      </c>
      <c r="X126" s="3" t="s">
        <v>27</v>
      </c>
      <c r="Y126" s="3" t="s">
        <v>27</v>
      </c>
      <c r="Z126" s="3" t="s">
        <v>27</v>
      </c>
      <c r="AA126" s="3" t="s">
        <v>27</v>
      </c>
      <c r="AB126" s="3" t="s">
        <v>27</v>
      </c>
      <c r="AC126" s="3" t="s">
        <v>27</v>
      </c>
      <c r="AD126" s="3" t="s">
        <v>27</v>
      </c>
      <c r="AE126" s="3" t="s">
        <v>27</v>
      </c>
      <c r="AF126" s="3" t="s">
        <v>27</v>
      </c>
      <c r="AG126" s="3" t="s">
        <v>27</v>
      </c>
      <c r="AH126" s="3" t="s">
        <v>27</v>
      </c>
      <c r="AI126" s="3" t="s">
        <v>27</v>
      </c>
      <c r="AJ126" s="3" t="s">
        <v>27</v>
      </c>
      <c r="AK126" s="3" t="s">
        <v>27</v>
      </c>
      <c r="AL126" s="3" t="s">
        <v>27</v>
      </c>
      <c r="AM126" s="3" t="s">
        <v>27</v>
      </c>
      <c r="AN126" s="3" t="s">
        <v>27</v>
      </c>
      <c r="AO126" s="3" t="s">
        <v>27</v>
      </c>
      <c r="AP126" s="3" t="s">
        <v>27</v>
      </c>
      <c r="AX126" s="3">
        <f t="shared" si="2"/>
        <v>39</v>
      </c>
      <c r="AY126" s="3">
        <f t="shared" si="3"/>
        <v>2</v>
      </c>
    </row>
    <row r="127" spans="2:51" x14ac:dyDescent="0.25">
      <c r="B127" s="3" t="s">
        <v>30</v>
      </c>
      <c r="C127" s="3" t="str">
        <f>C124</f>
        <v>UCPWR_FLAB-S</v>
      </c>
      <c r="D127" s="3" t="s">
        <v>29</v>
      </c>
      <c r="E127" s="3" t="str" cm="1">
        <f t="array" ref="E127">INDEX(PWR_Lab!$A$2:$A$126,AX127)</f>
        <v>KESOPCZ004</v>
      </c>
      <c r="F127" s="3" t="s">
        <v>28</v>
      </c>
      <c r="G127" s="3" t="s">
        <v>28</v>
      </c>
      <c r="H127" s="3" t="s">
        <v>28</v>
      </c>
      <c r="I127" s="3">
        <v>3</v>
      </c>
      <c r="J127" s="3" cm="1">
        <f t="array" ref="J127">-INDEX(PWR_Lab!$F$2:$H$126,AX127,AY127)</f>
        <v>-0.41188000000000002</v>
      </c>
      <c r="K127" s="3" t="s">
        <v>27</v>
      </c>
      <c r="L127" s="3" t="s">
        <v>27</v>
      </c>
      <c r="M127" s="3" t="s">
        <v>27</v>
      </c>
      <c r="N127" s="3" t="s">
        <v>27</v>
      </c>
      <c r="O127" s="3" t="s">
        <v>27</v>
      </c>
      <c r="P127" s="3" t="s">
        <v>27</v>
      </c>
      <c r="Q127" s="3" t="s">
        <v>27</v>
      </c>
      <c r="R127" s="3" t="s">
        <v>27</v>
      </c>
      <c r="S127" s="3" t="s">
        <v>27</v>
      </c>
      <c r="T127" s="3" t="s">
        <v>27</v>
      </c>
      <c r="U127" s="3" t="s">
        <v>27</v>
      </c>
      <c r="V127" s="3" t="s">
        <v>27</v>
      </c>
      <c r="W127" s="3" t="s">
        <v>27</v>
      </c>
      <c r="X127" s="3" t="s">
        <v>27</v>
      </c>
      <c r="Y127" s="3" t="s">
        <v>27</v>
      </c>
      <c r="Z127" s="3" t="s">
        <v>27</v>
      </c>
      <c r="AA127" s="3" t="s">
        <v>27</v>
      </c>
      <c r="AB127" s="3" t="s">
        <v>27</v>
      </c>
      <c r="AC127" s="3" t="s">
        <v>27</v>
      </c>
      <c r="AD127" s="3" t="s">
        <v>27</v>
      </c>
      <c r="AE127" s="3" t="s">
        <v>27</v>
      </c>
      <c r="AF127" s="3" t="s">
        <v>27</v>
      </c>
      <c r="AG127" s="3" t="s">
        <v>27</v>
      </c>
      <c r="AH127" s="3" t="s">
        <v>27</v>
      </c>
      <c r="AI127" s="3" t="s">
        <v>27</v>
      </c>
      <c r="AJ127" s="3" t="s">
        <v>27</v>
      </c>
      <c r="AK127" s="3" t="s">
        <v>27</v>
      </c>
      <c r="AL127" s="3" t="s">
        <v>27</v>
      </c>
      <c r="AM127" s="3" t="s">
        <v>27</v>
      </c>
      <c r="AN127" s="3" t="s">
        <v>27</v>
      </c>
      <c r="AO127" s="3" t="s">
        <v>27</v>
      </c>
      <c r="AP127" s="3" t="s">
        <v>27</v>
      </c>
      <c r="AX127" s="3">
        <f t="shared" si="2"/>
        <v>39</v>
      </c>
      <c r="AY127" s="3">
        <f t="shared" si="3"/>
        <v>3</v>
      </c>
    </row>
    <row r="128" spans="2:51" x14ac:dyDescent="0.25">
      <c r="B128" s="3" t="s">
        <v>30</v>
      </c>
      <c r="C128" s="3" t="str">
        <f>C125</f>
        <v>UCPWR_FLAB-N</v>
      </c>
      <c r="D128" s="3" t="s">
        <v>29</v>
      </c>
      <c r="E128" s="3" t="str" cm="1">
        <f t="array" ref="E128">INDEX(PWR_Lab!$A$2:$A$126,AX128)</f>
        <v>KESOPCZ005</v>
      </c>
      <c r="F128" s="3" t="s">
        <v>28</v>
      </c>
      <c r="G128" s="3" t="s">
        <v>28</v>
      </c>
      <c r="H128" s="3" t="s">
        <v>28</v>
      </c>
      <c r="I128" s="3">
        <v>3</v>
      </c>
      <c r="J128" s="3" cm="1">
        <f t="array" ref="J128">-INDEX(PWR_Lab!$F$2:$H$126,AX128,AY128)</f>
        <v>-0.41431000000000001</v>
      </c>
      <c r="K128" s="3" t="s">
        <v>27</v>
      </c>
      <c r="L128" s="3" t="s">
        <v>27</v>
      </c>
      <c r="M128" s="3" t="s">
        <v>27</v>
      </c>
      <c r="N128" s="3" t="s">
        <v>27</v>
      </c>
      <c r="O128" s="3" t="s">
        <v>27</v>
      </c>
      <c r="P128" s="3" t="s">
        <v>27</v>
      </c>
      <c r="Q128" s="3" t="s">
        <v>27</v>
      </c>
      <c r="R128" s="3" t="s">
        <v>27</v>
      </c>
      <c r="S128" s="3" t="s">
        <v>27</v>
      </c>
      <c r="T128" s="3" t="s">
        <v>27</v>
      </c>
      <c r="U128" s="3" t="s">
        <v>27</v>
      </c>
      <c r="V128" s="3" t="s">
        <v>27</v>
      </c>
      <c r="W128" s="3" t="s">
        <v>27</v>
      </c>
      <c r="X128" s="3" t="s">
        <v>27</v>
      </c>
      <c r="Y128" s="3" t="s">
        <v>27</v>
      </c>
      <c r="Z128" s="3" t="s">
        <v>27</v>
      </c>
      <c r="AA128" s="3" t="s">
        <v>27</v>
      </c>
      <c r="AB128" s="3" t="s">
        <v>27</v>
      </c>
      <c r="AC128" s="3" t="s">
        <v>27</v>
      </c>
      <c r="AD128" s="3" t="s">
        <v>27</v>
      </c>
      <c r="AE128" s="3" t="s">
        <v>27</v>
      </c>
      <c r="AF128" s="3" t="s">
        <v>27</v>
      </c>
      <c r="AG128" s="3" t="s">
        <v>27</v>
      </c>
      <c r="AH128" s="3" t="s">
        <v>27</v>
      </c>
      <c r="AI128" s="3" t="s">
        <v>27</v>
      </c>
      <c r="AJ128" s="3" t="s">
        <v>27</v>
      </c>
      <c r="AK128" s="3" t="s">
        <v>27</v>
      </c>
      <c r="AL128" s="3" t="s">
        <v>27</v>
      </c>
      <c r="AM128" s="3" t="s">
        <v>27</v>
      </c>
      <c r="AN128" s="3" t="s">
        <v>27</v>
      </c>
      <c r="AO128" s="3" t="s">
        <v>27</v>
      </c>
      <c r="AP128" s="3" t="s">
        <v>27</v>
      </c>
      <c r="AX128" s="3">
        <f t="shared" si="2"/>
        <v>40</v>
      </c>
      <c r="AY128" s="3">
        <f t="shared" si="3"/>
        <v>1</v>
      </c>
    </row>
    <row r="129" spans="2:51" x14ac:dyDescent="0.25">
      <c r="B129" s="3" t="s">
        <v>30</v>
      </c>
      <c r="C129" s="3" t="str">
        <f>C126</f>
        <v>UCPWR_FLAB-P</v>
      </c>
      <c r="D129" s="3" t="s">
        <v>29</v>
      </c>
      <c r="E129" s="3" t="str" cm="1">
        <f t="array" ref="E129">INDEX(PWR_Lab!$A$2:$A$126,AX129)</f>
        <v>KESOPCZ005</v>
      </c>
      <c r="F129" s="3" t="s">
        <v>28</v>
      </c>
      <c r="G129" s="3" t="s">
        <v>28</v>
      </c>
      <c r="H129" s="3" t="s">
        <v>28</v>
      </c>
      <c r="I129" s="3">
        <v>3</v>
      </c>
      <c r="J129" s="3" cm="1">
        <f t="array" ref="J129">-INDEX(PWR_Lab!$F$2:$H$126,AX129,AY129)</f>
        <v>-0.42487999999999998</v>
      </c>
      <c r="K129" s="3" t="s">
        <v>27</v>
      </c>
      <c r="L129" s="3" t="s">
        <v>27</v>
      </c>
      <c r="M129" s="3" t="s">
        <v>27</v>
      </c>
      <c r="N129" s="3" t="s">
        <v>27</v>
      </c>
      <c r="O129" s="3" t="s">
        <v>27</v>
      </c>
      <c r="P129" s="3" t="s">
        <v>27</v>
      </c>
      <c r="Q129" s="3" t="s">
        <v>27</v>
      </c>
      <c r="R129" s="3" t="s">
        <v>27</v>
      </c>
      <c r="S129" s="3" t="s">
        <v>27</v>
      </c>
      <c r="T129" s="3" t="s">
        <v>27</v>
      </c>
      <c r="U129" s="3" t="s">
        <v>27</v>
      </c>
      <c r="V129" s="3" t="s">
        <v>27</v>
      </c>
      <c r="W129" s="3" t="s">
        <v>27</v>
      </c>
      <c r="X129" s="3" t="s">
        <v>27</v>
      </c>
      <c r="Y129" s="3" t="s">
        <v>27</v>
      </c>
      <c r="Z129" s="3" t="s">
        <v>27</v>
      </c>
      <c r="AA129" s="3" t="s">
        <v>27</v>
      </c>
      <c r="AB129" s="3" t="s">
        <v>27</v>
      </c>
      <c r="AC129" s="3" t="s">
        <v>27</v>
      </c>
      <c r="AD129" s="3" t="s">
        <v>27</v>
      </c>
      <c r="AE129" s="3" t="s">
        <v>27</v>
      </c>
      <c r="AF129" s="3" t="s">
        <v>27</v>
      </c>
      <c r="AG129" s="3" t="s">
        <v>27</v>
      </c>
      <c r="AH129" s="3" t="s">
        <v>27</v>
      </c>
      <c r="AI129" s="3" t="s">
        <v>27</v>
      </c>
      <c r="AJ129" s="3" t="s">
        <v>27</v>
      </c>
      <c r="AK129" s="3" t="s">
        <v>27</v>
      </c>
      <c r="AL129" s="3" t="s">
        <v>27</v>
      </c>
      <c r="AM129" s="3" t="s">
        <v>27</v>
      </c>
      <c r="AN129" s="3" t="s">
        <v>27</v>
      </c>
      <c r="AO129" s="3" t="s">
        <v>27</v>
      </c>
      <c r="AP129" s="3" t="s">
        <v>27</v>
      </c>
      <c r="AX129" s="3">
        <f t="shared" si="2"/>
        <v>40</v>
      </c>
      <c r="AY129" s="3">
        <f t="shared" si="3"/>
        <v>2</v>
      </c>
    </row>
    <row r="130" spans="2:51" x14ac:dyDescent="0.25">
      <c r="B130" s="3" t="s">
        <v>30</v>
      </c>
      <c r="C130" s="3" t="str">
        <f>C127</f>
        <v>UCPWR_FLAB-S</v>
      </c>
      <c r="D130" s="3" t="s">
        <v>29</v>
      </c>
      <c r="E130" s="3" t="str" cm="1">
        <f t="array" ref="E130">INDEX(PWR_Lab!$A$2:$A$126,AX130)</f>
        <v>KESOPCZ005</v>
      </c>
      <c r="F130" s="3" t="s">
        <v>28</v>
      </c>
      <c r="G130" s="3" t="s">
        <v>28</v>
      </c>
      <c r="H130" s="3" t="s">
        <v>28</v>
      </c>
      <c r="I130" s="3">
        <v>3</v>
      </c>
      <c r="J130" s="3" cm="1">
        <f t="array" ref="J130">-INDEX(PWR_Lab!$F$2:$H$126,AX130,AY130)</f>
        <v>-0.41188000000000002</v>
      </c>
      <c r="K130" s="3" t="s">
        <v>27</v>
      </c>
      <c r="L130" s="3" t="s">
        <v>27</v>
      </c>
      <c r="M130" s="3" t="s">
        <v>27</v>
      </c>
      <c r="N130" s="3" t="s">
        <v>27</v>
      </c>
      <c r="O130" s="3" t="s">
        <v>27</v>
      </c>
      <c r="P130" s="3" t="s">
        <v>27</v>
      </c>
      <c r="Q130" s="3" t="s">
        <v>27</v>
      </c>
      <c r="R130" s="3" t="s">
        <v>27</v>
      </c>
      <c r="S130" s="3" t="s">
        <v>27</v>
      </c>
      <c r="T130" s="3" t="s">
        <v>27</v>
      </c>
      <c r="U130" s="3" t="s">
        <v>27</v>
      </c>
      <c r="V130" s="3" t="s">
        <v>27</v>
      </c>
      <c r="W130" s="3" t="s">
        <v>27</v>
      </c>
      <c r="X130" s="3" t="s">
        <v>27</v>
      </c>
      <c r="Y130" s="3" t="s">
        <v>27</v>
      </c>
      <c r="Z130" s="3" t="s">
        <v>27</v>
      </c>
      <c r="AA130" s="3" t="s">
        <v>27</v>
      </c>
      <c r="AB130" s="3" t="s">
        <v>27</v>
      </c>
      <c r="AC130" s="3" t="s">
        <v>27</v>
      </c>
      <c r="AD130" s="3" t="s">
        <v>27</v>
      </c>
      <c r="AE130" s="3" t="s">
        <v>27</v>
      </c>
      <c r="AF130" s="3" t="s">
        <v>27</v>
      </c>
      <c r="AG130" s="3" t="s">
        <v>27</v>
      </c>
      <c r="AH130" s="3" t="s">
        <v>27</v>
      </c>
      <c r="AI130" s="3" t="s">
        <v>27</v>
      </c>
      <c r="AJ130" s="3" t="s">
        <v>27</v>
      </c>
      <c r="AK130" s="3" t="s">
        <v>27</v>
      </c>
      <c r="AL130" s="3" t="s">
        <v>27</v>
      </c>
      <c r="AM130" s="3" t="s">
        <v>27</v>
      </c>
      <c r="AN130" s="3" t="s">
        <v>27</v>
      </c>
      <c r="AO130" s="3" t="s">
        <v>27</v>
      </c>
      <c r="AP130" s="3" t="s">
        <v>27</v>
      </c>
      <c r="AX130" s="3">
        <f t="shared" si="2"/>
        <v>40</v>
      </c>
      <c r="AY130" s="3">
        <f t="shared" si="3"/>
        <v>3</v>
      </c>
    </row>
    <row r="131" spans="2:51" x14ac:dyDescent="0.25">
      <c r="B131" s="3" t="s">
        <v>30</v>
      </c>
      <c r="C131" s="3" t="str">
        <f>C128</f>
        <v>UCPWR_FLAB-N</v>
      </c>
      <c r="D131" s="3" t="s">
        <v>29</v>
      </c>
      <c r="E131" s="3" t="str" cm="1">
        <f t="array" ref="E131">INDEX(PWR_Lab!$A$2:$A$126,AX131)</f>
        <v>KESOPCZ006</v>
      </c>
      <c r="F131" s="3" t="s">
        <v>28</v>
      </c>
      <c r="G131" s="3" t="s">
        <v>28</v>
      </c>
      <c r="H131" s="3" t="s">
        <v>28</v>
      </c>
      <c r="I131" s="3">
        <v>3</v>
      </c>
      <c r="J131" s="3" cm="1">
        <f t="array" ref="J131">-INDEX(PWR_Lab!$F$2:$H$126,AX131,AY131)</f>
        <v>-0.41431000000000001</v>
      </c>
      <c r="K131" s="3" t="s">
        <v>27</v>
      </c>
      <c r="L131" s="3" t="s">
        <v>27</v>
      </c>
      <c r="M131" s="3" t="s">
        <v>27</v>
      </c>
      <c r="N131" s="3" t="s">
        <v>27</v>
      </c>
      <c r="O131" s="3" t="s">
        <v>27</v>
      </c>
      <c r="P131" s="3" t="s">
        <v>27</v>
      </c>
      <c r="Q131" s="3" t="s">
        <v>27</v>
      </c>
      <c r="R131" s="3" t="s">
        <v>27</v>
      </c>
      <c r="S131" s="3" t="s">
        <v>27</v>
      </c>
      <c r="T131" s="3" t="s">
        <v>27</v>
      </c>
      <c r="U131" s="3" t="s">
        <v>27</v>
      </c>
      <c r="V131" s="3" t="s">
        <v>27</v>
      </c>
      <c r="W131" s="3" t="s">
        <v>27</v>
      </c>
      <c r="X131" s="3" t="s">
        <v>27</v>
      </c>
      <c r="Y131" s="3" t="s">
        <v>27</v>
      </c>
      <c r="Z131" s="3" t="s">
        <v>27</v>
      </c>
      <c r="AA131" s="3" t="s">
        <v>27</v>
      </c>
      <c r="AB131" s="3" t="s">
        <v>27</v>
      </c>
      <c r="AC131" s="3" t="s">
        <v>27</v>
      </c>
      <c r="AD131" s="3" t="s">
        <v>27</v>
      </c>
      <c r="AE131" s="3" t="s">
        <v>27</v>
      </c>
      <c r="AF131" s="3" t="s">
        <v>27</v>
      </c>
      <c r="AG131" s="3" t="s">
        <v>27</v>
      </c>
      <c r="AH131" s="3" t="s">
        <v>27</v>
      </c>
      <c r="AI131" s="3" t="s">
        <v>27</v>
      </c>
      <c r="AJ131" s="3" t="s">
        <v>27</v>
      </c>
      <c r="AK131" s="3" t="s">
        <v>27</v>
      </c>
      <c r="AL131" s="3" t="s">
        <v>27</v>
      </c>
      <c r="AM131" s="3" t="s">
        <v>27</v>
      </c>
      <c r="AN131" s="3" t="s">
        <v>27</v>
      </c>
      <c r="AO131" s="3" t="s">
        <v>27</v>
      </c>
      <c r="AP131" s="3" t="s">
        <v>27</v>
      </c>
      <c r="AX131" s="3">
        <f t="shared" si="2"/>
        <v>41</v>
      </c>
      <c r="AY131" s="3">
        <f t="shared" si="3"/>
        <v>1</v>
      </c>
    </row>
    <row r="132" spans="2:51" x14ac:dyDescent="0.25">
      <c r="B132" s="3" t="s">
        <v>30</v>
      </c>
      <c r="C132" s="3" t="str">
        <f>C129</f>
        <v>UCPWR_FLAB-P</v>
      </c>
      <c r="D132" s="3" t="s">
        <v>29</v>
      </c>
      <c r="E132" s="3" t="str" cm="1">
        <f t="array" ref="E132">INDEX(PWR_Lab!$A$2:$A$126,AX132)</f>
        <v>KESOPCZ006</v>
      </c>
      <c r="F132" s="3" t="s">
        <v>28</v>
      </c>
      <c r="G132" s="3" t="s">
        <v>28</v>
      </c>
      <c r="H132" s="3" t="s">
        <v>28</v>
      </c>
      <c r="I132" s="3">
        <v>3</v>
      </c>
      <c r="J132" s="3" cm="1">
        <f t="array" ref="J132">-INDEX(PWR_Lab!$F$2:$H$126,AX132,AY132)</f>
        <v>-0.42487999999999998</v>
      </c>
      <c r="K132" s="3" t="s">
        <v>27</v>
      </c>
      <c r="L132" s="3" t="s">
        <v>27</v>
      </c>
      <c r="M132" s="3" t="s">
        <v>27</v>
      </c>
      <c r="N132" s="3" t="s">
        <v>27</v>
      </c>
      <c r="O132" s="3" t="s">
        <v>27</v>
      </c>
      <c r="P132" s="3" t="s">
        <v>27</v>
      </c>
      <c r="Q132" s="3" t="s">
        <v>27</v>
      </c>
      <c r="R132" s="3" t="s">
        <v>27</v>
      </c>
      <c r="S132" s="3" t="s">
        <v>27</v>
      </c>
      <c r="T132" s="3" t="s">
        <v>27</v>
      </c>
      <c r="U132" s="3" t="s">
        <v>27</v>
      </c>
      <c r="V132" s="3" t="s">
        <v>27</v>
      </c>
      <c r="W132" s="3" t="s">
        <v>27</v>
      </c>
      <c r="X132" s="3" t="s">
        <v>27</v>
      </c>
      <c r="Y132" s="3" t="s">
        <v>27</v>
      </c>
      <c r="Z132" s="3" t="s">
        <v>27</v>
      </c>
      <c r="AA132" s="3" t="s">
        <v>27</v>
      </c>
      <c r="AB132" s="3" t="s">
        <v>27</v>
      </c>
      <c r="AC132" s="3" t="s">
        <v>27</v>
      </c>
      <c r="AD132" s="3" t="s">
        <v>27</v>
      </c>
      <c r="AE132" s="3" t="s">
        <v>27</v>
      </c>
      <c r="AF132" s="3" t="s">
        <v>27</v>
      </c>
      <c r="AG132" s="3" t="s">
        <v>27</v>
      </c>
      <c r="AH132" s="3" t="s">
        <v>27</v>
      </c>
      <c r="AI132" s="3" t="s">
        <v>27</v>
      </c>
      <c r="AJ132" s="3" t="s">
        <v>27</v>
      </c>
      <c r="AK132" s="3" t="s">
        <v>27</v>
      </c>
      <c r="AL132" s="3" t="s">
        <v>27</v>
      </c>
      <c r="AM132" s="3" t="s">
        <v>27</v>
      </c>
      <c r="AN132" s="3" t="s">
        <v>27</v>
      </c>
      <c r="AO132" s="3" t="s">
        <v>27</v>
      </c>
      <c r="AP132" s="3" t="s">
        <v>27</v>
      </c>
      <c r="AX132" s="3">
        <f t="shared" si="2"/>
        <v>41</v>
      </c>
      <c r="AY132" s="3">
        <f t="shared" si="3"/>
        <v>2</v>
      </c>
    </row>
    <row r="133" spans="2:51" x14ac:dyDescent="0.25">
      <c r="B133" s="3" t="s">
        <v>30</v>
      </c>
      <c r="C133" s="3" t="str">
        <f>C130</f>
        <v>UCPWR_FLAB-S</v>
      </c>
      <c r="D133" s="3" t="s">
        <v>29</v>
      </c>
      <c r="E133" s="3" t="str" cm="1">
        <f t="array" ref="E133">INDEX(PWR_Lab!$A$2:$A$126,AX133)</f>
        <v>KESOPCZ006</v>
      </c>
      <c r="F133" s="3" t="s">
        <v>28</v>
      </c>
      <c r="G133" s="3" t="s">
        <v>28</v>
      </c>
      <c r="H133" s="3" t="s">
        <v>28</v>
      </c>
      <c r="I133" s="3">
        <v>3</v>
      </c>
      <c r="J133" s="3" cm="1">
        <f t="array" ref="J133">-INDEX(PWR_Lab!$F$2:$H$126,AX133,AY133)</f>
        <v>-0.41188000000000002</v>
      </c>
      <c r="K133" s="3" t="s">
        <v>27</v>
      </c>
      <c r="L133" s="3" t="s">
        <v>27</v>
      </c>
      <c r="M133" s="3" t="s">
        <v>27</v>
      </c>
      <c r="N133" s="3" t="s">
        <v>27</v>
      </c>
      <c r="O133" s="3" t="s">
        <v>27</v>
      </c>
      <c r="P133" s="3" t="s">
        <v>27</v>
      </c>
      <c r="Q133" s="3" t="s">
        <v>27</v>
      </c>
      <c r="R133" s="3" t="s">
        <v>27</v>
      </c>
      <c r="S133" s="3" t="s">
        <v>27</v>
      </c>
      <c r="T133" s="3" t="s">
        <v>27</v>
      </c>
      <c r="U133" s="3" t="s">
        <v>27</v>
      </c>
      <c r="V133" s="3" t="s">
        <v>27</v>
      </c>
      <c r="W133" s="3" t="s">
        <v>27</v>
      </c>
      <c r="X133" s="3" t="s">
        <v>27</v>
      </c>
      <c r="Y133" s="3" t="s">
        <v>27</v>
      </c>
      <c r="Z133" s="3" t="s">
        <v>27</v>
      </c>
      <c r="AA133" s="3" t="s">
        <v>27</v>
      </c>
      <c r="AB133" s="3" t="s">
        <v>27</v>
      </c>
      <c r="AC133" s="3" t="s">
        <v>27</v>
      </c>
      <c r="AD133" s="3" t="s">
        <v>27</v>
      </c>
      <c r="AE133" s="3" t="s">
        <v>27</v>
      </c>
      <c r="AF133" s="3" t="s">
        <v>27</v>
      </c>
      <c r="AG133" s="3" t="s">
        <v>27</v>
      </c>
      <c r="AH133" s="3" t="s">
        <v>27</v>
      </c>
      <c r="AI133" s="3" t="s">
        <v>27</v>
      </c>
      <c r="AJ133" s="3" t="s">
        <v>27</v>
      </c>
      <c r="AK133" s="3" t="s">
        <v>27</v>
      </c>
      <c r="AL133" s="3" t="s">
        <v>27</v>
      </c>
      <c r="AM133" s="3" t="s">
        <v>27</v>
      </c>
      <c r="AN133" s="3" t="s">
        <v>27</v>
      </c>
      <c r="AO133" s="3" t="s">
        <v>27</v>
      </c>
      <c r="AP133" s="3" t="s">
        <v>27</v>
      </c>
      <c r="AX133" s="3">
        <f t="shared" si="2"/>
        <v>41</v>
      </c>
      <c r="AY133" s="3">
        <f t="shared" si="3"/>
        <v>3</v>
      </c>
    </row>
    <row r="134" spans="2:51" x14ac:dyDescent="0.25">
      <c r="B134" s="3" t="s">
        <v>30</v>
      </c>
      <c r="C134" s="3" t="str">
        <f>C131</f>
        <v>UCPWR_FLAB-N</v>
      </c>
      <c r="D134" s="3" t="s">
        <v>29</v>
      </c>
      <c r="E134" s="3" t="str" cm="1">
        <f t="array" ref="E134">INDEX(PWR_Lab!$A$2:$A$126,AX134)</f>
        <v>KESOPCZ007</v>
      </c>
      <c r="F134" s="3" t="s">
        <v>28</v>
      </c>
      <c r="G134" s="3" t="s">
        <v>28</v>
      </c>
      <c r="H134" s="3" t="s">
        <v>28</v>
      </c>
      <c r="I134" s="3">
        <v>3</v>
      </c>
      <c r="J134" s="3" cm="1">
        <f t="array" ref="J134">-INDEX(PWR_Lab!$F$2:$H$126,AX134,AY134)</f>
        <v>-0.41431000000000001</v>
      </c>
      <c r="K134" s="3" t="s">
        <v>27</v>
      </c>
      <c r="L134" s="3" t="s">
        <v>27</v>
      </c>
      <c r="M134" s="3" t="s">
        <v>27</v>
      </c>
      <c r="N134" s="3" t="s">
        <v>27</v>
      </c>
      <c r="O134" s="3" t="s">
        <v>27</v>
      </c>
      <c r="P134" s="3" t="s">
        <v>27</v>
      </c>
      <c r="Q134" s="3" t="s">
        <v>27</v>
      </c>
      <c r="R134" s="3" t="s">
        <v>27</v>
      </c>
      <c r="S134" s="3" t="s">
        <v>27</v>
      </c>
      <c r="T134" s="3" t="s">
        <v>27</v>
      </c>
      <c r="U134" s="3" t="s">
        <v>27</v>
      </c>
      <c r="V134" s="3" t="s">
        <v>27</v>
      </c>
      <c r="W134" s="3" t="s">
        <v>27</v>
      </c>
      <c r="X134" s="3" t="s">
        <v>27</v>
      </c>
      <c r="Y134" s="3" t="s">
        <v>27</v>
      </c>
      <c r="Z134" s="3" t="s">
        <v>27</v>
      </c>
      <c r="AA134" s="3" t="s">
        <v>27</v>
      </c>
      <c r="AB134" s="3" t="s">
        <v>27</v>
      </c>
      <c r="AC134" s="3" t="s">
        <v>27</v>
      </c>
      <c r="AD134" s="3" t="s">
        <v>27</v>
      </c>
      <c r="AE134" s="3" t="s">
        <v>27</v>
      </c>
      <c r="AF134" s="3" t="s">
        <v>27</v>
      </c>
      <c r="AG134" s="3" t="s">
        <v>27</v>
      </c>
      <c r="AH134" s="3" t="s">
        <v>27</v>
      </c>
      <c r="AI134" s="3" t="s">
        <v>27</v>
      </c>
      <c r="AJ134" s="3" t="s">
        <v>27</v>
      </c>
      <c r="AK134" s="3" t="s">
        <v>27</v>
      </c>
      <c r="AL134" s="3" t="s">
        <v>27</v>
      </c>
      <c r="AM134" s="3" t="s">
        <v>27</v>
      </c>
      <c r="AN134" s="3" t="s">
        <v>27</v>
      </c>
      <c r="AO134" s="3" t="s">
        <v>27</v>
      </c>
      <c r="AP134" s="3" t="s">
        <v>27</v>
      </c>
      <c r="AX134" s="3">
        <f t="shared" si="2"/>
        <v>42</v>
      </c>
      <c r="AY134" s="3">
        <f t="shared" si="3"/>
        <v>1</v>
      </c>
    </row>
    <row r="135" spans="2:51" x14ac:dyDescent="0.25">
      <c r="B135" s="3" t="s">
        <v>30</v>
      </c>
      <c r="C135" s="3" t="str">
        <f>C132</f>
        <v>UCPWR_FLAB-P</v>
      </c>
      <c r="D135" s="3" t="s">
        <v>29</v>
      </c>
      <c r="E135" s="3" t="str" cm="1">
        <f t="array" ref="E135">INDEX(PWR_Lab!$A$2:$A$126,AX135)</f>
        <v>KESOPCZ007</v>
      </c>
      <c r="F135" s="3" t="s">
        <v>28</v>
      </c>
      <c r="G135" s="3" t="s">
        <v>28</v>
      </c>
      <c r="H135" s="3" t="s">
        <v>28</v>
      </c>
      <c r="I135" s="3">
        <v>3</v>
      </c>
      <c r="J135" s="3" cm="1">
        <f t="array" ref="J135">-INDEX(PWR_Lab!$F$2:$H$126,AX135,AY135)</f>
        <v>-0.42487999999999998</v>
      </c>
      <c r="K135" s="3" t="s">
        <v>27</v>
      </c>
      <c r="L135" s="3" t="s">
        <v>27</v>
      </c>
      <c r="M135" s="3" t="s">
        <v>27</v>
      </c>
      <c r="N135" s="3" t="s">
        <v>27</v>
      </c>
      <c r="O135" s="3" t="s">
        <v>27</v>
      </c>
      <c r="P135" s="3" t="s">
        <v>27</v>
      </c>
      <c r="Q135" s="3" t="s">
        <v>27</v>
      </c>
      <c r="R135" s="3" t="s">
        <v>27</v>
      </c>
      <c r="S135" s="3" t="s">
        <v>27</v>
      </c>
      <c r="T135" s="3" t="s">
        <v>27</v>
      </c>
      <c r="U135" s="3" t="s">
        <v>27</v>
      </c>
      <c r="V135" s="3" t="s">
        <v>27</v>
      </c>
      <c r="W135" s="3" t="s">
        <v>27</v>
      </c>
      <c r="X135" s="3" t="s">
        <v>27</v>
      </c>
      <c r="Y135" s="3" t="s">
        <v>27</v>
      </c>
      <c r="Z135" s="3" t="s">
        <v>27</v>
      </c>
      <c r="AA135" s="3" t="s">
        <v>27</v>
      </c>
      <c r="AB135" s="3" t="s">
        <v>27</v>
      </c>
      <c r="AC135" s="3" t="s">
        <v>27</v>
      </c>
      <c r="AD135" s="3" t="s">
        <v>27</v>
      </c>
      <c r="AE135" s="3" t="s">
        <v>27</v>
      </c>
      <c r="AF135" s="3" t="s">
        <v>27</v>
      </c>
      <c r="AG135" s="3" t="s">
        <v>27</v>
      </c>
      <c r="AH135" s="3" t="s">
        <v>27</v>
      </c>
      <c r="AI135" s="3" t="s">
        <v>27</v>
      </c>
      <c r="AJ135" s="3" t="s">
        <v>27</v>
      </c>
      <c r="AK135" s="3" t="s">
        <v>27</v>
      </c>
      <c r="AL135" s="3" t="s">
        <v>27</v>
      </c>
      <c r="AM135" s="3" t="s">
        <v>27</v>
      </c>
      <c r="AN135" s="3" t="s">
        <v>27</v>
      </c>
      <c r="AO135" s="3" t="s">
        <v>27</v>
      </c>
      <c r="AP135" s="3" t="s">
        <v>27</v>
      </c>
      <c r="AX135" s="3">
        <f t="shared" si="2"/>
        <v>42</v>
      </c>
      <c r="AY135" s="3">
        <f t="shared" si="3"/>
        <v>2</v>
      </c>
    </row>
    <row r="136" spans="2:51" x14ac:dyDescent="0.25">
      <c r="B136" s="3" t="s">
        <v>30</v>
      </c>
      <c r="C136" s="3" t="str">
        <f>C133</f>
        <v>UCPWR_FLAB-S</v>
      </c>
      <c r="D136" s="3" t="s">
        <v>29</v>
      </c>
      <c r="E136" s="3" t="str" cm="1">
        <f t="array" ref="E136">INDEX(PWR_Lab!$A$2:$A$126,AX136)</f>
        <v>KESOPCZ007</v>
      </c>
      <c r="F136" s="3" t="s">
        <v>28</v>
      </c>
      <c r="G136" s="3" t="s">
        <v>28</v>
      </c>
      <c r="H136" s="3" t="s">
        <v>28</v>
      </c>
      <c r="I136" s="3">
        <v>3</v>
      </c>
      <c r="J136" s="3" cm="1">
        <f t="array" ref="J136">-INDEX(PWR_Lab!$F$2:$H$126,AX136,AY136)</f>
        <v>-0.41188000000000002</v>
      </c>
      <c r="K136" s="3" t="s">
        <v>27</v>
      </c>
      <c r="L136" s="3" t="s">
        <v>27</v>
      </c>
      <c r="M136" s="3" t="s">
        <v>27</v>
      </c>
      <c r="N136" s="3" t="s">
        <v>27</v>
      </c>
      <c r="O136" s="3" t="s">
        <v>27</v>
      </c>
      <c r="P136" s="3" t="s">
        <v>27</v>
      </c>
      <c r="Q136" s="3" t="s">
        <v>27</v>
      </c>
      <c r="R136" s="3" t="s">
        <v>27</v>
      </c>
      <c r="S136" s="3" t="s">
        <v>27</v>
      </c>
      <c r="T136" s="3" t="s">
        <v>27</v>
      </c>
      <c r="U136" s="3" t="s">
        <v>27</v>
      </c>
      <c r="V136" s="3" t="s">
        <v>27</v>
      </c>
      <c r="W136" s="3" t="s">
        <v>27</v>
      </c>
      <c r="X136" s="3" t="s">
        <v>27</v>
      </c>
      <c r="Y136" s="3" t="s">
        <v>27</v>
      </c>
      <c r="Z136" s="3" t="s">
        <v>27</v>
      </c>
      <c r="AA136" s="3" t="s">
        <v>27</v>
      </c>
      <c r="AB136" s="3" t="s">
        <v>27</v>
      </c>
      <c r="AC136" s="3" t="s">
        <v>27</v>
      </c>
      <c r="AD136" s="3" t="s">
        <v>27</v>
      </c>
      <c r="AE136" s="3" t="s">
        <v>27</v>
      </c>
      <c r="AF136" s="3" t="s">
        <v>27</v>
      </c>
      <c r="AG136" s="3" t="s">
        <v>27</v>
      </c>
      <c r="AH136" s="3" t="s">
        <v>27</v>
      </c>
      <c r="AI136" s="3" t="s">
        <v>27</v>
      </c>
      <c r="AJ136" s="3" t="s">
        <v>27</v>
      </c>
      <c r="AK136" s="3" t="s">
        <v>27</v>
      </c>
      <c r="AL136" s="3" t="s">
        <v>27</v>
      </c>
      <c r="AM136" s="3" t="s">
        <v>27</v>
      </c>
      <c r="AN136" s="3" t="s">
        <v>27</v>
      </c>
      <c r="AO136" s="3" t="s">
        <v>27</v>
      </c>
      <c r="AP136" s="3" t="s">
        <v>27</v>
      </c>
      <c r="AX136" s="3">
        <f t="shared" si="2"/>
        <v>42</v>
      </c>
      <c r="AY136" s="3">
        <f t="shared" si="3"/>
        <v>3</v>
      </c>
    </row>
    <row r="137" spans="2:51" x14ac:dyDescent="0.25">
      <c r="B137" s="3" t="s">
        <v>30</v>
      </c>
      <c r="C137" s="3" t="str">
        <f>C134</f>
        <v>UCPWR_FLAB-N</v>
      </c>
      <c r="D137" s="3" t="s">
        <v>29</v>
      </c>
      <c r="E137" s="3" t="str" cm="1">
        <f t="array" ref="E137">INDEX(PWR_Lab!$A$2:$A$126,AX137)</f>
        <v>KESOPCZ008</v>
      </c>
      <c r="F137" s="3" t="s">
        <v>28</v>
      </c>
      <c r="G137" s="3" t="s">
        <v>28</v>
      </c>
      <c r="H137" s="3" t="s">
        <v>28</v>
      </c>
      <c r="I137" s="3">
        <v>3</v>
      </c>
      <c r="J137" s="3" cm="1">
        <f t="array" ref="J137">-INDEX(PWR_Lab!$F$2:$H$126,AX137,AY137)</f>
        <v>-0.41431000000000001</v>
      </c>
      <c r="K137" s="3" t="s">
        <v>27</v>
      </c>
      <c r="L137" s="3" t="s">
        <v>27</v>
      </c>
      <c r="M137" s="3" t="s">
        <v>27</v>
      </c>
      <c r="N137" s="3" t="s">
        <v>27</v>
      </c>
      <c r="O137" s="3" t="s">
        <v>27</v>
      </c>
      <c r="P137" s="3" t="s">
        <v>27</v>
      </c>
      <c r="Q137" s="3" t="s">
        <v>27</v>
      </c>
      <c r="R137" s="3" t="s">
        <v>27</v>
      </c>
      <c r="S137" s="3" t="s">
        <v>27</v>
      </c>
      <c r="T137" s="3" t="s">
        <v>27</v>
      </c>
      <c r="U137" s="3" t="s">
        <v>27</v>
      </c>
      <c r="V137" s="3" t="s">
        <v>27</v>
      </c>
      <c r="W137" s="3" t="s">
        <v>27</v>
      </c>
      <c r="X137" s="3" t="s">
        <v>27</v>
      </c>
      <c r="Y137" s="3" t="s">
        <v>27</v>
      </c>
      <c r="Z137" s="3" t="s">
        <v>27</v>
      </c>
      <c r="AA137" s="3" t="s">
        <v>27</v>
      </c>
      <c r="AB137" s="3" t="s">
        <v>27</v>
      </c>
      <c r="AC137" s="3" t="s">
        <v>27</v>
      </c>
      <c r="AD137" s="3" t="s">
        <v>27</v>
      </c>
      <c r="AE137" s="3" t="s">
        <v>27</v>
      </c>
      <c r="AF137" s="3" t="s">
        <v>27</v>
      </c>
      <c r="AG137" s="3" t="s">
        <v>27</v>
      </c>
      <c r="AH137" s="3" t="s">
        <v>27</v>
      </c>
      <c r="AI137" s="3" t="s">
        <v>27</v>
      </c>
      <c r="AJ137" s="3" t="s">
        <v>27</v>
      </c>
      <c r="AK137" s="3" t="s">
        <v>27</v>
      </c>
      <c r="AL137" s="3" t="s">
        <v>27</v>
      </c>
      <c r="AM137" s="3" t="s">
        <v>27</v>
      </c>
      <c r="AN137" s="3" t="s">
        <v>27</v>
      </c>
      <c r="AO137" s="3" t="s">
        <v>27</v>
      </c>
      <c r="AP137" s="3" t="s">
        <v>27</v>
      </c>
      <c r="AX137" s="3">
        <f t="shared" si="2"/>
        <v>43</v>
      </c>
      <c r="AY137" s="3">
        <f t="shared" si="3"/>
        <v>1</v>
      </c>
    </row>
    <row r="138" spans="2:51" x14ac:dyDescent="0.25">
      <c r="B138" s="3" t="s">
        <v>30</v>
      </c>
      <c r="C138" s="3" t="str">
        <f>C135</f>
        <v>UCPWR_FLAB-P</v>
      </c>
      <c r="D138" s="3" t="s">
        <v>29</v>
      </c>
      <c r="E138" s="3" t="str" cm="1">
        <f t="array" ref="E138">INDEX(PWR_Lab!$A$2:$A$126,AX138)</f>
        <v>KESOPCZ008</v>
      </c>
      <c r="F138" s="3" t="s">
        <v>28</v>
      </c>
      <c r="G138" s="3" t="s">
        <v>28</v>
      </c>
      <c r="H138" s="3" t="s">
        <v>28</v>
      </c>
      <c r="I138" s="3">
        <v>3</v>
      </c>
      <c r="J138" s="3" cm="1">
        <f t="array" ref="J138">-INDEX(PWR_Lab!$F$2:$H$126,AX138,AY138)</f>
        <v>-0.42487999999999998</v>
      </c>
      <c r="K138" s="3" t="s">
        <v>27</v>
      </c>
      <c r="L138" s="3" t="s">
        <v>27</v>
      </c>
      <c r="M138" s="3" t="s">
        <v>27</v>
      </c>
      <c r="N138" s="3" t="s">
        <v>27</v>
      </c>
      <c r="O138" s="3" t="s">
        <v>27</v>
      </c>
      <c r="P138" s="3" t="s">
        <v>27</v>
      </c>
      <c r="Q138" s="3" t="s">
        <v>27</v>
      </c>
      <c r="R138" s="3" t="s">
        <v>27</v>
      </c>
      <c r="S138" s="3" t="s">
        <v>27</v>
      </c>
      <c r="T138" s="3" t="s">
        <v>27</v>
      </c>
      <c r="U138" s="3" t="s">
        <v>27</v>
      </c>
      <c r="V138" s="3" t="s">
        <v>27</v>
      </c>
      <c r="W138" s="3" t="s">
        <v>27</v>
      </c>
      <c r="X138" s="3" t="s">
        <v>27</v>
      </c>
      <c r="Y138" s="3" t="s">
        <v>27</v>
      </c>
      <c r="Z138" s="3" t="s">
        <v>27</v>
      </c>
      <c r="AA138" s="3" t="s">
        <v>27</v>
      </c>
      <c r="AB138" s="3" t="s">
        <v>27</v>
      </c>
      <c r="AC138" s="3" t="s">
        <v>27</v>
      </c>
      <c r="AD138" s="3" t="s">
        <v>27</v>
      </c>
      <c r="AE138" s="3" t="s">
        <v>27</v>
      </c>
      <c r="AF138" s="3" t="s">
        <v>27</v>
      </c>
      <c r="AG138" s="3" t="s">
        <v>27</v>
      </c>
      <c r="AH138" s="3" t="s">
        <v>27</v>
      </c>
      <c r="AI138" s="3" t="s">
        <v>27</v>
      </c>
      <c r="AJ138" s="3" t="s">
        <v>27</v>
      </c>
      <c r="AK138" s="3" t="s">
        <v>27</v>
      </c>
      <c r="AL138" s="3" t="s">
        <v>27</v>
      </c>
      <c r="AM138" s="3" t="s">
        <v>27</v>
      </c>
      <c r="AN138" s="3" t="s">
        <v>27</v>
      </c>
      <c r="AO138" s="3" t="s">
        <v>27</v>
      </c>
      <c r="AP138" s="3" t="s">
        <v>27</v>
      </c>
      <c r="AX138" s="3">
        <f t="shared" si="2"/>
        <v>43</v>
      </c>
      <c r="AY138" s="3">
        <f t="shared" si="3"/>
        <v>2</v>
      </c>
    </row>
    <row r="139" spans="2:51" x14ac:dyDescent="0.25">
      <c r="B139" s="3" t="s">
        <v>30</v>
      </c>
      <c r="C139" s="3" t="str">
        <f>C136</f>
        <v>UCPWR_FLAB-S</v>
      </c>
      <c r="D139" s="3" t="s">
        <v>29</v>
      </c>
      <c r="E139" s="3" t="str" cm="1">
        <f t="array" ref="E139">INDEX(PWR_Lab!$A$2:$A$126,AX139)</f>
        <v>KESOPCZ008</v>
      </c>
      <c r="F139" s="3" t="s">
        <v>28</v>
      </c>
      <c r="G139" s="3" t="s">
        <v>28</v>
      </c>
      <c r="H139" s="3" t="s">
        <v>28</v>
      </c>
      <c r="I139" s="3">
        <v>3</v>
      </c>
      <c r="J139" s="3" cm="1">
        <f t="array" ref="J139">-INDEX(PWR_Lab!$F$2:$H$126,AX139,AY139)</f>
        <v>-0.41188000000000002</v>
      </c>
      <c r="K139" s="3" t="s">
        <v>27</v>
      </c>
      <c r="L139" s="3" t="s">
        <v>27</v>
      </c>
      <c r="M139" s="3" t="s">
        <v>27</v>
      </c>
      <c r="N139" s="3" t="s">
        <v>27</v>
      </c>
      <c r="O139" s="3" t="s">
        <v>27</v>
      </c>
      <c r="P139" s="3" t="s">
        <v>27</v>
      </c>
      <c r="Q139" s="3" t="s">
        <v>27</v>
      </c>
      <c r="R139" s="3" t="s">
        <v>27</v>
      </c>
      <c r="S139" s="3" t="s">
        <v>27</v>
      </c>
      <c r="T139" s="3" t="s">
        <v>27</v>
      </c>
      <c r="U139" s="3" t="s">
        <v>27</v>
      </c>
      <c r="V139" s="3" t="s">
        <v>27</v>
      </c>
      <c r="W139" s="3" t="s">
        <v>27</v>
      </c>
      <c r="X139" s="3" t="s">
        <v>27</v>
      </c>
      <c r="Y139" s="3" t="s">
        <v>27</v>
      </c>
      <c r="Z139" s="3" t="s">
        <v>27</v>
      </c>
      <c r="AA139" s="3" t="s">
        <v>27</v>
      </c>
      <c r="AB139" s="3" t="s">
        <v>27</v>
      </c>
      <c r="AC139" s="3" t="s">
        <v>27</v>
      </c>
      <c r="AD139" s="3" t="s">
        <v>27</v>
      </c>
      <c r="AE139" s="3" t="s">
        <v>27</v>
      </c>
      <c r="AF139" s="3" t="s">
        <v>27</v>
      </c>
      <c r="AG139" s="3" t="s">
        <v>27</v>
      </c>
      <c r="AH139" s="3" t="s">
        <v>27</v>
      </c>
      <c r="AI139" s="3" t="s">
        <v>27</v>
      </c>
      <c r="AJ139" s="3" t="s">
        <v>27</v>
      </c>
      <c r="AK139" s="3" t="s">
        <v>27</v>
      </c>
      <c r="AL139" s="3" t="s">
        <v>27</v>
      </c>
      <c r="AM139" s="3" t="s">
        <v>27</v>
      </c>
      <c r="AN139" s="3" t="s">
        <v>27</v>
      </c>
      <c r="AO139" s="3" t="s">
        <v>27</v>
      </c>
      <c r="AP139" s="3" t="s">
        <v>27</v>
      </c>
      <c r="AX139" s="3">
        <f t="shared" si="2"/>
        <v>43</v>
      </c>
      <c r="AY139" s="3">
        <f t="shared" si="3"/>
        <v>3</v>
      </c>
    </row>
    <row r="140" spans="2:51" x14ac:dyDescent="0.25">
      <c r="B140" s="3" t="s">
        <v>30</v>
      </c>
      <c r="C140" s="3" t="str">
        <f>C137</f>
        <v>UCPWR_FLAB-N</v>
      </c>
      <c r="D140" s="3" t="s">
        <v>29</v>
      </c>
      <c r="E140" s="3" t="str" cm="1">
        <f t="array" ref="E140">INDEX(PWR_Lab!$A$2:$A$126,AX140)</f>
        <v>KESOPCZ009</v>
      </c>
      <c r="F140" s="3" t="s">
        <v>28</v>
      </c>
      <c r="G140" s="3" t="s">
        <v>28</v>
      </c>
      <c r="H140" s="3" t="s">
        <v>28</v>
      </c>
      <c r="I140" s="3">
        <v>3</v>
      </c>
      <c r="J140" s="3" cm="1">
        <f t="array" ref="J140">-INDEX(PWR_Lab!$F$2:$H$126,AX140,AY140)</f>
        <v>-0.41431000000000001</v>
      </c>
      <c r="K140" s="3" t="s">
        <v>27</v>
      </c>
      <c r="L140" s="3" t="s">
        <v>27</v>
      </c>
      <c r="M140" s="3" t="s">
        <v>27</v>
      </c>
      <c r="N140" s="3" t="s">
        <v>27</v>
      </c>
      <c r="O140" s="3" t="s">
        <v>27</v>
      </c>
      <c r="P140" s="3" t="s">
        <v>27</v>
      </c>
      <c r="Q140" s="3" t="s">
        <v>27</v>
      </c>
      <c r="R140" s="3" t="s">
        <v>27</v>
      </c>
      <c r="S140" s="3" t="s">
        <v>27</v>
      </c>
      <c r="T140" s="3" t="s">
        <v>27</v>
      </c>
      <c r="U140" s="3" t="s">
        <v>27</v>
      </c>
      <c r="V140" s="3" t="s">
        <v>27</v>
      </c>
      <c r="W140" s="3" t="s">
        <v>27</v>
      </c>
      <c r="X140" s="3" t="s">
        <v>27</v>
      </c>
      <c r="Y140" s="3" t="s">
        <v>27</v>
      </c>
      <c r="Z140" s="3" t="s">
        <v>27</v>
      </c>
      <c r="AA140" s="3" t="s">
        <v>27</v>
      </c>
      <c r="AB140" s="3" t="s">
        <v>27</v>
      </c>
      <c r="AC140" s="3" t="s">
        <v>27</v>
      </c>
      <c r="AD140" s="3" t="s">
        <v>27</v>
      </c>
      <c r="AE140" s="3" t="s">
        <v>27</v>
      </c>
      <c r="AF140" s="3" t="s">
        <v>27</v>
      </c>
      <c r="AG140" s="3" t="s">
        <v>27</v>
      </c>
      <c r="AH140" s="3" t="s">
        <v>27</v>
      </c>
      <c r="AI140" s="3" t="s">
        <v>27</v>
      </c>
      <c r="AJ140" s="3" t="s">
        <v>27</v>
      </c>
      <c r="AK140" s="3" t="s">
        <v>27</v>
      </c>
      <c r="AL140" s="3" t="s">
        <v>27</v>
      </c>
      <c r="AM140" s="3" t="s">
        <v>27</v>
      </c>
      <c r="AN140" s="3" t="s">
        <v>27</v>
      </c>
      <c r="AO140" s="3" t="s">
        <v>27</v>
      </c>
      <c r="AP140" s="3" t="s">
        <v>27</v>
      </c>
      <c r="AX140" s="3">
        <f t="shared" si="2"/>
        <v>44</v>
      </c>
      <c r="AY140" s="3">
        <f t="shared" si="3"/>
        <v>1</v>
      </c>
    </row>
    <row r="141" spans="2:51" x14ac:dyDescent="0.25">
      <c r="B141" s="3" t="s">
        <v>30</v>
      </c>
      <c r="C141" s="3" t="str">
        <f>C138</f>
        <v>UCPWR_FLAB-P</v>
      </c>
      <c r="D141" s="3" t="s">
        <v>29</v>
      </c>
      <c r="E141" s="3" t="str" cm="1">
        <f t="array" ref="E141">INDEX(PWR_Lab!$A$2:$A$126,AX141)</f>
        <v>KESOPCZ009</v>
      </c>
      <c r="F141" s="3" t="s">
        <v>28</v>
      </c>
      <c r="G141" s="3" t="s">
        <v>28</v>
      </c>
      <c r="H141" s="3" t="s">
        <v>28</v>
      </c>
      <c r="I141" s="3">
        <v>3</v>
      </c>
      <c r="J141" s="3" cm="1">
        <f t="array" ref="J141">-INDEX(PWR_Lab!$F$2:$H$126,AX141,AY141)</f>
        <v>-0.42487999999999998</v>
      </c>
      <c r="K141" s="3" t="s">
        <v>27</v>
      </c>
      <c r="L141" s="3" t="s">
        <v>27</v>
      </c>
      <c r="M141" s="3" t="s">
        <v>27</v>
      </c>
      <c r="N141" s="3" t="s">
        <v>27</v>
      </c>
      <c r="O141" s="3" t="s">
        <v>27</v>
      </c>
      <c r="P141" s="3" t="s">
        <v>27</v>
      </c>
      <c r="Q141" s="3" t="s">
        <v>27</v>
      </c>
      <c r="R141" s="3" t="s">
        <v>27</v>
      </c>
      <c r="S141" s="3" t="s">
        <v>27</v>
      </c>
      <c r="T141" s="3" t="s">
        <v>27</v>
      </c>
      <c r="U141" s="3" t="s">
        <v>27</v>
      </c>
      <c r="V141" s="3" t="s">
        <v>27</v>
      </c>
      <c r="W141" s="3" t="s">
        <v>27</v>
      </c>
      <c r="X141" s="3" t="s">
        <v>27</v>
      </c>
      <c r="Y141" s="3" t="s">
        <v>27</v>
      </c>
      <c r="Z141" s="3" t="s">
        <v>27</v>
      </c>
      <c r="AA141" s="3" t="s">
        <v>27</v>
      </c>
      <c r="AB141" s="3" t="s">
        <v>27</v>
      </c>
      <c r="AC141" s="3" t="s">
        <v>27</v>
      </c>
      <c r="AD141" s="3" t="s">
        <v>27</v>
      </c>
      <c r="AE141" s="3" t="s">
        <v>27</v>
      </c>
      <c r="AF141" s="3" t="s">
        <v>27</v>
      </c>
      <c r="AG141" s="3" t="s">
        <v>27</v>
      </c>
      <c r="AH141" s="3" t="s">
        <v>27</v>
      </c>
      <c r="AI141" s="3" t="s">
        <v>27</v>
      </c>
      <c r="AJ141" s="3" t="s">
        <v>27</v>
      </c>
      <c r="AK141" s="3" t="s">
        <v>27</v>
      </c>
      <c r="AL141" s="3" t="s">
        <v>27</v>
      </c>
      <c r="AM141" s="3" t="s">
        <v>27</v>
      </c>
      <c r="AN141" s="3" t="s">
        <v>27</v>
      </c>
      <c r="AO141" s="3" t="s">
        <v>27</v>
      </c>
      <c r="AP141" s="3" t="s">
        <v>27</v>
      </c>
      <c r="AX141" s="3">
        <f t="shared" si="2"/>
        <v>44</v>
      </c>
      <c r="AY141" s="3">
        <f t="shared" si="3"/>
        <v>2</v>
      </c>
    </row>
    <row r="142" spans="2:51" x14ac:dyDescent="0.25">
      <c r="B142" s="3" t="s">
        <v>30</v>
      </c>
      <c r="C142" s="3" t="str">
        <f>C139</f>
        <v>UCPWR_FLAB-S</v>
      </c>
      <c r="D142" s="3" t="s">
        <v>29</v>
      </c>
      <c r="E142" s="3" t="str" cm="1">
        <f t="array" ref="E142">INDEX(PWR_Lab!$A$2:$A$126,AX142)</f>
        <v>KESOPCZ009</v>
      </c>
      <c r="F142" s="3" t="s">
        <v>28</v>
      </c>
      <c r="G142" s="3" t="s">
        <v>28</v>
      </c>
      <c r="H142" s="3" t="s">
        <v>28</v>
      </c>
      <c r="I142" s="3">
        <v>3</v>
      </c>
      <c r="J142" s="3" cm="1">
        <f t="array" ref="J142">-INDEX(PWR_Lab!$F$2:$H$126,AX142,AY142)</f>
        <v>-0.41188000000000002</v>
      </c>
      <c r="K142" s="3" t="s">
        <v>27</v>
      </c>
      <c r="L142" s="3" t="s">
        <v>27</v>
      </c>
      <c r="M142" s="3" t="s">
        <v>27</v>
      </c>
      <c r="N142" s="3" t="s">
        <v>27</v>
      </c>
      <c r="O142" s="3" t="s">
        <v>27</v>
      </c>
      <c r="P142" s="3" t="s">
        <v>27</v>
      </c>
      <c r="Q142" s="3" t="s">
        <v>27</v>
      </c>
      <c r="R142" s="3" t="s">
        <v>27</v>
      </c>
      <c r="S142" s="3" t="s">
        <v>27</v>
      </c>
      <c r="T142" s="3" t="s">
        <v>27</v>
      </c>
      <c r="U142" s="3" t="s">
        <v>27</v>
      </c>
      <c r="V142" s="3" t="s">
        <v>27</v>
      </c>
      <c r="W142" s="3" t="s">
        <v>27</v>
      </c>
      <c r="X142" s="3" t="s">
        <v>27</v>
      </c>
      <c r="Y142" s="3" t="s">
        <v>27</v>
      </c>
      <c r="Z142" s="3" t="s">
        <v>27</v>
      </c>
      <c r="AA142" s="3" t="s">
        <v>27</v>
      </c>
      <c r="AB142" s="3" t="s">
        <v>27</v>
      </c>
      <c r="AC142" s="3" t="s">
        <v>27</v>
      </c>
      <c r="AD142" s="3" t="s">
        <v>27</v>
      </c>
      <c r="AE142" s="3" t="s">
        <v>27</v>
      </c>
      <c r="AF142" s="3" t="s">
        <v>27</v>
      </c>
      <c r="AG142" s="3" t="s">
        <v>27</v>
      </c>
      <c r="AH142" s="3" t="s">
        <v>27</v>
      </c>
      <c r="AI142" s="3" t="s">
        <v>27</v>
      </c>
      <c r="AJ142" s="3" t="s">
        <v>27</v>
      </c>
      <c r="AK142" s="3" t="s">
        <v>27</v>
      </c>
      <c r="AL142" s="3" t="s">
        <v>27</v>
      </c>
      <c r="AM142" s="3" t="s">
        <v>27</v>
      </c>
      <c r="AN142" s="3" t="s">
        <v>27</v>
      </c>
      <c r="AO142" s="3" t="s">
        <v>27</v>
      </c>
      <c r="AP142" s="3" t="s">
        <v>27</v>
      </c>
      <c r="AX142" s="3">
        <f t="shared" ref="AX142:AX205" si="4">IF(AY141=$AY$6,AX141+1,AX141)</f>
        <v>44</v>
      </c>
      <c r="AY142" s="3">
        <f t="shared" ref="AY142:AY205" si="5">IF(AY141=$AY$6,1,AY141+1)</f>
        <v>3</v>
      </c>
    </row>
    <row r="143" spans="2:51" x14ac:dyDescent="0.25">
      <c r="B143" s="3" t="s">
        <v>30</v>
      </c>
      <c r="C143" s="3" t="str">
        <f>C140</f>
        <v>UCPWR_FLAB-N</v>
      </c>
      <c r="D143" s="3" t="s">
        <v>29</v>
      </c>
      <c r="E143" s="3" t="str" cm="1">
        <f t="array" ref="E143">INDEX(PWR_Lab!$A$2:$A$126,AX143)</f>
        <v>KESOPCZ010</v>
      </c>
      <c r="F143" s="3" t="s">
        <v>28</v>
      </c>
      <c r="G143" s="3" t="s">
        <v>28</v>
      </c>
      <c r="H143" s="3" t="s">
        <v>28</v>
      </c>
      <c r="I143" s="3">
        <v>3</v>
      </c>
      <c r="J143" s="3" cm="1">
        <f t="array" ref="J143">-INDEX(PWR_Lab!$F$2:$H$126,AX143,AY143)</f>
        <v>-0.41431000000000001</v>
      </c>
      <c r="K143" s="3" t="s">
        <v>27</v>
      </c>
      <c r="L143" s="3" t="s">
        <v>27</v>
      </c>
      <c r="M143" s="3" t="s">
        <v>27</v>
      </c>
      <c r="N143" s="3" t="s">
        <v>27</v>
      </c>
      <c r="O143" s="3" t="s">
        <v>27</v>
      </c>
      <c r="P143" s="3" t="s">
        <v>27</v>
      </c>
      <c r="Q143" s="3" t="s">
        <v>27</v>
      </c>
      <c r="R143" s="3" t="s">
        <v>27</v>
      </c>
      <c r="S143" s="3" t="s">
        <v>27</v>
      </c>
      <c r="T143" s="3" t="s">
        <v>27</v>
      </c>
      <c r="U143" s="3" t="s">
        <v>27</v>
      </c>
      <c r="V143" s="3" t="s">
        <v>27</v>
      </c>
      <c r="W143" s="3" t="s">
        <v>27</v>
      </c>
      <c r="X143" s="3" t="s">
        <v>27</v>
      </c>
      <c r="Y143" s="3" t="s">
        <v>27</v>
      </c>
      <c r="Z143" s="3" t="s">
        <v>27</v>
      </c>
      <c r="AA143" s="3" t="s">
        <v>27</v>
      </c>
      <c r="AB143" s="3" t="s">
        <v>27</v>
      </c>
      <c r="AC143" s="3" t="s">
        <v>27</v>
      </c>
      <c r="AD143" s="3" t="s">
        <v>27</v>
      </c>
      <c r="AE143" s="3" t="s">
        <v>27</v>
      </c>
      <c r="AF143" s="3" t="s">
        <v>27</v>
      </c>
      <c r="AG143" s="3" t="s">
        <v>27</v>
      </c>
      <c r="AH143" s="3" t="s">
        <v>27</v>
      </c>
      <c r="AI143" s="3" t="s">
        <v>27</v>
      </c>
      <c r="AJ143" s="3" t="s">
        <v>27</v>
      </c>
      <c r="AK143" s="3" t="s">
        <v>27</v>
      </c>
      <c r="AL143" s="3" t="s">
        <v>27</v>
      </c>
      <c r="AM143" s="3" t="s">
        <v>27</v>
      </c>
      <c r="AN143" s="3" t="s">
        <v>27</v>
      </c>
      <c r="AO143" s="3" t="s">
        <v>27</v>
      </c>
      <c r="AP143" s="3" t="s">
        <v>27</v>
      </c>
      <c r="AX143" s="3">
        <f t="shared" si="4"/>
        <v>45</v>
      </c>
      <c r="AY143" s="3">
        <f t="shared" si="5"/>
        <v>1</v>
      </c>
    </row>
    <row r="144" spans="2:51" x14ac:dyDescent="0.25">
      <c r="B144" s="3" t="s">
        <v>30</v>
      </c>
      <c r="C144" s="3" t="str">
        <f>C141</f>
        <v>UCPWR_FLAB-P</v>
      </c>
      <c r="D144" s="3" t="s">
        <v>29</v>
      </c>
      <c r="E144" s="3" t="str" cm="1">
        <f t="array" ref="E144">INDEX(PWR_Lab!$A$2:$A$126,AX144)</f>
        <v>KESOPCZ010</v>
      </c>
      <c r="F144" s="3" t="s">
        <v>28</v>
      </c>
      <c r="G144" s="3" t="s">
        <v>28</v>
      </c>
      <c r="H144" s="3" t="s">
        <v>28</v>
      </c>
      <c r="I144" s="3">
        <v>3</v>
      </c>
      <c r="J144" s="3" cm="1">
        <f t="array" ref="J144">-INDEX(PWR_Lab!$F$2:$H$126,AX144,AY144)</f>
        <v>-0.42487999999999998</v>
      </c>
      <c r="K144" s="3" t="s">
        <v>27</v>
      </c>
      <c r="L144" s="3" t="s">
        <v>27</v>
      </c>
      <c r="M144" s="3" t="s">
        <v>27</v>
      </c>
      <c r="N144" s="3" t="s">
        <v>27</v>
      </c>
      <c r="O144" s="3" t="s">
        <v>27</v>
      </c>
      <c r="P144" s="3" t="s">
        <v>27</v>
      </c>
      <c r="Q144" s="3" t="s">
        <v>27</v>
      </c>
      <c r="R144" s="3" t="s">
        <v>27</v>
      </c>
      <c r="S144" s="3" t="s">
        <v>27</v>
      </c>
      <c r="T144" s="3" t="s">
        <v>27</v>
      </c>
      <c r="U144" s="3" t="s">
        <v>27</v>
      </c>
      <c r="V144" s="3" t="s">
        <v>27</v>
      </c>
      <c r="W144" s="3" t="s">
        <v>27</v>
      </c>
      <c r="X144" s="3" t="s">
        <v>27</v>
      </c>
      <c r="Y144" s="3" t="s">
        <v>27</v>
      </c>
      <c r="Z144" s="3" t="s">
        <v>27</v>
      </c>
      <c r="AA144" s="3" t="s">
        <v>27</v>
      </c>
      <c r="AB144" s="3" t="s">
        <v>27</v>
      </c>
      <c r="AC144" s="3" t="s">
        <v>27</v>
      </c>
      <c r="AD144" s="3" t="s">
        <v>27</v>
      </c>
      <c r="AE144" s="3" t="s">
        <v>27</v>
      </c>
      <c r="AF144" s="3" t="s">
        <v>27</v>
      </c>
      <c r="AG144" s="3" t="s">
        <v>27</v>
      </c>
      <c r="AH144" s="3" t="s">
        <v>27</v>
      </c>
      <c r="AI144" s="3" t="s">
        <v>27</v>
      </c>
      <c r="AJ144" s="3" t="s">
        <v>27</v>
      </c>
      <c r="AK144" s="3" t="s">
        <v>27</v>
      </c>
      <c r="AL144" s="3" t="s">
        <v>27</v>
      </c>
      <c r="AM144" s="3" t="s">
        <v>27</v>
      </c>
      <c r="AN144" s="3" t="s">
        <v>27</v>
      </c>
      <c r="AO144" s="3" t="s">
        <v>27</v>
      </c>
      <c r="AP144" s="3" t="s">
        <v>27</v>
      </c>
      <c r="AX144" s="3">
        <f t="shared" si="4"/>
        <v>45</v>
      </c>
      <c r="AY144" s="3">
        <f t="shared" si="5"/>
        <v>2</v>
      </c>
    </row>
    <row r="145" spans="2:51" x14ac:dyDescent="0.25">
      <c r="B145" s="3" t="s">
        <v>30</v>
      </c>
      <c r="C145" s="3" t="str">
        <f>C142</f>
        <v>UCPWR_FLAB-S</v>
      </c>
      <c r="D145" s="3" t="s">
        <v>29</v>
      </c>
      <c r="E145" s="3" t="str" cm="1">
        <f t="array" ref="E145">INDEX(PWR_Lab!$A$2:$A$126,AX145)</f>
        <v>KESOPCZ010</v>
      </c>
      <c r="F145" s="3" t="s">
        <v>28</v>
      </c>
      <c r="G145" s="3" t="s">
        <v>28</v>
      </c>
      <c r="H145" s="3" t="s">
        <v>28</v>
      </c>
      <c r="I145" s="3">
        <v>3</v>
      </c>
      <c r="J145" s="3" cm="1">
        <f t="array" ref="J145">-INDEX(PWR_Lab!$F$2:$H$126,AX145,AY145)</f>
        <v>-0.41188000000000002</v>
      </c>
      <c r="K145" s="3" t="s">
        <v>27</v>
      </c>
      <c r="L145" s="3" t="s">
        <v>27</v>
      </c>
      <c r="M145" s="3" t="s">
        <v>27</v>
      </c>
      <c r="N145" s="3" t="s">
        <v>27</v>
      </c>
      <c r="O145" s="3" t="s">
        <v>27</v>
      </c>
      <c r="P145" s="3" t="s">
        <v>27</v>
      </c>
      <c r="Q145" s="3" t="s">
        <v>27</v>
      </c>
      <c r="R145" s="3" t="s">
        <v>27</v>
      </c>
      <c r="S145" s="3" t="s">
        <v>27</v>
      </c>
      <c r="T145" s="3" t="s">
        <v>27</v>
      </c>
      <c r="U145" s="3" t="s">
        <v>27</v>
      </c>
      <c r="V145" s="3" t="s">
        <v>27</v>
      </c>
      <c r="W145" s="3" t="s">
        <v>27</v>
      </c>
      <c r="X145" s="3" t="s">
        <v>27</v>
      </c>
      <c r="Y145" s="3" t="s">
        <v>27</v>
      </c>
      <c r="Z145" s="3" t="s">
        <v>27</v>
      </c>
      <c r="AA145" s="3" t="s">
        <v>27</v>
      </c>
      <c r="AB145" s="3" t="s">
        <v>27</v>
      </c>
      <c r="AC145" s="3" t="s">
        <v>27</v>
      </c>
      <c r="AD145" s="3" t="s">
        <v>27</v>
      </c>
      <c r="AE145" s="3" t="s">
        <v>27</v>
      </c>
      <c r="AF145" s="3" t="s">
        <v>27</v>
      </c>
      <c r="AG145" s="3" t="s">
        <v>27</v>
      </c>
      <c r="AH145" s="3" t="s">
        <v>27</v>
      </c>
      <c r="AI145" s="3" t="s">
        <v>27</v>
      </c>
      <c r="AJ145" s="3" t="s">
        <v>27</v>
      </c>
      <c r="AK145" s="3" t="s">
        <v>27</v>
      </c>
      <c r="AL145" s="3" t="s">
        <v>27</v>
      </c>
      <c r="AM145" s="3" t="s">
        <v>27</v>
      </c>
      <c r="AN145" s="3" t="s">
        <v>27</v>
      </c>
      <c r="AO145" s="3" t="s">
        <v>27</v>
      </c>
      <c r="AP145" s="3" t="s">
        <v>27</v>
      </c>
      <c r="AX145" s="3">
        <f t="shared" si="4"/>
        <v>45</v>
      </c>
      <c r="AY145" s="3">
        <f t="shared" si="5"/>
        <v>3</v>
      </c>
    </row>
    <row r="146" spans="2:51" x14ac:dyDescent="0.25">
      <c r="B146" s="3" t="s">
        <v>30</v>
      </c>
      <c r="C146" s="3" t="str">
        <f>C143</f>
        <v>UCPWR_FLAB-N</v>
      </c>
      <c r="D146" s="3" t="s">
        <v>29</v>
      </c>
      <c r="E146" s="3" t="str" cm="1">
        <f t="array" ref="E146">INDEX(PWR_Lab!$A$2:$A$126,AX146)</f>
        <v>KESOPCE001</v>
      </c>
      <c r="F146" s="3" t="s">
        <v>28</v>
      </c>
      <c r="G146" s="3" t="s">
        <v>28</v>
      </c>
      <c r="H146" s="3" t="s">
        <v>28</v>
      </c>
      <c r="I146" s="3">
        <v>3</v>
      </c>
      <c r="J146" s="3" cm="1">
        <f t="array" ref="J146">-INDEX(PWR_Lab!$F$2:$H$126,AX146,AY146)</f>
        <v>-0.41431000000000001</v>
      </c>
      <c r="K146" s="3" t="s">
        <v>27</v>
      </c>
      <c r="L146" s="3" t="s">
        <v>27</v>
      </c>
      <c r="M146" s="3" t="s">
        <v>27</v>
      </c>
      <c r="N146" s="3" t="s">
        <v>27</v>
      </c>
      <c r="O146" s="3" t="s">
        <v>27</v>
      </c>
      <c r="P146" s="3" t="s">
        <v>27</v>
      </c>
      <c r="Q146" s="3" t="s">
        <v>27</v>
      </c>
      <c r="R146" s="3" t="s">
        <v>27</v>
      </c>
      <c r="S146" s="3" t="s">
        <v>27</v>
      </c>
      <c r="T146" s="3" t="s">
        <v>27</v>
      </c>
      <c r="U146" s="3" t="s">
        <v>27</v>
      </c>
      <c r="V146" s="3" t="s">
        <v>27</v>
      </c>
      <c r="W146" s="3" t="s">
        <v>27</v>
      </c>
      <c r="X146" s="3" t="s">
        <v>27</v>
      </c>
      <c r="Y146" s="3" t="s">
        <v>27</v>
      </c>
      <c r="Z146" s="3" t="s">
        <v>27</v>
      </c>
      <c r="AA146" s="3" t="s">
        <v>27</v>
      </c>
      <c r="AB146" s="3" t="s">
        <v>27</v>
      </c>
      <c r="AC146" s="3" t="s">
        <v>27</v>
      </c>
      <c r="AD146" s="3" t="s">
        <v>27</v>
      </c>
      <c r="AE146" s="3" t="s">
        <v>27</v>
      </c>
      <c r="AF146" s="3" t="s">
        <v>27</v>
      </c>
      <c r="AG146" s="3" t="s">
        <v>27</v>
      </c>
      <c r="AH146" s="3" t="s">
        <v>27</v>
      </c>
      <c r="AI146" s="3" t="s">
        <v>27</v>
      </c>
      <c r="AJ146" s="3" t="s">
        <v>27</v>
      </c>
      <c r="AK146" s="3" t="s">
        <v>27</v>
      </c>
      <c r="AL146" s="3" t="s">
        <v>27</v>
      </c>
      <c r="AM146" s="3" t="s">
        <v>27</v>
      </c>
      <c r="AN146" s="3" t="s">
        <v>27</v>
      </c>
      <c r="AO146" s="3" t="s">
        <v>27</v>
      </c>
      <c r="AP146" s="3" t="s">
        <v>27</v>
      </c>
      <c r="AX146" s="3">
        <f t="shared" si="4"/>
        <v>46</v>
      </c>
      <c r="AY146" s="3">
        <f t="shared" si="5"/>
        <v>1</v>
      </c>
    </row>
    <row r="147" spans="2:51" x14ac:dyDescent="0.25">
      <c r="B147" s="3" t="s">
        <v>30</v>
      </c>
      <c r="C147" s="3" t="str">
        <f>C144</f>
        <v>UCPWR_FLAB-P</v>
      </c>
      <c r="D147" s="3" t="s">
        <v>29</v>
      </c>
      <c r="E147" s="3" t="str" cm="1">
        <f t="array" ref="E147">INDEX(PWR_Lab!$A$2:$A$126,AX147)</f>
        <v>KESOPCE001</v>
      </c>
      <c r="F147" s="3" t="s">
        <v>28</v>
      </c>
      <c r="G147" s="3" t="s">
        <v>28</v>
      </c>
      <c r="H147" s="3" t="s">
        <v>28</v>
      </c>
      <c r="I147" s="3">
        <v>3</v>
      </c>
      <c r="J147" s="3" cm="1">
        <f t="array" ref="J147">-INDEX(PWR_Lab!$F$2:$H$126,AX147,AY147)</f>
        <v>-0.42487999999999998</v>
      </c>
      <c r="K147" s="3" t="s">
        <v>27</v>
      </c>
      <c r="L147" s="3" t="s">
        <v>27</v>
      </c>
      <c r="M147" s="3" t="s">
        <v>27</v>
      </c>
      <c r="N147" s="3" t="s">
        <v>27</v>
      </c>
      <c r="O147" s="3" t="s">
        <v>27</v>
      </c>
      <c r="P147" s="3" t="s">
        <v>27</v>
      </c>
      <c r="Q147" s="3" t="s">
        <v>27</v>
      </c>
      <c r="R147" s="3" t="s">
        <v>27</v>
      </c>
      <c r="S147" s="3" t="s">
        <v>27</v>
      </c>
      <c r="T147" s="3" t="s">
        <v>27</v>
      </c>
      <c r="U147" s="3" t="s">
        <v>27</v>
      </c>
      <c r="V147" s="3" t="s">
        <v>27</v>
      </c>
      <c r="W147" s="3" t="s">
        <v>27</v>
      </c>
      <c r="X147" s="3" t="s">
        <v>27</v>
      </c>
      <c r="Y147" s="3" t="s">
        <v>27</v>
      </c>
      <c r="Z147" s="3" t="s">
        <v>27</v>
      </c>
      <c r="AA147" s="3" t="s">
        <v>27</v>
      </c>
      <c r="AB147" s="3" t="s">
        <v>27</v>
      </c>
      <c r="AC147" s="3" t="s">
        <v>27</v>
      </c>
      <c r="AD147" s="3" t="s">
        <v>27</v>
      </c>
      <c r="AE147" s="3" t="s">
        <v>27</v>
      </c>
      <c r="AF147" s="3" t="s">
        <v>27</v>
      </c>
      <c r="AG147" s="3" t="s">
        <v>27</v>
      </c>
      <c r="AH147" s="3" t="s">
        <v>27</v>
      </c>
      <c r="AI147" s="3" t="s">
        <v>27</v>
      </c>
      <c r="AJ147" s="3" t="s">
        <v>27</v>
      </c>
      <c r="AK147" s="3" t="s">
        <v>27</v>
      </c>
      <c r="AL147" s="3" t="s">
        <v>27</v>
      </c>
      <c r="AM147" s="3" t="s">
        <v>27</v>
      </c>
      <c r="AN147" s="3" t="s">
        <v>27</v>
      </c>
      <c r="AO147" s="3" t="s">
        <v>27</v>
      </c>
      <c r="AP147" s="3" t="s">
        <v>27</v>
      </c>
      <c r="AX147" s="3">
        <f t="shared" si="4"/>
        <v>46</v>
      </c>
      <c r="AY147" s="3">
        <f t="shared" si="5"/>
        <v>2</v>
      </c>
    </row>
    <row r="148" spans="2:51" x14ac:dyDescent="0.25">
      <c r="B148" s="3" t="s">
        <v>30</v>
      </c>
      <c r="C148" s="3" t="str">
        <f>C145</f>
        <v>UCPWR_FLAB-S</v>
      </c>
      <c r="D148" s="3" t="s">
        <v>29</v>
      </c>
      <c r="E148" s="3" t="str" cm="1">
        <f t="array" ref="E148">INDEX(PWR_Lab!$A$2:$A$126,AX148)</f>
        <v>KESOPCE001</v>
      </c>
      <c r="F148" s="3" t="s">
        <v>28</v>
      </c>
      <c r="G148" s="3" t="s">
        <v>28</v>
      </c>
      <c r="H148" s="3" t="s">
        <v>28</v>
      </c>
      <c r="I148" s="3">
        <v>3</v>
      </c>
      <c r="J148" s="3" cm="1">
        <f t="array" ref="J148">-INDEX(PWR_Lab!$F$2:$H$126,AX148,AY148)</f>
        <v>-0.41188000000000002</v>
      </c>
      <c r="K148" s="3" t="s">
        <v>27</v>
      </c>
      <c r="L148" s="3" t="s">
        <v>27</v>
      </c>
      <c r="M148" s="3" t="s">
        <v>27</v>
      </c>
      <c r="N148" s="3" t="s">
        <v>27</v>
      </c>
      <c r="O148" s="3" t="s">
        <v>27</v>
      </c>
      <c r="P148" s="3" t="s">
        <v>27</v>
      </c>
      <c r="Q148" s="3" t="s">
        <v>27</v>
      </c>
      <c r="R148" s="3" t="s">
        <v>27</v>
      </c>
      <c r="S148" s="3" t="s">
        <v>27</v>
      </c>
      <c r="T148" s="3" t="s">
        <v>27</v>
      </c>
      <c r="U148" s="3" t="s">
        <v>27</v>
      </c>
      <c r="V148" s="3" t="s">
        <v>27</v>
      </c>
      <c r="W148" s="3" t="s">
        <v>27</v>
      </c>
      <c r="X148" s="3" t="s">
        <v>27</v>
      </c>
      <c r="Y148" s="3" t="s">
        <v>27</v>
      </c>
      <c r="Z148" s="3" t="s">
        <v>27</v>
      </c>
      <c r="AA148" s="3" t="s">
        <v>27</v>
      </c>
      <c r="AB148" s="3" t="s">
        <v>27</v>
      </c>
      <c r="AC148" s="3" t="s">
        <v>27</v>
      </c>
      <c r="AD148" s="3" t="s">
        <v>27</v>
      </c>
      <c r="AE148" s="3" t="s">
        <v>27</v>
      </c>
      <c r="AF148" s="3" t="s">
        <v>27</v>
      </c>
      <c r="AG148" s="3" t="s">
        <v>27</v>
      </c>
      <c r="AH148" s="3" t="s">
        <v>27</v>
      </c>
      <c r="AI148" s="3" t="s">
        <v>27</v>
      </c>
      <c r="AJ148" s="3" t="s">
        <v>27</v>
      </c>
      <c r="AK148" s="3" t="s">
        <v>27</v>
      </c>
      <c r="AL148" s="3" t="s">
        <v>27</v>
      </c>
      <c r="AM148" s="3" t="s">
        <v>27</v>
      </c>
      <c r="AN148" s="3" t="s">
        <v>27</v>
      </c>
      <c r="AO148" s="3" t="s">
        <v>27</v>
      </c>
      <c r="AP148" s="3" t="s">
        <v>27</v>
      </c>
      <c r="AX148" s="3">
        <f t="shared" si="4"/>
        <v>46</v>
      </c>
      <c r="AY148" s="3">
        <f t="shared" si="5"/>
        <v>3</v>
      </c>
    </row>
    <row r="149" spans="2:51" x14ac:dyDescent="0.25">
      <c r="B149" s="3" t="s">
        <v>30</v>
      </c>
      <c r="C149" s="3" t="str">
        <f>C146</f>
        <v>UCPWR_FLAB-N</v>
      </c>
      <c r="D149" s="3" t="s">
        <v>29</v>
      </c>
      <c r="E149" s="3" t="str" cm="1">
        <f t="array" ref="E149">INDEX(PWR_Lab!$A$2:$A$126,AX149)</f>
        <v>KESOPR00</v>
      </c>
      <c r="F149" s="3" t="s">
        <v>28</v>
      </c>
      <c r="G149" s="3" t="s">
        <v>28</v>
      </c>
      <c r="H149" s="3" t="s">
        <v>28</v>
      </c>
      <c r="I149" s="3">
        <v>3</v>
      </c>
      <c r="J149" s="3" cm="1">
        <f t="array" ref="J149">-INDEX(PWR_Lab!$F$2:$H$126,AX149,AY149)</f>
        <v>-0.41431000000000001</v>
      </c>
      <c r="K149" s="3" t="s">
        <v>27</v>
      </c>
      <c r="L149" s="3" t="s">
        <v>27</v>
      </c>
      <c r="M149" s="3" t="s">
        <v>27</v>
      </c>
      <c r="N149" s="3" t="s">
        <v>27</v>
      </c>
      <c r="O149" s="3" t="s">
        <v>27</v>
      </c>
      <c r="P149" s="3" t="s">
        <v>27</v>
      </c>
      <c r="Q149" s="3" t="s">
        <v>27</v>
      </c>
      <c r="R149" s="3" t="s">
        <v>27</v>
      </c>
      <c r="S149" s="3" t="s">
        <v>27</v>
      </c>
      <c r="T149" s="3" t="s">
        <v>27</v>
      </c>
      <c r="U149" s="3" t="s">
        <v>27</v>
      </c>
      <c r="V149" s="3" t="s">
        <v>27</v>
      </c>
      <c r="W149" s="3" t="s">
        <v>27</v>
      </c>
      <c r="X149" s="3" t="s">
        <v>27</v>
      </c>
      <c r="Y149" s="3" t="s">
        <v>27</v>
      </c>
      <c r="Z149" s="3" t="s">
        <v>27</v>
      </c>
      <c r="AA149" s="3" t="s">
        <v>27</v>
      </c>
      <c r="AB149" s="3" t="s">
        <v>27</v>
      </c>
      <c r="AC149" s="3" t="s">
        <v>27</v>
      </c>
      <c r="AD149" s="3" t="s">
        <v>27</v>
      </c>
      <c r="AE149" s="3" t="s">
        <v>27</v>
      </c>
      <c r="AF149" s="3" t="s">
        <v>27</v>
      </c>
      <c r="AG149" s="3" t="s">
        <v>27</v>
      </c>
      <c r="AH149" s="3" t="s">
        <v>27</v>
      </c>
      <c r="AI149" s="3" t="s">
        <v>27</v>
      </c>
      <c r="AJ149" s="3" t="s">
        <v>27</v>
      </c>
      <c r="AK149" s="3" t="s">
        <v>27</v>
      </c>
      <c r="AL149" s="3" t="s">
        <v>27</v>
      </c>
      <c r="AM149" s="3" t="s">
        <v>27</v>
      </c>
      <c r="AN149" s="3" t="s">
        <v>27</v>
      </c>
      <c r="AO149" s="3" t="s">
        <v>27</v>
      </c>
      <c r="AP149" s="3" t="s">
        <v>27</v>
      </c>
      <c r="AX149" s="3">
        <f t="shared" si="4"/>
        <v>47</v>
      </c>
      <c r="AY149" s="3">
        <f t="shared" si="5"/>
        <v>1</v>
      </c>
    </row>
    <row r="150" spans="2:51" x14ac:dyDescent="0.25">
      <c r="B150" s="3" t="s">
        <v>30</v>
      </c>
      <c r="C150" s="3" t="str">
        <f>C147</f>
        <v>UCPWR_FLAB-P</v>
      </c>
      <c r="D150" s="3" t="s">
        <v>29</v>
      </c>
      <c r="E150" s="3" t="str" cm="1">
        <f t="array" ref="E150">INDEX(PWR_Lab!$A$2:$A$126,AX150)</f>
        <v>KESOPR00</v>
      </c>
      <c r="F150" s="3" t="s">
        <v>28</v>
      </c>
      <c r="G150" s="3" t="s">
        <v>28</v>
      </c>
      <c r="H150" s="3" t="s">
        <v>28</v>
      </c>
      <c r="I150" s="3">
        <v>3</v>
      </c>
      <c r="J150" s="3" cm="1">
        <f t="array" ref="J150">-INDEX(PWR_Lab!$F$2:$H$126,AX150,AY150)</f>
        <v>-0.42487999999999998</v>
      </c>
      <c r="K150" s="3" t="s">
        <v>27</v>
      </c>
      <c r="L150" s="3" t="s">
        <v>27</v>
      </c>
      <c r="M150" s="3" t="s">
        <v>27</v>
      </c>
      <c r="N150" s="3" t="s">
        <v>27</v>
      </c>
      <c r="O150" s="3" t="s">
        <v>27</v>
      </c>
      <c r="P150" s="3" t="s">
        <v>27</v>
      </c>
      <c r="Q150" s="3" t="s">
        <v>27</v>
      </c>
      <c r="R150" s="3" t="s">
        <v>27</v>
      </c>
      <c r="S150" s="3" t="s">
        <v>27</v>
      </c>
      <c r="T150" s="3" t="s">
        <v>27</v>
      </c>
      <c r="U150" s="3" t="s">
        <v>27</v>
      </c>
      <c r="V150" s="3" t="s">
        <v>27</v>
      </c>
      <c r="W150" s="3" t="s">
        <v>27</v>
      </c>
      <c r="X150" s="3" t="s">
        <v>27</v>
      </c>
      <c r="Y150" s="3" t="s">
        <v>27</v>
      </c>
      <c r="Z150" s="3" t="s">
        <v>27</v>
      </c>
      <c r="AA150" s="3" t="s">
        <v>27</v>
      </c>
      <c r="AB150" s="3" t="s">
        <v>27</v>
      </c>
      <c r="AC150" s="3" t="s">
        <v>27</v>
      </c>
      <c r="AD150" s="3" t="s">
        <v>27</v>
      </c>
      <c r="AE150" s="3" t="s">
        <v>27</v>
      </c>
      <c r="AF150" s="3" t="s">
        <v>27</v>
      </c>
      <c r="AG150" s="3" t="s">
        <v>27</v>
      </c>
      <c r="AH150" s="3" t="s">
        <v>27</v>
      </c>
      <c r="AI150" s="3" t="s">
        <v>27</v>
      </c>
      <c r="AJ150" s="3" t="s">
        <v>27</v>
      </c>
      <c r="AK150" s="3" t="s">
        <v>27</v>
      </c>
      <c r="AL150" s="3" t="s">
        <v>27</v>
      </c>
      <c r="AM150" s="3" t="s">
        <v>27</v>
      </c>
      <c r="AN150" s="3" t="s">
        <v>27</v>
      </c>
      <c r="AO150" s="3" t="s">
        <v>27</v>
      </c>
      <c r="AP150" s="3" t="s">
        <v>27</v>
      </c>
      <c r="AX150" s="3">
        <f t="shared" si="4"/>
        <v>47</v>
      </c>
      <c r="AY150" s="3">
        <f t="shared" si="5"/>
        <v>2</v>
      </c>
    </row>
    <row r="151" spans="2:51" x14ac:dyDescent="0.25">
      <c r="B151" s="3" t="s">
        <v>30</v>
      </c>
      <c r="C151" s="3" t="str">
        <f>C148</f>
        <v>UCPWR_FLAB-S</v>
      </c>
      <c r="D151" s="3" t="s">
        <v>29</v>
      </c>
      <c r="E151" s="3" t="str" cm="1">
        <f t="array" ref="E151">INDEX(PWR_Lab!$A$2:$A$126,AX151)</f>
        <v>KESOPR00</v>
      </c>
      <c r="F151" s="3" t="s">
        <v>28</v>
      </c>
      <c r="G151" s="3" t="s">
        <v>28</v>
      </c>
      <c r="H151" s="3" t="s">
        <v>28</v>
      </c>
      <c r="I151" s="3">
        <v>3</v>
      </c>
      <c r="J151" s="3" cm="1">
        <f t="array" ref="J151">-INDEX(PWR_Lab!$F$2:$H$126,AX151,AY151)</f>
        <v>-0.41188000000000002</v>
      </c>
      <c r="K151" s="3" t="s">
        <v>27</v>
      </c>
      <c r="L151" s="3" t="s">
        <v>27</v>
      </c>
      <c r="M151" s="3" t="s">
        <v>27</v>
      </c>
      <c r="N151" s="3" t="s">
        <v>27</v>
      </c>
      <c r="O151" s="3" t="s">
        <v>27</v>
      </c>
      <c r="P151" s="3" t="s">
        <v>27</v>
      </c>
      <c r="Q151" s="3" t="s">
        <v>27</v>
      </c>
      <c r="R151" s="3" t="s">
        <v>27</v>
      </c>
      <c r="S151" s="3" t="s">
        <v>27</v>
      </c>
      <c r="T151" s="3" t="s">
        <v>27</v>
      </c>
      <c r="U151" s="3" t="s">
        <v>27</v>
      </c>
      <c r="V151" s="3" t="s">
        <v>27</v>
      </c>
      <c r="W151" s="3" t="s">
        <v>27</v>
      </c>
      <c r="X151" s="3" t="s">
        <v>27</v>
      </c>
      <c r="Y151" s="3" t="s">
        <v>27</v>
      </c>
      <c r="Z151" s="3" t="s">
        <v>27</v>
      </c>
      <c r="AA151" s="3" t="s">
        <v>27</v>
      </c>
      <c r="AB151" s="3" t="s">
        <v>27</v>
      </c>
      <c r="AC151" s="3" t="s">
        <v>27</v>
      </c>
      <c r="AD151" s="3" t="s">
        <v>27</v>
      </c>
      <c r="AE151" s="3" t="s">
        <v>27</v>
      </c>
      <c r="AF151" s="3" t="s">
        <v>27</v>
      </c>
      <c r="AG151" s="3" t="s">
        <v>27</v>
      </c>
      <c r="AH151" s="3" t="s">
        <v>27</v>
      </c>
      <c r="AI151" s="3" t="s">
        <v>27</v>
      </c>
      <c r="AJ151" s="3" t="s">
        <v>27</v>
      </c>
      <c r="AK151" s="3" t="s">
        <v>27</v>
      </c>
      <c r="AL151" s="3" t="s">
        <v>27</v>
      </c>
      <c r="AM151" s="3" t="s">
        <v>27</v>
      </c>
      <c r="AN151" s="3" t="s">
        <v>27</v>
      </c>
      <c r="AO151" s="3" t="s">
        <v>27</v>
      </c>
      <c r="AP151" s="3" t="s">
        <v>27</v>
      </c>
      <c r="AX151" s="3">
        <f t="shared" si="4"/>
        <v>47</v>
      </c>
      <c r="AY151" s="3">
        <f t="shared" si="5"/>
        <v>3</v>
      </c>
    </row>
    <row r="152" spans="2:51" x14ac:dyDescent="0.25">
      <c r="B152" s="3" t="s">
        <v>30</v>
      </c>
      <c r="C152" s="3" t="str">
        <f>C149</f>
        <v>UCPWR_FLAB-N</v>
      </c>
      <c r="D152" s="3" t="s">
        <v>29</v>
      </c>
      <c r="E152" s="3" t="str" cm="1">
        <f t="array" ref="E152">INDEX(PWR_Lab!$A$2:$A$126,AX152)</f>
        <v>KESOPS00</v>
      </c>
      <c r="F152" s="3" t="s">
        <v>28</v>
      </c>
      <c r="G152" s="3" t="s">
        <v>28</v>
      </c>
      <c r="H152" s="3" t="s">
        <v>28</v>
      </c>
      <c r="I152" s="3">
        <v>3</v>
      </c>
      <c r="J152" s="3" cm="1">
        <f t="array" ref="J152">-INDEX(PWR_Lab!$F$2:$H$126,AX152,AY152)</f>
        <v>-0.41431000000000001</v>
      </c>
      <c r="K152" s="3" t="s">
        <v>27</v>
      </c>
      <c r="L152" s="3" t="s">
        <v>27</v>
      </c>
      <c r="M152" s="3" t="s">
        <v>27</v>
      </c>
      <c r="N152" s="3" t="s">
        <v>27</v>
      </c>
      <c r="O152" s="3" t="s">
        <v>27</v>
      </c>
      <c r="P152" s="3" t="s">
        <v>27</v>
      </c>
      <c r="Q152" s="3" t="s">
        <v>27</v>
      </c>
      <c r="R152" s="3" t="s">
        <v>27</v>
      </c>
      <c r="S152" s="3" t="s">
        <v>27</v>
      </c>
      <c r="T152" s="3" t="s">
        <v>27</v>
      </c>
      <c r="U152" s="3" t="s">
        <v>27</v>
      </c>
      <c r="V152" s="3" t="s">
        <v>27</v>
      </c>
      <c r="W152" s="3" t="s">
        <v>27</v>
      </c>
      <c r="X152" s="3" t="s">
        <v>27</v>
      </c>
      <c r="Y152" s="3" t="s">
        <v>27</v>
      </c>
      <c r="Z152" s="3" t="s">
        <v>27</v>
      </c>
      <c r="AA152" s="3" t="s">
        <v>27</v>
      </c>
      <c r="AB152" s="3" t="s">
        <v>27</v>
      </c>
      <c r="AC152" s="3" t="s">
        <v>27</v>
      </c>
      <c r="AD152" s="3" t="s">
        <v>27</v>
      </c>
      <c r="AE152" s="3" t="s">
        <v>27</v>
      </c>
      <c r="AF152" s="3" t="s">
        <v>27</v>
      </c>
      <c r="AG152" s="3" t="s">
        <v>27</v>
      </c>
      <c r="AH152" s="3" t="s">
        <v>27</v>
      </c>
      <c r="AI152" s="3" t="s">
        <v>27</v>
      </c>
      <c r="AJ152" s="3" t="s">
        <v>27</v>
      </c>
      <c r="AK152" s="3" t="s">
        <v>27</v>
      </c>
      <c r="AL152" s="3" t="s">
        <v>27</v>
      </c>
      <c r="AM152" s="3" t="s">
        <v>27</v>
      </c>
      <c r="AN152" s="3" t="s">
        <v>27</v>
      </c>
      <c r="AO152" s="3" t="s">
        <v>27</v>
      </c>
      <c r="AP152" s="3" t="s">
        <v>27</v>
      </c>
      <c r="AX152" s="3">
        <f t="shared" si="4"/>
        <v>48</v>
      </c>
      <c r="AY152" s="3">
        <f t="shared" si="5"/>
        <v>1</v>
      </c>
    </row>
    <row r="153" spans="2:51" x14ac:dyDescent="0.25">
      <c r="B153" s="3" t="s">
        <v>30</v>
      </c>
      <c r="C153" s="3" t="str">
        <f>C150</f>
        <v>UCPWR_FLAB-P</v>
      </c>
      <c r="D153" s="3" t="s">
        <v>29</v>
      </c>
      <c r="E153" s="3" t="str" cm="1">
        <f t="array" ref="E153">INDEX(PWR_Lab!$A$2:$A$126,AX153)</f>
        <v>KESOPS00</v>
      </c>
      <c r="F153" s="3" t="s">
        <v>28</v>
      </c>
      <c r="G153" s="3" t="s">
        <v>28</v>
      </c>
      <c r="H153" s="3" t="s">
        <v>28</v>
      </c>
      <c r="I153" s="3">
        <v>3</v>
      </c>
      <c r="J153" s="3" cm="1">
        <f t="array" ref="J153">-INDEX(PWR_Lab!$F$2:$H$126,AX153,AY153)</f>
        <v>-0.42487999999999998</v>
      </c>
      <c r="K153" s="3" t="s">
        <v>27</v>
      </c>
      <c r="L153" s="3" t="s">
        <v>27</v>
      </c>
      <c r="M153" s="3" t="s">
        <v>27</v>
      </c>
      <c r="N153" s="3" t="s">
        <v>27</v>
      </c>
      <c r="O153" s="3" t="s">
        <v>27</v>
      </c>
      <c r="P153" s="3" t="s">
        <v>27</v>
      </c>
      <c r="Q153" s="3" t="s">
        <v>27</v>
      </c>
      <c r="R153" s="3" t="s">
        <v>27</v>
      </c>
      <c r="S153" s="3" t="s">
        <v>27</v>
      </c>
      <c r="T153" s="3" t="s">
        <v>27</v>
      </c>
      <c r="U153" s="3" t="s">
        <v>27</v>
      </c>
      <c r="V153" s="3" t="s">
        <v>27</v>
      </c>
      <c r="W153" s="3" t="s">
        <v>27</v>
      </c>
      <c r="X153" s="3" t="s">
        <v>27</v>
      </c>
      <c r="Y153" s="3" t="s">
        <v>27</v>
      </c>
      <c r="Z153" s="3" t="s">
        <v>27</v>
      </c>
      <c r="AA153" s="3" t="s">
        <v>27</v>
      </c>
      <c r="AB153" s="3" t="s">
        <v>27</v>
      </c>
      <c r="AC153" s="3" t="s">
        <v>27</v>
      </c>
      <c r="AD153" s="3" t="s">
        <v>27</v>
      </c>
      <c r="AE153" s="3" t="s">
        <v>27</v>
      </c>
      <c r="AF153" s="3" t="s">
        <v>27</v>
      </c>
      <c r="AG153" s="3" t="s">
        <v>27</v>
      </c>
      <c r="AH153" s="3" t="s">
        <v>27</v>
      </c>
      <c r="AI153" s="3" t="s">
        <v>27</v>
      </c>
      <c r="AJ153" s="3" t="s">
        <v>27</v>
      </c>
      <c r="AK153" s="3" t="s">
        <v>27</v>
      </c>
      <c r="AL153" s="3" t="s">
        <v>27</v>
      </c>
      <c r="AM153" s="3" t="s">
        <v>27</v>
      </c>
      <c r="AN153" s="3" t="s">
        <v>27</v>
      </c>
      <c r="AO153" s="3" t="s">
        <v>27</v>
      </c>
      <c r="AP153" s="3" t="s">
        <v>27</v>
      </c>
      <c r="AX153" s="3">
        <f t="shared" si="4"/>
        <v>48</v>
      </c>
      <c r="AY153" s="3">
        <f t="shared" si="5"/>
        <v>2</v>
      </c>
    </row>
    <row r="154" spans="2:51" x14ac:dyDescent="0.25">
      <c r="B154" s="3" t="s">
        <v>30</v>
      </c>
      <c r="C154" s="3" t="str">
        <f>C151</f>
        <v>UCPWR_FLAB-S</v>
      </c>
      <c r="D154" s="3" t="s">
        <v>29</v>
      </c>
      <c r="E154" s="3" t="str" cm="1">
        <f t="array" ref="E154">INDEX(PWR_Lab!$A$2:$A$126,AX154)</f>
        <v>KESOPS00</v>
      </c>
      <c r="F154" s="3" t="s">
        <v>28</v>
      </c>
      <c r="G154" s="3" t="s">
        <v>28</v>
      </c>
      <c r="H154" s="3" t="s">
        <v>28</v>
      </c>
      <c r="I154" s="3">
        <v>3</v>
      </c>
      <c r="J154" s="3" cm="1">
        <f t="array" ref="J154">-INDEX(PWR_Lab!$F$2:$H$126,AX154,AY154)</f>
        <v>-0.41188000000000002</v>
      </c>
      <c r="K154" s="3" t="s">
        <v>27</v>
      </c>
      <c r="L154" s="3" t="s">
        <v>27</v>
      </c>
      <c r="M154" s="3" t="s">
        <v>27</v>
      </c>
      <c r="N154" s="3" t="s">
        <v>27</v>
      </c>
      <c r="O154" s="3" t="s">
        <v>27</v>
      </c>
      <c r="P154" s="3" t="s">
        <v>27</v>
      </c>
      <c r="Q154" s="3" t="s">
        <v>27</v>
      </c>
      <c r="R154" s="3" t="s">
        <v>27</v>
      </c>
      <c r="S154" s="3" t="s">
        <v>27</v>
      </c>
      <c r="T154" s="3" t="s">
        <v>27</v>
      </c>
      <c r="U154" s="3" t="s">
        <v>27</v>
      </c>
      <c r="V154" s="3" t="s">
        <v>27</v>
      </c>
      <c r="W154" s="3" t="s">
        <v>27</v>
      </c>
      <c r="X154" s="3" t="s">
        <v>27</v>
      </c>
      <c r="Y154" s="3" t="s">
        <v>27</v>
      </c>
      <c r="Z154" s="3" t="s">
        <v>27</v>
      </c>
      <c r="AA154" s="3" t="s">
        <v>27</v>
      </c>
      <c r="AB154" s="3" t="s">
        <v>27</v>
      </c>
      <c r="AC154" s="3" t="s">
        <v>27</v>
      </c>
      <c r="AD154" s="3" t="s">
        <v>27</v>
      </c>
      <c r="AE154" s="3" t="s">
        <v>27</v>
      </c>
      <c r="AF154" s="3" t="s">
        <v>27</v>
      </c>
      <c r="AG154" s="3" t="s">
        <v>27</v>
      </c>
      <c r="AH154" s="3" t="s">
        <v>27</v>
      </c>
      <c r="AI154" s="3" t="s">
        <v>27</v>
      </c>
      <c r="AJ154" s="3" t="s">
        <v>27</v>
      </c>
      <c r="AK154" s="3" t="s">
        <v>27</v>
      </c>
      <c r="AL154" s="3" t="s">
        <v>27</v>
      </c>
      <c r="AM154" s="3" t="s">
        <v>27</v>
      </c>
      <c r="AN154" s="3" t="s">
        <v>27</v>
      </c>
      <c r="AO154" s="3" t="s">
        <v>27</v>
      </c>
      <c r="AP154" s="3" t="s">
        <v>27</v>
      </c>
      <c r="AX154" s="3">
        <f t="shared" si="4"/>
        <v>48</v>
      </c>
      <c r="AY154" s="3">
        <f t="shared" si="5"/>
        <v>3</v>
      </c>
    </row>
    <row r="155" spans="2:51" x14ac:dyDescent="0.25">
      <c r="B155" s="3" t="s">
        <v>30</v>
      </c>
      <c r="C155" s="3" t="str">
        <f>C152</f>
        <v>UCPWR_FLAB-N</v>
      </c>
      <c r="D155" s="3" t="s">
        <v>29</v>
      </c>
      <c r="E155" s="3" t="str" cm="1">
        <f t="array" ref="E155">INDEX(PWR_Lab!$A$2:$A$126,AX155)</f>
        <v>KESOPU00</v>
      </c>
      <c r="F155" s="3" t="s">
        <v>28</v>
      </c>
      <c r="G155" s="3" t="s">
        <v>28</v>
      </c>
      <c r="H155" s="3" t="s">
        <v>28</v>
      </c>
      <c r="I155" s="3">
        <v>3</v>
      </c>
      <c r="J155" s="3" cm="1">
        <f t="array" ref="J155">-INDEX(PWR_Lab!$F$2:$H$126,AX155,AY155)</f>
        <v>-0.41431000000000001</v>
      </c>
      <c r="K155" s="3" t="s">
        <v>27</v>
      </c>
      <c r="L155" s="3" t="s">
        <v>27</v>
      </c>
      <c r="M155" s="3" t="s">
        <v>27</v>
      </c>
      <c r="N155" s="3" t="s">
        <v>27</v>
      </c>
      <c r="O155" s="3" t="s">
        <v>27</v>
      </c>
      <c r="P155" s="3" t="s">
        <v>27</v>
      </c>
      <c r="Q155" s="3" t="s">
        <v>27</v>
      </c>
      <c r="R155" s="3" t="s">
        <v>27</v>
      </c>
      <c r="S155" s="3" t="s">
        <v>27</v>
      </c>
      <c r="T155" s="3" t="s">
        <v>27</v>
      </c>
      <c r="U155" s="3" t="s">
        <v>27</v>
      </c>
      <c r="V155" s="3" t="s">
        <v>27</v>
      </c>
      <c r="W155" s="3" t="s">
        <v>27</v>
      </c>
      <c r="X155" s="3" t="s">
        <v>27</v>
      </c>
      <c r="Y155" s="3" t="s">
        <v>27</v>
      </c>
      <c r="Z155" s="3" t="s">
        <v>27</v>
      </c>
      <c r="AA155" s="3" t="s">
        <v>27</v>
      </c>
      <c r="AB155" s="3" t="s">
        <v>27</v>
      </c>
      <c r="AC155" s="3" t="s">
        <v>27</v>
      </c>
      <c r="AD155" s="3" t="s">
        <v>27</v>
      </c>
      <c r="AE155" s="3" t="s">
        <v>27</v>
      </c>
      <c r="AF155" s="3" t="s">
        <v>27</v>
      </c>
      <c r="AG155" s="3" t="s">
        <v>27</v>
      </c>
      <c r="AH155" s="3" t="s">
        <v>27</v>
      </c>
      <c r="AI155" s="3" t="s">
        <v>27</v>
      </c>
      <c r="AJ155" s="3" t="s">
        <v>27</v>
      </c>
      <c r="AK155" s="3" t="s">
        <v>27</v>
      </c>
      <c r="AL155" s="3" t="s">
        <v>27</v>
      </c>
      <c r="AM155" s="3" t="s">
        <v>27</v>
      </c>
      <c r="AN155" s="3" t="s">
        <v>27</v>
      </c>
      <c r="AO155" s="3" t="s">
        <v>27</v>
      </c>
      <c r="AP155" s="3" t="s">
        <v>27</v>
      </c>
      <c r="AX155" s="3">
        <f t="shared" si="4"/>
        <v>49</v>
      </c>
      <c r="AY155" s="3">
        <f t="shared" si="5"/>
        <v>1</v>
      </c>
    </row>
    <row r="156" spans="2:51" x14ac:dyDescent="0.25">
      <c r="B156" s="3" t="s">
        <v>30</v>
      </c>
      <c r="C156" s="3" t="str">
        <f>C153</f>
        <v>UCPWR_FLAB-P</v>
      </c>
      <c r="D156" s="3" t="s">
        <v>29</v>
      </c>
      <c r="E156" s="3" t="str" cm="1">
        <f t="array" ref="E156">INDEX(PWR_Lab!$A$2:$A$126,AX156)</f>
        <v>KESOPU00</v>
      </c>
      <c r="F156" s="3" t="s">
        <v>28</v>
      </c>
      <c r="G156" s="3" t="s">
        <v>28</v>
      </c>
      <c r="H156" s="3" t="s">
        <v>28</v>
      </c>
      <c r="I156" s="3">
        <v>3</v>
      </c>
      <c r="J156" s="3" cm="1">
        <f t="array" ref="J156">-INDEX(PWR_Lab!$F$2:$H$126,AX156,AY156)</f>
        <v>-0.42487999999999998</v>
      </c>
      <c r="K156" s="3" t="s">
        <v>27</v>
      </c>
      <c r="L156" s="3" t="s">
        <v>27</v>
      </c>
      <c r="M156" s="3" t="s">
        <v>27</v>
      </c>
      <c r="N156" s="3" t="s">
        <v>27</v>
      </c>
      <c r="O156" s="3" t="s">
        <v>27</v>
      </c>
      <c r="P156" s="3" t="s">
        <v>27</v>
      </c>
      <c r="Q156" s="3" t="s">
        <v>27</v>
      </c>
      <c r="R156" s="3" t="s">
        <v>27</v>
      </c>
      <c r="S156" s="3" t="s">
        <v>27</v>
      </c>
      <c r="T156" s="3" t="s">
        <v>27</v>
      </c>
      <c r="U156" s="3" t="s">
        <v>27</v>
      </c>
      <c r="V156" s="3" t="s">
        <v>27</v>
      </c>
      <c r="W156" s="3" t="s">
        <v>27</v>
      </c>
      <c r="X156" s="3" t="s">
        <v>27</v>
      </c>
      <c r="Y156" s="3" t="s">
        <v>27</v>
      </c>
      <c r="Z156" s="3" t="s">
        <v>27</v>
      </c>
      <c r="AA156" s="3" t="s">
        <v>27</v>
      </c>
      <c r="AB156" s="3" t="s">
        <v>27</v>
      </c>
      <c r="AC156" s="3" t="s">
        <v>27</v>
      </c>
      <c r="AD156" s="3" t="s">
        <v>27</v>
      </c>
      <c r="AE156" s="3" t="s">
        <v>27</v>
      </c>
      <c r="AF156" s="3" t="s">
        <v>27</v>
      </c>
      <c r="AG156" s="3" t="s">
        <v>27</v>
      </c>
      <c r="AH156" s="3" t="s">
        <v>27</v>
      </c>
      <c r="AI156" s="3" t="s">
        <v>27</v>
      </c>
      <c r="AJ156" s="3" t="s">
        <v>27</v>
      </c>
      <c r="AK156" s="3" t="s">
        <v>27</v>
      </c>
      <c r="AL156" s="3" t="s">
        <v>27</v>
      </c>
      <c r="AM156" s="3" t="s">
        <v>27</v>
      </c>
      <c r="AN156" s="3" t="s">
        <v>27</v>
      </c>
      <c r="AO156" s="3" t="s">
        <v>27</v>
      </c>
      <c r="AP156" s="3" t="s">
        <v>27</v>
      </c>
      <c r="AX156" s="3">
        <f t="shared" si="4"/>
        <v>49</v>
      </c>
      <c r="AY156" s="3">
        <f t="shared" si="5"/>
        <v>2</v>
      </c>
    </row>
    <row r="157" spans="2:51" x14ac:dyDescent="0.25">
      <c r="B157" s="3" t="s">
        <v>30</v>
      </c>
      <c r="C157" s="3" t="str">
        <f>C154</f>
        <v>UCPWR_FLAB-S</v>
      </c>
      <c r="D157" s="3" t="s">
        <v>29</v>
      </c>
      <c r="E157" s="3" t="str" cm="1">
        <f t="array" ref="E157">INDEX(PWR_Lab!$A$2:$A$126,AX157)</f>
        <v>KESOPU00</v>
      </c>
      <c r="F157" s="3" t="s">
        <v>28</v>
      </c>
      <c r="G157" s="3" t="s">
        <v>28</v>
      </c>
      <c r="H157" s="3" t="s">
        <v>28</v>
      </c>
      <c r="I157" s="3">
        <v>3</v>
      </c>
      <c r="J157" s="3" cm="1">
        <f t="array" ref="J157">-INDEX(PWR_Lab!$F$2:$H$126,AX157,AY157)</f>
        <v>-0.41188000000000002</v>
      </c>
      <c r="K157" s="3" t="s">
        <v>27</v>
      </c>
      <c r="L157" s="3" t="s">
        <v>27</v>
      </c>
      <c r="M157" s="3" t="s">
        <v>27</v>
      </c>
      <c r="N157" s="3" t="s">
        <v>27</v>
      </c>
      <c r="O157" s="3" t="s">
        <v>27</v>
      </c>
      <c r="P157" s="3" t="s">
        <v>27</v>
      </c>
      <c r="Q157" s="3" t="s">
        <v>27</v>
      </c>
      <c r="R157" s="3" t="s">
        <v>27</v>
      </c>
      <c r="S157" s="3" t="s">
        <v>27</v>
      </c>
      <c r="T157" s="3" t="s">
        <v>27</v>
      </c>
      <c r="U157" s="3" t="s">
        <v>27</v>
      </c>
      <c r="V157" s="3" t="s">
        <v>27</v>
      </c>
      <c r="W157" s="3" t="s">
        <v>27</v>
      </c>
      <c r="X157" s="3" t="s">
        <v>27</v>
      </c>
      <c r="Y157" s="3" t="s">
        <v>27</v>
      </c>
      <c r="Z157" s="3" t="s">
        <v>27</v>
      </c>
      <c r="AA157" s="3" t="s">
        <v>27</v>
      </c>
      <c r="AB157" s="3" t="s">
        <v>27</v>
      </c>
      <c r="AC157" s="3" t="s">
        <v>27</v>
      </c>
      <c r="AD157" s="3" t="s">
        <v>27</v>
      </c>
      <c r="AE157" s="3" t="s">
        <v>27</v>
      </c>
      <c r="AF157" s="3" t="s">
        <v>27</v>
      </c>
      <c r="AG157" s="3" t="s">
        <v>27</v>
      </c>
      <c r="AH157" s="3" t="s">
        <v>27</v>
      </c>
      <c r="AI157" s="3" t="s">
        <v>27</v>
      </c>
      <c r="AJ157" s="3" t="s">
        <v>27</v>
      </c>
      <c r="AK157" s="3" t="s">
        <v>27</v>
      </c>
      <c r="AL157" s="3" t="s">
        <v>27</v>
      </c>
      <c r="AM157" s="3" t="s">
        <v>27</v>
      </c>
      <c r="AN157" s="3" t="s">
        <v>27</v>
      </c>
      <c r="AO157" s="3" t="s">
        <v>27</v>
      </c>
      <c r="AP157" s="3" t="s">
        <v>27</v>
      </c>
      <c r="AX157" s="3">
        <f t="shared" si="4"/>
        <v>49</v>
      </c>
      <c r="AY157" s="3">
        <f t="shared" si="5"/>
        <v>3</v>
      </c>
    </row>
    <row r="158" spans="2:51" x14ac:dyDescent="0.25">
      <c r="B158" s="3" t="s">
        <v>30</v>
      </c>
      <c r="C158" s="3" t="str">
        <f>C155</f>
        <v>UCPWR_FLAB-N</v>
      </c>
      <c r="D158" s="3" t="s">
        <v>29</v>
      </c>
      <c r="E158" s="3" t="str" cm="1">
        <f t="array" ref="E158">INDEX(PWR_Lab!$A$2:$A$126,AX158)</f>
        <v>KESOPB00</v>
      </c>
      <c r="F158" s="3" t="s">
        <v>28</v>
      </c>
      <c r="G158" s="3" t="s">
        <v>28</v>
      </c>
      <c r="H158" s="3" t="s">
        <v>28</v>
      </c>
      <c r="I158" s="3">
        <v>3</v>
      </c>
      <c r="J158" s="3" cm="1">
        <f t="array" ref="J158">-INDEX(PWR_Lab!$F$2:$H$126,AX158,AY158)</f>
        <v>-0.41431000000000001</v>
      </c>
      <c r="K158" s="3" t="s">
        <v>27</v>
      </c>
      <c r="L158" s="3" t="s">
        <v>27</v>
      </c>
      <c r="M158" s="3" t="s">
        <v>27</v>
      </c>
      <c r="N158" s="3" t="s">
        <v>27</v>
      </c>
      <c r="O158" s="3" t="s">
        <v>27</v>
      </c>
      <c r="P158" s="3" t="s">
        <v>27</v>
      </c>
      <c r="Q158" s="3" t="s">
        <v>27</v>
      </c>
      <c r="R158" s="3" t="s">
        <v>27</v>
      </c>
      <c r="S158" s="3" t="s">
        <v>27</v>
      </c>
      <c r="T158" s="3" t="s">
        <v>27</v>
      </c>
      <c r="U158" s="3" t="s">
        <v>27</v>
      </c>
      <c r="V158" s="3" t="s">
        <v>27</v>
      </c>
      <c r="W158" s="3" t="s">
        <v>27</v>
      </c>
      <c r="X158" s="3" t="s">
        <v>27</v>
      </c>
      <c r="Y158" s="3" t="s">
        <v>27</v>
      </c>
      <c r="Z158" s="3" t="s">
        <v>27</v>
      </c>
      <c r="AA158" s="3" t="s">
        <v>27</v>
      </c>
      <c r="AB158" s="3" t="s">
        <v>27</v>
      </c>
      <c r="AC158" s="3" t="s">
        <v>27</v>
      </c>
      <c r="AD158" s="3" t="s">
        <v>27</v>
      </c>
      <c r="AE158" s="3" t="s">
        <v>27</v>
      </c>
      <c r="AF158" s="3" t="s">
        <v>27</v>
      </c>
      <c r="AG158" s="3" t="s">
        <v>27</v>
      </c>
      <c r="AH158" s="3" t="s">
        <v>27</v>
      </c>
      <c r="AI158" s="3" t="s">
        <v>27</v>
      </c>
      <c r="AJ158" s="3" t="s">
        <v>27</v>
      </c>
      <c r="AK158" s="3" t="s">
        <v>27</v>
      </c>
      <c r="AL158" s="3" t="s">
        <v>27</v>
      </c>
      <c r="AM158" s="3" t="s">
        <v>27</v>
      </c>
      <c r="AN158" s="3" t="s">
        <v>27</v>
      </c>
      <c r="AO158" s="3" t="s">
        <v>27</v>
      </c>
      <c r="AP158" s="3" t="s">
        <v>27</v>
      </c>
      <c r="AX158" s="3">
        <f t="shared" si="4"/>
        <v>50</v>
      </c>
      <c r="AY158" s="3">
        <f t="shared" si="5"/>
        <v>1</v>
      </c>
    </row>
    <row r="159" spans="2:51" x14ac:dyDescent="0.25">
      <c r="B159" s="3" t="s">
        <v>30</v>
      </c>
      <c r="C159" s="3" t="str">
        <f>C156</f>
        <v>UCPWR_FLAB-P</v>
      </c>
      <c r="D159" s="3" t="s">
        <v>29</v>
      </c>
      <c r="E159" s="3" t="str" cm="1">
        <f t="array" ref="E159">INDEX(PWR_Lab!$A$2:$A$126,AX159)</f>
        <v>KESOPB00</v>
      </c>
      <c r="F159" s="3" t="s">
        <v>28</v>
      </c>
      <c r="G159" s="3" t="s">
        <v>28</v>
      </c>
      <c r="H159" s="3" t="s">
        <v>28</v>
      </c>
      <c r="I159" s="3">
        <v>3</v>
      </c>
      <c r="J159" s="3" cm="1">
        <f t="array" ref="J159">-INDEX(PWR_Lab!$F$2:$H$126,AX159,AY159)</f>
        <v>-0.42487999999999998</v>
      </c>
      <c r="K159" s="3" t="s">
        <v>27</v>
      </c>
      <c r="L159" s="3" t="s">
        <v>27</v>
      </c>
      <c r="M159" s="3" t="s">
        <v>27</v>
      </c>
      <c r="N159" s="3" t="s">
        <v>27</v>
      </c>
      <c r="O159" s="3" t="s">
        <v>27</v>
      </c>
      <c r="P159" s="3" t="s">
        <v>27</v>
      </c>
      <c r="Q159" s="3" t="s">
        <v>27</v>
      </c>
      <c r="R159" s="3" t="s">
        <v>27</v>
      </c>
      <c r="S159" s="3" t="s">
        <v>27</v>
      </c>
      <c r="T159" s="3" t="s">
        <v>27</v>
      </c>
      <c r="U159" s="3" t="s">
        <v>27</v>
      </c>
      <c r="V159" s="3" t="s">
        <v>27</v>
      </c>
      <c r="W159" s="3" t="s">
        <v>27</v>
      </c>
      <c r="X159" s="3" t="s">
        <v>27</v>
      </c>
      <c r="Y159" s="3" t="s">
        <v>27</v>
      </c>
      <c r="Z159" s="3" t="s">
        <v>27</v>
      </c>
      <c r="AA159" s="3" t="s">
        <v>27</v>
      </c>
      <c r="AB159" s="3" t="s">
        <v>27</v>
      </c>
      <c r="AC159" s="3" t="s">
        <v>27</v>
      </c>
      <c r="AD159" s="3" t="s">
        <v>27</v>
      </c>
      <c r="AE159" s="3" t="s">
        <v>27</v>
      </c>
      <c r="AF159" s="3" t="s">
        <v>27</v>
      </c>
      <c r="AG159" s="3" t="s">
        <v>27</v>
      </c>
      <c r="AH159" s="3" t="s">
        <v>27</v>
      </c>
      <c r="AI159" s="3" t="s">
        <v>27</v>
      </c>
      <c r="AJ159" s="3" t="s">
        <v>27</v>
      </c>
      <c r="AK159" s="3" t="s">
        <v>27</v>
      </c>
      <c r="AL159" s="3" t="s">
        <v>27</v>
      </c>
      <c r="AM159" s="3" t="s">
        <v>27</v>
      </c>
      <c r="AN159" s="3" t="s">
        <v>27</v>
      </c>
      <c r="AO159" s="3" t="s">
        <v>27</v>
      </c>
      <c r="AP159" s="3" t="s">
        <v>27</v>
      </c>
      <c r="AX159" s="3">
        <f t="shared" si="4"/>
        <v>50</v>
      </c>
      <c r="AY159" s="3">
        <f t="shared" si="5"/>
        <v>2</v>
      </c>
    </row>
    <row r="160" spans="2:51" x14ac:dyDescent="0.25">
      <c r="B160" s="3" t="s">
        <v>30</v>
      </c>
      <c r="C160" s="3" t="str">
        <f>C157</f>
        <v>UCPWR_FLAB-S</v>
      </c>
      <c r="D160" s="3" t="s">
        <v>29</v>
      </c>
      <c r="E160" s="3" t="str" cm="1">
        <f t="array" ref="E160">INDEX(PWR_Lab!$A$2:$A$126,AX160)</f>
        <v>KESOPB00</v>
      </c>
      <c r="F160" s="3" t="s">
        <v>28</v>
      </c>
      <c r="G160" s="3" t="s">
        <v>28</v>
      </c>
      <c r="H160" s="3" t="s">
        <v>28</v>
      </c>
      <c r="I160" s="3">
        <v>3</v>
      </c>
      <c r="J160" s="3" cm="1">
        <f t="array" ref="J160">-INDEX(PWR_Lab!$F$2:$H$126,AX160,AY160)</f>
        <v>-0.41188000000000002</v>
      </c>
      <c r="K160" s="3" t="s">
        <v>27</v>
      </c>
      <c r="L160" s="3" t="s">
        <v>27</v>
      </c>
      <c r="M160" s="3" t="s">
        <v>27</v>
      </c>
      <c r="N160" s="3" t="s">
        <v>27</v>
      </c>
      <c r="O160" s="3" t="s">
        <v>27</v>
      </c>
      <c r="P160" s="3" t="s">
        <v>27</v>
      </c>
      <c r="Q160" s="3" t="s">
        <v>27</v>
      </c>
      <c r="R160" s="3" t="s">
        <v>27</v>
      </c>
      <c r="S160" s="3" t="s">
        <v>27</v>
      </c>
      <c r="T160" s="3" t="s">
        <v>27</v>
      </c>
      <c r="U160" s="3" t="s">
        <v>27</v>
      </c>
      <c r="V160" s="3" t="s">
        <v>27</v>
      </c>
      <c r="W160" s="3" t="s">
        <v>27</v>
      </c>
      <c r="X160" s="3" t="s">
        <v>27</v>
      </c>
      <c r="Y160" s="3" t="s">
        <v>27</v>
      </c>
      <c r="Z160" s="3" t="s">
        <v>27</v>
      </c>
      <c r="AA160" s="3" t="s">
        <v>27</v>
      </c>
      <c r="AB160" s="3" t="s">
        <v>27</v>
      </c>
      <c r="AC160" s="3" t="s">
        <v>27</v>
      </c>
      <c r="AD160" s="3" t="s">
        <v>27</v>
      </c>
      <c r="AE160" s="3" t="s">
        <v>27</v>
      </c>
      <c r="AF160" s="3" t="s">
        <v>27</v>
      </c>
      <c r="AG160" s="3" t="s">
        <v>27</v>
      </c>
      <c r="AH160" s="3" t="s">
        <v>27</v>
      </c>
      <c r="AI160" s="3" t="s">
        <v>27</v>
      </c>
      <c r="AJ160" s="3" t="s">
        <v>27</v>
      </c>
      <c r="AK160" s="3" t="s">
        <v>27</v>
      </c>
      <c r="AL160" s="3" t="s">
        <v>27</v>
      </c>
      <c r="AM160" s="3" t="s">
        <v>27</v>
      </c>
      <c r="AN160" s="3" t="s">
        <v>27</v>
      </c>
      <c r="AO160" s="3" t="s">
        <v>27</v>
      </c>
      <c r="AP160" s="3" t="s">
        <v>27</v>
      </c>
      <c r="AX160" s="3">
        <f t="shared" si="4"/>
        <v>50</v>
      </c>
      <c r="AY160" s="3">
        <f t="shared" si="5"/>
        <v>3</v>
      </c>
    </row>
    <row r="161" spans="2:51" x14ac:dyDescent="0.25">
      <c r="B161" s="3" t="s">
        <v>30</v>
      </c>
      <c r="C161" s="3" t="str">
        <f>C158</f>
        <v>UCPWR_FLAB-N</v>
      </c>
      <c r="D161" s="3" t="s">
        <v>29</v>
      </c>
      <c r="E161" s="3" t="str" cm="1">
        <f t="array" ref="E161">INDEX(PWR_Lab!$A$2:$A$126,AX161)</f>
        <v>KESOTG00</v>
      </c>
      <c r="F161" s="3" t="s">
        <v>28</v>
      </c>
      <c r="G161" s="3" t="s">
        <v>28</v>
      </c>
      <c r="H161" s="3" t="s">
        <v>28</v>
      </c>
      <c r="I161" s="3">
        <v>3</v>
      </c>
      <c r="J161" s="3" cm="1">
        <f t="array" ref="J161">-INDEX(PWR_Lab!$F$2:$H$126,AX161,AY161)</f>
        <v>-0.50729000000000002</v>
      </c>
      <c r="K161" s="3" t="s">
        <v>27</v>
      </c>
      <c r="L161" s="3" t="s">
        <v>27</v>
      </c>
      <c r="M161" s="3" t="s">
        <v>27</v>
      </c>
      <c r="N161" s="3" t="s">
        <v>27</v>
      </c>
      <c r="O161" s="3" t="s">
        <v>27</v>
      </c>
      <c r="P161" s="3" t="s">
        <v>27</v>
      </c>
      <c r="Q161" s="3" t="s">
        <v>27</v>
      </c>
      <c r="R161" s="3" t="s">
        <v>27</v>
      </c>
      <c r="S161" s="3" t="s">
        <v>27</v>
      </c>
      <c r="T161" s="3" t="s">
        <v>27</v>
      </c>
      <c r="U161" s="3" t="s">
        <v>27</v>
      </c>
      <c r="V161" s="3" t="s">
        <v>27</v>
      </c>
      <c r="W161" s="3" t="s">
        <v>27</v>
      </c>
      <c r="X161" s="3" t="s">
        <v>27</v>
      </c>
      <c r="Y161" s="3" t="s">
        <v>27</v>
      </c>
      <c r="Z161" s="3" t="s">
        <v>27</v>
      </c>
      <c r="AA161" s="3" t="s">
        <v>27</v>
      </c>
      <c r="AB161" s="3" t="s">
        <v>27</v>
      </c>
      <c r="AC161" s="3" t="s">
        <v>27</v>
      </c>
      <c r="AD161" s="3" t="s">
        <v>27</v>
      </c>
      <c r="AE161" s="3" t="s">
        <v>27</v>
      </c>
      <c r="AF161" s="3" t="s">
        <v>27</v>
      </c>
      <c r="AG161" s="3" t="s">
        <v>27</v>
      </c>
      <c r="AH161" s="3" t="s">
        <v>27</v>
      </c>
      <c r="AI161" s="3" t="s">
        <v>27</v>
      </c>
      <c r="AJ161" s="3" t="s">
        <v>27</v>
      </c>
      <c r="AK161" s="3" t="s">
        <v>27</v>
      </c>
      <c r="AL161" s="3" t="s">
        <v>27</v>
      </c>
      <c r="AM161" s="3" t="s">
        <v>27</v>
      </c>
      <c r="AN161" s="3" t="s">
        <v>27</v>
      </c>
      <c r="AO161" s="3" t="s">
        <v>27</v>
      </c>
      <c r="AP161" s="3" t="s">
        <v>27</v>
      </c>
      <c r="AX161" s="3">
        <f t="shared" si="4"/>
        <v>51</v>
      </c>
      <c r="AY161" s="3">
        <f t="shared" si="5"/>
        <v>1</v>
      </c>
    </row>
    <row r="162" spans="2:51" x14ac:dyDescent="0.25">
      <c r="B162" s="3" t="s">
        <v>30</v>
      </c>
      <c r="C162" s="3" t="str">
        <f>C159</f>
        <v>UCPWR_FLAB-P</v>
      </c>
      <c r="D162" s="3" t="s">
        <v>29</v>
      </c>
      <c r="E162" s="3" t="str" cm="1">
        <f t="array" ref="E162">INDEX(PWR_Lab!$A$2:$A$126,AX162)</f>
        <v>KESOTG00</v>
      </c>
      <c r="F162" s="3" t="s">
        <v>28</v>
      </c>
      <c r="G162" s="3" t="s">
        <v>28</v>
      </c>
      <c r="H162" s="3" t="s">
        <v>28</v>
      </c>
      <c r="I162" s="3">
        <v>3</v>
      </c>
      <c r="J162" s="3" cm="1">
        <f t="array" ref="J162">-INDEX(PWR_Lab!$F$2:$H$126,AX162,AY162)</f>
        <v>-0.52022999999999997</v>
      </c>
      <c r="K162" s="3" t="s">
        <v>27</v>
      </c>
      <c r="L162" s="3" t="s">
        <v>27</v>
      </c>
      <c r="M162" s="3" t="s">
        <v>27</v>
      </c>
      <c r="N162" s="3" t="s">
        <v>27</v>
      </c>
      <c r="O162" s="3" t="s">
        <v>27</v>
      </c>
      <c r="P162" s="3" t="s">
        <v>27</v>
      </c>
      <c r="Q162" s="3" t="s">
        <v>27</v>
      </c>
      <c r="R162" s="3" t="s">
        <v>27</v>
      </c>
      <c r="S162" s="3" t="s">
        <v>27</v>
      </c>
      <c r="T162" s="3" t="s">
        <v>27</v>
      </c>
      <c r="U162" s="3" t="s">
        <v>27</v>
      </c>
      <c r="V162" s="3" t="s">
        <v>27</v>
      </c>
      <c r="W162" s="3" t="s">
        <v>27</v>
      </c>
      <c r="X162" s="3" t="s">
        <v>27</v>
      </c>
      <c r="Y162" s="3" t="s">
        <v>27</v>
      </c>
      <c r="Z162" s="3" t="s">
        <v>27</v>
      </c>
      <c r="AA162" s="3" t="s">
        <v>27</v>
      </c>
      <c r="AB162" s="3" t="s">
        <v>27</v>
      </c>
      <c r="AC162" s="3" t="s">
        <v>27</v>
      </c>
      <c r="AD162" s="3" t="s">
        <v>27</v>
      </c>
      <c r="AE162" s="3" t="s">
        <v>27</v>
      </c>
      <c r="AF162" s="3" t="s">
        <v>27</v>
      </c>
      <c r="AG162" s="3" t="s">
        <v>27</v>
      </c>
      <c r="AH162" s="3" t="s">
        <v>27</v>
      </c>
      <c r="AI162" s="3" t="s">
        <v>27</v>
      </c>
      <c r="AJ162" s="3" t="s">
        <v>27</v>
      </c>
      <c r="AK162" s="3" t="s">
        <v>27</v>
      </c>
      <c r="AL162" s="3" t="s">
        <v>27</v>
      </c>
      <c r="AM162" s="3" t="s">
        <v>27</v>
      </c>
      <c r="AN162" s="3" t="s">
        <v>27</v>
      </c>
      <c r="AO162" s="3" t="s">
        <v>27</v>
      </c>
      <c r="AP162" s="3" t="s">
        <v>27</v>
      </c>
      <c r="AX162" s="3">
        <f t="shared" si="4"/>
        <v>51</v>
      </c>
      <c r="AY162" s="3">
        <f t="shared" si="5"/>
        <v>2</v>
      </c>
    </row>
    <row r="163" spans="2:51" x14ac:dyDescent="0.25">
      <c r="B163" s="3" t="s">
        <v>30</v>
      </c>
      <c r="C163" s="3" t="str">
        <f>C160</f>
        <v>UCPWR_FLAB-S</v>
      </c>
      <c r="D163" s="3" t="s">
        <v>29</v>
      </c>
      <c r="E163" s="3" t="str" cm="1">
        <f t="array" ref="E163">INDEX(PWR_Lab!$A$2:$A$126,AX163)</f>
        <v>KESOTG00</v>
      </c>
      <c r="F163" s="3" t="s">
        <v>28</v>
      </c>
      <c r="G163" s="3" t="s">
        <v>28</v>
      </c>
      <c r="H163" s="3" t="s">
        <v>28</v>
      </c>
      <c r="I163" s="3">
        <v>3</v>
      </c>
      <c r="J163" s="3" cm="1">
        <f t="array" ref="J163">-INDEX(PWR_Lab!$F$2:$H$126,AX163,AY163)</f>
        <v>-0.50431000000000004</v>
      </c>
      <c r="K163" s="3" t="s">
        <v>27</v>
      </c>
      <c r="L163" s="3" t="s">
        <v>27</v>
      </c>
      <c r="M163" s="3" t="s">
        <v>27</v>
      </c>
      <c r="N163" s="3" t="s">
        <v>27</v>
      </c>
      <c r="O163" s="3" t="s">
        <v>27</v>
      </c>
      <c r="P163" s="3" t="s">
        <v>27</v>
      </c>
      <c r="Q163" s="3" t="s">
        <v>27</v>
      </c>
      <c r="R163" s="3" t="s">
        <v>27</v>
      </c>
      <c r="S163" s="3" t="s">
        <v>27</v>
      </c>
      <c r="T163" s="3" t="s">
        <v>27</v>
      </c>
      <c r="U163" s="3" t="s">
        <v>27</v>
      </c>
      <c r="V163" s="3" t="s">
        <v>27</v>
      </c>
      <c r="W163" s="3" t="s">
        <v>27</v>
      </c>
      <c r="X163" s="3" t="s">
        <v>27</v>
      </c>
      <c r="Y163" s="3" t="s">
        <v>27</v>
      </c>
      <c r="Z163" s="3" t="s">
        <v>27</v>
      </c>
      <c r="AA163" s="3" t="s">
        <v>27</v>
      </c>
      <c r="AB163" s="3" t="s">
        <v>27</v>
      </c>
      <c r="AC163" s="3" t="s">
        <v>27</v>
      </c>
      <c r="AD163" s="3" t="s">
        <v>27</v>
      </c>
      <c r="AE163" s="3" t="s">
        <v>27</v>
      </c>
      <c r="AF163" s="3" t="s">
        <v>27</v>
      </c>
      <c r="AG163" s="3" t="s">
        <v>27</v>
      </c>
      <c r="AH163" s="3" t="s">
        <v>27</v>
      </c>
      <c r="AI163" s="3" t="s">
        <v>27</v>
      </c>
      <c r="AJ163" s="3" t="s">
        <v>27</v>
      </c>
      <c r="AK163" s="3" t="s">
        <v>27</v>
      </c>
      <c r="AL163" s="3" t="s">
        <v>27</v>
      </c>
      <c r="AM163" s="3" t="s">
        <v>27</v>
      </c>
      <c r="AN163" s="3" t="s">
        <v>27</v>
      </c>
      <c r="AO163" s="3" t="s">
        <v>27</v>
      </c>
      <c r="AP163" s="3" t="s">
        <v>27</v>
      </c>
      <c r="AX163" s="3">
        <f t="shared" si="4"/>
        <v>51</v>
      </c>
      <c r="AY163" s="3">
        <f t="shared" si="5"/>
        <v>3</v>
      </c>
    </row>
    <row r="164" spans="2:51" x14ac:dyDescent="0.25">
      <c r="B164" s="3" t="s">
        <v>30</v>
      </c>
      <c r="C164" s="3" t="str">
        <f>C161</f>
        <v>UCPWR_FLAB-N</v>
      </c>
      <c r="D164" s="3" t="s">
        <v>29</v>
      </c>
      <c r="E164" s="3" t="str" cm="1">
        <f t="array" ref="E164">INDEX(PWR_Lab!$A$2:$A$126,AX164)</f>
        <v>KESOTN00</v>
      </c>
      <c r="F164" s="3" t="s">
        <v>28</v>
      </c>
      <c r="G164" s="3" t="s">
        <v>28</v>
      </c>
      <c r="H164" s="3" t="s">
        <v>28</v>
      </c>
      <c r="I164" s="3">
        <v>3</v>
      </c>
      <c r="J164" s="3" cm="1">
        <f t="array" ref="J164">-INDEX(PWR_Lab!$F$2:$H$126,AX164,AY164)</f>
        <v>-0.50729000000000002</v>
      </c>
      <c r="K164" s="3" t="s">
        <v>27</v>
      </c>
      <c r="L164" s="3" t="s">
        <v>27</v>
      </c>
      <c r="M164" s="3" t="s">
        <v>27</v>
      </c>
      <c r="N164" s="3" t="s">
        <v>27</v>
      </c>
      <c r="O164" s="3" t="s">
        <v>27</v>
      </c>
      <c r="P164" s="3" t="s">
        <v>27</v>
      </c>
      <c r="Q164" s="3" t="s">
        <v>27</v>
      </c>
      <c r="R164" s="3" t="s">
        <v>27</v>
      </c>
      <c r="S164" s="3" t="s">
        <v>27</v>
      </c>
      <c r="T164" s="3" t="s">
        <v>27</v>
      </c>
      <c r="U164" s="3" t="s">
        <v>27</v>
      </c>
      <c r="V164" s="3" t="s">
        <v>27</v>
      </c>
      <c r="W164" s="3" t="s">
        <v>27</v>
      </c>
      <c r="X164" s="3" t="s">
        <v>27</v>
      </c>
      <c r="Y164" s="3" t="s">
        <v>27</v>
      </c>
      <c r="Z164" s="3" t="s">
        <v>27</v>
      </c>
      <c r="AA164" s="3" t="s">
        <v>27</v>
      </c>
      <c r="AB164" s="3" t="s">
        <v>27</v>
      </c>
      <c r="AC164" s="3" t="s">
        <v>27</v>
      </c>
      <c r="AD164" s="3" t="s">
        <v>27</v>
      </c>
      <c r="AE164" s="3" t="s">
        <v>27</v>
      </c>
      <c r="AF164" s="3" t="s">
        <v>27</v>
      </c>
      <c r="AG164" s="3" t="s">
        <v>27</v>
      </c>
      <c r="AH164" s="3" t="s">
        <v>27</v>
      </c>
      <c r="AI164" s="3" t="s">
        <v>27</v>
      </c>
      <c r="AJ164" s="3" t="s">
        <v>27</v>
      </c>
      <c r="AK164" s="3" t="s">
        <v>27</v>
      </c>
      <c r="AL164" s="3" t="s">
        <v>27</v>
      </c>
      <c r="AM164" s="3" t="s">
        <v>27</v>
      </c>
      <c r="AN164" s="3" t="s">
        <v>27</v>
      </c>
      <c r="AO164" s="3" t="s">
        <v>27</v>
      </c>
      <c r="AP164" s="3" t="s">
        <v>27</v>
      </c>
      <c r="AX164" s="3">
        <f t="shared" si="4"/>
        <v>52</v>
      </c>
      <c r="AY164" s="3">
        <f t="shared" si="5"/>
        <v>1</v>
      </c>
    </row>
    <row r="165" spans="2:51" x14ac:dyDescent="0.25">
      <c r="B165" s="3" t="s">
        <v>30</v>
      </c>
      <c r="C165" s="3" t="str">
        <f>C162</f>
        <v>UCPWR_FLAB-P</v>
      </c>
      <c r="D165" s="3" t="s">
        <v>29</v>
      </c>
      <c r="E165" s="3" t="str" cm="1">
        <f t="array" ref="E165">INDEX(PWR_Lab!$A$2:$A$126,AX165)</f>
        <v>KESOTN00</v>
      </c>
      <c r="F165" s="3" t="s">
        <v>28</v>
      </c>
      <c r="G165" s="3" t="s">
        <v>28</v>
      </c>
      <c r="H165" s="3" t="s">
        <v>28</v>
      </c>
      <c r="I165" s="3">
        <v>3</v>
      </c>
      <c r="J165" s="3" cm="1">
        <f t="array" ref="J165">-INDEX(PWR_Lab!$F$2:$H$126,AX165,AY165)</f>
        <v>-0.52022999999999997</v>
      </c>
      <c r="K165" s="3" t="s">
        <v>27</v>
      </c>
      <c r="L165" s="3" t="s">
        <v>27</v>
      </c>
      <c r="M165" s="3" t="s">
        <v>27</v>
      </c>
      <c r="N165" s="3" t="s">
        <v>27</v>
      </c>
      <c r="O165" s="3" t="s">
        <v>27</v>
      </c>
      <c r="P165" s="3" t="s">
        <v>27</v>
      </c>
      <c r="Q165" s="3" t="s">
        <v>27</v>
      </c>
      <c r="R165" s="3" t="s">
        <v>27</v>
      </c>
      <c r="S165" s="3" t="s">
        <v>27</v>
      </c>
      <c r="T165" s="3" t="s">
        <v>27</v>
      </c>
      <c r="U165" s="3" t="s">
        <v>27</v>
      </c>
      <c r="V165" s="3" t="s">
        <v>27</v>
      </c>
      <c r="W165" s="3" t="s">
        <v>27</v>
      </c>
      <c r="X165" s="3" t="s">
        <v>27</v>
      </c>
      <c r="Y165" s="3" t="s">
        <v>27</v>
      </c>
      <c r="Z165" s="3" t="s">
        <v>27</v>
      </c>
      <c r="AA165" s="3" t="s">
        <v>27</v>
      </c>
      <c r="AB165" s="3" t="s">
        <v>27</v>
      </c>
      <c r="AC165" s="3" t="s">
        <v>27</v>
      </c>
      <c r="AD165" s="3" t="s">
        <v>27</v>
      </c>
      <c r="AE165" s="3" t="s">
        <v>27</v>
      </c>
      <c r="AF165" s="3" t="s">
        <v>27</v>
      </c>
      <c r="AG165" s="3" t="s">
        <v>27</v>
      </c>
      <c r="AH165" s="3" t="s">
        <v>27</v>
      </c>
      <c r="AI165" s="3" t="s">
        <v>27</v>
      </c>
      <c r="AJ165" s="3" t="s">
        <v>27</v>
      </c>
      <c r="AK165" s="3" t="s">
        <v>27</v>
      </c>
      <c r="AL165" s="3" t="s">
        <v>27</v>
      </c>
      <c r="AM165" s="3" t="s">
        <v>27</v>
      </c>
      <c r="AN165" s="3" t="s">
        <v>27</v>
      </c>
      <c r="AO165" s="3" t="s">
        <v>27</v>
      </c>
      <c r="AP165" s="3" t="s">
        <v>27</v>
      </c>
      <c r="AX165" s="3">
        <f t="shared" si="4"/>
        <v>52</v>
      </c>
      <c r="AY165" s="3">
        <f t="shared" si="5"/>
        <v>2</v>
      </c>
    </row>
    <row r="166" spans="2:51" x14ac:dyDescent="0.25">
      <c r="B166" s="3" t="s">
        <v>30</v>
      </c>
      <c r="C166" s="3" t="str">
        <f>C163</f>
        <v>UCPWR_FLAB-S</v>
      </c>
      <c r="D166" s="3" t="s">
        <v>29</v>
      </c>
      <c r="E166" s="3" t="str" cm="1">
        <f t="array" ref="E166">INDEX(PWR_Lab!$A$2:$A$126,AX166)</f>
        <v>KESOTN00</v>
      </c>
      <c r="F166" s="3" t="s">
        <v>28</v>
      </c>
      <c r="G166" s="3" t="s">
        <v>28</v>
      </c>
      <c r="H166" s="3" t="s">
        <v>28</v>
      </c>
      <c r="I166" s="3">
        <v>3</v>
      </c>
      <c r="J166" s="3" cm="1">
        <f t="array" ref="J166">-INDEX(PWR_Lab!$F$2:$H$126,AX166,AY166)</f>
        <v>-0.50431000000000004</v>
      </c>
      <c r="K166" s="3" t="s">
        <v>27</v>
      </c>
      <c r="L166" s="3" t="s">
        <v>27</v>
      </c>
      <c r="M166" s="3" t="s">
        <v>27</v>
      </c>
      <c r="N166" s="3" t="s">
        <v>27</v>
      </c>
      <c r="O166" s="3" t="s">
        <v>27</v>
      </c>
      <c r="P166" s="3" t="s">
        <v>27</v>
      </c>
      <c r="Q166" s="3" t="s">
        <v>27</v>
      </c>
      <c r="R166" s="3" t="s">
        <v>27</v>
      </c>
      <c r="S166" s="3" t="s">
        <v>27</v>
      </c>
      <c r="T166" s="3" t="s">
        <v>27</v>
      </c>
      <c r="U166" s="3" t="s">
        <v>27</v>
      </c>
      <c r="V166" s="3" t="s">
        <v>27</v>
      </c>
      <c r="W166" s="3" t="s">
        <v>27</v>
      </c>
      <c r="X166" s="3" t="s">
        <v>27</v>
      </c>
      <c r="Y166" s="3" t="s">
        <v>27</v>
      </c>
      <c r="Z166" s="3" t="s">
        <v>27</v>
      </c>
      <c r="AA166" s="3" t="s">
        <v>27</v>
      </c>
      <c r="AB166" s="3" t="s">
        <v>27</v>
      </c>
      <c r="AC166" s="3" t="s">
        <v>27</v>
      </c>
      <c r="AD166" s="3" t="s">
        <v>27</v>
      </c>
      <c r="AE166" s="3" t="s">
        <v>27</v>
      </c>
      <c r="AF166" s="3" t="s">
        <v>27</v>
      </c>
      <c r="AG166" s="3" t="s">
        <v>27</v>
      </c>
      <c r="AH166" s="3" t="s">
        <v>27</v>
      </c>
      <c r="AI166" s="3" t="s">
        <v>27</v>
      </c>
      <c r="AJ166" s="3" t="s">
        <v>27</v>
      </c>
      <c r="AK166" s="3" t="s">
        <v>27</v>
      </c>
      <c r="AL166" s="3" t="s">
        <v>27</v>
      </c>
      <c r="AM166" s="3" t="s">
        <v>27</v>
      </c>
      <c r="AN166" s="3" t="s">
        <v>27</v>
      </c>
      <c r="AO166" s="3" t="s">
        <v>27</v>
      </c>
      <c r="AP166" s="3" t="s">
        <v>27</v>
      </c>
      <c r="AX166" s="3">
        <f t="shared" si="4"/>
        <v>52</v>
      </c>
      <c r="AY166" s="3">
        <f t="shared" si="5"/>
        <v>3</v>
      </c>
    </row>
    <row r="167" spans="2:51" x14ac:dyDescent="0.25">
      <c r="B167" s="3" t="s">
        <v>30</v>
      </c>
      <c r="C167" s="3" t="str">
        <f>C164</f>
        <v>UCPWR_FLAB-N</v>
      </c>
      <c r="D167" s="3" t="s">
        <v>29</v>
      </c>
      <c r="E167" s="3" t="str" cm="1">
        <f t="array" ref="E167">INDEX(PWR_Lab!$A$2:$A$126,AX167)</f>
        <v>KESOTS00</v>
      </c>
      <c r="F167" s="3" t="s">
        <v>28</v>
      </c>
      <c r="G167" s="3" t="s">
        <v>28</v>
      </c>
      <c r="H167" s="3" t="s">
        <v>28</v>
      </c>
      <c r="I167" s="3">
        <v>3</v>
      </c>
      <c r="J167" s="3" cm="1">
        <f t="array" ref="J167">-INDEX(PWR_Lab!$F$2:$H$126,AX167,AY167)</f>
        <v>-0.50729000000000002</v>
      </c>
      <c r="K167" s="3" t="s">
        <v>27</v>
      </c>
      <c r="L167" s="3" t="s">
        <v>27</v>
      </c>
      <c r="M167" s="3" t="s">
        <v>27</v>
      </c>
      <c r="N167" s="3" t="s">
        <v>27</v>
      </c>
      <c r="O167" s="3" t="s">
        <v>27</v>
      </c>
      <c r="P167" s="3" t="s">
        <v>27</v>
      </c>
      <c r="Q167" s="3" t="s">
        <v>27</v>
      </c>
      <c r="R167" s="3" t="s">
        <v>27</v>
      </c>
      <c r="S167" s="3" t="s">
        <v>27</v>
      </c>
      <c r="T167" s="3" t="s">
        <v>27</v>
      </c>
      <c r="U167" s="3" t="s">
        <v>27</v>
      </c>
      <c r="V167" s="3" t="s">
        <v>27</v>
      </c>
      <c r="W167" s="3" t="s">
        <v>27</v>
      </c>
      <c r="X167" s="3" t="s">
        <v>27</v>
      </c>
      <c r="Y167" s="3" t="s">
        <v>27</v>
      </c>
      <c r="Z167" s="3" t="s">
        <v>27</v>
      </c>
      <c r="AA167" s="3" t="s">
        <v>27</v>
      </c>
      <c r="AB167" s="3" t="s">
        <v>27</v>
      </c>
      <c r="AC167" s="3" t="s">
        <v>27</v>
      </c>
      <c r="AD167" s="3" t="s">
        <v>27</v>
      </c>
      <c r="AE167" s="3" t="s">
        <v>27</v>
      </c>
      <c r="AF167" s="3" t="s">
        <v>27</v>
      </c>
      <c r="AG167" s="3" t="s">
        <v>27</v>
      </c>
      <c r="AH167" s="3" t="s">
        <v>27</v>
      </c>
      <c r="AI167" s="3" t="s">
        <v>27</v>
      </c>
      <c r="AJ167" s="3" t="s">
        <v>27</v>
      </c>
      <c r="AK167" s="3" t="s">
        <v>27</v>
      </c>
      <c r="AL167" s="3" t="s">
        <v>27</v>
      </c>
      <c r="AM167" s="3" t="s">
        <v>27</v>
      </c>
      <c r="AN167" s="3" t="s">
        <v>27</v>
      </c>
      <c r="AO167" s="3" t="s">
        <v>27</v>
      </c>
      <c r="AP167" s="3" t="s">
        <v>27</v>
      </c>
      <c r="AX167" s="3">
        <f t="shared" si="4"/>
        <v>53</v>
      </c>
      <c r="AY167" s="3">
        <f t="shared" si="5"/>
        <v>1</v>
      </c>
    </row>
    <row r="168" spans="2:51" x14ac:dyDescent="0.25">
      <c r="B168" s="3" t="s">
        <v>30</v>
      </c>
      <c r="C168" s="3" t="str">
        <f>C165</f>
        <v>UCPWR_FLAB-P</v>
      </c>
      <c r="D168" s="3" t="s">
        <v>29</v>
      </c>
      <c r="E168" s="3" t="str" cm="1">
        <f t="array" ref="E168">INDEX(PWR_Lab!$A$2:$A$126,AX168)</f>
        <v>KESOTS00</v>
      </c>
      <c r="F168" s="3" t="s">
        <v>28</v>
      </c>
      <c r="G168" s="3" t="s">
        <v>28</v>
      </c>
      <c r="H168" s="3" t="s">
        <v>28</v>
      </c>
      <c r="I168" s="3">
        <v>3</v>
      </c>
      <c r="J168" s="3" cm="1">
        <f t="array" ref="J168">-INDEX(PWR_Lab!$F$2:$H$126,AX168,AY168)</f>
        <v>-0.52022999999999997</v>
      </c>
      <c r="K168" s="3" t="s">
        <v>27</v>
      </c>
      <c r="L168" s="3" t="s">
        <v>27</v>
      </c>
      <c r="M168" s="3" t="s">
        <v>27</v>
      </c>
      <c r="N168" s="3" t="s">
        <v>27</v>
      </c>
      <c r="O168" s="3" t="s">
        <v>27</v>
      </c>
      <c r="P168" s="3" t="s">
        <v>27</v>
      </c>
      <c r="Q168" s="3" t="s">
        <v>27</v>
      </c>
      <c r="R168" s="3" t="s">
        <v>27</v>
      </c>
      <c r="S168" s="3" t="s">
        <v>27</v>
      </c>
      <c r="T168" s="3" t="s">
        <v>27</v>
      </c>
      <c r="U168" s="3" t="s">
        <v>27</v>
      </c>
      <c r="V168" s="3" t="s">
        <v>27</v>
      </c>
      <c r="W168" s="3" t="s">
        <v>27</v>
      </c>
      <c r="X168" s="3" t="s">
        <v>27</v>
      </c>
      <c r="Y168" s="3" t="s">
        <v>27</v>
      </c>
      <c r="Z168" s="3" t="s">
        <v>27</v>
      </c>
      <c r="AA168" s="3" t="s">
        <v>27</v>
      </c>
      <c r="AB168" s="3" t="s">
        <v>27</v>
      </c>
      <c r="AC168" s="3" t="s">
        <v>27</v>
      </c>
      <c r="AD168" s="3" t="s">
        <v>27</v>
      </c>
      <c r="AE168" s="3" t="s">
        <v>27</v>
      </c>
      <c r="AF168" s="3" t="s">
        <v>27</v>
      </c>
      <c r="AG168" s="3" t="s">
        <v>27</v>
      </c>
      <c r="AH168" s="3" t="s">
        <v>27</v>
      </c>
      <c r="AI168" s="3" t="s">
        <v>27</v>
      </c>
      <c r="AJ168" s="3" t="s">
        <v>27</v>
      </c>
      <c r="AK168" s="3" t="s">
        <v>27</v>
      </c>
      <c r="AL168" s="3" t="s">
        <v>27</v>
      </c>
      <c r="AM168" s="3" t="s">
        <v>27</v>
      </c>
      <c r="AN168" s="3" t="s">
        <v>27</v>
      </c>
      <c r="AO168" s="3" t="s">
        <v>27</v>
      </c>
      <c r="AP168" s="3" t="s">
        <v>27</v>
      </c>
      <c r="AX168" s="3">
        <f t="shared" si="4"/>
        <v>53</v>
      </c>
      <c r="AY168" s="3">
        <f t="shared" si="5"/>
        <v>2</v>
      </c>
    </row>
    <row r="169" spans="2:51" x14ac:dyDescent="0.25">
      <c r="B169" s="3" t="s">
        <v>30</v>
      </c>
      <c r="C169" s="3" t="str">
        <f>C166</f>
        <v>UCPWR_FLAB-S</v>
      </c>
      <c r="D169" s="3" t="s">
        <v>29</v>
      </c>
      <c r="E169" s="3" t="str" cm="1">
        <f t="array" ref="E169">INDEX(PWR_Lab!$A$2:$A$126,AX169)</f>
        <v>KESOTS00</v>
      </c>
      <c r="F169" s="3" t="s">
        <v>28</v>
      </c>
      <c r="G169" s="3" t="s">
        <v>28</v>
      </c>
      <c r="H169" s="3" t="s">
        <v>28</v>
      </c>
      <c r="I169" s="3">
        <v>3</v>
      </c>
      <c r="J169" s="3" cm="1">
        <f t="array" ref="J169">-INDEX(PWR_Lab!$F$2:$H$126,AX169,AY169)</f>
        <v>-0.50431000000000004</v>
      </c>
      <c r="K169" s="3" t="s">
        <v>27</v>
      </c>
      <c r="L169" s="3" t="s">
        <v>27</v>
      </c>
      <c r="M169" s="3" t="s">
        <v>27</v>
      </c>
      <c r="N169" s="3" t="s">
        <v>27</v>
      </c>
      <c r="O169" s="3" t="s">
        <v>27</v>
      </c>
      <c r="P169" s="3" t="s">
        <v>27</v>
      </c>
      <c r="Q169" s="3" t="s">
        <v>27</v>
      </c>
      <c r="R169" s="3" t="s">
        <v>27</v>
      </c>
      <c r="S169" s="3" t="s">
        <v>27</v>
      </c>
      <c r="T169" s="3" t="s">
        <v>27</v>
      </c>
      <c r="U169" s="3" t="s">
        <v>27</v>
      </c>
      <c r="V169" s="3" t="s">
        <v>27</v>
      </c>
      <c r="W169" s="3" t="s">
        <v>27</v>
      </c>
      <c r="X169" s="3" t="s">
        <v>27</v>
      </c>
      <c r="Y169" s="3" t="s">
        <v>27</v>
      </c>
      <c r="Z169" s="3" t="s">
        <v>27</v>
      </c>
      <c r="AA169" s="3" t="s">
        <v>27</v>
      </c>
      <c r="AB169" s="3" t="s">
        <v>27</v>
      </c>
      <c r="AC169" s="3" t="s">
        <v>27</v>
      </c>
      <c r="AD169" s="3" t="s">
        <v>27</v>
      </c>
      <c r="AE169" s="3" t="s">
        <v>27</v>
      </c>
      <c r="AF169" s="3" t="s">
        <v>27</v>
      </c>
      <c r="AG169" s="3" t="s">
        <v>27</v>
      </c>
      <c r="AH169" s="3" t="s">
        <v>27</v>
      </c>
      <c r="AI169" s="3" t="s">
        <v>27</v>
      </c>
      <c r="AJ169" s="3" t="s">
        <v>27</v>
      </c>
      <c r="AK169" s="3" t="s">
        <v>27</v>
      </c>
      <c r="AL169" s="3" t="s">
        <v>27</v>
      </c>
      <c r="AM169" s="3" t="s">
        <v>27</v>
      </c>
      <c r="AN169" s="3" t="s">
        <v>27</v>
      </c>
      <c r="AO169" s="3" t="s">
        <v>27</v>
      </c>
      <c r="AP169" s="3" t="s">
        <v>27</v>
      </c>
      <c r="AX169" s="3">
        <f t="shared" si="4"/>
        <v>53</v>
      </c>
      <c r="AY169" s="3">
        <f t="shared" si="5"/>
        <v>3</v>
      </c>
    </row>
    <row r="170" spans="2:51" x14ac:dyDescent="0.25">
      <c r="B170" s="3" t="s">
        <v>30</v>
      </c>
      <c r="C170" s="3" t="str">
        <f>C167</f>
        <v>UCPWR_FLAB-N</v>
      </c>
      <c r="D170" s="3" t="s">
        <v>29</v>
      </c>
      <c r="E170" s="3" t="str" cm="1">
        <f t="array" ref="E170">INDEX(PWR_Lab!$A$2:$A$126,AX170)</f>
        <v>KEWDLC00</v>
      </c>
      <c r="F170" s="3" t="s">
        <v>28</v>
      </c>
      <c r="G170" s="3" t="s">
        <v>28</v>
      </c>
      <c r="H170" s="3" t="s">
        <v>28</v>
      </c>
      <c r="I170" s="3">
        <v>3</v>
      </c>
      <c r="J170" s="3" cm="1">
        <f t="array" ref="J170">-INDEX(PWR_Lab!$F$2:$H$126,AX170,AY170)</f>
        <v>-0.34254000000000001</v>
      </c>
      <c r="K170" s="3" t="s">
        <v>27</v>
      </c>
      <c r="L170" s="3" t="s">
        <v>27</v>
      </c>
      <c r="M170" s="3" t="s">
        <v>27</v>
      </c>
      <c r="N170" s="3" t="s">
        <v>27</v>
      </c>
      <c r="O170" s="3" t="s">
        <v>27</v>
      </c>
      <c r="P170" s="3" t="s">
        <v>27</v>
      </c>
      <c r="Q170" s="3" t="s">
        <v>27</v>
      </c>
      <c r="R170" s="3" t="s">
        <v>27</v>
      </c>
      <c r="S170" s="3" t="s">
        <v>27</v>
      </c>
      <c r="T170" s="3" t="s">
        <v>27</v>
      </c>
      <c r="U170" s="3" t="s">
        <v>27</v>
      </c>
      <c r="V170" s="3" t="s">
        <v>27</v>
      </c>
      <c r="W170" s="3" t="s">
        <v>27</v>
      </c>
      <c r="X170" s="3" t="s">
        <v>27</v>
      </c>
      <c r="Y170" s="3" t="s">
        <v>27</v>
      </c>
      <c r="Z170" s="3" t="s">
        <v>27</v>
      </c>
      <c r="AA170" s="3" t="s">
        <v>27</v>
      </c>
      <c r="AB170" s="3" t="s">
        <v>27</v>
      </c>
      <c r="AC170" s="3" t="s">
        <v>27</v>
      </c>
      <c r="AD170" s="3" t="s">
        <v>27</v>
      </c>
      <c r="AE170" s="3" t="s">
        <v>27</v>
      </c>
      <c r="AF170" s="3" t="s">
        <v>27</v>
      </c>
      <c r="AG170" s="3" t="s">
        <v>27</v>
      </c>
      <c r="AH170" s="3" t="s">
        <v>27</v>
      </c>
      <c r="AI170" s="3" t="s">
        <v>27</v>
      </c>
      <c r="AJ170" s="3" t="s">
        <v>27</v>
      </c>
      <c r="AK170" s="3" t="s">
        <v>27</v>
      </c>
      <c r="AL170" s="3" t="s">
        <v>27</v>
      </c>
      <c r="AM170" s="3" t="s">
        <v>27</v>
      </c>
      <c r="AN170" s="3" t="s">
        <v>27</v>
      </c>
      <c r="AO170" s="3" t="s">
        <v>27</v>
      </c>
      <c r="AP170" s="3" t="s">
        <v>27</v>
      </c>
      <c r="AX170" s="3">
        <f t="shared" si="4"/>
        <v>54</v>
      </c>
      <c r="AY170" s="3">
        <f t="shared" si="5"/>
        <v>1</v>
      </c>
    </row>
    <row r="171" spans="2:51" x14ac:dyDescent="0.25">
      <c r="B171" s="3" t="s">
        <v>30</v>
      </c>
      <c r="C171" s="3" t="str">
        <f>C168</f>
        <v>UCPWR_FLAB-P</v>
      </c>
      <c r="D171" s="3" t="s">
        <v>29</v>
      </c>
      <c r="E171" s="3" t="str" cm="1">
        <f t="array" ref="E171">INDEX(PWR_Lab!$A$2:$A$126,AX171)</f>
        <v>KEWDLC00</v>
      </c>
      <c r="F171" s="3" t="s">
        <v>28</v>
      </c>
      <c r="G171" s="3" t="s">
        <v>28</v>
      </c>
      <c r="H171" s="3" t="s">
        <v>28</v>
      </c>
      <c r="I171" s="3">
        <v>3</v>
      </c>
      <c r="J171" s="3" cm="1">
        <f t="array" ref="J171">-INDEX(PWR_Lab!$F$2:$H$126,AX171,AY171)</f>
        <v>-0.35127999999999998</v>
      </c>
      <c r="K171" s="3" t="s">
        <v>27</v>
      </c>
      <c r="L171" s="3" t="s">
        <v>27</v>
      </c>
      <c r="M171" s="3" t="s">
        <v>27</v>
      </c>
      <c r="N171" s="3" t="s">
        <v>27</v>
      </c>
      <c r="O171" s="3" t="s">
        <v>27</v>
      </c>
      <c r="P171" s="3" t="s">
        <v>27</v>
      </c>
      <c r="Q171" s="3" t="s">
        <v>27</v>
      </c>
      <c r="R171" s="3" t="s">
        <v>27</v>
      </c>
      <c r="S171" s="3" t="s">
        <v>27</v>
      </c>
      <c r="T171" s="3" t="s">
        <v>27</v>
      </c>
      <c r="U171" s="3" t="s">
        <v>27</v>
      </c>
      <c r="V171" s="3" t="s">
        <v>27</v>
      </c>
      <c r="W171" s="3" t="s">
        <v>27</v>
      </c>
      <c r="X171" s="3" t="s">
        <v>27</v>
      </c>
      <c r="Y171" s="3" t="s">
        <v>27</v>
      </c>
      <c r="Z171" s="3" t="s">
        <v>27</v>
      </c>
      <c r="AA171" s="3" t="s">
        <v>27</v>
      </c>
      <c r="AB171" s="3" t="s">
        <v>27</v>
      </c>
      <c r="AC171" s="3" t="s">
        <v>27</v>
      </c>
      <c r="AD171" s="3" t="s">
        <v>27</v>
      </c>
      <c r="AE171" s="3" t="s">
        <v>27</v>
      </c>
      <c r="AF171" s="3" t="s">
        <v>27</v>
      </c>
      <c r="AG171" s="3" t="s">
        <v>27</v>
      </c>
      <c r="AH171" s="3" t="s">
        <v>27</v>
      </c>
      <c r="AI171" s="3" t="s">
        <v>27</v>
      </c>
      <c r="AJ171" s="3" t="s">
        <v>27</v>
      </c>
      <c r="AK171" s="3" t="s">
        <v>27</v>
      </c>
      <c r="AL171" s="3" t="s">
        <v>27</v>
      </c>
      <c r="AM171" s="3" t="s">
        <v>27</v>
      </c>
      <c r="AN171" s="3" t="s">
        <v>27</v>
      </c>
      <c r="AO171" s="3" t="s">
        <v>27</v>
      </c>
      <c r="AP171" s="3" t="s">
        <v>27</v>
      </c>
      <c r="AX171" s="3">
        <f t="shared" si="4"/>
        <v>54</v>
      </c>
      <c r="AY171" s="3">
        <f t="shared" si="5"/>
        <v>2</v>
      </c>
    </row>
    <row r="172" spans="2:51" x14ac:dyDescent="0.25">
      <c r="B172" s="3" t="s">
        <v>30</v>
      </c>
      <c r="C172" s="3" t="str">
        <f>C169</f>
        <v>UCPWR_FLAB-S</v>
      </c>
      <c r="D172" s="3" t="s">
        <v>29</v>
      </c>
      <c r="E172" s="3" t="str" cm="1">
        <f t="array" ref="E172">INDEX(PWR_Lab!$A$2:$A$126,AX172)</f>
        <v>KEWDLC00</v>
      </c>
      <c r="F172" s="3" t="s">
        <v>28</v>
      </c>
      <c r="G172" s="3" t="s">
        <v>28</v>
      </c>
      <c r="H172" s="3" t="s">
        <v>28</v>
      </c>
      <c r="I172" s="3">
        <v>3</v>
      </c>
      <c r="J172" s="3" cm="1">
        <f t="array" ref="J172">-INDEX(PWR_Lab!$F$2:$H$126,AX172,AY172)</f>
        <v>-0.34053</v>
      </c>
      <c r="K172" s="3" t="s">
        <v>27</v>
      </c>
      <c r="L172" s="3" t="s">
        <v>27</v>
      </c>
      <c r="M172" s="3" t="s">
        <v>27</v>
      </c>
      <c r="N172" s="3" t="s">
        <v>27</v>
      </c>
      <c r="O172" s="3" t="s">
        <v>27</v>
      </c>
      <c r="P172" s="3" t="s">
        <v>27</v>
      </c>
      <c r="Q172" s="3" t="s">
        <v>27</v>
      </c>
      <c r="R172" s="3" t="s">
        <v>27</v>
      </c>
      <c r="S172" s="3" t="s">
        <v>27</v>
      </c>
      <c r="T172" s="3" t="s">
        <v>27</v>
      </c>
      <c r="U172" s="3" t="s">
        <v>27</v>
      </c>
      <c r="V172" s="3" t="s">
        <v>27</v>
      </c>
      <c r="W172" s="3" t="s">
        <v>27</v>
      </c>
      <c r="X172" s="3" t="s">
        <v>27</v>
      </c>
      <c r="Y172" s="3" t="s">
        <v>27</v>
      </c>
      <c r="Z172" s="3" t="s">
        <v>27</v>
      </c>
      <c r="AA172" s="3" t="s">
        <v>27</v>
      </c>
      <c r="AB172" s="3" t="s">
        <v>27</v>
      </c>
      <c r="AC172" s="3" t="s">
        <v>27</v>
      </c>
      <c r="AD172" s="3" t="s">
        <v>27</v>
      </c>
      <c r="AE172" s="3" t="s">
        <v>27</v>
      </c>
      <c r="AF172" s="3" t="s">
        <v>27</v>
      </c>
      <c r="AG172" s="3" t="s">
        <v>27</v>
      </c>
      <c r="AH172" s="3" t="s">
        <v>27</v>
      </c>
      <c r="AI172" s="3" t="s">
        <v>27</v>
      </c>
      <c r="AJ172" s="3" t="s">
        <v>27</v>
      </c>
      <c r="AK172" s="3" t="s">
        <v>27</v>
      </c>
      <c r="AL172" s="3" t="s">
        <v>27</v>
      </c>
      <c r="AM172" s="3" t="s">
        <v>27</v>
      </c>
      <c r="AN172" s="3" t="s">
        <v>27</v>
      </c>
      <c r="AO172" s="3" t="s">
        <v>27</v>
      </c>
      <c r="AP172" s="3" t="s">
        <v>27</v>
      </c>
      <c r="AX172" s="3">
        <f t="shared" si="4"/>
        <v>54</v>
      </c>
      <c r="AY172" s="3">
        <f t="shared" si="5"/>
        <v>3</v>
      </c>
    </row>
    <row r="173" spans="2:51" x14ac:dyDescent="0.25">
      <c r="B173" s="3" t="s">
        <v>30</v>
      </c>
      <c r="C173" s="3" t="str">
        <f>C170</f>
        <v>UCPWR_FLAB-N</v>
      </c>
      <c r="D173" s="3" t="s">
        <v>29</v>
      </c>
      <c r="E173" s="3" t="str" cm="1">
        <f t="array" ref="E173">INDEX(PWR_Lab!$A$2:$A$126,AX173)</f>
        <v>KEWDLCZ001</v>
      </c>
      <c r="F173" s="3" t="s">
        <v>28</v>
      </c>
      <c r="G173" s="3" t="s">
        <v>28</v>
      </c>
      <c r="H173" s="3" t="s">
        <v>28</v>
      </c>
      <c r="I173" s="3">
        <v>3</v>
      </c>
      <c r="J173" s="3" cm="1">
        <f t="array" ref="J173">-INDEX(PWR_Lab!$F$2:$H$126,AX173,AY173)</f>
        <v>-0.34254000000000001</v>
      </c>
      <c r="K173" s="3" t="s">
        <v>27</v>
      </c>
      <c r="L173" s="3" t="s">
        <v>27</v>
      </c>
      <c r="M173" s="3" t="s">
        <v>27</v>
      </c>
      <c r="N173" s="3" t="s">
        <v>27</v>
      </c>
      <c r="O173" s="3" t="s">
        <v>27</v>
      </c>
      <c r="P173" s="3" t="s">
        <v>27</v>
      </c>
      <c r="Q173" s="3" t="s">
        <v>27</v>
      </c>
      <c r="R173" s="3" t="s">
        <v>27</v>
      </c>
      <c r="S173" s="3" t="s">
        <v>27</v>
      </c>
      <c r="T173" s="3" t="s">
        <v>27</v>
      </c>
      <c r="U173" s="3" t="s">
        <v>27</v>
      </c>
      <c r="V173" s="3" t="s">
        <v>27</v>
      </c>
      <c r="W173" s="3" t="s">
        <v>27</v>
      </c>
      <c r="X173" s="3" t="s">
        <v>27</v>
      </c>
      <c r="Y173" s="3" t="s">
        <v>27</v>
      </c>
      <c r="Z173" s="3" t="s">
        <v>27</v>
      </c>
      <c r="AA173" s="3" t="s">
        <v>27</v>
      </c>
      <c r="AB173" s="3" t="s">
        <v>27</v>
      </c>
      <c r="AC173" s="3" t="s">
        <v>27</v>
      </c>
      <c r="AD173" s="3" t="s">
        <v>27</v>
      </c>
      <c r="AE173" s="3" t="s">
        <v>27</v>
      </c>
      <c r="AF173" s="3" t="s">
        <v>27</v>
      </c>
      <c r="AG173" s="3" t="s">
        <v>27</v>
      </c>
      <c r="AH173" s="3" t="s">
        <v>27</v>
      </c>
      <c r="AI173" s="3" t="s">
        <v>27</v>
      </c>
      <c r="AJ173" s="3" t="s">
        <v>27</v>
      </c>
      <c r="AK173" s="3" t="s">
        <v>27</v>
      </c>
      <c r="AL173" s="3" t="s">
        <v>27</v>
      </c>
      <c r="AM173" s="3" t="s">
        <v>27</v>
      </c>
      <c r="AN173" s="3" t="s">
        <v>27</v>
      </c>
      <c r="AO173" s="3" t="s">
        <v>27</v>
      </c>
      <c r="AP173" s="3" t="s">
        <v>27</v>
      </c>
      <c r="AX173" s="3">
        <f t="shared" si="4"/>
        <v>55</v>
      </c>
      <c r="AY173" s="3">
        <f t="shared" si="5"/>
        <v>1</v>
      </c>
    </row>
    <row r="174" spans="2:51" x14ac:dyDescent="0.25">
      <c r="B174" s="3" t="s">
        <v>30</v>
      </c>
      <c r="C174" s="3" t="str">
        <f>C171</f>
        <v>UCPWR_FLAB-P</v>
      </c>
      <c r="D174" s="3" t="s">
        <v>29</v>
      </c>
      <c r="E174" s="3" t="str" cm="1">
        <f t="array" ref="E174">INDEX(PWR_Lab!$A$2:$A$126,AX174)</f>
        <v>KEWDLCZ001</v>
      </c>
      <c r="F174" s="3" t="s">
        <v>28</v>
      </c>
      <c r="G174" s="3" t="s">
        <v>28</v>
      </c>
      <c r="H174" s="3" t="s">
        <v>28</v>
      </c>
      <c r="I174" s="3">
        <v>3</v>
      </c>
      <c r="J174" s="3" cm="1">
        <f t="array" ref="J174">-INDEX(PWR_Lab!$F$2:$H$126,AX174,AY174)</f>
        <v>-0.35127999999999998</v>
      </c>
      <c r="K174" s="3" t="s">
        <v>27</v>
      </c>
      <c r="L174" s="3" t="s">
        <v>27</v>
      </c>
      <c r="M174" s="3" t="s">
        <v>27</v>
      </c>
      <c r="N174" s="3" t="s">
        <v>27</v>
      </c>
      <c r="O174" s="3" t="s">
        <v>27</v>
      </c>
      <c r="P174" s="3" t="s">
        <v>27</v>
      </c>
      <c r="Q174" s="3" t="s">
        <v>27</v>
      </c>
      <c r="R174" s="3" t="s">
        <v>27</v>
      </c>
      <c r="S174" s="3" t="s">
        <v>27</v>
      </c>
      <c r="T174" s="3" t="s">
        <v>27</v>
      </c>
      <c r="U174" s="3" t="s">
        <v>27</v>
      </c>
      <c r="V174" s="3" t="s">
        <v>27</v>
      </c>
      <c r="W174" s="3" t="s">
        <v>27</v>
      </c>
      <c r="X174" s="3" t="s">
        <v>27</v>
      </c>
      <c r="Y174" s="3" t="s">
        <v>27</v>
      </c>
      <c r="Z174" s="3" t="s">
        <v>27</v>
      </c>
      <c r="AA174" s="3" t="s">
        <v>27</v>
      </c>
      <c r="AB174" s="3" t="s">
        <v>27</v>
      </c>
      <c r="AC174" s="3" t="s">
        <v>27</v>
      </c>
      <c r="AD174" s="3" t="s">
        <v>27</v>
      </c>
      <c r="AE174" s="3" t="s">
        <v>27</v>
      </c>
      <c r="AF174" s="3" t="s">
        <v>27</v>
      </c>
      <c r="AG174" s="3" t="s">
        <v>27</v>
      </c>
      <c r="AH174" s="3" t="s">
        <v>27</v>
      </c>
      <c r="AI174" s="3" t="s">
        <v>27</v>
      </c>
      <c r="AJ174" s="3" t="s">
        <v>27</v>
      </c>
      <c r="AK174" s="3" t="s">
        <v>27</v>
      </c>
      <c r="AL174" s="3" t="s">
        <v>27</v>
      </c>
      <c r="AM174" s="3" t="s">
        <v>27</v>
      </c>
      <c r="AN174" s="3" t="s">
        <v>27</v>
      </c>
      <c r="AO174" s="3" t="s">
        <v>27</v>
      </c>
      <c r="AP174" s="3" t="s">
        <v>27</v>
      </c>
      <c r="AX174" s="3">
        <f t="shared" si="4"/>
        <v>55</v>
      </c>
      <c r="AY174" s="3">
        <f t="shared" si="5"/>
        <v>2</v>
      </c>
    </row>
    <row r="175" spans="2:51" x14ac:dyDescent="0.25">
      <c r="B175" s="3" t="s">
        <v>30</v>
      </c>
      <c r="C175" s="3" t="str">
        <f>C172</f>
        <v>UCPWR_FLAB-S</v>
      </c>
      <c r="D175" s="3" t="s">
        <v>29</v>
      </c>
      <c r="E175" s="3" t="str" cm="1">
        <f t="array" ref="E175">INDEX(PWR_Lab!$A$2:$A$126,AX175)</f>
        <v>KEWDLCZ001</v>
      </c>
      <c r="F175" s="3" t="s">
        <v>28</v>
      </c>
      <c r="G175" s="3" t="s">
        <v>28</v>
      </c>
      <c r="H175" s="3" t="s">
        <v>28</v>
      </c>
      <c r="I175" s="3">
        <v>3</v>
      </c>
      <c r="J175" s="3" cm="1">
        <f t="array" ref="J175">-INDEX(PWR_Lab!$F$2:$H$126,AX175,AY175)</f>
        <v>-0.34053</v>
      </c>
      <c r="K175" s="3" t="s">
        <v>27</v>
      </c>
      <c r="L175" s="3" t="s">
        <v>27</v>
      </c>
      <c r="M175" s="3" t="s">
        <v>27</v>
      </c>
      <c r="N175" s="3" t="s">
        <v>27</v>
      </c>
      <c r="O175" s="3" t="s">
        <v>27</v>
      </c>
      <c r="P175" s="3" t="s">
        <v>27</v>
      </c>
      <c r="Q175" s="3" t="s">
        <v>27</v>
      </c>
      <c r="R175" s="3" t="s">
        <v>27</v>
      </c>
      <c r="S175" s="3" t="s">
        <v>27</v>
      </c>
      <c r="T175" s="3" t="s">
        <v>27</v>
      </c>
      <c r="U175" s="3" t="s">
        <v>27</v>
      </c>
      <c r="V175" s="3" t="s">
        <v>27</v>
      </c>
      <c r="W175" s="3" t="s">
        <v>27</v>
      </c>
      <c r="X175" s="3" t="s">
        <v>27</v>
      </c>
      <c r="Y175" s="3" t="s">
        <v>27</v>
      </c>
      <c r="Z175" s="3" t="s">
        <v>27</v>
      </c>
      <c r="AA175" s="3" t="s">
        <v>27</v>
      </c>
      <c r="AB175" s="3" t="s">
        <v>27</v>
      </c>
      <c r="AC175" s="3" t="s">
        <v>27</v>
      </c>
      <c r="AD175" s="3" t="s">
        <v>27</v>
      </c>
      <c r="AE175" s="3" t="s">
        <v>27</v>
      </c>
      <c r="AF175" s="3" t="s">
        <v>27</v>
      </c>
      <c r="AG175" s="3" t="s">
        <v>27</v>
      </c>
      <c r="AH175" s="3" t="s">
        <v>27</v>
      </c>
      <c r="AI175" s="3" t="s">
        <v>27</v>
      </c>
      <c r="AJ175" s="3" t="s">
        <v>27</v>
      </c>
      <c r="AK175" s="3" t="s">
        <v>27</v>
      </c>
      <c r="AL175" s="3" t="s">
        <v>27</v>
      </c>
      <c r="AM175" s="3" t="s">
        <v>27</v>
      </c>
      <c r="AN175" s="3" t="s">
        <v>27</v>
      </c>
      <c r="AO175" s="3" t="s">
        <v>27</v>
      </c>
      <c r="AP175" s="3" t="s">
        <v>27</v>
      </c>
      <c r="AX175" s="3">
        <f t="shared" si="4"/>
        <v>55</v>
      </c>
      <c r="AY175" s="3">
        <f t="shared" si="5"/>
        <v>3</v>
      </c>
    </row>
    <row r="176" spans="2:51" x14ac:dyDescent="0.25">
      <c r="B176" s="3" t="s">
        <v>30</v>
      </c>
      <c r="C176" s="3" t="str">
        <f>C173</f>
        <v>UCPWR_FLAB-N</v>
      </c>
      <c r="D176" s="3" t="s">
        <v>29</v>
      </c>
      <c r="E176" s="3" t="str" cm="1">
        <f t="array" ref="E176">INDEX(PWR_Lab!$A$2:$A$126,AX176)</f>
        <v>KEWDLCZ002</v>
      </c>
      <c r="F176" s="3" t="s">
        <v>28</v>
      </c>
      <c r="G176" s="3" t="s">
        <v>28</v>
      </c>
      <c r="H176" s="3" t="s">
        <v>28</v>
      </c>
      <c r="I176" s="3">
        <v>3</v>
      </c>
      <c r="J176" s="3" cm="1">
        <f t="array" ref="J176">-INDEX(PWR_Lab!$F$2:$H$126,AX176,AY176)</f>
        <v>-0.34254000000000001</v>
      </c>
      <c r="K176" s="3" t="s">
        <v>27</v>
      </c>
      <c r="L176" s="3" t="s">
        <v>27</v>
      </c>
      <c r="M176" s="3" t="s">
        <v>27</v>
      </c>
      <c r="N176" s="3" t="s">
        <v>27</v>
      </c>
      <c r="O176" s="3" t="s">
        <v>27</v>
      </c>
      <c r="P176" s="3" t="s">
        <v>27</v>
      </c>
      <c r="Q176" s="3" t="s">
        <v>27</v>
      </c>
      <c r="R176" s="3" t="s">
        <v>27</v>
      </c>
      <c r="S176" s="3" t="s">
        <v>27</v>
      </c>
      <c r="T176" s="3" t="s">
        <v>27</v>
      </c>
      <c r="U176" s="3" t="s">
        <v>27</v>
      </c>
      <c r="V176" s="3" t="s">
        <v>27</v>
      </c>
      <c r="W176" s="3" t="s">
        <v>27</v>
      </c>
      <c r="X176" s="3" t="s">
        <v>27</v>
      </c>
      <c r="Y176" s="3" t="s">
        <v>27</v>
      </c>
      <c r="Z176" s="3" t="s">
        <v>27</v>
      </c>
      <c r="AA176" s="3" t="s">
        <v>27</v>
      </c>
      <c r="AB176" s="3" t="s">
        <v>27</v>
      </c>
      <c r="AC176" s="3" t="s">
        <v>27</v>
      </c>
      <c r="AD176" s="3" t="s">
        <v>27</v>
      </c>
      <c r="AE176" s="3" t="s">
        <v>27</v>
      </c>
      <c r="AF176" s="3" t="s">
        <v>27</v>
      </c>
      <c r="AG176" s="3" t="s">
        <v>27</v>
      </c>
      <c r="AH176" s="3" t="s">
        <v>27</v>
      </c>
      <c r="AI176" s="3" t="s">
        <v>27</v>
      </c>
      <c r="AJ176" s="3" t="s">
        <v>27</v>
      </c>
      <c r="AK176" s="3" t="s">
        <v>27</v>
      </c>
      <c r="AL176" s="3" t="s">
        <v>27</v>
      </c>
      <c r="AM176" s="3" t="s">
        <v>27</v>
      </c>
      <c r="AN176" s="3" t="s">
        <v>27</v>
      </c>
      <c r="AO176" s="3" t="s">
        <v>27</v>
      </c>
      <c r="AP176" s="3" t="s">
        <v>27</v>
      </c>
      <c r="AX176" s="3">
        <f t="shared" si="4"/>
        <v>56</v>
      </c>
      <c r="AY176" s="3">
        <f t="shared" si="5"/>
        <v>1</v>
      </c>
    </row>
    <row r="177" spans="2:51" x14ac:dyDescent="0.25">
      <c r="B177" s="3" t="s">
        <v>30</v>
      </c>
      <c r="C177" s="3" t="str">
        <f>C174</f>
        <v>UCPWR_FLAB-P</v>
      </c>
      <c r="D177" s="3" t="s">
        <v>29</v>
      </c>
      <c r="E177" s="3" t="str" cm="1">
        <f t="array" ref="E177">INDEX(PWR_Lab!$A$2:$A$126,AX177)</f>
        <v>KEWDLCZ002</v>
      </c>
      <c r="F177" s="3" t="s">
        <v>28</v>
      </c>
      <c r="G177" s="3" t="s">
        <v>28</v>
      </c>
      <c r="H177" s="3" t="s">
        <v>28</v>
      </c>
      <c r="I177" s="3">
        <v>3</v>
      </c>
      <c r="J177" s="3" cm="1">
        <f t="array" ref="J177">-INDEX(PWR_Lab!$F$2:$H$126,AX177,AY177)</f>
        <v>-0.35127999999999998</v>
      </c>
      <c r="K177" s="3" t="s">
        <v>27</v>
      </c>
      <c r="L177" s="3" t="s">
        <v>27</v>
      </c>
      <c r="M177" s="3" t="s">
        <v>27</v>
      </c>
      <c r="N177" s="3" t="s">
        <v>27</v>
      </c>
      <c r="O177" s="3" t="s">
        <v>27</v>
      </c>
      <c r="P177" s="3" t="s">
        <v>27</v>
      </c>
      <c r="Q177" s="3" t="s">
        <v>27</v>
      </c>
      <c r="R177" s="3" t="s">
        <v>27</v>
      </c>
      <c r="S177" s="3" t="s">
        <v>27</v>
      </c>
      <c r="T177" s="3" t="s">
        <v>27</v>
      </c>
      <c r="U177" s="3" t="s">
        <v>27</v>
      </c>
      <c r="V177" s="3" t="s">
        <v>27</v>
      </c>
      <c r="W177" s="3" t="s">
        <v>27</v>
      </c>
      <c r="X177" s="3" t="s">
        <v>27</v>
      </c>
      <c r="Y177" s="3" t="s">
        <v>27</v>
      </c>
      <c r="Z177" s="3" t="s">
        <v>27</v>
      </c>
      <c r="AA177" s="3" t="s">
        <v>27</v>
      </c>
      <c r="AB177" s="3" t="s">
        <v>27</v>
      </c>
      <c r="AC177" s="3" t="s">
        <v>27</v>
      </c>
      <c r="AD177" s="3" t="s">
        <v>27</v>
      </c>
      <c r="AE177" s="3" t="s">
        <v>27</v>
      </c>
      <c r="AF177" s="3" t="s">
        <v>27</v>
      </c>
      <c r="AG177" s="3" t="s">
        <v>27</v>
      </c>
      <c r="AH177" s="3" t="s">
        <v>27</v>
      </c>
      <c r="AI177" s="3" t="s">
        <v>27</v>
      </c>
      <c r="AJ177" s="3" t="s">
        <v>27</v>
      </c>
      <c r="AK177" s="3" t="s">
        <v>27</v>
      </c>
      <c r="AL177" s="3" t="s">
        <v>27</v>
      </c>
      <c r="AM177" s="3" t="s">
        <v>27</v>
      </c>
      <c r="AN177" s="3" t="s">
        <v>27</v>
      </c>
      <c r="AO177" s="3" t="s">
        <v>27</v>
      </c>
      <c r="AP177" s="3" t="s">
        <v>27</v>
      </c>
      <c r="AX177" s="3">
        <f t="shared" si="4"/>
        <v>56</v>
      </c>
      <c r="AY177" s="3">
        <f t="shared" si="5"/>
        <v>2</v>
      </c>
    </row>
    <row r="178" spans="2:51" x14ac:dyDescent="0.25">
      <c r="B178" s="3" t="s">
        <v>30</v>
      </c>
      <c r="C178" s="3" t="str">
        <f>C175</f>
        <v>UCPWR_FLAB-S</v>
      </c>
      <c r="D178" s="3" t="s">
        <v>29</v>
      </c>
      <c r="E178" s="3" t="str" cm="1">
        <f t="array" ref="E178">INDEX(PWR_Lab!$A$2:$A$126,AX178)</f>
        <v>KEWDLCZ002</v>
      </c>
      <c r="F178" s="3" t="s">
        <v>28</v>
      </c>
      <c r="G178" s="3" t="s">
        <v>28</v>
      </c>
      <c r="H178" s="3" t="s">
        <v>28</v>
      </c>
      <c r="I178" s="3">
        <v>3</v>
      </c>
      <c r="J178" s="3" cm="1">
        <f t="array" ref="J178">-INDEX(PWR_Lab!$F$2:$H$126,AX178,AY178)</f>
        <v>-0.34053</v>
      </c>
      <c r="K178" s="3" t="s">
        <v>27</v>
      </c>
      <c r="L178" s="3" t="s">
        <v>27</v>
      </c>
      <c r="M178" s="3" t="s">
        <v>27</v>
      </c>
      <c r="N178" s="3" t="s">
        <v>27</v>
      </c>
      <c r="O178" s="3" t="s">
        <v>27</v>
      </c>
      <c r="P178" s="3" t="s">
        <v>27</v>
      </c>
      <c r="Q178" s="3" t="s">
        <v>27</v>
      </c>
      <c r="R178" s="3" t="s">
        <v>27</v>
      </c>
      <c r="S178" s="3" t="s">
        <v>27</v>
      </c>
      <c r="T178" s="3" t="s">
        <v>27</v>
      </c>
      <c r="U178" s="3" t="s">
        <v>27</v>
      </c>
      <c r="V178" s="3" t="s">
        <v>27</v>
      </c>
      <c r="W178" s="3" t="s">
        <v>27</v>
      </c>
      <c r="X178" s="3" t="s">
        <v>27</v>
      </c>
      <c r="Y178" s="3" t="s">
        <v>27</v>
      </c>
      <c r="Z178" s="3" t="s">
        <v>27</v>
      </c>
      <c r="AA178" s="3" t="s">
        <v>27</v>
      </c>
      <c r="AB178" s="3" t="s">
        <v>27</v>
      </c>
      <c r="AC178" s="3" t="s">
        <v>27</v>
      </c>
      <c r="AD178" s="3" t="s">
        <v>27</v>
      </c>
      <c r="AE178" s="3" t="s">
        <v>27</v>
      </c>
      <c r="AF178" s="3" t="s">
        <v>27</v>
      </c>
      <c r="AG178" s="3" t="s">
        <v>27</v>
      </c>
      <c r="AH178" s="3" t="s">
        <v>27</v>
      </c>
      <c r="AI178" s="3" t="s">
        <v>27</v>
      </c>
      <c r="AJ178" s="3" t="s">
        <v>27</v>
      </c>
      <c r="AK178" s="3" t="s">
        <v>27</v>
      </c>
      <c r="AL178" s="3" t="s">
        <v>27</v>
      </c>
      <c r="AM178" s="3" t="s">
        <v>27</v>
      </c>
      <c r="AN178" s="3" t="s">
        <v>27</v>
      </c>
      <c r="AO178" s="3" t="s">
        <v>27</v>
      </c>
      <c r="AP178" s="3" t="s">
        <v>27</v>
      </c>
      <c r="AX178" s="3">
        <f t="shared" si="4"/>
        <v>56</v>
      </c>
      <c r="AY178" s="3">
        <f t="shared" si="5"/>
        <v>3</v>
      </c>
    </row>
    <row r="179" spans="2:51" x14ac:dyDescent="0.25">
      <c r="B179" s="3" t="s">
        <v>30</v>
      </c>
      <c r="C179" s="3" t="str">
        <f>C176</f>
        <v>UCPWR_FLAB-N</v>
      </c>
      <c r="D179" s="3" t="s">
        <v>29</v>
      </c>
      <c r="E179" s="3" t="str" cm="1">
        <f t="array" ref="E179">INDEX(PWR_Lab!$A$2:$A$126,AX179)</f>
        <v>KEWDLCZ003</v>
      </c>
      <c r="F179" s="3" t="s">
        <v>28</v>
      </c>
      <c r="G179" s="3" t="s">
        <v>28</v>
      </c>
      <c r="H179" s="3" t="s">
        <v>28</v>
      </c>
      <c r="I179" s="3">
        <v>3</v>
      </c>
      <c r="J179" s="3" cm="1">
        <f t="array" ref="J179">-INDEX(PWR_Lab!$F$2:$H$126,AX179,AY179)</f>
        <v>-0.34254000000000001</v>
      </c>
      <c r="K179" s="3" t="s">
        <v>27</v>
      </c>
      <c r="L179" s="3" t="s">
        <v>27</v>
      </c>
      <c r="M179" s="3" t="s">
        <v>27</v>
      </c>
      <c r="N179" s="3" t="s">
        <v>27</v>
      </c>
      <c r="O179" s="3" t="s">
        <v>27</v>
      </c>
      <c r="P179" s="3" t="s">
        <v>27</v>
      </c>
      <c r="Q179" s="3" t="s">
        <v>27</v>
      </c>
      <c r="R179" s="3" t="s">
        <v>27</v>
      </c>
      <c r="S179" s="3" t="s">
        <v>27</v>
      </c>
      <c r="T179" s="3" t="s">
        <v>27</v>
      </c>
      <c r="U179" s="3" t="s">
        <v>27</v>
      </c>
      <c r="V179" s="3" t="s">
        <v>27</v>
      </c>
      <c r="W179" s="3" t="s">
        <v>27</v>
      </c>
      <c r="X179" s="3" t="s">
        <v>27</v>
      </c>
      <c r="Y179" s="3" t="s">
        <v>27</v>
      </c>
      <c r="Z179" s="3" t="s">
        <v>27</v>
      </c>
      <c r="AA179" s="3" t="s">
        <v>27</v>
      </c>
      <c r="AB179" s="3" t="s">
        <v>27</v>
      </c>
      <c r="AC179" s="3" t="s">
        <v>27</v>
      </c>
      <c r="AD179" s="3" t="s">
        <v>27</v>
      </c>
      <c r="AE179" s="3" t="s">
        <v>27</v>
      </c>
      <c r="AF179" s="3" t="s">
        <v>27</v>
      </c>
      <c r="AG179" s="3" t="s">
        <v>27</v>
      </c>
      <c r="AH179" s="3" t="s">
        <v>27</v>
      </c>
      <c r="AI179" s="3" t="s">
        <v>27</v>
      </c>
      <c r="AJ179" s="3" t="s">
        <v>27</v>
      </c>
      <c r="AK179" s="3" t="s">
        <v>27</v>
      </c>
      <c r="AL179" s="3" t="s">
        <v>27</v>
      </c>
      <c r="AM179" s="3" t="s">
        <v>27</v>
      </c>
      <c r="AN179" s="3" t="s">
        <v>27</v>
      </c>
      <c r="AO179" s="3" t="s">
        <v>27</v>
      </c>
      <c r="AP179" s="3" t="s">
        <v>27</v>
      </c>
      <c r="AX179" s="3">
        <f t="shared" si="4"/>
        <v>57</v>
      </c>
      <c r="AY179" s="3">
        <f t="shared" si="5"/>
        <v>1</v>
      </c>
    </row>
    <row r="180" spans="2:51" x14ac:dyDescent="0.25">
      <c r="B180" s="3" t="s">
        <v>30</v>
      </c>
      <c r="C180" s="3" t="str">
        <f>C177</f>
        <v>UCPWR_FLAB-P</v>
      </c>
      <c r="D180" s="3" t="s">
        <v>29</v>
      </c>
      <c r="E180" s="3" t="str" cm="1">
        <f t="array" ref="E180">INDEX(PWR_Lab!$A$2:$A$126,AX180)</f>
        <v>KEWDLCZ003</v>
      </c>
      <c r="F180" s="3" t="s">
        <v>28</v>
      </c>
      <c r="G180" s="3" t="s">
        <v>28</v>
      </c>
      <c r="H180" s="3" t="s">
        <v>28</v>
      </c>
      <c r="I180" s="3">
        <v>3</v>
      </c>
      <c r="J180" s="3" cm="1">
        <f t="array" ref="J180">-INDEX(PWR_Lab!$F$2:$H$126,AX180,AY180)</f>
        <v>-0.35127999999999998</v>
      </c>
      <c r="K180" s="3" t="s">
        <v>27</v>
      </c>
      <c r="L180" s="3" t="s">
        <v>27</v>
      </c>
      <c r="M180" s="3" t="s">
        <v>27</v>
      </c>
      <c r="N180" s="3" t="s">
        <v>27</v>
      </c>
      <c r="O180" s="3" t="s">
        <v>27</v>
      </c>
      <c r="P180" s="3" t="s">
        <v>27</v>
      </c>
      <c r="Q180" s="3" t="s">
        <v>27</v>
      </c>
      <c r="R180" s="3" t="s">
        <v>27</v>
      </c>
      <c r="S180" s="3" t="s">
        <v>27</v>
      </c>
      <c r="T180" s="3" t="s">
        <v>27</v>
      </c>
      <c r="U180" s="3" t="s">
        <v>27</v>
      </c>
      <c r="V180" s="3" t="s">
        <v>27</v>
      </c>
      <c r="W180" s="3" t="s">
        <v>27</v>
      </c>
      <c r="X180" s="3" t="s">
        <v>27</v>
      </c>
      <c r="Y180" s="3" t="s">
        <v>27</v>
      </c>
      <c r="Z180" s="3" t="s">
        <v>27</v>
      </c>
      <c r="AA180" s="3" t="s">
        <v>27</v>
      </c>
      <c r="AB180" s="3" t="s">
        <v>27</v>
      </c>
      <c r="AC180" s="3" t="s">
        <v>27</v>
      </c>
      <c r="AD180" s="3" t="s">
        <v>27</v>
      </c>
      <c r="AE180" s="3" t="s">
        <v>27</v>
      </c>
      <c r="AF180" s="3" t="s">
        <v>27</v>
      </c>
      <c r="AG180" s="3" t="s">
        <v>27</v>
      </c>
      <c r="AH180" s="3" t="s">
        <v>27</v>
      </c>
      <c r="AI180" s="3" t="s">
        <v>27</v>
      </c>
      <c r="AJ180" s="3" t="s">
        <v>27</v>
      </c>
      <c r="AK180" s="3" t="s">
        <v>27</v>
      </c>
      <c r="AL180" s="3" t="s">
        <v>27</v>
      </c>
      <c r="AM180" s="3" t="s">
        <v>27</v>
      </c>
      <c r="AN180" s="3" t="s">
        <v>27</v>
      </c>
      <c r="AO180" s="3" t="s">
        <v>27</v>
      </c>
      <c r="AP180" s="3" t="s">
        <v>27</v>
      </c>
      <c r="AX180" s="3">
        <f t="shared" si="4"/>
        <v>57</v>
      </c>
      <c r="AY180" s="3">
        <f t="shared" si="5"/>
        <v>2</v>
      </c>
    </row>
    <row r="181" spans="2:51" x14ac:dyDescent="0.25">
      <c r="B181" s="3" t="s">
        <v>30</v>
      </c>
      <c r="C181" s="3" t="str">
        <f>C178</f>
        <v>UCPWR_FLAB-S</v>
      </c>
      <c r="D181" s="3" t="s">
        <v>29</v>
      </c>
      <c r="E181" s="3" t="str" cm="1">
        <f t="array" ref="E181">INDEX(PWR_Lab!$A$2:$A$126,AX181)</f>
        <v>KEWDLCZ003</v>
      </c>
      <c r="F181" s="3" t="s">
        <v>28</v>
      </c>
      <c r="G181" s="3" t="s">
        <v>28</v>
      </c>
      <c r="H181" s="3" t="s">
        <v>28</v>
      </c>
      <c r="I181" s="3">
        <v>3</v>
      </c>
      <c r="J181" s="3" cm="1">
        <f t="array" ref="J181">-INDEX(PWR_Lab!$F$2:$H$126,AX181,AY181)</f>
        <v>-0.34053</v>
      </c>
      <c r="K181" s="3" t="s">
        <v>27</v>
      </c>
      <c r="L181" s="3" t="s">
        <v>27</v>
      </c>
      <c r="M181" s="3" t="s">
        <v>27</v>
      </c>
      <c r="N181" s="3" t="s">
        <v>27</v>
      </c>
      <c r="O181" s="3" t="s">
        <v>27</v>
      </c>
      <c r="P181" s="3" t="s">
        <v>27</v>
      </c>
      <c r="Q181" s="3" t="s">
        <v>27</v>
      </c>
      <c r="R181" s="3" t="s">
        <v>27</v>
      </c>
      <c r="S181" s="3" t="s">
        <v>27</v>
      </c>
      <c r="T181" s="3" t="s">
        <v>27</v>
      </c>
      <c r="U181" s="3" t="s">
        <v>27</v>
      </c>
      <c r="V181" s="3" t="s">
        <v>27</v>
      </c>
      <c r="W181" s="3" t="s">
        <v>27</v>
      </c>
      <c r="X181" s="3" t="s">
        <v>27</v>
      </c>
      <c r="Y181" s="3" t="s">
        <v>27</v>
      </c>
      <c r="Z181" s="3" t="s">
        <v>27</v>
      </c>
      <c r="AA181" s="3" t="s">
        <v>27</v>
      </c>
      <c r="AB181" s="3" t="s">
        <v>27</v>
      </c>
      <c r="AC181" s="3" t="s">
        <v>27</v>
      </c>
      <c r="AD181" s="3" t="s">
        <v>27</v>
      </c>
      <c r="AE181" s="3" t="s">
        <v>27</v>
      </c>
      <c r="AF181" s="3" t="s">
        <v>27</v>
      </c>
      <c r="AG181" s="3" t="s">
        <v>27</v>
      </c>
      <c r="AH181" s="3" t="s">
        <v>27</v>
      </c>
      <c r="AI181" s="3" t="s">
        <v>27</v>
      </c>
      <c r="AJ181" s="3" t="s">
        <v>27</v>
      </c>
      <c r="AK181" s="3" t="s">
        <v>27</v>
      </c>
      <c r="AL181" s="3" t="s">
        <v>27</v>
      </c>
      <c r="AM181" s="3" t="s">
        <v>27</v>
      </c>
      <c r="AN181" s="3" t="s">
        <v>27</v>
      </c>
      <c r="AO181" s="3" t="s">
        <v>27</v>
      </c>
      <c r="AP181" s="3" t="s">
        <v>27</v>
      </c>
      <c r="AX181" s="3">
        <f t="shared" si="4"/>
        <v>57</v>
      </c>
      <c r="AY181" s="3">
        <f t="shared" si="5"/>
        <v>3</v>
      </c>
    </row>
    <row r="182" spans="2:51" x14ac:dyDescent="0.25">
      <c r="B182" s="3" t="s">
        <v>30</v>
      </c>
      <c r="C182" s="3" t="str">
        <f>C179</f>
        <v>UCPWR_FLAB-N</v>
      </c>
      <c r="D182" s="3" t="s">
        <v>29</v>
      </c>
      <c r="E182" s="3" t="str" cm="1">
        <f t="array" ref="E182">INDEX(PWR_Lab!$A$2:$A$126,AX182)</f>
        <v>KEWDLCZ004</v>
      </c>
      <c r="F182" s="3" t="s">
        <v>28</v>
      </c>
      <c r="G182" s="3" t="s">
        <v>28</v>
      </c>
      <c r="H182" s="3" t="s">
        <v>28</v>
      </c>
      <c r="I182" s="3">
        <v>3</v>
      </c>
      <c r="J182" s="3" cm="1">
        <f t="array" ref="J182">-INDEX(PWR_Lab!$F$2:$H$126,AX182,AY182)</f>
        <v>-0.34254000000000001</v>
      </c>
      <c r="K182" s="3" t="s">
        <v>27</v>
      </c>
      <c r="L182" s="3" t="s">
        <v>27</v>
      </c>
      <c r="M182" s="3" t="s">
        <v>27</v>
      </c>
      <c r="N182" s="3" t="s">
        <v>27</v>
      </c>
      <c r="O182" s="3" t="s">
        <v>27</v>
      </c>
      <c r="P182" s="3" t="s">
        <v>27</v>
      </c>
      <c r="Q182" s="3" t="s">
        <v>27</v>
      </c>
      <c r="R182" s="3" t="s">
        <v>27</v>
      </c>
      <c r="S182" s="3" t="s">
        <v>27</v>
      </c>
      <c r="T182" s="3" t="s">
        <v>27</v>
      </c>
      <c r="U182" s="3" t="s">
        <v>27</v>
      </c>
      <c r="V182" s="3" t="s">
        <v>27</v>
      </c>
      <c r="W182" s="3" t="s">
        <v>27</v>
      </c>
      <c r="X182" s="3" t="s">
        <v>27</v>
      </c>
      <c r="Y182" s="3" t="s">
        <v>27</v>
      </c>
      <c r="Z182" s="3" t="s">
        <v>27</v>
      </c>
      <c r="AA182" s="3" t="s">
        <v>27</v>
      </c>
      <c r="AB182" s="3" t="s">
        <v>27</v>
      </c>
      <c r="AC182" s="3" t="s">
        <v>27</v>
      </c>
      <c r="AD182" s="3" t="s">
        <v>27</v>
      </c>
      <c r="AE182" s="3" t="s">
        <v>27</v>
      </c>
      <c r="AF182" s="3" t="s">
        <v>27</v>
      </c>
      <c r="AG182" s="3" t="s">
        <v>27</v>
      </c>
      <c r="AH182" s="3" t="s">
        <v>27</v>
      </c>
      <c r="AI182" s="3" t="s">
        <v>27</v>
      </c>
      <c r="AJ182" s="3" t="s">
        <v>27</v>
      </c>
      <c r="AK182" s="3" t="s">
        <v>27</v>
      </c>
      <c r="AL182" s="3" t="s">
        <v>27</v>
      </c>
      <c r="AM182" s="3" t="s">
        <v>27</v>
      </c>
      <c r="AN182" s="3" t="s">
        <v>27</v>
      </c>
      <c r="AO182" s="3" t="s">
        <v>27</v>
      </c>
      <c r="AP182" s="3" t="s">
        <v>27</v>
      </c>
      <c r="AX182" s="3">
        <f t="shared" si="4"/>
        <v>58</v>
      </c>
      <c r="AY182" s="3">
        <f t="shared" si="5"/>
        <v>1</v>
      </c>
    </row>
    <row r="183" spans="2:51" x14ac:dyDescent="0.25">
      <c r="B183" s="3" t="s">
        <v>30</v>
      </c>
      <c r="C183" s="3" t="str">
        <f>C180</f>
        <v>UCPWR_FLAB-P</v>
      </c>
      <c r="D183" s="3" t="s">
        <v>29</v>
      </c>
      <c r="E183" s="3" t="str" cm="1">
        <f t="array" ref="E183">INDEX(PWR_Lab!$A$2:$A$126,AX183)</f>
        <v>KEWDLCZ004</v>
      </c>
      <c r="F183" s="3" t="s">
        <v>28</v>
      </c>
      <c r="G183" s="3" t="s">
        <v>28</v>
      </c>
      <c r="H183" s="3" t="s">
        <v>28</v>
      </c>
      <c r="I183" s="3">
        <v>3</v>
      </c>
      <c r="J183" s="3" cm="1">
        <f t="array" ref="J183">-INDEX(PWR_Lab!$F$2:$H$126,AX183,AY183)</f>
        <v>-0.35127999999999998</v>
      </c>
      <c r="K183" s="3" t="s">
        <v>27</v>
      </c>
      <c r="L183" s="3" t="s">
        <v>27</v>
      </c>
      <c r="M183" s="3" t="s">
        <v>27</v>
      </c>
      <c r="N183" s="3" t="s">
        <v>27</v>
      </c>
      <c r="O183" s="3" t="s">
        <v>27</v>
      </c>
      <c r="P183" s="3" t="s">
        <v>27</v>
      </c>
      <c r="Q183" s="3" t="s">
        <v>27</v>
      </c>
      <c r="R183" s="3" t="s">
        <v>27</v>
      </c>
      <c r="S183" s="3" t="s">
        <v>27</v>
      </c>
      <c r="T183" s="3" t="s">
        <v>27</v>
      </c>
      <c r="U183" s="3" t="s">
        <v>27</v>
      </c>
      <c r="V183" s="3" t="s">
        <v>27</v>
      </c>
      <c r="W183" s="3" t="s">
        <v>27</v>
      </c>
      <c r="X183" s="3" t="s">
        <v>27</v>
      </c>
      <c r="Y183" s="3" t="s">
        <v>27</v>
      </c>
      <c r="Z183" s="3" t="s">
        <v>27</v>
      </c>
      <c r="AA183" s="3" t="s">
        <v>27</v>
      </c>
      <c r="AB183" s="3" t="s">
        <v>27</v>
      </c>
      <c r="AC183" s="3" t="s">
        <v>27</v>
      </c>
      <c r="AD183" s="3" t="s">
        <v>27</v>
      </c>
      <c r="AE183" s="3" t="s">
        <v>27</v>
      </c>
      <c r="AF183" s="3" t="s">
        <v>27</v>
      </c>
      <c r="AG183" s="3" t="s">
        <v>27</v>
      </c>
      <c r="AH183" s="3" t="s">
        <v>27</v>
      </c>
      <c r="AI183" s="3" t="s">
        <v>27</v>
      </c>
      <c r="AJ183" s="3" t="s">
        <v>27</v>
      </c>
      <c r="AK183" s="3" t="s">
        <v>27</v>
      </c>
      <c r="AL183" s="3" t="s">
        <v>27</v>
      </c>
      <c r="AM183" s="3" t="s">
        <v>27</v>
      </c>
      <c r="AN183" s="3" t="s">
        <v>27</v>
      </c>
      <c r="AO183" s="3" t="s">
        <v>27</v>
      </c>
      <c r="AP183" s="3" t="s">
        <v>27</v>
      </c>
      <c r="AX183" s="3">
        <f t="shared" si="4"/>
        <v>58</v>
      </c>
      <c r="AY183" s="3">
        <f t="shared" si="5"/>
        <v>2</v>
      </c>
    </row>
    <row r="184" spans="2:51" x14ac:dyDescent="0.25">
      <c r="B184" s="3" t="s">
        <v>30</v>
      </c>
      <c r="C184" s="3" t="str">
        <f>C181</f>
        <v>UCPWR_FLAB-S</v>
      </c>
      <c r="D184" s="3" t="s">
        <v>29</v>
      </c>
      <c r="E184" s="3" t="str" cm="1">
        <f t="array" ref="E184">INDEX(PWR_Lab!$A$2:$A$126,AX184)</f>
        <v>KEWDLCZ004</v>
      </c>
      <c r="F184" s="3" t="s">
        <v>28</v>
      </c>
      <c r="G184" s="3" t="s">
        <v>28</v>
      </c>
      <c r="H184" s="3" t="s">
        <v>28</v>
      </c>
      <c r="I184" s="3">
        <v>3</v>
      </c>
      <c r="J184" s="3" cm="1">
        <f t="array" ref="J184">-INDEX(PWR_Lab!$F$2:$H$126,AX184,AY184)</f>
        <v>-0.34053</v>
      </c>
      <c r="K184" s="3" t="s">
        <v>27</v>
      </c>
      <c r="L184" s="3" t="s">
        <v>27</v>
      </c>
      <c r="M184" s="3" t="s">
        <v>27</v>
      </c>
      <c r="N184" s="3" t="s">
        <v>27</v>
      </c>
      <c r="O184" s="3" t="s">
        <v>27</v>
      </c>
      <c r="P184" s="3" t="s">
        <v>27</v>
      </c>
      <c r="Q184" s="3" t="s">
        <v>27</v>
      </c>
      <c r="R184" s="3" t="s">
        <v>27</v>
      </c>
      <c r="S184" s="3" t="s">
        <v>27</v>
      </c>
      <c r="T184" s="3" t="s">
        <v>27</v>
      </c>
      <c r="U184" s="3" t="s">
        <v>27</v>
      </c>
      <c r="V184" s="3" t="s">
        <v>27</v>
      </c>
      <c r="W184" s="3" t="s">
        <v>27</v>
      </c>
      <c r="X184" s="3" t="s">
        <v>27</v>
      </c>
      <c r="Y184" s="3" t="s">
        <v>27</v>
      </c>
      <c r="Z184" s="3" t="s">
        <v>27</v>
      </c>
      <c r="AA184" s="3" t="s">
        <v>27</v>
      </c>
      <c r="AB184" s="3" t="s">
        <v>27</v>
      </c>
      <c r="AC184" s="3" t="s">
        <v>27</v>
      </c>
      <c r="AD184" s="3" t="s">
        <v>27</v>
      </c>
      <c r="AE184" s="3" t="s">
        <v>27</v>
      </c>
      <c r="AF184" s="3" t="s">
        <v>27</v>
      </c>
      <c r="AG184" s="3" t="s">
        <v>27</v>
      </c>
      <c r="AH184" s="3" t="s">
        <v>27</v>
      </c>
      <c r="AI184" s="3" t="s">
        <v>27</v>
      </c>
      <c r="AJ184" s="3" t="s">
        <v>27</v>
      </c>
      <c r="AK184" s="3" t="s">
        <v>27</v>
      </c>
      <c r="AL184" s="3" t="s">
        <v>27</v>
      </c>
      <c r="AM184" s="3" t="s">
        <v>27</v>
      </c>
      <c r="AN184" s="3" t="s">
        <v>27</v>
      </c>
      <c r="AO184" s="3" t="s">
        <v>27</v>
      </c>
      <c r="AP184" s="3" t="s">
        <v>27</v>
      </c>
      <c r="AX184" s="3">
        <f t="shared" si="4"/>
        <v>58</v>
      </c>
      <c r="AY184" s="3">
        <f t="shared" si="5"/>
        <v>3</v>
      </c>
    </row>
    <row r="185" spans="2:51" x14ac:dyDescent="0.25">
      <c r="B185" s="3" t="s">
        <v>30</v>
      </c>
      <c r="C185" s="3" t="str">
        <f>C182</f>
        <v>UCPWR_FLAB-N</v>
      </c>
      <c r="D185" s="3" t="s">
        <v>29</v>
      </c>
      <c r="E185" s="3" t="str" cm="1">
        <f t="array" ref="E185">INDEX(PWR_Lab!$A$2:$A$126,AX185)</f>
        <v>KEWDLCZ005</v>
      </c>
      <c r="F185" s="3" t="s">
        <v>28</v>
      </c>
      <c r="G185" s="3" t="s">
        <v>28</v>
      </c>
      <c r="H185" s="3" t="s">
        <v>28</v>
      </c>
      <c r="I185" s="3">
        <v>3</v>
      </c>
      <c r="J185" s="3" cm="1">
        <f t="array" ref="J185">-INDEX(PWR_Lab!$F$2:$H$126,AX185,AY185)</f>
        <v>-0.34254000000000001</v>
      </c>
      <c r="K185" s="3" t="s">
        <v>27</v>
      </c>
      <c r="L185" s="3" t="s">
        <v>27</v>
      </c>
      <c r="M185" s="3" t="s">
        <v>27</v>
      </c>
      <c r="N185" s="3" t="s">
        <v>27</v>
      </c>
      <c r="O185" s="3" t="s">
        <v>27</v>
      </c>
      <c r="P185" s="3" t="s">
        <v>27</v>
      </c>
      <c r="Q185" s="3" t="s">
        <v>27</v>
      </c>
      <c r="R185" s="3" t="s">
        <v>27</v>
      </c>
      <c r="S185" s="3" t="s">
        <v>27</v>
      </c>
      <c r="T185" s="3" t="s">
        <v>27</v>
      </c>
      <c r="U185" s="3" t="s">
        <v>27</v>
      </c>
      <c r="V185" s="3" t="s">
        <v>27</v>
      </c>
      <c r="W185" s="3" t="s">
        <v>27</v>
      </c>
      <c r="X185" s="3" t="s">
        <v>27</v>
      </c>
      <c r="Y185" s="3" t="s">
        <v>27</v>
      </c>
      <c r="Z185" s="3" t="s">
        <v>27</v>
      </c>
      <c r="AA185" s="3" t="s">
        <v>27</v>
      </c>
      <c r="AB185" s="3" t="s">
        <v>27</v>
      </c>
      <c r="AC185" s="3" t="s">
        <v>27</v>
      </c>
      <c r="AD185" s="3" t="s">
        <v>27</v>
      </c>
      <c r="AE185" s="3" t="s">
        <v>27</v>
      </c>
      <c r="AF185" s="3" t="s">
        <v>27</v>
      </c>
      <c r="AG185" s="3" t="s">
        <v>27</v>
      </c>
      <c r="AH185" s="3" t="s">
        <v>27</v>
      </c>
      <c r="AI185" s="3" t="s">
        <v>27</v>
      </c>
      <c r="AJ185" s="3" t="s">
        <v>27</v>
      </c>
      <c r="AK185" s="3" t="s">
        <v>27</v>
      </c>
      <c r="AL185" s="3" t="s">
        <v>27</v>
      </c>
      <c r="AM185" s="3" t="s">
        <v>27</v>
      </c>
      <c r="AN185" s="3" t="s">
        <v>27</v>
      </c>
      <c r="AO185" s="3" t="s">
        <v>27</v>
      </c>
      <c r="AP185" s="3" t="s">
        <v>27</v>
      </c>
      <c r="AX185" s="3">
        <f t="shared" si="4"/>
        <v>59</v>
      </c>
      <c r="AY185" s="3">
        <f t="shared" si="5"/>
        <v>1</v>
      </c>
    </row>
    <row r="186" spans="2:51" x14ac:dyDescent="0.25">
      <c r="B186" s="3" t="s">
        <v>30</v>
      </c>
      <c r="C186" s="3" t="str">
        <f>C183</f>
        <v>UCPWR_FLAB-P</v>
      </c>
      <c r="D186" s="3" t="s">
        <v>29</v>
      </c>
      <c r="E186" s="3" t="str" cm="1">
        <f t="array" ref="E186">INDEX(PWR_Lab!$A$2:$A$126,AX186)</f>
        <v>KEWDLCZ005</v>
      </c>
      <c r="F186" s="3" t="s">
        <v>28</v>
      </c>
      <c r="G186" s="3" t="s">
        <v>28</v>
      </c>
      <c r="H186" s="3" t="s">
        <v>28</v>
      </c>
      <c r="I186" s="3">
        <v>3</v>
      </c>
      <c r="J186" s="3" cm="1">
        <f t="array" ref="J186">-INDEX(PWR_Lab!$F$2:$H$126,AX186,AY186)</f>
        <v>-0.35127999999999998</v>
      </c>
      <c r="K186" s="3" t="s">
        <v>27</v>
      </c>
      <c r="L186" s="3" t="s">
        <v>27</v>
      </c>
      <c r="M186" s="3" t="s">
        <v>27</v>
      </c>
      <c r="N186" s="3" t="s">
        <v>27</v>
      </c>
      <c r="O186" s="3" t="s">
        <v>27</v>
      </c>
      <c r="P186" s="3" t="s">
        <v>27</v>
      </c>
      <c r="Q186" s="3" t="s">
        <v>27</v>
      </c>
      <c r="R186" s="3" t="s">
        <v>27</v>
      </c>
      <c r="S186" s="3" t="s">
        <v>27</v>
      </c>
      <c r="T186" s="3" t="s">
        <v>27</v>
      </c>
      <c r="U186" s="3" t="s">
        <v>27</v>
      </c>
      <c r="V186" s="3" t="s">
        <v>27</v>
      </c>
      <c r="W186" s="3" t="s">
        <v>27</v>
      </c>
      <c r="X186" s="3" t="s">
        <v>27</v>
      </c>
      <c r="Y186" s="3" t="s">
        <v>27</v>
      </c>
      <c r="Z186" s="3" t="s">
        <v>27</v>
      </c>
      <c r="AA186" s="3" t="s">
        <v>27</v>
      </c>
      <c r="AB186" s="3" t="s">
        <v>27</v>
      </c>
      <c r="AC186" s="3" t="s">
        <v>27</v>
      </c>
      <c r="AD186" s="3" t="s">
        <v>27</v>
      </c>
      <c r="AE186" s="3" t="s">
        <v>27</v>
      </c>
      <c r="AF186" s="3" t="s">
        <v>27</v>
      </c>
      <c r="AG186" s="3" t="s">
        <v>27</v>
      </c>
      <c r="AH186" s="3" t="s">
        <v>27</v>
      </c>
      <c r="AI186" s="3" t="s">
        <v>27</v>
      </c>
      <c r="AJ186" s="3" t="s">
        <v>27</v>
      </c>
      <c r="AK186" s="3" t="s">
        <v>27</v>
      </c>
      <c r="AL186" s="3" t="s">
        <v>27</v>
      </c>
      <c r="AM186" s="3" t="s">
        <v>27</v>
      </c>
      <c r="AN186" s="3" t="s">
        <v>27</v>
      </c>
      <c r="AO186" s="3" t="s">
        <v>27</v>
      </c>
      <c r="AP186" s="3" t="s">
        <v>27</v>
      </c>
      <c r="AX186" s="3">
        <f t="shared" si="4"/>
        <v>59</v>
      </c>
      <c r="AY186" s="3">
        <f t="shared" si="5"/>
        <v>2</v>
      </c>
    </row>
    <row r="187" spans="2:51" x14ac:dyDescent="0.25">
      <c r="B187" s="3" t="s">
        <v>30</v>
      </c>
      <c r="C187" s="3" t="str">
        <f>C184</f>
        <v>UCPWR_FLAB-S</v>
      </c>
      <c r="D187" s="3" t="s">
        <v>29</v>
      </c>
      <c r="E187" s="3" t="str" cm="1">
        <f t="array" ref="E187">INDEX(PWR_Lab!$A$2:$A$126,AX187)</f>
        <v>KEWDLCZ005</v>
      </c>
      <c r="F187" s="3" t="s">
        <v>28</v>
      </c>
      <c r="G187" s="3" t="s">
        <v>28</v>
      </c>
      <c r="H187" s="3" t="s">
        <v>28</v>
      </c>
      <c r="I187" s="3">
        <v>3</v>
      </c>
      <c r="J187" s="3" cm="1">
        <f t="array" ref="J187">-INDEX(PWR_Lab!$F$2:$H$126,AX187,AY187)</f>
        <v>-0.34053</v>
      </c>
      <c r="K187" s="3" t="s">
        <v>27</v>
      </c>
      <c r="L187" s="3" t="s">
        <v>27</v>
      </c>
      <c r="M187" s="3" t="s">
        <v>27</v>
      </c>
      <c r="N187" s="3" t="s">
        <v>27</v>
      </c>
      <c r="O187" s="3" t="s">
        <v>27</v>
      </c>
      <c r="P187" s="3" t="s">
        <v>27</v>
      </c>
      <c r="Q187" s="3" t="s">
        <v>27</v>
      </c>
      <c r="R187" s="3" t="s">
        <v>27</v>
      </c>
      <c r="S187" s="3" t="s">
        <v>27</v>
      </c>
      <c r="T187" s="3" t="s">
        <v>27</v>
      </c>
      <c r="U187" s="3" t="s">
        <v>27</v>
      </c>
      <c r="V187" s="3" t="s">
        <v>27</v>
      </c>
      <c r="W187" s="3" t="s">
        <v>27</v>
      </c>
      <c r="X187" s="3" t="s">
        <v>27</v>
      </c>
      <c r="Y187" s="3" t="s">
        <v>27</v>
      </c>
      <c r="Z187" s="3" t="s">
        <v>27</v>
      </c>
      <c r="AA187" s="3" t="s">
        <v>27</v>
      </c>
      <c r="AB187" s="3" t="s">
        <v>27</v>
      </c>
      <c r="AC187" s="3" t="s">
        <v>27</v>
      </c>
      <c r="AD187" s="3" t="s">
        <v>27</v>
      </c>
      <c r="AE187" s="3" t="s">
        <v>27</v>
      </c>
      <c r="AF187" s="3" t="s">
        <v>27</v>
      </c>
      <c r="AG187" s="3" t="s">
        <v>27</v>
      </c>
      <c r="AH187" s="3" t="s">
        <v>27</v>
      </c>
      <c r="AI187" s="3" t="s">
        <v>27</v>
      </c>
      <c r="AJ187" s="3" t="s">
        <v>27</v>
      </c>
      <c r="AK187" s="3" t="s">
        <v>27</v>
      </c>
      <c r="AL187" s="3" t="s">
        <v>27</v>
      </c>
      <c r="AM187" s="3" t="s">
        <v>27</v>
      </c>
      <c r="AN187" s="3" t="s">
        <v>27</v>
      </c>
      <c r="AO187" s="3" t="s">
        <v>27</v>
      </c>
      <c r="AP187" s="3" t="s">
        <v>27</v>
      </c>
      <c r="AX187" s="3">
        <f t="shared" si="4"/>
        <v>59</v>
      </c>
      <c r="AY187" s="3">
        <f t="shared" si="5"/>
        <v>3</v>
      </c>
    </row>
    <row r="188" spans="2:51" x14ac:dyDescent="0.25">
      <c r="B188" s="3" t="s">
        <v>30</v>
      </c>
      <c r="C188" s="3" t="str">
        <f>C185</f>
        <v>UCPWR_FLAB-N</v>
      </c>
      <c r="D188" s="3" t="s">
        <v>29</v>
      </c>
      <c r="E188" s="3" t="str" cm="1">
        <f t="array" ref="E188">INDEX(PWR_Lab!$A$2:$A$126,AX188)</f>
        <v>KEWDLCZ006</v>
      </c>
      <c r="F188" s="3" t="s">
        <v>28</v>
      </c>
      <c r="G188" s="3" t="s">
        <v>28</v>
      </c>
      <c r="H188" s="3" t="s">
        <v>28</v>
      </c>
      <c r="I188" s="3">
        <v>3</v>
      </c>
      <c r="J188" s="3" cm="1">
        <f t="array" ref="J188">-INDEX(PWR_Lab!$F$2:$H$126,AX188,AY188)</f>
        <v>-0.34254000000000001</v>
      </c>
      <c r="K188" s="3" t="s">
        <v>27</v>
      </c>
      <c r="L188" s="3" t="s">
        <v>27</v>
      </c>
      <c r="M188" s="3" t="s">
        <v>27</v>
      </c>
      <c r="N188" s="3" t="s">
        <v>27</v>
      </c>
      <c r="O188" s="3" t="s">
        <v>27</v>
      </c>
      <c r="P188" s="3" t="s">
        <v>27</v>
      </c>
      <c r="Q188" s="3" t="s">
        <v>27</v>
      </c>
      <c r="R188" s="3" t="s">
        <v>27</v>
      </c>
      <c r="S188" s="3" t="s">
        <v>27</v>
      </c>
      <c r="T188" s="3" t="s">
        <v>27</v>
      </c>
      <c r="U188" s="3" t="s">
        <v>27</v>
      </c>
      <c r="V188" s="3" t="s">
        <v>27</v>
      </c>
      <c r="W188" s="3" t="s">
        <v>27</v>
      </c>
      <c r="X188" s="3" t="s">
        <v>27</v>
      </c>
      <c r="Y188" s="3" t="s">
        <v>27</v>
      </c>
      <c r="Z188" s="3" t="s">
        <v>27</v>
      </c>
      <c r="AA188" s="3" t="s">
        <v>27</v>
      </c>
      <c r="AB188" s="3" t="s">
        <v>27</v>
      </c>
      <c r="AC188" s="3" t="s">
        <v>27</v>
      </c>
      <c r="AD188" s="3" t="s">
        <v>27</v>
      </c>
      <c r="AE188" s="3" t="s">
        <v>27</v>
      </c>
      <c r="AF188" s="3" t="s">
        <v>27</v>
      </c>
      <c r="AG188" s="3" t="s">
        <v>27</v>
      </c>
      <c r="AH188" s="3" t="s">
        <v>27</v>
      </c>
      <c r="AI188" s="3" t="s">
        <v>27</v>
      </c>
      <c r="AJ188" s="3" t="s">
        <v>27</v>
      </c>
      <c r="AK188" s="3" t="s">
        <v>27</v>
      </c>
      <c r="AL188" s="3" t="s">
        <v>27</v>
      </c>
      <c r="AM188" s="3" t="s">
        <v>27</v>
      </c>
      <c r="AN188" s="3" t="s">
        <v>27</v>
      </c>
      <c r="AO188" s="3" t="s">
        <v>27</v>
      </c>
      <c r="AP188" s="3" t="s">
        <v>27</v>
      </c>
      <c r="AX188" s="3">
        <f t="shared" si="4"/>
        <v>60</v>
      </c>
      <c r="AY188" s="3">
        <f t="shared" si="5"/>
        <v>1</v>
      </c>
    </row>
    <row r="189" spans="2:51" x14ac:dyDescent="0.25">
      <c r="B189" s="3" t="s">
        <v>30</v>
      </c>
      <c r="C189" s="3" t="str">
        <f>C186</f>
        <v>UCPWR_FLAB-P</v>
      </c>
      <c r="D189" s="3" t="s">
        <v>29</v>
      </c>
      <c r="E189" s="3" t="str" cm="1">
        <f t="array" ref="E189">INDEX(PWR_Lab!$A$2:$A$126,AX189)</f>
        <v>KEWDLCZ006</v>
      </c>
      <c r="F189" s="3" t="s">
        <v>28</v>
      </c>
      <c r="G189" s="3" t="s">
        <v>28</v>
      </c>
      <c r="H189" s="3" t="s">
        <v>28</v>
      </c>
      <c r="I189" s="3">
        <v>3</v>
      </c>
      <c r="J189" s="3" cm="1">
        <f t="array" ref="J189">-INDEX(PWR_Lab!$F$2:$H$126,AX189,AY189)</f>
        <v>-0.35127999999999998</v>
      </c>
      <c r="K189" s="3" t="s">
        <v>27</v>
      </c>
      <c r="L189" s="3" t="s">
        <v>27</v>
      </c>
      <c r="M189" s="3" t="s">
        <v>27</v>
      </c>
      <c r="N189" s="3" t="s">
        <v>27</v>
      </c>
      <c r="O189" s="3" t="s">
        <v>27</v>
      </c>
      <c r="P189" s="3" t="s">
        <v>27</v>
      </c>
      <c r="Q189" s="3" t="s">
        <v>27</v>
      </c>
      <c r="R189" s="3" t="s">
        <v>27</v>
      </c>
      <c r="S189" s="3" t="s">
        <v>27</v>
      </c>
      <c r="T189" s="3" t="s">
        <v>27</v>
      </c>
      <c r="U189" s="3" t="s">
        <v>27</v>
      </c>
      <c r="V189" s="3" t="s">
        <v>27</v>
      </c>
      <c r="W189" s="3" t="s">
        <v>27</v>
      </c>
      <c r="X189" s="3" t="s">
        <v>27</v>
      </c>
      <c r="Y189" s="3" t="s">
        <v>27</v>
      </c>
      <c r="Z189" s="3" t="s">
        <v>27</v>
      </c>
      <c r="AA189" s="3" t="s">
        <v>27</v>
      </c>
      <c r="AB189" s="3" t="s">
        <v>27</v>
      </c>
      <c r="AC189" s="3" t="s">
        <v>27</v>
      </c>
      <c r="AD189" s="3" t="s">
        <v>27</v>
      </c>
      <c r="AE189" s="3" t="s">
        <v>27</v>
      </c>
      <c r="AF189" s="3" t="s">
        <v>27</v>
      </c>
      <c r="AG189" s="3" t="s">
        <v>27</v>
      </c>
      <c r="AH189" s="3" t="s">
        <v>27</v>
      </c>
      <c r="AI189" s="3" t="s">
        <v>27</v>
      </c>
      <c r="AJ189" s="3" t="s">
        <v>27</v>
      </c>
      <c r="AK189" s="3" t="s">
        <v>27</v>
      </c>
      <c r="AL189" s="3" t="s">
        <v>27</v>
      </c>
      <c r="AM189" s="3" t="s">
        <v>27</v>
      </c>
      <c r="AN189" s="3" t="s">
        <v>27</v>
      </c>
      <c r="AO189" s="3" t="s">
        <v>27</v>
      </c>
      <c r="AP189" s="3" t="s">
        <v>27</v>
      </c>
      <c r="AX189" s="3">
        <f t="shared" si="4"/>
        <v>60</v>
      </c>
      <c r="AY189" s="3">
        <f t="shared" si="5"/>
        <v>2</v>
      </c>
    </row>
    <row r="190" spans="2:51" x14ac:dyDescent="0.25">
      <c r="B190" s="3" t="s">
        <v>30</v>
      </c>
      <c r="C190" s="3" t="str">
        <f>C187</f>
        <v>UCPWR_FLAB-S</v>
      </c>
      <c r="D190" s="3" t="s">
        <v>29</v>
      </c>
      <c r="E190" s="3" t="str" cm="1">
        <f t="array" ref="E190">INDEX(PWR_Lab!$A$2:$A$126,AX190)</f>
        <v>KEWDLCZ006</v>
      </c>
      <c r="F190" s="3" t="s">
        <v>28</v>
      </c>
      <c r="G190" s="3" t="s">
        <v>28</v>
      </c>
      <c r="H190" s="3" t="s">
        <v>28</v>
      </c>
      <c r="I190" s="3">
        <v>3</v>
      </c>
      <c r="J190" s="3" cm="1">
        <f t="array" ref="J190">-INDEX(PWR_Lab!$F$2:$H$126,AX190,AY190)</f>
        <v>-0.34053</v>
      </c>
      <c r="K190" s="3" t="s">
        <v>27</v>
      </c>
      <c r="L190" s="3" t="s">
        <v>27</v>
      </c>
      <c r="M190" s="3" t="s">
        <v>27</v>
      </c>
      <c r="N190" s="3" t="s">
        <v>27</v>
      </c>
      <c r="O190" s="3" t="s">
        <v>27</v>
      </c>
      <c r="P190" s="3" t="s">
        <v>27</v>
      </c>
      <c r="Q190" s="3" t="s">
        <v>27</v>
      </c>
      <c r="R190" s="3" t="s">
        <v>27</v>
      </c>
      <c r="S190" s="3" t="s">
        <v>27</v>
      </c>
      <c r="T190" s="3" t="s">
        <v>27</v>
      </c>
      <c r="U190" s="3" t="s">
        <v>27</v>
      </c>
      <c r="V190" s="3" t="s">
        <v>27</v>
      </c>
      <c r="W190" s="3" t="s">
        <v>27</v>
      </c>
      <c r="X190" s="3" t="s">
        <v>27</v>
      </c>
      <c r="Y190" s="3" t="s">
        <v>27</v>
      </c>
      <c r="Z190" s="3" t="s">
        <v>27</v>
      </c>
      <c r="AA190" s="3" t="s">
        <v>27</v>
      </c>
      <c r="AB190" s="3" t="s">
        <v>27</v>
      </c>
      <c r="AC190" s="3" t="s">
        <v>27</v>
      </c>
      <c r="AD190" s="3" t="s">
        <v>27</v>
      </c>
      <c r="AE190" s="3" t="s">
        <v>27</v>
      </c>
      <c r="AF190" s="3" t="s">
        <v>27</v>
      </c>
      <c r="AG190" s="3" t="s">
        <v>27</v>
      </c>
      <c r="AH190" s="3" t="s">
        <v>27</v>
      </c>
      <c r="AI190" s="3" t="s">
        <v>27</v>
      </c>
      <c r="AJ190" s="3" t="s">
        <v>27</v>
      </c>
      <c r="AK190" s="3" t="s">
        <v>27</v>
      </c>
      <c r="AL190" s="3" t="s">
        <v>27</v>
      </c>
      <c r="AM190" s="3" t="s">
        <v>27</v>
      </c>
      <c r="AN190" s="3" t="s">
        <v>27</v>
      </c>
      <c r="AO190" s="3" t="s">
        <v>27</v>
      </c>
      <c r="AP190" s="3" t="s">
        <v>27</v>
      </c>
      <c r="AX190" s="3">
        <f t="shared" si="4"/>
        <v>60</v>
      </c>
      <c r="AY190" s="3">
        <f t="shared" si="5"/>
        <v>3</v>
      </c>
    </row>
    <row r="191" spans="2:51" x14ac:dyDescent="0.25">
      <c r="B191" s="3" t="s">
        <v>30</v>
      </c>
      <c r="C191" s="3" t="str">
        <f>C188</f>
        <v>UCPWR_FLAB-N</v>
      </c>
      <c r="D191" s="3" t="s">
        <v>29</v>
      </c>
      <c r="E191" s="3" t="str" cm="1">
        <f t="array" ref="E191">INDEX(PWR_Lab!$A$2:$A$126,AX191)</f>
        <v>KEWDLCZ007</v>
      </c>
      <c r="F191" s="3" t="s">
        <v>28</v>
      </c>
      <c r="G191" s="3" t="s">
        <v>28</v>
      </c>
      <c r="H191" s="3" t="s">
        <v>28</v>
      </c>
      <c r="I191" s="3">
        <v>3</v>
      </c>
      <c r="J191" s="3" cm="1">
        <f t="array" ref="J191">-INDEX(PWR_Lab!$F$2:$H$126,AX191,AY191)</f>
        <v>-0.34254000000000001</v>
      </c>
      <c r="K191" s="3" t="s">
        <v>27</v>
      </c>
      <c r="L191" s="3" t="s">
        <v>27</v>
      </c>
      <c r="M191" s="3" t="s">
        <v>27</v>
      </c>
      <c r="N191" s="3" t="s">
        <v>27</v>
      </c>
      <c r="O191" s="3" t="s">
        <v>27</v>
      </c>
      <c r="P191" s="3" t="s">
        <v>27</v>
      </c>
      <c r="Q191" s="3" t="s">
        <v>27</v>
      </c>
      <c r="R191" s="3" t="s">
        <v>27</v>
      </c>
      <c r="S191" s="3" t="s">
        <v>27</v>
      </c>
      <c r="T191" s="3" t="s">
        <v>27</v>
      </c>
      <c r="U191" s="3" t="s">
        <v>27</v>
      </c>
      <c r="V191" s="3" t="s">
        <v>27</v>
      </c>
      <c r="W191" s="3" t="s">
        <v>27</v>
      </c>
      <c r="X191" s="3" t="s">
        <v>27</v>
      </c>
      <c r="Y191" s="3" t="s">
        <v>27</v>
      </c>
      <c r="Z191" s="3" t="s">
        <v>27</v>
      </c>
      <c r="AA191" s="3" t="s">
        <v>27</v>
      </c>
      <c r="AB191" s="3" t="s">
        <v>27</v>
      </c>
      <c r="AC191" s="3" t="s">
        <v>27</v>
      </c>
      <c r="AD191" s="3" t="s">
        <v>27</v>
      </c>
      <c r="AE191" s="3" t="s">
        <v>27</v>
      </c>
      <c r="AF191" s="3" t="s">
        <v>27</v>
      </c>
      <c r="AG191" s="3" t="s">
        <v>27</v>
      </c>
      <c r="AH191" s="3" t="s">
        <v>27</v>
      </c>
      <c r="AI191" s="3" t="s">
        <v>27</v>
      </c>
      <c r="AJ191" s="3" t="s">
        <v>27</v>
      </c>
      <c r="AK191" s="3" t="s">
        <v>27</v>
      </c>
      <c r="AL191" s="3" t="s">
        <v>27</v>
      </c>
      <c r="AM191" s="3" t="s">
        <v>27</v>
      </c>
      <c r="AN191" s="3" t="s">
        <v>27</v>
      </c>
      <c r="AO191" s="3" t="s">
        <v>27</v>
      </c>
      <c r="AP191" s="3" t="s">
        <v>27</v>
      </c>
      <c r="AX191" s="3">
        <f t="shared" si="4"/>
        <v>61</v>
      </c>
      <c r="AY191" s="3">
        <f t="shared" si="5"/>
        <v>1</v>
      </c>
    </row>
    <row r="192" spans="2:51" x14ac:dyDescent="0.25">
      <c r="B192" s="3" t="s">
        <v>30</v>
      </c>
      <c r="C192" s="3" t="str">
        <f>C189</f>
        <v>UCPWR_FLAB-P</v>
      </c>
      <c r="D192" s="3" t="s">
        <v>29</v>
      </c>
      <c r="E192" s="3" t="str" cm="1">
        <f t="array" ref="E192">INDEX(PWR_Lab!$A$2:$A$126,AX192)</f>
        <v>KEWDLCZ007</v>
      </c>
      <c r="F192" s="3" t="s">
        <v>28</v>
      </c>
      <c r="G192" s="3" t="s">
        <v>28</v>
      </c>
      <c r="H192" s="3" t="s">
        <v>28</v>
      </c>
      <c r="I192" s="3">
        <v>3</v>
      </c>
      <c r="J192" s="3" cm="1">
        <f t="array" ref="J192">-INDEX(PWR_Lab!$F$2:$H$126,AX192,AY192)</f>
        <v>-0.35127999999999998</v>
      </c>
      <c r="K192" s="3" t="s">
        <v>27</v>
      </c>
      <c r="L192" s="3" t="s">
        <v>27</v>
      </c>
      <c r="M192" s="3" t="s">
        <v>27</v>
      </c>
      <c r="N192" s="3" t="s">
        <v>27</v>
      </c>
      <c r="O192" s="3" t="s">
        <v>27</v>
      </c>
      <c r="P192" s="3" t="s">
        <v>27</v>
      </c>
      <c r="Q192" s="3" t="s">
        <v>27</v>
      </c>
      <c r="R192" s="3" t="s">
        <v>27</v>
      </c>
      <c r="S192" s="3" t="s">
        <v>27</v>
      </c>
      <c r="T192" s="3" t="s">
        <v>27</v>
      </c>
      <c r="U192" s="3" t="s">
        <v>27</v>
      </c>
      <c r="V192" s="3" t="s">
        <v>27</v>
      </c>
      <c r="W192" s="3" t="s">
        <v>27</v>
      </c>
      <c r="X192" s="3" t="s">
        <v>27</v>
      </c>
      <c r="Y192" s="3" t="s">
        <v>27</v>
      </c>
      <c r="Z192" s="3" t="s">
        <v>27</v>
      </c>
      <c r="AA192" s="3" t="s">
        <v>27</v>
      </c>
      <c r="AB192" s="3" t="s">
        <v>27</v>
      </c>
      <c r="AC192" s="3" t="s">
        <v>27</v>
      </c>
      <c r="AD192" s="3" t="s">
        <v>27</v>
      </c>
      <c r="AE192" s="3" t="s">
        <v>27</v>
      </c>
      <c r="AF192" s="3" t="s">
        <v>27</v>
      </c>
      <c r="AG192" s="3" t="s">
        <v>27</v>
      </c>
      <c r="AH192" s="3" t="s">
        <v>27</v>
      </c>
      <c r="AI192" s="3" t="s">
        <v>27</v>
      </c>
      <c r="AJ192" s="3" t="s">
        <v>27</v>
      </c>
      <c r="AK192" s="3" t="s">
        <v>27</v>
      </c>
      <c r="AL192" s="3" t="s">
        <v>27</v>
      </c>
      <c r="AM192" s="3" t="s">
        <v>27</v>
      </c>
      <c r="AN192" s="3" t="s">
        <v>27</v>
      </c>
      <c r="AO192" s="3" t="s">
        <v>27</v>
      </c>
      <c r="AP192" s="3" t="s">
        <v>27</v>
      </c>
      <c r="AX192" s="3">
        <f t="shared" si="4"/>
        <v>61</v>
      </c>
      <c r="AY192" s="3">
        <f t="shared" si="5"/>
        <v>2</v>
      </c>
    </row>
    <row r="193" spans="2:51" x14ac:dyDescent="0.25">
      <c r="B193" s="3" t="s">
        <v>30</v>
      </c>
      <c r="C193" s="3" t="str">
        <f>C190</f>
        <v>UCPWR_FLAB-S</v>
      </c>
      <c r="D193" s="3" t="s">
        <v>29</v>
      </c>
      <c r="E193" s="3" t="str" cm="1">
        <f t="array" ref="E193">INDEX(PWR_Lab!$A$2:$A$126,AX193)</f>
        <v>KEWDLCZ007</v>
      </c>
      <c r="F193" s="3" t="s">
        <v>28</v>
      </c>
      <c r="G193" s="3" t="s">
        <v>28</v>
      </c>
      <c r="H193" s="3" t="s">
        <v>28</v>
      </c>
      <c r="I193" s="3">
        <v>3</v>
      </c>
      <c r="J193" s="3" cm="1">
        <f t="array" ref="J193">-INDEX(PWR_Lab!$F$2:$H$126,AX193,AY193)</f>
        <v>-0.34053</v>
      </c>
      <c r="K193" s="3" t="s">
        <v>27</v>
      </c>
      <c r="L193" s="3" t="s">
        <v>27</v>
      </c>
      <c r="M193" s="3" t="s">
        <v>27</v>
      </c>
      <c r="N193" s="3" t="s">
        <v>27</v>
      </c>
      <c r="O193" s="3" t="s">
        <v>27</v>
      </c>
      <c r="P193" s="3" t="s">
        <v>27</v>
      </c>
      <c r="Q193" s="3" t="s">
        <v>27</v>
      </c>
      <c r="R193" s="3" t="s">
        <v>27</v>
      </c>
      <c r="S193" s="3" t="s">
        <v>27</v>
      </c>
      <c r="T193" s="3" t="s">
        <v>27</v>
      </c>
      <c r="U193" s="3" t="s">
        <v>27</v>
      </c>
      <c r="V193" s="3" t="s">
        <v>27</v>
      </c>
      <c r="W193" s="3" t="s">
        <v>27</v>
      </c>
      <c r="X193" s="3" t="s">
        <v>27</v>
      </c>
      <c r="Y193" s="3" t="s">
        <v>27</v>
      </c>
      <c r="Z193" s="3" t="s">
        <v>27</v>
      </c>
      <c r="AA193" s="3" t="s">
        <v>27</v>
      </c>
      <c r="AB193" s="3" t="s">
        <v>27</v>
      </c>
      <c r="AC193" s="3" t="s">
        <v>27</v>
      </c>
      <c r="AD193" s="3" t="s">
        <v>27</v>
      </c>
      <c r="AE193" s="3" t="s">
        <v>27</v>
      </c>
      <c r="AF193" s="3" t="s">
        <v>27</v>
      </c>
      <c r="AG193" s="3" t="s">
        <v>27</v>
      </c>
      <c r="AH193" s="3" t="s">
        <v>27</v>
      </c>
      <c r="AI193" s="3" t="s">
        <v>27</v>
      </c>
      <c r="AJ193" s="3" t="s">
        <v>27</v>
      </c>
      <c r="AK193" s="3" t="s">
        <v>27</v>
      </c>
      <c r="AL193" s="3" t="s">
        <v>27</v>
      </c>
      <c r="AM193" s="3" t="s">
        <v>27</v>
      </c>
      <c r="AN193" s="3" t="s">
        <v>27</v>
      </c>
      <c r="AO193" s="3" t="s">
        <v>27</v>
      </c>
      <c r="AP193" s="3" t="s">
        <v>27</v>
      </c>
      <c r="AX193" s="3">
        <f t="shared" si="4"/>
        <v>61</v>
      </c>
      <c r="AY193" s="3">
        <f t="shared" si="5"/>
        <v>3</v>
      </c>
    </row>
    <row r="194" spans="2:51" x14ac:dyDescent="0.25">
      <c r="B194" s="3" t="s">
        <v>30</v>
      </c>
      <c r="C194" s="3" t="str">
        <f>C191</f>
        <v>UCPWR_FLAB-N</v>
      </c>
      <c r="D194" s="3" t="s">
        <v>29</v>
      </c>
      <c r="E194" s="3" t="str" cm="1">
        <f t="array" ref="E194">INDEX(PWR_Lab!$A$2:$A$126,AX194)</f>
        <v>KEWDLCZ008</v>
      </c>
      <c r="F194" s="3" t="s">
        <v>28</v>
      </c>
      <c r="G194" s="3" t="s">
        <v>28</v>
      </c>
      <c r="H194" s="3" t="s">
        <v>28</v>
      </c>
      <c r="I194" s="3">
        <v>3</v>
      </c>
      <c r="J194" s="3" cm="1">
        <f t="array" ref="J194">-INDEX(PWR_Lab!$F$2:$H$126,AX194,AY194)</f>
        <v>-0.34254000000000001</v>
      </c>
      <c r="K194" s="3" t="s">
        <v>27</v>
      </c>
      <c r="L194" s="3" t="s">
        <v>27</v>
      </c>
      <c r="M194" s="3" t="s">
        <v>27</v>
      </c>
      <c r="N194" s="3" t="s">
        <v>27</v>
      </c>
      <c r="O194" s="3" t="s">
        <v>27</v>
      </c>
      <c r="P194" s="3" t="s">
        <v>27</v>
      </c>
      <c r="Q194" s="3" t="s">
        <v>27</v>
      </c>
      <c r="R194" s="3" t="s">
        <v>27</v>
      </c>
      <c r="S194" s="3" t="s">
        <v>27</v>
      </c>
      <c r="T194" s="3" t="s">
        <v>27</v>
      </c>
      <c r="U194" s="3" t="s">
        <v>27</v>
      </c>
      <c r="V194" s="3" t="s">
        <v>27</v>
      </c>
      <c r="W194" s="3" t="s">
        <v>27</v>
      </c>
      <c r="X194" s="3" t="s">
        <v>27</v>
      </c>
      <c r="Y194" s="3" t="s">
        <v>27</v>
      </c>
      <c r="Z194" s="3" t="s">
        <v>27</v>
      </c>
      <c r="AA194" s="3" t="s">
        <v>27</v>
      </c>
      <c r="AB194" s="3" t="s">
        <v>27</v>
      </c>
      <c r="AC194" s="3" t="s">
        <v>27</v>
      </c>
      <c r="AD194" s="3" t="s">
        <v>27</v>
      </c>
      <c r="AE194" s="3" t="s">
        <v>27</v>
      </c>
      <c r="AF194" s="3" t="s">
        <v>27</v>
      </c>
      <c r="AG194" s="3" t="s">
        <v>27</v>
      </c>
      <c r="AH194" s="3" t="s">
        <v>27</v>
      </c>
      <c r="AI194" s="3" t="s">
        <v>27</v>
      </c>
      <c r="AJ194" s="3" t="s">
        <v>27</v>
      </c>
      <c r="AK194" s="3" t="s">
        <v>27</v>
      </c>
      <c r="AL194" s="3" t="s">
        <v>27</v>
      </c>
      <c r="AM194" s="3" t="s">
        <v>27</v>
      </c>
      <c r="AN194" s="3" t="s">
        <v>27</v>
      </c>
      <c r="AO194" s="3" t="s">
        <v>27</v>
      </c>
      <c r="AP194" s="3" t="s">
        <v>27</v>
      </c>
      <c r="AX194" s="3">
        <f t="shared" si="4"/>
        <v>62</v>
      </c>
      <c r="AY194" s="3">
        <f t="shared" si="5"/>
        <v>1</v>
      </c>
    </row>
    <row r="195" spans="2:51" x14ac:dyDescent="0.25">
      <c r="B195" s="3" t="s">
        <v>30</v>
      </c>
      <c r="C195" s="3" t="str">
        <f>C192</f>
        <v>UCPWR_FLAB-P</v>
      </c>
      <c r="D195" s="3" t="s">
        <v>29</v>
      </c>
      <c r="E195" s="3" t="str" cm="1">
        <f t="array" ref="E195">INDEX(PWR_Lab!$A$2:$A$126,AX195)</f>
        <v>KEWDLCZ008</v>
      </c>
      <c r="F195" s="3" t="s">
        <v>28</v>
      </c>
      <c r="G195" s="3" t="s">
        <v>28</v>
      </c>
      <c r="H195" s="3" t="s">
        <v>28</v>
      </c>
      <c r="I195" s="3">
        <v>3</v>
      </c>
      <c r="J195" s="3" cm="1">
        <f t="array" ref="J195">-INDEX(PWR_Lab!$F$2:$H$126,AX195,AY195)</f>
        <v>-0.35127999999999998</v>
      </c>
      <c r="K195" s="3" t="s">
        <v>27</v>
      </c>
      <c r="L195" s="3" t="s">
        <v>27</v>
      </c>
      <c r="M195" s="3" t="s">
        <v>27</v>
      </c>
      <c r="N195" s="3" t="s">
        <v>27</v>
      </c>
      <c r="O195" s="3" t="s">
        <v>27</v>
      </c>
      <c r="P195" s="3" t="s">
        <v>27</v>
      </c>
      <c r="Q195" s="3" t="s">
        <v>27</v>
      </c>
      <c r="R195" s="3" t="s">
        <v>27</v>
      </c>
      <c r="S195" s="3" t="s">
        <v>27</v>
      </c>
      <c r="T195" s="3" t="s">
        <v>27</v>
      </c>
      <c r="U195" s="3" t="s">
        <v>27</v>
      </c>
      <c r="V195" s="3" t="s">
        <v>27</v>
      </c>
      <c r="W195" s="3" t="s">
        <v>27</v>
      </c>
      <c r="X195" s="3" t="s">
        <v>27</v>
      </c>
      <c r="Y195" s="3" t="s">
        <v>27</v>
      </c>
      <c r="Z195" s="3" t="s">
        <v>27</v>
      </c>
      <c r="AA195" s="3" t="s">
        <v>27</v>
      </c>
      <c r="AB195" s="3" t="s">
        <v>27</v>
      </c>
      <c r="AC195" s="3" t="s">
        <v>27</v>
      </c>
      <c r="AD195" s="3" t="s">
        <v>27</v>
      </c>
      <c r="AE195" s="3" t="s">
        <v>27</v>
      </c>
      <c r="AF195" s="3" t="s">
        <v>27</v>
      </c>
      <c r="AG195" s="3" t="s">
        <v>27</v>
      </c>
      <c r="AH195" s="3" t="s">
        <v>27</v>
      </c>
      <c r="AI195" s="3" t="s">
        <v>27</v>
      </c>
      <c r="AJ195" s="3" t="s">
        <v>27</v>
      </c>
      <c r="AK195" s="3" t="s">
        <v>27</v>
      </c>
      <c r="AL195" s="3" t="s">
        <v>27</v>
      </c>
      <c r="AM195" s="3" t="s">
        <v>27</v>
      </c>
      <c r="AN195" s="3" t="s">
        <v>27</v>
      </c>
      <c r="AO195" s="3" t="s">
        <v>27</v>
      </c>
      <c r="AP195" s="3" t="s">
        <v>27</v>
      </c>
      <c r="AX195" s="3">
        <f t="shared" si="4"/>
        <v>62</v>
      </c>
      <c r="AY195" s="3">
        <f t="shared" si="5"/>
        <v>2</v>
      </c>
    </row>
    <row r="196" spans="2:51" x14ac:dyDescent="0.25">
      <c r="B196" s="3" t="s">
        <v>30</v>
      </c>
      <c r="C196" s="3" t="str">
        <f>C193</f>
        <v>UCPWR_FLAB-S</v>
      </c>
      <c r="D196" s="3" t="s">
        <v>29</v>
      </c>
      <c r="E196" s="3" t="str" cm="1">
        <f t="array" ref="E196">INDEX(PWR_Lab!$A$2:$A$126,AX196)</f>
        <v>KEWDLCZ008</v>
      </c>
      <c r="F196" s="3" t="s">
        <v>28</v>
      </c>
      <c r="G196" s="3" t="s">
        <v>28</v>
      </c>
      <c r="H196" s="3" t="s">
        <v>28</v>
      </c>
      <c r="I196" s="3">
        <v>3</v>
      </c>
      <c r="J196" s="3" cm="1">
        <f t="array" ref="J196">-INDEX(PWR_Lab!$F$2:$H$126,AX196,AY196)</f>
        <v>-0.34053</v>
      </c>
      <c r="K196" s="3" t="s">
        <v>27</v>
      </c>
      <c r="L196" s="3" t="s">
        <v>27</v>
      </c>
      <c r="M196" s="3" t="s">
        <v>27</v>
      </c>
      <c r="N196" s="3" t="s">
        <v>27</v>
      </c>
      <c r="O196" s="3" t="s">
        <v>27</v>
      </c>
      <c r="P196" s="3" t="s">
        <v>27</v>
      </c>
      <c r="Q196" s="3" t="s">
        <v>27</v>
      </c>
      <c r="R196" s="3" t="s">
        <v>27</v>
      </c>
      <c r="S196" s="3" t="s">
        <v>27</v>
      </c>
      <c r="T196" s="3" t="s">
        <v>27</v>
      </c>
      <c r="U196" s="3" t="s">
        <v>27</v>
      </c>
      <c r="V196" s="3" t="s">
        <v>27</v>
      </c>
      <c r="W196" s="3" t="s">
        <v>27</v>
      </c>
      <c r="X196" s="3" t="s">
        <v>27</v>
      </c>
      <c r="Y196" s="3" t="s">
        <v>27</v>
      </c>
      <c r="Z196" s="3" t="s">
        <v>27</v>
      </c>
      <c r="AA196" s="3" t="s">
        <v>27</v>
      </c>
      <c r="AB196" s="3" t="s">
        <v>27</v>
      </c>
      <c r="AC196" s="3" t="s">
        <v>27</v>
      </c>
      <c r="AD196" s="3" t="s">
        <v>27</v>
      </c>
      <c r="AE196" s="3" t="s">
        <v>27</v>
      </c>
      <c r="AF196" s="3" t="s">
        <v>27</v>
      </c>
      <c r="AG196" s="3" t="s">
        <v>27</v>
      </c>
      <c r="AH196" s="3" t="s">
        <v>27</v>
      </c>
      <c r="AI196" s="3" t="s">
        <v>27</v>
      </c>
      <c r="AJ196" s="3" t="s">
        <v>27</v>
      </c>
      <c r="AK196" s="3" t="s">
        <v>27</v>
      </c>
      <c r="AL196" s="3" t="s">
        <v>27</v>
      </c>
      <c r="AM196" s="3" t="s">
        <v>27</v>
      </c>
      <c r="AN196" s="3" t="s">
        <v>27</v>
      </c>
      <c r="AO196" s="3" t="s">
        <v>27</v>
      </c>
      <c r="AP196" s="3" t="s">
        <v>27</v>
      </c>
      <c r="AX196" s="3">
        <f t="shared" si="4"/>
        <v>62</v>
      </c>
      <c r="AY196" s="3">
        <f t="shared" si="5"/>
        <v>3</v>
      </c>
    </row>
    <row r="197" spans="2:51" x14ac:dyDescent="0.25">
      <c r="B197" s="3" t="s">
        <v>30</v>
      </c>
      <c r="C197" s="3" t="str">
        <f>C194</f>
        <v>UCPWR_FLAB-N</v>
      </c>
      <c r="D197" s="3" t="s">
        <v>29</v>
      </c>
      <c r="E197" s="3" t="str" cm="1">
        <f t="array" ref="E197">INDEX(PWR_Lab!$A$2:$A$126,AX197)</f>
        <v>KEWDLCZ009</v>
      </c>
      <c r="F197" s="3" t="s">
        <v>28</v>
      </c>
      <c r="G197" s="3" t="s">
        <v>28</v>
      </c>
      <c r="H197" s="3" t="s">
        <v>28</v>
      </c>
      <c r="I197" s="3">
        <v>3</v>
      </c>
      <c r="J197" s="3" cm="1">
        <f t="array" ref="J197">-INDEX(PWR_Lab!$F$2:$H$126,AX197,AY197)</f>
        <v>0</v>
      </c>
      <c r="K197" s="3" t="s">
        <v>27</v>
      </c>
      <c r="L197" s="3" t="s">
        <v>27</v>
      </c>
      <c r="M197" s="3" t="s">
        <v>27</v>
      </c>
      <c r="N197" s="3" t="s">
        <v>27</v>
      </c>
      <c r="O197" s="3" t="s">
        <v>27</v>
      </c>
      <c r="P197" s="3" t="s">
        <v>27</v>
      </c>
      <c r="Q197" s="3" t="s">
        <v>27</v>
      </c>
      <c r="R197" s="3" t="s">
        <v>27</v>
      </c>
      <c r="S197" s="3" t="s">
        <v>27</v>
      </c>
      <c r="T197" s="3" t="s">
        <v>27</v>
      </c>
      <c r="U197" s="3" t="s">
        <v>27</v>
      </c>
      <c r="V197" s="3" t="s">
        <v>27</v>
      </c>
      <c r="W197" s="3" t="s">
        <v>27</v>
      </c>
      <c r="X197" s="3" t="s">
        <v>27</v>
      </c>
      <c r="Y197" s="3" t="s">
        <v>27</v>
      </c>
      <c r="Z197" s="3" t="s">
        <v>27</v>
      </c>
      <c r="AA197" s="3" t="s">
        <v>27</v>
      </c>
      <c r="AB197" s="3" t="s">
        <v>27</v>
      </c>
      <c r="AC197" s="3" t="s">
        <v>27</v>
      </c>
      <c r="AD197" s="3" t="s">
        <v>27</v>
      </c>
      <c r="AE197" s="3" t="s">
        <v>27</v>
      </c>
      <c r="AF197" s="3" t="s">
        <v>27</v>
      </c>
      <c r="AG197" s="3" t="s">
        <v>27</v>
      </c>
      <c r="AH197" s="3" t="s">
        <v>27</v>
      </c>
      <c r="AI197" s="3" t="s">
        <v>27</v>
      </c>
      <c r="AJ197" s="3" t="s">
        <v>27</v>
      </c>
      <c r="AK197" s="3" t="s">
        <v>27</v>
      </c>
      <c r="AL197" s="3" t="s">
        <v>27</v>
      </c>
      <c r="AM197" s="3" t="s">
        <v>27</v>
      </c>
      <c r="AN197" s="3" t="s">
        <v>27</v>
      </c>
      <c r="AO197" s="3" t="s">
        <v>27</v>
      </c>
      <c r="AP197" s="3" t="s">
        <v>27</v>
      </c>
      <c r="AX197" s="3">
        <f t="shared" si="4"/>
        <v>63</v>
      </c>
      <c r="AY197" s="3">
        <f t="shared" si="5"/>
        <v>1</v>
      </c>
    </row>
    <row r="198" spans="2:51" x14ac:dyDescent="0.25">
      <c r="B198" s="3" t="s">
        <v>30</v>
      </c>
      <c r="C198" s="3" t="str">
        <f>C195</f>
        <v>UCPWR_FLAB-P</v>
      </c>
      <c r="D198" s="3" t="s">
        <v>29</v>
      </c>
      <c r="E198" s="3" t="str" cm="1">
        <f t="array" ref="E198">INDEX(PWR_Lab!$A$2:$A$126,AX198)</f>
        <v>KEWDLCZ009</v>
      </c>
      <c r="F198" s="3" t="s">
        <v>28</v>
      </c>
      <c r="G198" s="3" t="s">
        <v>28</v>
      </c>
      <c r="H198" s="3" t="s">
        <v>28</v>
      </c>
      <c r="I198" s="3">
        <v>3</v>
      </c>
      <c r="J198" s="3" cm="1">
        <f t="array" ref="J198">-INDEX(PWR_Lab!$F$2:$H$126,AX198,AY198)</f>
        <v>0</v>
      </c>
      <c r="K198" s="3" t="s">
        <v>27</v>
      </c>
      <c r="L198" s="3" t="s">
        <v>27</v>
      </c>
      <c r="M198" s="3" t="s">
        <v>27</v>
      </c>
      <c r="N198" s="3" t="s">
        <v>27</v>
      </c>
      <c r="O198" s="3" t="s">
        <v>27</v>
      </c>
      <c r="P198" s="3" t="s">
        <v>27</v>
      </c>
      <c r="Q198" s="3" t="s">
        <v>27</v>
      </c>
      <c r="R198" s="3" t="s">
        <v>27</v>
      </c>
      <c r="S198" s="3" t="s">
        <v>27</v>
      </c>
      <c r="T198" s="3" t="s">
        <v>27</v>
      </c>
      <c r="U198" s="3" t="s">
        <v>27</v>
      </c>
      <c r="V198" s="3" t="s">
        <v>27</v>
      </c>
      <c r="W198" s="3" t="s">
        <v>27</v>
      </c>
      <c r="X198" s="3" t="s">
        <v>27</v>
      </c>
      <c r="Y198" s="3" t="s">
        <v>27</v>
      </c>
      <c r="Z198" s="3" t="s">
        <v>27</v>
      </c>
      <c r="AA198" s="3" t="s">
        <v>27</v>
      </c>
      <c r="AB198" s="3" t="s">
        <v>27</v>
      </c>
      <c r="AC198" s="3" t="s">
        <v>27</v>
      </c>
      <c r="AD198" s="3" t="s">
        <v>27</v>
      </c>
      <c r="AE198" s="3" t="s">
        <v>27</v>
      </c>
      <c r="AF198" s="3" t="s">
        <v>27</v>
      </c>
      <c r="AG198" s="3" t="s">
        <v>27</v>
      </c>
      <c r="AH198" s="3" t="s">
        <v>27</v>
      </c>
      <c r="AI198" s="3" t="s">
        <v>27</v>
      </c>
      <c r="AJ198" s="3" t="s">
        <v>27</v>
      </c>
      <c r="AK198" s="3" t="s">
        <v>27</v>
      </c>
      <c r="AL198" s="3" t="s">
        <v>27</v>
      </c>
      <c r="AM198" s="3" t="s">
        <v>27</v>
      </c>
      <c r="AN198" s="3" t="s">
        <v>27</v>
      </c>
      <c r="AO198" s="3" t="s">
        <v>27</v>
      </c>
      <c r="AP198" s="3" t="s">
        <v>27</v>
      </c>
      <c r="AX198" s="3">
        <f t="shared" si="4"/>
        <v>63</v>
      </c>
      <c r="AY198" s="3">
        <f t="shared" si="5"/>
        <v>2</v>
      </c>
    </row>
    <row r="199" spans="2:51" x14ac:dyDescent="0.25">
      <c r="B199" s="3" t="s">
        <v>30</v>
      </c>
      <c r="C199" s="3" t="str">
        <f>C196</f>
        <v>UCPWR_FLAB-S</v>
      </c>
      <c r="D199" s="3" t="s">
        <v>29</v>
      </c>
      <c r="E199" s="3" t="str" cm="1">
        <f t="array" ref="E199">INDEX(PWR_Lab!$A$2:$A$126,AX199)</f>
        <v>KEWDLCZ009</v>
      </c>
      <c r="F199" s="3" t="s">
        <v>28</v>
      </c>
      <c r="G199" s="3" t="s">
        <v>28</v>
      </c>
      <c r="H199" s="3" t="s">
        <v>28</v>
      </c>
      <c r="I199" s="3">
        <v>3</v>
      </c>
      <c r="J199" s="3" cm="1">
        <f t="array" ref="J199">-INDEX(PWR_Lab!$F$2:$H$126,AX199,AY199)</f>
        <v>0</v>
      </c>
      <c r="K199" s="3" t="s">
        <v>27</v>
      </c>
      <c r="L199" s="3" t="s">
        <v>27</v>
      </c>
      <c r="M199" s="3" t="s">
        <v>27</v>
      </c>
      <c r="N199" s="3" t="s">
        <v>27</v>
      </c>
      <c r="O199" s="3" t="s">
        <v>27</v>
      </c>
      <c r="P199" s="3" t="s">
        <v>27</v>
      </c>
      <c r="Q199" s="3" t="s">
        <v>27</v>
      </c>
      <c r="R199" s="3" t="s">
        <v>27</v>
      </c>
      <c r="S199" s="3" t="s">
        <v>27</v>
      </c>
      <c r="T199" s="3" t="s">
        <v>27</v>
      </c>
      <c r="U199" s="3" t="s">
        <v>27</v>
      </c>
      <c r="V199" s="3" t="s">
        <v>27</v>
      </c>
      <c r="W199" s="3" t="s">
        <v>27</v>
      </c>
      <c r="X199" s="3" t="s">
        <v>27</v>
      </c>
      <c r="Y199" s="3" t="s">
        <v>27</v>
      </c>
      <c r="Z199" s="3" t="s">
        <v>27</v>
      </c>
      <c r="AA199" s="3" t="s">
        <v>27</v>
      </c>
      <c r="AB199" s="3" t="s">
        <v>27</v>
      </c>
      <c r="AC199" s="3" t="s">
        <v>27</v>
      </c>
      <c r="AD199" s="3" t="s">
        <v>27</v>
      </c>
      <c r="AE199" s="3" t="s">
        <v>27</v>
      </c>
      <c r="AF199" s="3" t="s">
        <v>27</v>
      </c>
      <c r="AG199" s="3" t="s">
        <v>27</v>
      </c>
      <c r="AH199" s="3" t="s">
        <v>27</v>
      </c>
      <c r="AI199" s="3" t="s">
        <v>27</v>
      </c>
      <c r="AJ199" s="3" t="s">
        <v>27</v>
      </c>
      <c r="AK199" s="3" t="s">
        <v>27</v>
      </c>
      <c r="AL199" s="3" t="s">
        <v>27</v>
      </c>
      <c r="AM199" s="3" t="s">
        <v>27</v>
      </c>
      <c r="AN199" s="3" t="s">
        <v>27</v>
      </c>
      <c r="AO199" s="3" t="s">
        <v>27</v>
      </c>
      <c r="AP199" s="3" t="s">
        <v>27</v>
      </c>
      <c r="AX199" s="3">
        <f t="shared" si="4"/>
        <v>63</v>
      </c>
      <c r="AY199" s="3">
        <f t="shared" si="5"/>
        <v>3</v>
      </c>
    </row>
    <row r="200" spans="2:51" x14ac:dyDescent="0.25">
      <c r="B200" s="3" t="s">
        <v>30</v>
      </c>
      <c r="C200" s="3" t="str">
        <f>C197</f>
        <v>UCPWR_FLAB-N</v>
      </c>
      <c r="D200" s="3" t="s">
        <v>29</v>
      </c>
      <c r="E200" s="3" t="str" cm="1">
        <f t="array" ref="E200">INDEX(PWR_Lab!$A$2:$A$126,AX200)</f>
        <v>KEWDLCZ010</v>
      </c>
      <c r="F200" s="3" t="s">
        <v>28</v>
      </c>
      <c r="G200" s="3" t="s">
        <v>28</v>
      </c>
      <c r="H200" s="3" t="s">
        <v>28</v>
      </c>
      <c r="I200" s="3">
        <v>3</v>
      </c>
      <c r="J200" s="3" cm="1">
        <f t="array" ref="J200">-INDEX(PWR_Lab!$F$2:$H$126,AX200,AY200)</f>
        <v>0</v>
      </c>
      <c r="K200" s="3" t="s">
        <v>27</v>
      </c>
      <c r="L200" s="3" t="s">
        <v>27</v>
      </c>
      <c r="M200" s="3" t="s">
        <v>27</v>
      </c>
      <c r="N200" s="3" t="s">
        <v>27</v>
      </c>
      <c r="O200" s="3" t="s">
        <v>27</v>
      </c>
      <c r="P200" s="3" t="s">
        <v>27</v>
      </c>
      <c r="Q200" s="3" t="s">
        <v>27</v>
      </c>
      <c r="R200" s="3" t="s">
        <v>27</v>
      </c>
      <c r="S200" s="3" t="s">
        <v>27</v>
      </c>
      <c r="T200" s="3" t="s">
        <v>27</v>
      </c>
      <c r="U200" s="3" t="s">
        <v>27</v>
      </c>
      <c r="V200" s="3" t="s">
        <v>27</v>
      </c>
      <c r="W200" s="3" t="s">
        <v>27</v>
      </c>
      <c r="X200" s="3" t="s">
        <v>27</v>
      </c>
      <c r="Y200" s="3" t="s">
        <v>27</v>
      </c>
      <c r="Z200" s="3" t="s">
        <v>27</v>
      </c>
      <c r="AA200" s="3" t="s">
        <v>27</v>
      </c>
      <c r="AB200" s="3" t="s">
        <v>27</v>
      </c>
      <c r="AC200" s="3" t="s">
        <v>27</v>
      </c>
      <c r="AD200" s="3" t="s">
        <v>27</v>
      </c>
      <c r="AE200" s="3" t="s">
        <v>27</v>
      </c>
      <c r="AF200" s="3" t="s">
        <v>27</v>
      </c>
      <c r="AG200" s="3" t="s">
        <v>27</v>
      </c>
      <c r="AH200" s="3" t="s">
        <v>27</v>
      </c>
      <c r="AI200" s="3" t="s">
        <v>27</v>
      </c>
      <c r="AJ200" s="3" t="s">
        <v>27</v>
      </c>
      <c r="AK200" s="3" t="s">
        <v>27</v>
      </c>
      <c r="AL200" s="3" t="s">
        <v>27</v>
      </c>
      <c r="AM200" s="3" t="s">
        <v>27</v>
      </c>
      <c r="AN200" s="3" t="s">
        <v>27</v>
      </c>
      <c r="AO200" s="3" t="s">
        <v>27</v>
      </c>
      <c r="AP200" s="3" t="s">
        <v>27</v>
      </c>
      <c r="AX200" s="3">
        <f t="shared" si="4"/>
        <v>64</v>
      </c>
      <c r="AY200" s="3">
        <f t="shared" si="5"/>
        <v>1</v>
      </c>
    </row>
    <row r="201" spans="2:51" x14ac:dyDescent="0.25">
      <c r="B201" s="3" t="s">
        <v>30</v>
      </c>
      <c r="C201" s="3" t="str">
        <f>C198</f>
        <v>UCPWR_FLAB-P</v>
      </c>
      <c r="D201" s="3" t="s">
        <v>29</v>
      </c>
      <c r="E201" s="3" t="str" cm="1">
        <f t="array" ref="E201">INDEX(PWR_Lab!$A$2:$A$126,AX201)</f>
        <v>KEWDLCZ010</v>
      </c>
      <c r="F201" s="3" t="s">
        <v>28</v>
      </c>
      <c r="G201" s="3" t="s">
        <v>28</v>
      </c>
      <c r="H201" s="3" t="s">
        <v>28</v>
      </c>
      <c r="I201" s="3">
        <v>3</v>
      </c>
      <c r="J201" s="3" cm="1">
        <f t="array" ref="J201">-INDEX(PWR_Lab!$F$2:$H$126,AX201,AY201)</f>
        <v>0</v>
      </c>
      <c r="K201" s="3" t="s">
        <v>27</v>
      </c>
      <c r="L201" s="3" t="s">
        <v>27</v>
      </c>
      <c r="M201" s="3" t="s">
        <v>27</v>
      </c>
      <c r="N201" s="3" t="s">
        <v>27</v>
      </c>
      <c r="O201" s="3" t="s">
        <v>27</v>
      </c>
      <c r="P201" s="3" t="s">
        <v>27</v>
      </c>
      <c r="Q201" s="3" t="s">
        <v>27</v>
      </c>
      <c r="R201" s="3" t="s">
        <v>27</v>
      </c>
      <c r="S201" s="3" t="s">
        <v>27</v>
      </c>
      <c r="T201" s="3" t="s">
        <v>27</v>
      </c>
      <c r="U201" s="3" t="s">
        <v>27</v>
      </c>
      <c r="V201" s="3" t="s">
        <v>27</v>
      </c>
      <c r="W201" s="3" t="s">
        <v>27</v>
      </c>
      <c r="X201" s="3" t="s">
        <v>27</v>
      </c>
      <c r="Y201" s="3" t="s">
        <v>27</v>
      </c>
      <c r="Z201" s="3" t="s">
        <v>27</v>
      </c>
      <c r="AA201" s="3" t="s">
        <v>27</v>
      </c>
      <c r="AB201" s="3" t="s">
        <v>27</v>
      </c>
      <c r="AC201" s="3" t="s">
        <v>27</v>
      </c>
      <c r="AD201" s="3" t="s">
        <v>27</v>
      </c>
      <c r="AE201" s="3" t="s">
        <v>27</v>
      </c>
      <c r="AF201" s="3" t="s">
        <v>27</v>
      </c>
      <c r="AG201" s="3" t="s">
        <v>27</v>
      </c>
      <c r="AH201" s="3" t="s">
        <v>27</v>
      </c>
      <c r="AI201" s="3" t="s">
        <v>27</v>
      </c>
      <c r="AJ201" s="3" t="s">
        <v>27</v>
      </c>
      <c r="AK201" s="3" t="s">
        <v>27</v>
      </c>
      <c r="AL201" s="3" t="s">
        <v>27</v>
      </c>
      <c r="AM201" s="3" t="s">
        <v>27</v>
      </c>
      <c r="AN201" s="3" t="s">
        <v>27</v>
      </c>
      <c r="AO201" s="3" t="s">
        <v>27</v>
      </c>
      <c r="AP201" s="3" t="s">
        <v>27</v>
      </c>
      <c r="AX201" s="3">
        <f t="shared" si="4"/>
        <v>64</v>
      </c>
      <c r="AY201" s="3">
        <f t="shared" si="5"/>
        <v>2</v>
      </c>
    </row>
    <row r="202" spans="2:51" x14ac:dyDescent="0.25">
      <c r="B202" s="3" t="s">
        <v>30</v>
      </c>
      <c r="C202" s="3" t="str">
        <f>C199</f>
        <v>UCPWR_FLAB-S</v>
      </c>
      <c r="D202" s="3" t="s">
        <v>29</v>
      </c>
      <c r="E202" s="3" t="str" cm="1">
        <f t="array" ref="E202">INDEX(PWR_Lab!$A$2:$A$126,AX202)</f>
        <v>KEWDLCZ010</v>
      </c>
      <c r="F202" s="3" t="s">
        <v>28</v>
      </c>
      <c r="G202" s="3" t="s">
        <v>28</v>
      </c>
      <c r="H202" s="3" t="s">
        <v>28</v>
      </c>
      <c r="I202" s="3">
        <v>3</v>
      </c>
      <c r="J202" s="3" cm="1">
        <f t="array" ref="J202">-INDEX(PWR_Lab!$F$2:$H$126,AX202,AY202)</f>
        <v>0</v>
      </c>
      <c r="K202" s="3" t="s">
        <v>27</v>
      </c>
      <c r="L202" s="3" t="s">
        <v>27</v>
      </c>
      <c r="M202" s="3" t="s">
        <v>27</v>
      </c>
      <c r="N202" s="3" t="s">
        <v>27</v>
      </c>
      <c r="O202" s="3" t="s">
        <v>27</v>
      </c>
      <c r="P202" s="3" t="s">
        <v>27</v>
      </c>
      <c r="Q202" s="3" t="s">
        <v>27</v>
      </c>
      <c r="R202" s="3" t="s">
        <v>27</v>
      </c>
      <c r="S202" s="3" t="s">
        <v>27</v>
      </c>
      <c r="T202" s="3" t="s">
        <v>27</v>
      </c>
      <c r="U202" s="3" t="s">
        <v>27</v>
      </c>
      <c r="V202" s="3" t="s">
        <v>27</v>
      </c>
      <c r="W202" s="3" t="s">
        <v>27</v>
      </c>
      <c r="X202" s="3" t="s">
        <v>27</v>
      </c>
      <c r="Y202" s="3" t="s">
        <v>27</v>
      </c>
      <c r="Z202" s="3" t="s">
        <v>27</v>
      </c>
      <c r="AA202" s="3" t="s">
        <v>27</v>
      </c>
      <c r="AB202" s="3" t="s">
        <v>27</v>
      </c>
      <c r="AC202" s="3" t="s">
        <v>27</v>
      </c>
      <c r="AD202" s="3" t="s">
        <v>27</v>
      </c>
      <c r="AE202" s="3" t="s">
        <v>27</v>
      </c>
      <c r="AF202" s="3" t="s">
        <v>27</v>
      </c>
      <c r="AG202" s="3" t="s">
        <v>27</v>
      </c>
      <c r="AH202" s="3" t="s">
        <v>27</v>
      </c>
      <c r="AI202" s="3" t="s">
        <v>27</v>
      </c>
      <c r="AJ202" s="3" t="s">
        <v>27</v>
      </c>
      <c r="AK202" s="3" t="s">
        <v>27</v>
      </c>
      <c r="AL202" s="3" t="s">
        <v>27</v>
      </c>
      <c r="AM202" s="3" t="s">
        <v>27</v>
      </c>
      <c r="AN202" s="3" t="s">
        <v>27</v>
      </c>
      <c r="AO202" s="3" t="s">
        <v>27</v>
      </c>
      <c r="AP202" s="3" t="s">
        <v>27</v>
      </c>
      <c r="AX202" s="3">
        <f t="shared" si="4"/>
        <v>64</v>
      </c>
      <c r="AY202" s="3">
        <f t="shared" si="5"/>
        <v>3</v>
      </c>
    </row>
    <row r="203" spans="2:51" x14ac:dyDescent="0.25">
      <c r="B203" s="3" t="s">
        <v>30</v>
      </c>
      <c r="C203" s="3" t="str">
        <f>C200</f>
        <v>UCPWR_FLAB-N</v>
      </c>
      <c r="D203" s="3" t="s">
        <v>29</v>
      </c>
      <c r="E203" s="3" t="str" cm="1">
        <f t="array" ref="E203">INDEX(PWR_Lab!$A$2:$A$126,AX203)</f>
        <v>KEWDLCE001</v>
      </c>
      <c r="F203" s="3" t="s">
        <v>28</v>
      </c>
      <c r="G203" s="3" t="s">
        <v>28</v>
      </c>
      <c r="H203" s="3" t="s">
        <v>28</v>
      </c>
      <c r="I203" s="3">
        <v>3</v>
      </c>
      <c r="J203" s="3" cm="1">
        <f t="array" ref="J203">-INDEX(PWR_Lab!$F$2:$H$126,AX203,AY203)</f>
        <v>0</v>
      </c>
      <c r="K203" s="3" t="s">
        <v>27</v>
      </c>
      <c r="L203" s="3" t="s">
        <v>27</v>
      </c>
      <c r="M203" s="3" t="s">
        <v>27</v>
      </c>
      <c r="N203" s="3" t="s">
        <v>27</v>
      </c>
      <c r="O203" s="3" t="s">
        <v>27</v>
      </c>
      <c r="P203" s="3" t="s">
        <v>27</v>
      </c>
      <c r="Q203" s="3" t="s">
        <v>27</v>
      </c>
      <c r="R203" s="3" t="s">
        <v>27</v>
      </c>
      <c r="S203" s="3" t="s">
        <v>27</v>
      </c>
      <c r="T203" s="3" t="s">
        <v>27</v>
      </c>
      <c r="U203" s="3" t="s">
        <v>27</v>
      </c>
      <c r="V203" s="3" t="s">
        <v>27</v>
      </c>
      <c r="W203" s="3" t="s">
        <v>27</v>
      </c>
      <c r="X203" s="3" t="s">
        <v>27</v>
      </c>
      <c r="Y203" s="3" t="s">
        <v>27</v>
      </c>
      <c r="Z203" s="3" t="s">
        <v>27</v>
      </c>
      <c r="AA203" s="3" t="s">
        <v>27</v>
      </c>
      <c r="AB203" s="3" t="s">
        <v>27</v>
      </c>
      <c r="AC203" s="3" t="s">
        <v>27</v>
      </c>
      <c r="AD203" s="3" t="s">
        <v>27</v>
      </c>
      <c r="AE203" s="3" t="s">
        <v>27</v>
      </c>
      <c r="AF203" s="3" t="s">
        <v>27</v>
      </c>
      <c r="AG203" s="3" t="s">
        <v>27</v>
      </c>
      <c r="AH203" s="3" t="s">
        <v>27</v>
      </c>
      <c r="AI203" s="3" t="s">
        <v>27</v>
      </c>
      <c r="AJ203" s="3" t="s">
        <v>27</v>
      </c>
      <c r="AK203" s="3" t="s">
        <v>27</v>
      </c>
      <c r="AL203" s="3" t="s">
        <v>27</v>
      </c>
      <c r="AM203" s="3" t="s">
        <v>27</v>
      </c>
      <c r="AN203" s="3" t="s">
        <v>27</v>
      </c>
      <c r="AO203" s="3" t="s">
        <v>27</v>
      </c>
      <c r="AP203" s="3" t="s">
        <v>27</v>
      </c>
      <c r="AX203" s="3">
        <f t="shared" si="4"/>
        <v>65</v>
      </c>
      <c r="AY203" s="3">
        <f t="shared" si="5"/>
        <v>1</v>
      </c>
    </row>
    <row r="204" spans="2:51" x14ac:dyDescent="0.25">
      <c r="B204" s="3" t="s">
        <v>30</v>
      </c>
      <c r="C204" s="3" t="str">
        <f>C201</f>
        <v>UCPWR_FLAB-P</v>
      </c>
      <c r="D204" s="3" t="s">
        <v>29</v>
      </c>
      <c r="E204" s="3" t="str" cm="1">
        <f t="array" ref="E204">INDEX(PWR_Lab!$A$2:$A$126,AX204)</f>
        <v>KEWDLCE001</v>
      </c>
      <c r="F204" s="3" t="s">
        <v>28</v>
      </c>
      <c r="G204" s="3" t="s">
        <v>28</v>
      </c>
      <c r="H204" s="3" t="s">
        <v>28</v>
      </c>
      <c r="I204" s="3">
        <v>3</v>
      </c>
      <c r="J204" s="3" cm="1">
        <f t="array" ref="J204">-INDEX(PWR_Lab!$F$2:$H$126,AX204,AY204)</f>
        <v>0</v>
      </c>
      <c r="K204" s="3" t="s">
        <v>27</v>
      </c>
      <c r="L204" s="3" t="s">
        <v>27</v>
      </c>
      <c r="M204" s="3" t="s">
        <v>27</v>
      </c>
      <c r="N204" s="3" t="s">
        <v>27</v>
      </c>
      <c r="O204" s="3" t="s">
        <v>27</v>
      </c>
      <c r="P204" s="3" t="s">
        <v>27</v>
      </c>
      <c r="Q204" s="3" t="s">
        <v>27</v>
      </c>
      <c r="R204" s="3" t="s">
        <v>27</v>
      </c>
      <c r="S204" s="3" t="s">
        <v>27</v>
      </c>
      <c r="T204" s="3" t="s">
        <v>27</v>
      </c>
      <c r="U204" s="3" t="s">
        <v>27</v>
      </c>
      <c r="V204" s="3" t="s">
        <v>27</v>
      </c>
      <c r="W204" s="3" t="s">
        <v>27</v>
      </c>
      <c r="X204" s="3" t="s">
        <v>27</v>
      </c>
      <c r="Y204" s="3" t="s">
        <v>27</v>
      </c>
      <c r="Z204" s="3" t="s">
        <v>27</v>
      </c>
      <c r="AA204" s="3" t="s">
        <v>27</v>
      </c>
      <c r="AB204" s="3" t="s">
        <v>27</v>
      </c>
      <c r="AC204" s="3" t="s">
        <v>27</v>
      </c>
      <c r="AD204" s="3" t="s">
        <v>27</v>
      </c>
      <c r="AE204" s="3" t="s">
        <v>27</v>
      </c>
      <c r="AF204" s="3" t="s">
        <v>27</v>
      </c>
      <c r="AG204" s="3" t="s">
        <v>27</v>
      </c>
      <c r="AH204" s="3" t="s">
        <v>27</v>
      </c>
      <c r="AI204" s="3" t="s">
        <v>27</v>
      </c>
      <c r="AJ204" s="3" t="s">
        <v>27</v>
      </c>
      <c r="AK204" s="3" t="s">
        <v>27</v>
      </c>
      <c r="AL204" s="3" t="s">
        <v>27</v>
      </c>
      <c r="AM204" s="3" t="s">
        <v>27</v>
      </c>
      <c r="AN204" s="3" t="s">
        <v>27</v>
      </c>
      <c r="AO204" s="3" t="s">
        <v>27</v>
      </c>
      <c r="AP204" s="3" t="s">
        <v>27</v>
      </c>
      <c r="AX204" s="3">
        <f t="shared" si="4"/>
        <v>65</v>
      </c>
      <c r="AY204" s="3">
        <f t="shared" si="5"/>
        <v>2</v>
      </c>
    </row>
    <row r="205" spans="2:51" x14ac:dyDescent="0.25">
      <c r="B205" s="3" t="s">
        <v>30</v>
      </c>
      <c r="C205" s="3" t="str">
        <f>C202</f>
        <v>UCPWR_FLAB-S</v>
      </c>
      <c r="D205" s="3" t="s">
        <v>29</v>
      </c>
      <c r="E205" s="3" t="str" cm="1">
        <f t="array" ref="E205">INDEX(PWR_Lab!$A$2:$A$126,AX205)</f>
        <v>KEWDLCE001</v>
      </c>
      <c r="F205" s="3" t="s">
        <v>28</v>
      </c>
      <c r="G205" s="3" t="s">
        <v>28</v>
      </c>
      <c r="H205" s="3" t="s">
        <v>28</v>
      </c>
      <c r="I205" s="3">
        <v>3</v>
      </c>
      <c r="J205" s="3" cm="1">
        <f t="array" ref="J205">-INDEX(PWR_Lab!$F$2:$H$126,AX205,AY205)</f>
        <v>0</v>
      </c>
      <c r="K205" s="3" t="s">
        <v>27</v>
      </c>
      <c r="L205" s="3" t="s">
        <v>27</v>
      </c>
      <c r="M205" s="3" t="s">
        <v>27</v>
      </c>
      <c r="N205" s="3" t="s">
        <v>27</v>
      </c>
      <c r="O205" s="3" t="s">
        <v>27</v>
      </c>
      <c r="P205" s="3" t="s">
        <v>27</v>
      </c>
      <c r="Q205" s="3" t="s">
        <v>27</v>
      </c>
      <c r="R205" s="3" t="s">
        <v>27</v>
      </c>
      <c r="S205" s="3" t="s">
        <v>27</v>
      </c>
      <c r="T205" s="3" t="s">
        <v>27</v>
      </c>
      <c r="U205" s="3" t="s">
        <v>27</v>
      </c>
      <c r="V205" s="3" t="s">
        <v>27</v>
      </c>
      <c r="W205" s="3" t="s">
        <v>27</v>
      </c>
      <c r="X205" s="3" t="s">
        <v>27</v>
      </c>
      <c r="Y205" s="3" t="s">
        <v>27</v>
      </c>
      <c r="Z205" s="3" t="s">
        <v>27</v>
      </c>
      <c r="AA205" s="3" t="s">
        <v>27</v>
      </c>
      <c r="AB205" s="3" t="s">
        <v>27</v>
      </c>
      <c r="AC205" s="3" t="s">
        <v>27</v>
      </c>
      <c r="AD205" s="3" t="s">
        <v>27</v>
      </c>
      <c r="AE205" s="3" t="s">
        <v>27</v>
      </c>
      <c r="AF205" s="3" t="s">
        <v>27</v>
      </c>
      <c r="AG205" s="3" t="s">
        <v>27</v>
      </c>
      <c r="AH205" s="3" t="s">
        <v>27</v>
      </c>
      <c r="AI205" s="3" t="s">
        <v>27</v>
      </c>
      <c r="AJ205" s="3" t="s">
        <v>27</v>
      </c>
      <c r="AK205" s="3" t="s">
        <v>27</v>
      </c>
      <c r="AL205" s="3" t="s">
        <v>27</v>
      </c>
      <c r="AM205" s="3" t="s">
        <v>27</v>
      </c>
      <c r="AN205" s="3" t="s">
        <v>27</v>
      </c>
      <c r="AO205" s="3" t="s">
        <v>27</v>
      </c>
      <c r="AP205" s="3" t="s">
        <v>27</v>
      </c>
      <c r="AX205" s="3">
        <f t="shared" si="4"/>
        <v>65</v>
      </c>
      <c r="AY205" s="3">
        <f t="shared" si="5"/>
        <v>3</v>
      </c>
    </row>
    <row r="206" spans="2:51" x14ac:dyDescent="0.25">
      <c r="B206" s="3" t="s">
        <v>30</v>
      </c>
      <c r="C206" s="3" t="str">
        <f>C203</f>
        <v>UCPWR_FLAB-N</v>
      </c>
      <c r="D206" s="3" t="s">
        <v>29</v>
      </c>
      <c r="E206" s="3" t="str" cm="1">
        <f t="array" ref="E206">INDEX(PWR_Lab!$A$2:$A$126,AX206)</f>
        <v>KEWDLCE002</v>
      </c>
      <c r="F206" s="3" t="s">
        <v>28</v>
      </c>
      <c r="G206" s="3" t="s">
        <v>28</v>
      </c>
      <c r="H206" s="3" t="s">
        <v>28</v>
      </c>
      <c r="I206" s="3">
        <v>3</v>
      </c>
      <c r="J206" s="3" cm="1">
        <f t="array" ref="J206">-INDEX(PWR_Lab!$F$2:$H$126,AX206,AY206)</f>
        <v>0</v>
      </c>
      <c r="K206" s="3" t="s">
        <v>27</v>
      </c>
      <c r="L206" s="3" t="s">
        <v>27</v>
      </c>
      <c r="M206" s="3" t="s">
        <v>27</v>
      </c>
      <c r="N206" s="3" t="s">
        <v>27</v>
      </c>
      <c r="O206" s="3" t="s">
        <v>27</v>
      </c>
      <c r="P206" s="3" t="s">
        <v>27</v>
      </c>
      <c r="Q206" s="3" t="s">
        <v>27</v>
      </c>
      <c r="R206" s="3" t="s">
        <v>27</v>
      </c>
      <c r="S206" s="3" t="s">
        <v>27</v>
      </c>
      <c r="T206" s="3" t="s">
        <v>27</v>
      </c>
      <c r="U206" s="3" t="s">
        <v>27</v>
      </c>
      <c r="V206" s="3" t="s">
        <v>27</v>
      </c>
      <c r="W206" s="3" t="s">
        <v>27</v>
      </c>
      <c r="X206" s="3" t="s">
        <v>27</v>
      </c>
      <c r="Y206" s="3" t="s">
        <v>27</v>
      </c>
      <c r="Z206" s="3" t="s">
        <v>27</v>
      </c>
      <c r="AA206" s="3" t="s">
        <v>27</v>
      </c>
      <c r="AB206" s="3" t="s">
        <v>27</v>
      </c>
      <c r="AC206" s="3" t="s">
        <v>27</v>
      </c>
      <c r="AD206" s="3" t="s">
        <v>27</v>
      </c>
      <c r="AE206" s="3" t="s">
        <v>27</v>
      </c>
      <c r="AF206" s="3" t="s">
        <v>27</v>
      </c>
      <c r="AG206" s="3" t="s">
        <v>27</v>
      </c>
      <c r="AH206" s="3" t="s">
        <v>27</v>
      </c>
      <c r="AI206" s="3" t="s">
        <v>27</v>
      </c>
      <c r="AJ206" s="3" t="s">
        <v>27</v>
      </c>
      <c r="AK206" s="3" t="s">
        <v>27</v>
      </c>
      <c r="AL206" s="3" t="s">
        <v>27</v>
      </c>
      <c r="AM206" s="3" t="s">
        <v>27</v>
      </c>
      <c r="AN206" s="3" t="s">
        <v>27</v>
      </c>
      <c r="AO206" s="3" t="s">
        <v>27</v>
      </c>
      <c r="AP206" s="3" t="s">
        <v>27</v>
      </c>
      <c r="AX206" s="3">
        <f t="shared" ref="AX206:AX235" si="6">IF(AY205=$AY$6,AX205+1,AX205)</f>
        <v>66</v>
      </c>
      <c r="AY206" s="3">
        <f t="shared" ref="AY206:AY235" si="7">IF(AY205=$AY$6,1,AY205+1)</f>
        <v>1</v>
      </c>
    </row>
    <row r="207" spans="2:51" x14ac:dyDescent="0.25">
      <c r="B207" s="3" t="s">
        <v>30</v>
      </c>
      <c r="C207" s="3" t="str">
        <f>C204</f>
        <v>UCPWR_FLAB-P</v>
      </c>
      <c r="D207" s="3" t="s">
        <v>29</v>
      </c>
      <c r="E207" s="3" t="str" cm="1">
        <f t="array" ref="E207">INDEX(PWR_Lab!$A$2:$A$126,AX207)</f>
        <v>KEWDLCE002</v>
      </c>
      <c r="F207" s="3" t="s">
        <v>28</v>
      </c>
      <c r="G207" s="3" t="s">
        <v>28</v>
      </c>
      <c r="H207" s="3" t="s">
        <v>28</v>
      </c>
      <c r="I207" s="3">
        <v>3</v>
      </c>
      <c r="J207" s="3" cm="1">
        <f t="array" ref="J207">-INDEX(PWR_Lab!$F$2:$H$126,AX207,AY207)</f>
        <v>0</v>
      </c>
      <c r="K207" s="3" t="s">
        <v>27</v>
      </c>
      <c r="L207" s="3" t="s">
        <v>27</v>
      </c>
      <c r="M207" s="3" t="s">
        <v>27</v>
      </c>
      <c r="N207" s="3" t="s">
        <v>27</v>
      </c>
      <c r="O207" s="3" t="s">
        <v>27</v>
      </c>
      <c r="P207" s="3" t="s">
        <v>27</v>
      </c>
      <c r="Q207" s="3" t="s">
        <v>27</v>
      </c>
      <c r="R207" s="3" t="s">
        <v>27</v>
      </c>
      <c r="S207" s="3" t="s">
        <v>27</v>
      </c>
      <c r="T207" s="3" t="s">
        <v>27</v>
      </c>
      <c r="U207" s="3" t="s">
        <v>27</v>
      </c>
      <c r="V207" s="3" t="s">
        <v>27</v>
      </c>
      <c r="W207" s="3" t="s">
        <v>27</v>
      </c>
      <c r="X207" s="3" t="s">
        <v>27</v>
      </c>
      <c r="Y207" s="3" t="s">
        <v>27</v>
      </c>
      <c r="Z207" s="3" t="s">
        <v>27</v>
      </c>
      <c r="AA207" s="3" t="s">
        <v>27</v>
      </c>
      <c r="AB207" s="3" t="s">
        <v>27</v>
      </c>
      <c r="AC207" s="3" t="s">
        <v>27</v>
      </c>
      <c r="AD207" s="3" t="s">
        <v>27</v>
      </c>
      <c r="AE207" s="3" t="s">
        <v>27</v>
      </c>
      <c r="AF207" s="3" t="s">
        <v>27</v>
      </c>
      <c r="AG207" s="3" t="s">
        <v>27</v>
      </c>
      <c r="AH207" s="3" t="s">
        <v>27</v>
      </c>
      <c r="AI207" s="3" t="s">
        <v>27</v>
      </c>
      <c r="AJ207" s="3" t="s">
        <v>27</v>
      </c>
      <c r="AK207" s="3" t="s">
        <v>27</v>
      </c>
      <c r="AL207" s="3" t="s">
        <v>27</v>
      </c>
      <c r="AM207" s="3" t="s">
        <v>27</v>
      </c>
      <c r="AN207" s="3" t="s">
        <v>27</v>
      </c>
      <c r="AO207" s="3" t="s">
        <v>27</v>
      </c>
      <c r="AP207" s="3" t="s">
        <v>27</v>
      </c>
      <c r="AX207" s="3">
        <f t="shared" si="6"/>
        <v>66</v>
      </c>
      <c r="AY207" s="3">
        <f t="shared" si="7"/>
        <v>2</v>
      </c>
    </row>
    <row r="208" spans="2:51" x14ac:dyDescent="0.25">
      <c r="B208" s="3" t="s">
        <v>30</v>
      </c>
      <c r="C208" s="3" t="str">
        <f>C205</f>
        <v>UCPWR_FLAB-S</v>
      </c>
      <c r="D208" s="3" t="s">
        <v>29</v>
      </c>
      <c r="E208" s="3" t="str" cm="1">
        <f t="array" ref="E208">INDEX(PWR_Lab!$A$2:$A$126,AX208)</f>
        <v>KEWDLCE002</v>
      </c>
      <c r="F208" s="3" t="s">
        <v>28</v>
      </c>
      <c r="G208" s="3" t="s">
        <v>28</v>
      </c>
      <c r="H208" s="3" t="s">
        <v>28</v>
      </c>
      <c r="I208" s="3">
        <v>3</v>
      </c>
      <c r="J208" s="3" cm="1">
        <f t="array" ref="J208">-INDEX(PWR_Lab!$F$2:$H$126,AX208,AY208)</f>
        <v>0</v>
      </c>
      <c r="K208" s="3" t="s">
        <v>27</v>
      </c>
      <c r="L208" s="3" t="s">
        <v>27</v>
      </c>
      <c r="M208" s="3" t="s">
        <v>27</v>
      </c>
      <c r="N208" s="3" t="s">
        <v>27</v>
      </c>
      <c r="O208" s="3" t="s">
        <v>27</v>
      </c>
      <c r="P208" s="3" t="s">
        <v>27</v>
      </c>
      <c r="Q208" s="3" t="s">
        <v>27</v>
      </c>
      <c r="R208" s="3" t="s">
        <v>27</v>
      </c>
      <c r="S208" s="3" t="s">
        <v>27</v>
      </c>
      <c r="T208" s="3" t="s">
        <v>27</v>
      </c>
      <c r="U208" s="3" t="s">
        <v>27</v>
      </c>
      <c r="V208" s="3" t="s">
        <v>27</v>
      </c>
      <c r="W208" s="3" t="s">
        <v>27</v>
      </c>
      <c r="X208" s="3" t="s">
        <v>27</v>
      </c>
      <c r="Y208" s="3" t="s">
        <v>27</v>
      </c>
      <c r="Z208" s="3" t="s">
        <v>27</v>
      </c>
      <c r="AA208" s="3" t="s">
        <v>27</v>
      </c>
      <c r="AB208" s="3" t="s">
        <v>27</v>
      </c>
      <c r="AC208" s="3" t="s">
        <v>27</v>
      </c>
      <c r="AD208" s="3" t="s">
        <v>27</v>
      </c>
      <c r="AE208" s="3" t="s">
        <v>27</v>
      </c>
      <c r="AF208" s="3" t="s">
        <v>27</v>
      </c>
      <c r="AG208" s="3" t="s">
        <v>27</v>
      </c>
      <c r="AH208" s="3" t="s">
        <v>27</v>
      </c>
      <c r="AI208" s="3" t="s">
        <v>27</v>
      </c>
      <c r="AJ208" s="3" t="s">
        <v>27</v>
      </c>
      <c r="AK208" s="3" t="s">
        <v>27</v>
      </c>
      <c r="AL208" s="3" t="s">
        <v>27</v>
      </c>
      <c r="AM208" s="3" t="s">
        <v>27</v>
      </c>
      <c r="AN208" s="3" t="s">
        <v>27</v>
      </c>
      <c r="AO208" s="3" t="s">
        <v>27</v>
      </c>
      <c r="AP208" s="3" t="s">
        <v>27</v>
      </c>
      <c r="AX208" s="3">
        <f t="shared" si="6"/>
        <v>66</v>
      </c>
      <c r="AY208" s="3">
        <f t="shared" si="7"/>
        <v>3</v>
      </c>
    </row>
    <row r="209" spans="2:51" x14ac:dyDescent="0.25">
      <c r="B209" s="3" t="s">
        <v>30</v>
      </c>
      <c r="C209" s="3" t="str">
        <f>C206</f>
        <v>UCPWR_FLAB-N</v>
      </c>
      <c r="D209" s="3" t="s">
        <v>29</v>
      </c>
      <c r="E209" s="3" t="str" cm="1">
        <f t="array" ref="E209">INDEX(PWR_Lab!$A$2:$A$126,AX209)</f>
        <v>KEWDLCE003</v>
      </c>
      <c r="F209" s="3" t="s">
        <v>28</v>
      </c>
      <c r="G209" s="3" t="s">
        <v>28</v>
      </c>
      <c r="H209" s="3" t="s">
        <v>28</v>
      </c>
      <c r="I209" s="3">
        <v>3</v>
      </c>
      <c r="J209" s="3" cm="1">
        <f t="array" ref="J209">-INDEX(PWR_Lab!$F$2:$H$126,AX209,AY209)</f>
        <v>0</v>
      </c>
      <c r="K209" s="3" t="s">
        <v>27</v>
      </c>
      <c r="L209" s="3" t="s">
        <v>27</v>
      </c>
      <c r="M209" s="3" t="s">
        <v>27</v>
      </c>
      <c r="N209" s="3" t="s">
        <v>27</v>
      </c>
      <c r="O209" s="3" t="s">
        <v>27</v>
      </c>
      <c r="P209" s="3" t="s">
        <v>27</v>
      </c>
      <c r="Q209" s="3" t="s">
        <v>27</v>
      </c>
      <c r="R209" s="3" t="s">
        <v>27</v>
      </c>
      <c r="S209" s="3" t="s">
        <v>27</v>
      </c>
      <c r="T209" s="3" t="s">
        <v>27</v>
      </c>
      <c r="U209" s="3" t="s">
        <v>27</v>
      </c>
      <c r="V209" s="3" t="s">
        <v>27</v>
      </c>
      <c r="W209" s="3" t="s">
        <v>27</v>
      </c>
      <c r="X209" s="3" t="s">
        <v>27</v>
      </c>
      <c r="Y209" s="3" t="s">
        <v>27</v>
      </c>
      <c r="Z209" s="3" t="s">
        <v>27</v>
      </c>
      <c r="AA209" s="3" t="s">
        <v>27</v>
      </c>
      <c r="AB209" s="3" t="s">
        <v>27</v>
      </c>
      <c r="AC209" s="3" t="s">
        <v>27</v>
      </c>
      <c r="AD209" s="3" t="s">
        <v>27</v>
      </c>
      <c r="AE209" s="3" t="s">
        <v>27</v>
      </c>
      <c r="AF209" s="3" t="s">
        <v>27</v>
      </c>
      <c r="AG209" s="3" t="s">
        <v>27</v>
      </c>
      <c r="AH209" s="3" t="s">
        <v>27</v>
      </c>
      <c r="AI209" s="3" t="s">
        <v>27</v>
      </c>
      <c r="AJ209" s="3" t="s">
        <v>27</v>
      </c>
      <c r="AK209" s="3" t="s">
        <v>27</v>
      </c>
      <c r="AL209" s="3" t="s">
        <v>27</v>
      </c>
      <c r="AM209" s="3" t="s">
        <v>27</v>
      </c>
      <c r="AN209" s="3" t="s">
        <v>27</v>
      </c>
      <c r="AO209" s="3" t="s">
        <v>27</v>
      </c>
      <c r="AP209" s="3" t="s">
        <v>27</v>
      </c>
      <c r="AX209" s="3">
        <f t="shared" si="6"/>
        <v>67</v>
      </c>
      <c r="AY209" s="3">
        <f t="shared" si="7"/>
        <v>1</v>
      </c>
    </row>
    <row r="210" spans="2:51" x14ac:dyDescent="0.25">
      <c r="B210" s="3" t="s">
        <v>30</v>
      </c>
      <c r="C210" s="3" t="str">
        <f>C207</f>
        <v>UCPWR_FLAB-P</v>
      </c>
      <c r="D210" s="3" t="s">
        <v>29</v>
      </c>
      <c r="E210" s="3" t="str" cm="1">
        <f t="array" ref="E210">INDEX(PWR_Lab!$A$2:$A$126,AX210)</f>
        <v>KEWDLCE003</v>
      </c>
      <c r="F210" s="3" t="s">
        <v>28</v>
      </c>
      <c r="G210" s="3" t="s">
        <v>28</v>
      </c>
      <c r="H210" s="3" t="s">
        <v>28</v>
      </c>
      <c r="I210" s="3">
        <v>3</v>
      </c>
      <c r="J210" s="3" cm="1">
        <f t="array" ref="J210">-INDEX(PWR_Lab!$F$2:$H$126,AX210,AY210)</f>
        <v>0</v>
      </c>
      <c r="K210" s="3" t="s">
        <v>27</v>
      </c>
      <c r="L210" s="3" t="s">
        <v>27</v>
      </c>
      <c r="M210" s="3" t="s">
        <v>27</v>
      </c>
      <c r="N210" s="3" t="s">
        <v>27</v>
      </c>
      <c r="O210" s="3" t="s">
        <v>27</v>
      </c>
      <c r="P210" s="3" t="s">
        <v>27</v>
      </c>
      <c r="Q210" s="3" t="s">
        <v>27</v>
      </c>
      <c r="R210" s="3" t="s">
        <v>27</v>
      </c>
      <c r="S210" s="3" t="s">
        <v>27</v>
      </c>
      <c r="T210" s="3" t="s">
        <v>27</v>
      </c>
      <c r="U210" s="3" t="s">
        <v>27</v>
      </c>
      <c r="V210" s="3" t="s">
        <v>27</v>
      </c>
      <c r="W210" s="3" t="s">
        <v>27</v>
      </c>
      <c r="X210" s="3" t="s">
        <v>27</v>
      </c>
      <c r="Y210" s="3" t="s">
        <v>27</v>
      </c>
      <c r="Z210" s="3" t="s">
        <v>27</v>
      </c>
      <c r="AA210" s="3" t="s">
        <v>27</v>
      </c>
      <c r="AB210" s="3" t="s">
        <v>27</v>
      </c>
      <c r="AC210" s="3" t="s">
        <v>27</v>
      </c>
      <c r="AD210" s="3" t="s">
        <v>27</v>
      </c>
      <c r="AE210" s="3" t="s">
        <v>27</v>
      </c>
      <c r="AF210" s="3" t="s">
        <v>27</v>
      </c>
      <c r="AG210" s="3" t="s">
        <v>27</v>
      </c>
      <c r="AH210" s="3" t="s">
        <v>27</v>
      </c>
      <c r="AI210" s="3" t="s">
        <v>27</v>
      </c>
      <c r="AJ210" s="3" t="s">
        <v>27</v>
      </c>
      <c r="AK210" s="3" t="s">
        <v>27</v>
      </c>
      <c r="AL210" s="3" t="s">
        <v>27</v>
      </c>
      <c r="AM210" s="3" t="s">
        <v>27</v>
      </c>
      <c r="AN210" s="3" t="s">
        <v>27</v>
      </c>
      <c r="AO210" s="3" t="s">
        <v>27</v>
      </c>
      <c r="AP210" s="3" t="s">
        <v>27</v>
      </c>
      <c r="AX210" s="3">
        <f t="shared" si="6"/>
        <v>67</v>
      </c>
      <c r="AY210" s="3">
        <f t="shared" si="7"/>
        <v>2</v>
      </c>
    </row>
    <row r="211" spans="2:51" x14ac:dyDescent="0.25">
      <c r="B211" s="3" t="s">
        <v>30</v>
      </c>
      <c r="C211" s="3" t="str">
        <f>C208</f>
        <v>UCPWR_FLAB-S</v>
      </c>
      <c r="D211" s="3" t="s">
        <v>29</v>
      </c>
      <c r="E211" s="3" t="str" cm="1">
        <f t="array" ref="E211">INDEX(PWR_Lab!$A$2:$A$126,AX211)</f>
        <v>KEWDLCE003</v>
      </c>
      <c r="F211" s="3" t="s">
        <v>28</v>
      </c>
      <c r="G211" s="3" t="s">
        <v>28</v>
      </c>
      <c r="H211" s="3" t="s">
        <v>28</v>
      </c>
      <c r="I211" s="3">
        <v>3</v>
      </c>
      <c r="J211" s="3" cm="1">
        <f t="array" ref="J211">-INDEX(PWR_Lab!$F$2:$H$126,AX211,AY211)</f>
        <v>0</v>
      </c>
      <c r="K211" s="3" t="s">
        <v>27</v>
      </c>
      <c r="L211" s="3" t="s">
        <v>27</v>
      </c>
      <c r="M211" s="3" t="s">
        <v>27</v>
      </c>
      <c r="N211" s="3" t="s">
        <v>27</v>
      </c>
      <c r="O211" s="3" t="s">
        <v>27</v>
      </c>
      <c r="P211" s="3" t="s">
        <v>27</v>
      </c>
      <c r="Q211" s="3" t="s">
        <v>27</v>
      </c>
      <c r="R211" s="3" t="s">
        <v>27</v>
      </c>
      <c r="S211" s="3" t="s">
        <v>27</v>
      </c>
      <c r="T211" s="3" t="s">
        <v>27</v>
      </c>
      <c r="U211" s="3" t="s">
        <v>27</v>
      </c>
      <c r="V211" s="3" t="s">
        <v>27</v>
      </c>
      <c r="W211" s="3" t="s">
        <v>27</v>
      </c>
      <c r="X211" s="3" t="s">
        <v>27</v>
      </c>
      <c r="Y211" s="3" t="s">
        <v>27</v>
      </c>
      <c r="Z211" s="3" t="s">
        <v>27</v>
      </c>
      <c r="AA211" s="3" t="s">
        <v>27</v>
      </c>
      <c r="AB211" s="3" t="s">
        <v>27</v>
      </c>
      <c r="AC211" s="3" t="s">
        <v>27</v>
      </c>
      <c r="AD211" s="3" t="s">
        <v>27</v>
      </c>
      <c r="AE211" s="3" t="s">
        <v>27</v>
      </c>
      <c r="AF211" s="3" t="s">
        <v>27</v>
      </c>
      <c r="AG211" s="3" t="s">
        <v>27</v>
      </c>
      <c r="AH211" s="3" t="s">
        <v>27</v>
      </c>
      <c r="AI211" s="3" t="s">
        <v>27</v>
      </c>
      <c r="AJ211" s="3" t="s">
        <v>27</v>
      </c>
      <c r="AK211" s="3" t="s">
        <v>27</v>
      </c>
      <c r="AL211" s="3" t="s">
        <v>27</v>
      </c>
      <c r="AM211" s="3" t="s">
        <v>27</v>
      </c>
      <c r="AN211" s="3" t="s">
        <v>27</v>
      </c>
      <c r="AO211" s="3" t="s">
        <v>27</v>
      </c>
      <c r="AP211" s="3" t="s">
        <v>27</v>
      </c>
      <c r="AX211" s="3">
        <f t="shared" si="6"/>
        <v>67</v>
      </c>
      <c r="AY211" s="3">
        <f t="shared" si="7"/>
        <v>3</v>
      </c>
    </row>
    <row r="212" spans="2:51" x14ac:dyDescent="0.25">
      <c r="B212" s="3" t="s">
        <v>30</v>
      </c>
      <c r="C212" s="3" t="str">
        <f>C209</f>
        <v>UCPWR_FLAB-N</v>
      </c>
      <c r="D212" s="3" t="s">
        <v>29</v>
      </c>
      <c r="E212" s="3" t="str" cm="1">
        <f t="array" ref="E212">INDEX(PWR_Lab!$A$2:$A$126,AX212)</f>
        <v>KEWDLCZDP09</v>
      </c>
      <c r="F212" s="3" t="s">
        <v>28</v>
      </c>
      <c r="G212" s="3" t="s">
        <v>28</v>
      </c>
      <c r="H212" s="3" t="s">
        <v>28</v>
      </c>
      <c r="I212" s="3">
        <v>3</v>
      </c>
      <c r="J212" s="3" cm="1">
        <f t="array" ref="J212">-INDEX(PWR_Lab!$F$2:$H$126,AX212,AY212)</f>
        <v>0</v>
      </c>
      <c r="K212" s="3" t="s">
        <v>27</v>
      </c>
      <c r="L212" s="3" t="s">
        <v>27</v>
      </c>
      <c r="M212" s="3" t="s">
        <v>27</v>
      </c>
      <c r="N212" s="3" t="s">
        <v>27</v>
      </c>
      <c r="O212" s="3" t="s">
        <v>27</v>
      </c>
      <c r="P212" s="3" t="s">
        <v>27</v>
      </c>
      <c r="Q212" s="3" t="s">
        <v>27</v>
      </c>
      <c r="R212" s="3" t="s">
        <v>27</v>
      </c>
      <c r="S212" s="3" t="s">
        <v>27</v>
      </c>
      <c r="T212" s="3" t="s">
        <v>27</v>
      </c>
      <c r="U212" s="3" t="s">
        <v>27</v>
      </c>
      <c r="V212" s="3" t="s">
        <v>27</v>
      </c>
      <c r="W212" s="3" t="s">
        <v>27</v>
      </c>
      <c r="X212" s="3" t="s">
        <v>27</v>
      </c>
      <c r="Y212" s="3" t="s">
        <v>27</v>
      </c>
      <c r="Z212" s="3" t="s">
        <v>27</v>
      </c>
      <c r="AA212" s="3" t="s">
        <v>27</v>
      </c>
      <c r="AB212" s="3" t="s">
        <v>27</v>
      </c>
      <c r="AC212" s="3" t="s">
        <v>27</v>
      </c>
      <c r="AD212" s="3" t="s">
        <v>27</v>
      </c>
      <c r="AE212" s="3" t="s">
        <v>27</v>
      </c>
      <c r="AF212" s="3" t="s">
        <v>27</v>
      </c>
      <c r="AG212" s="3" t="s">
        <v>27</v>
      </c>
      <c r="AH212" s="3" t="s">
        <v>27</v>
      </c>
      <c r="AI212" s="3" t="s">
        <v>27</v>
      </c>
      <c r="AJ212" s="3" t="s">
        <v>27</v>
      </c>
      <c r="AK212" s="3" t="s">
        <v>27</v>
      </c>
      <c r="AL212" s="3" t="s">
        <v>27</v>
      </c>
      <c r="AM212" s="3" t="s">
        <v>27</v>
      </c>
      <c r="AN212" s="3" t="s">
        <v>27</v>
      </c>
      <c r="AO212" s="3" t="s">
        <v>27</v>
      </c>
      <c r="AP212" s="3" t="s">
        <v>27</v>
      </c>
      <c r="AX212" s="3">
        <f t="shared" si="6"/>
        <v>68</v>
      </c>
      <c r="AY212" s="3">
        <f t="shared" si="7"/>
        <v>1</v>
      </c>
    </row>
    <row r="213" spans="2:51" x14ac:dyDescent="0.25">
      <c r="B213" s="3" t="s">
        <v>30</v>
      </c>
      <c r="C213" s="3" t="str">
        <f>C210</f>
        <v>UCPWR_FLAB-P</v>
      </c>
      <c r="D213" s="3" t="s">
        <v>29</v>
      </c>
      <c r="E213" s="3" t="str" cm="1">
        <f t="array" ref="E213">INDEX(PWR_Lab!$A$2:$A$126,AX213)</f>
        <v>KEWDLCZDP09</v>
      </c>
      <c r="F213" s="3" t="s">
        <v>28</v>
      </c>
      <c r="G213" s="3" t="s">
        <v>28</v>
      </c>
      <c r="H213" s="3" t="s">
        <v>28</v>
      </c>
      <c r="I213" s="3">
        <v>3</v>
      </c>
      <c r="J213" s="3" cm="1">
        <f t="array" ref="J213">-INDEX(PWR_Lab!$F$2:$H$126,AX213,AY213)</f>
        <v>0</v>
      </c>
      <c r="K213" s="3" t="s">
        <v>27</v>
      </c>
      <c r="L213" s="3" t="s">
        <v>27</v>
      </c>
      <c r="M213" s="3" t="s">
        <v>27</v>
      </c>
      <c r="N213" s="3" t="s">
        <v>27</v>
      </c>
      <c r="O213" s="3" t="s">
        <v>27</v>
      </c>
      <c r="P213" s="3" t="s">
        <v>27</v>
      </c>
      <c r="Q213" s="3" t="s">
        <v>27</v>
      </c>
      <c r="R213" s="3" t="s">
        <v>27</v>
      </c>
      <c r="S213" s="3" t="s">
        <v>27</v>
      </c>
      <c r="T213" s="3" t="s">
        <v>27</v>
      </c>
      <c r="U213" s="3" t="s">
        <v>27</v>
      </c>
      <c r="V213" s="3" t="s">
        <v>27</v>
      </c>
      <c r="W213" s="3" t="s">
        <v>27</v>
      </c>
      <c r="X213" s="3" t="s">
        <v>27</v>
      </c>
      <c r="Y213" s="3" t="s">
        <v>27</v>
      </c>
      <c r="Z213" s="3" t="s">
        <v>27</v>
      </c>
      <c r="AA213" s="3" t="s">
        <v>27</v>
      </c>
      <c r="AB213" s="3" t="s">
        <v>27</v>
      </c>
      <c r="AC213" s="3" t="s">
        <v>27</v>
      </c>
      <c r="AD213" s="3" t="s">
        <v>27</v>
      </c>
      <c r="AE213" s="3" t="s">
        <v>27</v>
      </c>
      <c r="AF213" s="3" t="s">
        <v>27</v>
      </c>
      <c r="AG213" s="3" t="s">
        <v>27</v>
      </c>
      <c r="AH213" s="3" t="s">
        <v>27</v>
      </c>
      <c r="AI213" s="3" t="s">
        <v>27</v>
      </c>
      <c r="AJ213" s="3" t="s">
        <v>27</v>
      </c>
      <c r="AK213" s="3" t="s">
        <v>27</v>
      </c>
      <c r="AL213" s="3" t="s">
        <v>27</v>
      </c>
      <c r="AM213" s="3" t="s">
        <v>27</v>
      </c>
      <c r="AN213" s="3" t="s">
        <v>27</v>
      </c>
      <c r="AO213" s="3" t="s">
        <v>27</v>
      </c>
      <c r="AP213" s="3" t="s">
        <v>27</v>
      </c>
      <c r="AX213" s="3">
        <f t="shared" si="6"/>
        <v>68</v>
      </c>
      <c r="AY213" s="3">
        <f t="shared" si="7"/>
        <v>2</v>
      </c>
    </row>
    <row r="214" spans="2:51" x14ac:dyDescent="0.25">
      <c r="B214" s="3" t="s">
        <v>30</v>
      </c>
      <c r="C214" s="3" t="str">
        <f>C211</f>
        <v>UCPWR_FLAB-S</v>
      </c>
      <c r="D214" s="3" t="s">
        <v>29</v>
      </c>
      <c r="E214" s="3" t="str" cm="1">
        <f t="array" ref="E214">INDEX(PWR_Lab!$A$2:$A$126,AX214)</f>
        <v>KEWDLCZDP09</v>
      </c>
      <c r="F214" s="3" t="s">
        <v>28</v>
      </c>
      <c r="G214" s="3" t="s">
        <v>28</v>
      </c>
      <c r="H214" s="3" t="s">
        <v>28</v>
      </c>
      <c r="I214" s="3">
        <v>3</v>
      </c>
      <c r="J214" s="3" cm="1">
        <f t="array" ref="J214">-INDEX(PWR_Lab!$F$2:$H$126,AX214,AY214)</f>
        <v>0</v>
      </c>
      <c r="K214" s="3" t="s">
        <v>27</v>
      </c>
      <c r="L214" s="3" t="s">
        <v>27</v>
      </c>
      <c r="M214" s="3" t="s">
        <v>27</v>
      </c>
      <c r="N214" s="3" t="s">
        <v>27</v>
      </c>
      <c r="O214" s="3" t="s">
        <v>27</v>
      </c>
      <c r="P214" s="3" t="s">
        <v>27</v>
      </c>
      <c r="Q214" s="3" t="s">
        <v>27</v>
      </c>
      <c r="R214" s="3" t="s">
        <v>27</v>
      </c>
      <c r="S214" s="3" t="s">
        <v>27</v>
      </c>
      <c r="T214" s="3" t="s">
        <v>27</v>
      </c>
      <c r="U214" s="3" t="s">
        <v>27</v>
      </c>
      <c r="V214" s="3" t="s">
        <v>27</v>
      </c>
      <c r="W214" s="3" t="s">
        <v>27</v>
      </c>
      <c r="X214" s="3" t="s">
        <v>27</v>
      </c>
      <c r="Y214" s="3" t="s">
        <v>27</v>
      </c>
      <c r="Z214" s="3" t="s">
        <v>27</v>
      </c>
      <c r="AA214" s="3" t="s">
        <v>27</v>
      </c>
      <c r="AB214" s="3" t="s">
        <v>27</v>
      </c>
      <c r="AC214" s="3" t="s">
        <v>27</v>
      </c>
      <c r="AD214" s="3" t="s">
        <v>27</v>
      </c>
      <c r="AE214" s="3" t="s">
        <v>27</v>
      </c>
      <c r="AF214" s="3" t="s">
        <v>27</v>
      </c>
      <c r="AG214" s="3" t="s">
        <v>27</v>
      </c>
      <c r="AH214" s="3" t="s">
        <v>27</v>
      </c>
      <c r="AI214" s="3" t="s">
        <v>27</v>
      </c>
      <c r="AJ214" s="3" t="s">
        <v>27</v>
      </c>
      <c r="AK214" s="3" t="s">
        <v>27</v>
      </c>
      <c r="AL214" s="3" t="s">
        <v>27</v>
      </c>
      <c r="AM214" s="3" t="s">
        <v>27</v>
      </c>
      <c r="AN214" s="3" t="s">
        <v>27</v>
      </c>
      <c r="AO214" s="3" t="s">
        <v>27</v>
      </c>
      <c r="AP214" s="3" t="s">
        <v>27</v>
      </c>
      <c r="AX214" s="3">
        <f t="shared" si="6"/>
        <v>68</v>
      </c>
      <c r="AY214" s="3">
        <f t="shared" si="7"/>
        <v>3</v>
      </c>
    </row>
    <row r="215" spans="2:51" x14ac:dyDescent="0.25">
      <c r="B215" s="3" t="s">
        <v>30</v>
      </c>
      <c r="C215" s="3" t="str">
        <f>C212</f>
        <v>UCPWR_FLAB-N</v>
      </c>
      <c r="D215" s="3" t="s">
        <v>29</v>
      </c>
      <c r="E215" s="3" t="str" cm="1">
        <f t="array" ref="E215">INDEX(PWR_Lab!$A$2:$A$126,AX215)</f>
        <v>KEWDLCZH08</v>
      </c>
      <c r="F215" s="3" t="s">
        <v>28</v>
      </c>
      <c r="G215" s="3" t="s">
        <v>28</v>
      </c>
      <c r="H215" s="3" t="s">
        <v>28</v>
      </c>
      <c r="I215" s="3">
        <v>3</v>
      </c>
      <c r="J215" s="3" cm="1">
        <f t="array" ref="J215">-INDEX(PWR_Lab!$F$2:$H$126,AX215,AY215)</f>
        <v>0</v>
      </c>
      <c r="K215" s="3" t="s">
        <v>27</v>
      </c>
      <c r="L215" s="3" t="s">
        <v>27</v>
      </c>
      <c r="M215" s="3" t="s">
        <v>27</v>
      </c>
      <c r="N215" s="3" t="s">
        <v>27</v>
      </c>
      <c r="O215" s="3" t="s">
        <v>27</v>
      </c>
      <c r="P215" s="3" t="s">
        <v>27</v>
      </c>
      <c r="Q215" s="3" t="s">
        <v>27</v>
      </c>
      <c r="R215" s="3" t="s">
        <v>27</v>
      </c>
      <c r="S215" s="3" t="s">
        <v>27</v>
      </c>
      <c r="T215" s="3" t="s">
        <v>27</v>
      </c>
      <c r="U215" s="3" t="s">
        <v>27</v>
      </c>
      <c r="V215" s="3" t="s">
        <v>27</v>
      </c>
      <c r="W215" s="3" t="s">
        <v>27</v>
      </c>
      <c r="X215" s="3" t="s">
        <v>27</v>
      </c>
      <c r="Y215" s="3" t="s">
        <v>27</v>
      </c>
      <c r="Z215" s="3" t="s">
        <v>27</v>
      </c>
      <c r="AA215" s="3" t="s">
        <v>27</v>
      </c>
      <c r="AB215" s="3" t="s">
        <v>27</v>
      </c>
      <c r="AC215" s="3" t="s">
        <v>27</v>
      </c>
      <c r="AD215" s="3" t="s">
        <v>27</v>
      </c>
      <c r="AE215" s="3" t="s">
        <v>27</v>
      </c>
      <c r="AF215" s="3" t="s">
        <v>27</v>
      </c>
      <c r="AG215" s="3" t="s">
        <v>27</v>
      </c>
      <c r="AH215" s="3" t="s">
        <v>27</v>
      </c>
      <c r="AI215" s="3" t="s">
        <v>27</v>
      </c>
      <c r="AJ215" s="3" t="s">
        <v>27</v>
      </c>
      <c r="AK215" s="3" t="s">
        <v>27</v>
      </c>
      <c r="AL215" s="3" t="s">
        <v>27</v>
      </c>
      <c r="AM215" s="3" t="s">
        <v>27</v>
      </c>
      <c r="AN215" s="3" t="s">
        <v>27</v>
      </c>
      <c r="AO215" s="3" t="s">
        <v>27</v>
      </c>
      <c r="AP215" s="3" t="s">
        <v>27</v>
      </c>
      <c r="AX215" s="3">
        <f t="shared" si="6"/>
        <v>69</v>
      </c>
      <c r="AY215" s="3">
        <f t="shared" si="7"/>
        <v>1</v>
      </c>
    </row>
    <row r="216" spans="2:51" x14ac:dyDescent="0.25">
      <c r="B216" s="3" t="s">
        <v>30</v>
      </c>
      <c r="C216" s="3" t="str">
        <f>C213</f>
        <v>UCPWR_FLAB-P</v>
      </c>
      <c r="D216" s="3" t="s">
        <v>29</v>
      </c>
      <c r="E216" s="3" t="str" cm="1">
        <f t="array" ref="E216">INDEX(PWR_Lab!$A$2:$A$126,AX216)</f>
        <v>KEWDLCZH08</v>
      </c>
      <c r="F216" s="3" t="s">
        <v>28</v>
      </c>
      <c r="G216" s="3" t="s">
        <v>28</v>
      </c>
      <c r="H216" s="3" t="s">
        <v>28</v>
      </c>
      <c r="I216" s="3">
        <v>3</v>
      </c>
      <c r="J216" s="3" cm="1">
        <f t="array" ref="J216">-INDEX(PWR_Lab!$F$2:$H$126,AX216,AY216)</f>
        <v>0</v>
      </c>
      <c r="K216" s="3" t="s">
        <v>27</v>
      </c>
      <c r="L216" s="3" t="s">
        <v>27</v>
      </c>
      <c r="M216" s="3" t="s">
        <v>27</v>
      </c>
      <c r="N216" s="3" t="s">
        <v>27</v>
      </c>
      <c r="O216" s="3" t="s">
        <v>27</v>
      </c>
      <c r="P216" s="3" t="s">
        <v>27</v>
      </c>
      <c r="Q216" s="3" t="s">
        <v>27</v>
      </c>
      <c r="R216" s="3" t="s">
        <v>27</v>
      </c>
      <c r="S216" s="3" t="s">
        <v>27</v>
      </c>
      <c r="T216" s="3" t="s">
        <v>27</v>
      </c>
      <c r="U216" s="3" t="s">
        <v>27</v>
      </c>
      <c r="V216" s="3" t="s">
        <v>27</v>
      </c>
      <c r="W216" s="3" t="s">
        <v>27</v>
      </c>
      <c r="X216" s="3" t="s">
        <v>27</v>
      </c>
      <c r="Y216" s="3" t="s">
        <v>27</v>
      </c>
      <c r="Z216" s="3" t="s">
        <v>27</v>
      </c>
      <c r="AA216" s="3" t="s">
        <v>27</v>
      </c>
      <c r="AB216" s="3" t="s">
        <v>27</v>
      </c>
      <c r="AC216" s="3" t="s">
        <v>27</v>
      </c>
      <c r="AD216" s="3" t="s">
        <v>27</v>
      </c>
      <c r="AE216" s="3" t="s">
        <v>27</v>
      </c>
      <c r="AF216" s="3" t="s">
        <v>27</v>
      </c>
      <c r="AG216" s="3" t="s">
        <v>27</v>
      </c>
      <c r="AH216" s="3" t="s">
        <v>27</v>
      </c>
      <c r="AI216" s="3" t="s">
        <v>27</v>
      </c>
      <c r="AJ216" s="3" t="s">
        <v>27</v>
      </c>
      <c r="AK216" s="3" t="s">
        <v>27</v>
      </c>
      <c r="AL216" s="3" t="s">
        <v>27</v>
      </c>
      <c r="AM216" s="3" t="s">
        <v>27</v>
      </c>
      <c r="AN216" s="3" t="s">
        <v>27</v>
      </c>
      <c r="AO216" s="3" t="s">
        <v>27</v>
      </c>
      <c r="AP216" s="3" t="s">
        <v>27</v>
      </c>
      <c r="AX216" s="3">
        <f t="shared" si="6"/>
        <v>69</v>
      </c>
      <c r="AY216" s="3">
        <f t="shared" si="7"/>
        <v>2</v>
      </c>
    </row>
    <row r="217" spans="2:51" x14ac:dyDescent="0.25">
      <c r="B217" s="3" t="s">
        <v>30</v>
      </c>
      <c r="C217" s="3" t="str">
        <f>C214</f>
        <v>UCPWR_FLAB-S</v>
      </c>
      <c r="D217" s="3" t="s">
        <v>29</v>
      </c>
      <c r="E217" s="3" t="str" cm="1">
        <f t="array" ref="E217">INDEX(PWR_Lab!$A$2:$A$126,AX217)</f>
        <v>KEWDLCZH08</v>
      </c>
      <c r="F217" s="3" t="s">
        <v>28</v>
      </c>
      <c r="G217" s="3" t="s">
        <v>28</v>
      </c>
      <c r="H217" s="3" t="s">
        <v>28</v>
      </c>
      <c r="I217" s="3">
        <v>3</v>
      </c>
      <c r="J217" s="3" cm="1">
        <f t="array" ref="J217">-INDEX(PWR_Lab!$F$2:$H$126,AX217,AY217)</f>
        <v>0</v>
      </c>
      <c r="K217" s="3" t="s">
        <v>27</v>
      </c>
      <c r="L217" s="3" t="s">
        <v>27</v>
      </c>
      <c r="M217" s="3" t="s">
        <v>27</v>
      </c>
      <c r="N217" s="3" t="s">
        <v>27</v>
      </c>
      <c r="O217" s="3" t="s">
        <v>27</v>
      </c>
      <c r="P217" s="3" t="s">
        <v>27</v>
      </c>
      <c r="Q217" s="3" t="s">
        <v>27</v>
      </c>
      <c r="R217" s="3" t="s">
        <v>27</v>
      </c>
      <c r="S217" s="3" t="s">
        <v>27</v>
      </c>
      <c r="T217" s="3" t="s">
        <v>27</v>
      </c>
      <c r="U217" s="3" t="s">
        <v>27</v>
      </c>
      <c r="V217" s="3" t="s">
        <v>27</v>
      </c>
      <c r="W217" s="3" t="s">
        <v>27</v>
      </c>
      <c r="X217" s="3" t="s">
        <v>27</v>
      </c>
      <c r="Y217" s="3" t="s">
        <v>27</v>
      </c>
      <c r="Z217" s="3" t="s">
        <v>27</v>
      </c>
      <c r="AA217" s="3" t="s">
        <v>27</v>
      </c>
      <c r="AB217" s="3" t="s">
        <v>27</v>
      </c>
      <c r="AC217" s="3" t="s">
        <v>27</v>
      </c>
      <c r="AD217" s="3" t="s">
        <v>27</v>
      </c>
      <c r="AE217" s="3" t="s">
        <v>27</v>
      </c>
      <c r="AF217" s="3" t="s">
        <v>27</v>
      </c>
      <c r="AG217" s="3" t="s">
        <v>27</v>
      </c>
      <c r="AH217" s="3" t="s">
        <v>27</v>
      </c>
      <c r="AI217" s="3" t="s">
        <v>27</v>
      </c>
      <c r="AJ217" s="3" t="s">
        <v>27</v>
      </c>
      <c r="AK217" s="3" t="s">
        <v>27</v>
      </c>
      <c r="AL217" s="3" t="s">
        <v>27</v>
      </c>
      <c r="AM217" s="3" t="s">
        <v>27</v>
      </c>
      <c r="AN217" s="3" t="s">
        <v>27</v>
      </c>
      <c r="AO217" s="3" t="s">
        <v>27</v>
      </c>
      <c r="AP217" s="3" t="s">
        <v>27</v>
      </c>
      <c r="AX217" s="3">
        <f t="shared" si="6"/>
        <v>69</v>
      </c>
      <c r="AY217" s="3">
        <f t="shared" si="7"/>
        <v>3</v>
      </c>
    </row>
    <row r="218" spans="2:51" x14ac:dyDescent="0.25">
      <c r="B218" s="3" t="s">
        <v>30</v>
      </c>
      <c r="C218" s="3" t="str">
        <f>C215</f>
        <v>UCPWR_FLAB-N</v>
      </c>
      <c r="D218" s="3" t="s">
        <v>29</v>
      </c>
      <c r="E218" s="3" t="str" cm="1">
        <f t="array" ref="E218">INDEX(PWR_Lab!$A$2:$A$126,AX218)</f>
        <v>KEBATC00</v>
      </c>
      <c r="F218" s="3" t="s">
        <v>28</v>
      </c>
      <c r="G218" s="3" t="s">
        <v>28</v>
      </c>
      <c r="H218" s="3" t="s">
        <v>28</v>
      </c>
      <c r="I218" s="3">
        <v>3</v>
      </c>
      <c r="J218" s="3" cm="1">
        <f t="array" ref="J218">-INDEX(PWR_Lab!$F$2:$H$126,AX218,AY218)</f>
        <v>0</v>
      </c>
      <c r="K218" s="3" t="s">
        <v>27</v>
      </c>
      <c r="L218" s="3" t="s">
        <v>27</v>
      </c>
      <c r="M218" s="3" t="s">
        <v>27</v>
      </c>
      <c r="N218" s="3" t="s">
        <v>27</v>
      </c>
      <c r="O218" s="3" t="s">
        <v>27</v>
      </c>
      <c r="P218" s="3" t="s">
        <v>27</v>
      </c>
      <c r="Q218" s="3" t="s">
        <v>27</v>
      </c>
      <c r="R218" s="3" t="s">
        <v>27</v>
      </c>
      <c r="S218" s="3" t="s">
        <v>27</v>
      </c>
      <c r="T218" s="3" t="s">
        <v>27</v>
      </c>
      <c r="U218" s="3" t="s">
        <v>27</v>
      </c>
      <c r="V218" s="3" t="s">
        <v>27</v>
      </c>
      <c r="W218" s="3" t="s">
        <v>27</v>
      </c>
      <c r="X218" s="3" t="s">
        <v>27</v>
      </c>
      <c r="Y218" s="3" t="s">
        <v>27</v>
      </c>
      <c r="Z218" s="3" t="s">
        <v>27</v>
      </c>
      <c r="AA218" s="3" t="s">
        <v>27</v>
      </c>
      <c r="AB218" s="3" t="s">
        <v>27</v>
      </c>
      <c r="AC218" s="3" t="s">
        <v>27</v>
      </c>
      <c r="AD218" s="3" t="s">
        <v>27</v>
      </c>
      <c r="AE218" s="3" t="s">
        <v>27</v>
      </c>
      <c r="AF218" s="3" t="s">
        <v>27</v>
      </c>
      <c r="AG218" s="3" t="s">
        <v>27</v>
      </c>
      <c r="AH218" s="3" t="s">
        <v>27</v>
      </c>
      <c r="AI218" s="3" t="s">
        <v>27</v>
      </c>
      <c r="AJ218" s="3" t="s">
        <v>27</v>
      </c>
      <c r="AK218" s="3" t="s">
        <v>27</v>
      </c>
      <c r="AL218" s="3" t="s">
        <v>27</v>
      </c>
      <c r="AM218" s="3" t="s">
        <v>27</v>
      </c>
      <c r="AN218" s="3" t="s">
        <v>27</v>
      </c>
      <c r="AO218" s="3" t="s">
        <v>27</v>
      </c>
      <c r="AP218" s="3" t="s">
        <v>27</v>
      </c>
      <c r="AX218" s="3">
        <f t="shared" si="6"/>
        <v>70</v>
      </c>
      <c r="AY218" s="3">
        <f t="shared" si="7"/>
        <v>1</v>
      </c>
    </row>
    <row r="219" spans="2:51" x14ac:dyDescent="0.25">
      <c r="B219" s="3" t="s">
        <v>30</v>
      </c>
      <c r="C219" s="3" t="str">
        <f>C216</f>
        <v>UCPWR_FLAB-P</v>
      </c>
      <c r="D219" s="3" t="s">
        <v>29</v>
      </c>
      <c r="E219" s="3" t="str" cm="1">
        <f t="array" ref="E219">INDEX(PWR_Lab!$A$2:$A$126,AX219)</f>
        <v>KEBATC00</v>
      </c>
      <c r="F219" s="3" t="s">
        <v>28</v>
      </c>
      <c r="G219" s="3" t="s">
        <v>28</v>
      </c>
      <c r="H219" s="3" t="s">
        <v>28</v>
      </c>
      <c r="I219" s="3">
        <v>3</v>
      </c>
      <c r="J219" s="3" cm="1">
        <f t="array" ref="J219">-INDEX(PWR_Lab!$F$2:$H$126,AX219,AY219)</f>
        <v>0</v>
      </c>
      <c r="K219" s="3" t="s">
        <v>27</v>
      </c>
      <c r="L219" s="3" t="s">
        <v>27</v>
      </c>
      <c r="M219" s="3" t="s">
        <v>27</v>
      </c>
      <c r="N219" s="3" t="s">
        <v>27</v>
      </c>
      <c r="O219" s="3" t="s">
        <v>27</v>
      </c>
      <c r="P219" s="3" t="s">
        <v>27</v>
      </c>
      <c r="Q219" s="3" t="s">
        <v>27</v>
      </c>
      <c r="R219" s="3" t="s">
        <v>27</v>
      </c>
      <c r="S219" s="3" t="s">
        <v>27</v>
      </c>
      <c r="T219" s="3" t="s">
        <v>27</v>
      </c>
      <c r="U219" s="3" t="s">
        <v>27</v>
      </c>
      <c r="V219" s="3" t="s">
        <v>27</v>
      </c>
      <c r="W219" s="3" t="s">
        <v>27</v>
      </c>
      <c r="X219" s="3" t="s">
        <v>27</v>
      </c>
      <c r="Y219" s="3" t="s">
        <v>27</v>
      </c>
      <c r="Z219" s="3" t="s">
        <v>27</v>
      </c>
      <c r="AA219" s="3" t="s">
        <v>27</v>
      </c>
      <c r="AB219" s="3" t="s">
        <v>27</v>
      </c>
      <c r="AC219" s="3" t="s">
        <v>27</v>
      </c>
      <c r="AD219" s="3" t="s">
        <v>27</v>
      </c>
      <c r="AE219" s="3" t="s">
        <v>27</v>
      </c>
      <c r="AF219" s="3" t="s">
        <v>27</v>
      </c>
      <c r="AG219" s="3" t="s">
        <v>27</v>
      </c>
      <c r="AH219" s="3" t="s">
        <v>27</v>
      </c>
      <c r="AI219" s="3" t="s">
        <v>27</v>
      </c>
      <c r="AJ219" s="3" t="s">
        <v>27</v>
      </c>
      <c r="AK219" s="3" t="s">
        <v>27</v>
      </c>
      <c r="AL219" s="3" t="s">
        <v>27</v>
      </c>
      <c r="AM219" s="3" t="s">
        <v>27</v>
      </c>
      <c r="AN219" s="3" t="s">
        <v>27</v>
      </c>
      <c r="AO219" s="3" t="s">
        <v>27</v>
      </c>
      <c r="AP219" s="3" t="s">
        <v>27</v>
      </c>
      <c r="AX219" s="3">
        <f t="shared" si="6"/>
        <v>70</v>
      </c>
      <c r="AY219" s="3">
        <f t="shared" si="7"/>
        <v>2</v>
      </c>
    </row>
    <row r="220" spans="2:51" x14ac:dyDescent="0.25">
      <c r="B220" s="3" t="s">
        <v>30</v>
      </c>
      <c r="C220" s="3" t="str">
        <f>C217</f>
        <v>UCPWR_FLAB-S</v>
      </c>
      <c r="D220" s="3" t="s">
        <v>29</v>
      </c>
      <c r="E220" s="3" t="str" cm="1">
        <f t="array" ref="E220">INDEX(PWR_Lab!$A$2:$A$126,AX220)</f>
        <v>KEBATC00</v>
      </c>
      <c r="F220" s="3" t="s">
        <v>28</v>
      </c>
      <c r="G220" s="3" t="s">
        <v>28</v>
      </c>
      <c r="H220" s="3" t="s">
        <v>28</v>
      </c>
      <c r="I220" s="3">
        <v>3</v>
      </c>
      <c r="J220" s="3" cm="1">
        <f t="array" ref="J220">-INDEX(PWR_Lab!$F$2:$H$126,AX220,AY220)</f>
        <v>0</v>
      </c>
      <c r="K220" s="3" t="s">
        <v>27</v>
      </c>
      <c r="L220" s="3" t="s">
        <v>27</v>
      </c>
      <c r="M220" s="3" t="s">
        <v>27</v>
      </c>
      <c r="N220" s="3" t="s">
        <v>27</v>
      </c>
      <c r="O220" s="3" t="s">
        <v>27</v>
      </c>
      <c r="P220" s="3" t="s">
        <v>27</v>
      </c>
      <c r="Q220" s="3" t="s">
        <v>27</v>
      </c>
      <c r="R220" s="3" t="s">
        <v>27</v>
      </c>
      <c r="S220" s="3" t="s">
        <v>27</v>
      </c>
      <c r="T220" s="3" t="s">
        <v>27</v>
      </c>
      <c r="U220" s="3" t="s">
        <v>27</v>
      </c>
      <c r="V220" s="3" t="s">
        <v>27</v>
      </c>
      <c r="W220" s="3" t="s">
        <v>27</v>
      </c>
      <c r="X220" s="3" t="s">
        <v>27</v>
      </c>
      <c r="Y220" s="3" t="s">
        <v>27</v>
      </c>
      <c r="Z220" s="3" t="s">
        <v>27</v>
      </c>
      <c r="AA220" s="3" t="s">
        <v>27</v>
      </c>
      <c r="AB220" s="3" t="s">
        <v>27</v>
      </c>
      <c r="AC220" s="3" t="s">
        <v>27</v>
      </c>
      <c r="AD220" s="3" t="s">
        <v>27</v>
      </c>
      <c r="AE220" s="3" t="s">
        <v>27</v>
      </c>
      <c r="AF220" s="3" t="s">
        <v>27</v>
      </c>
      <c r="AG220" s="3" t="s">
        <v>27</v>
      </c>
      <c r="AH220" s="3" t="s">
        <v>27</v>
      </c>
      <c r="AI220" s="3" t="s">
        <v>27</v>
      </c>
      <c r="AJ220" s="3" t="s">
        <v>27</v>
      </c>
      <c r="AK220" s="3" t="s">
        <v>27</v>
      </c>
      <c r="AL220" s="3" t="s">
        <v>27</v>
      </c>
      <c r="AM220" s="3" t="s">
        <v>27</v>
      </c>
      <c r="AN220" s="3" t="s">
        <v>27</v>
      </c>
      <c r="AO220" s="3" t="s">
        <v>27</v>
      </c>
      <c r="AP220" s="3" t="s">
        <v>27</v>
      </c>
      <c r="AX220" s="3">
        <f t="shared" si="6"/>
        <v>70</v>
      </c>
      <c r="AY220" s="3">
        <f t="shared" si="7"/>
        <v>3</v>
      </c>
    </row>
    <row r="221" spans="2:51" x14ac:dyDescent="0.25">
      <c r="B221" s="3" t="s">
        <v>30</v>
      </c>
      <c r="C221" s="3" t="str">
        <f>C218</f>
        <v>UCPWR_FLAB-N</v>
      </c>
      <c r="D221" s="3" t="s">
        <v>29</v>
      </c>
      <c r="E221" s="3" t="str" cm="1">
        <f t="array" ref="E221">INDEX(PWR_Lab!$A$2:$A$126,AX221)</f>
        <v>KECOSC00</v>
      </c>
      <c r="F221" s="3" t="s">
        <v>28</v>
      </c>
      <c r="G221" s="3" t="s">
        <v>28</v>
      </c>
      <c r="H221" s="3" t="s">
        <v>28</v>
      </c>
      <c r="I221" s="3">
        <v>3</v>
      </c>
      <c r="J221" s="3" cm="1">
        <f t="array" ref="J221">-INDEX(PWR_Lab!$F$2:$H$126,AX221,AY221)</f>
        <v>0</v>
      </c>
      <c r="K221" s="3" t="s">
        <v>27</v>
      </c>
      <c r="L221" s="3" t="s">
        <v>27</v>
      </c>
      <c r="M221" s="3" t="s">
        <v>27</v>
      </c>
      <c r="N221" s="3" t="s">
        <v>27</v>
      </c>
      <c r="O221" s="3" t="s">
        <v>27</v>
      </c>
      <c r="P221" s="3" t="s">
        <v>27</v>
      </c>
      <c r="Q221" s="3" t="s">
        <v>27</v>
      </c>
      <c r="R221" s="3" t="s">
        <v>27</v>
      </c>
      <c r="S221" s="3" t="s">
        <v>27</v>
      </c>
      <c r="T221" s="3" t="s">
        <v>27</v>
      </c>
      <c r="U221" s="3" t="s">
        <v>27</v>
      </c>
      <c r="V221" s="3" t="s">
        <v>27</v>
      </c>
      <c r="W221" s="3" t="s">
        <v>27</v>
      </c>
      <c r="X221" s="3" t="s">
        <v>27</v>
      </c>
      <c r="Y221" s="3" t="s">
        <v>27</v>
      </c>
      <c r="Z221" s="3" t="s">
        <v>27</v>
      </c>
      <c r="AA221" s="3" t="s">
        <v>27</v>
      </c>
      <c r="AB221" s="3" t="s">
        <v>27</v>
      </c>
      <c r="AC221" s="3" t="s">
        <v>27</v>
      </c>
      <c r="AD221" s="3" t="s">
        <v>27</v>
      </c>
      <c r="AE221" s="3" t="s">
        <v>27</v>
      </c>
      <c r="AF221" s="3" t="s">
        <v>27</v>
      </c>
      <c r="AG221" s="3" t="s">
        <v>27</v>
      </c>
      <c r="AH221" s="3" t="s">
        <v>27</v>
      </c>
      <c r="AI221" s="3" t="s">
        <v>27</v>
      </c>
      <c r="AJ221" s="3" t="s">
        <v>27</v>
      </c>
      <c r="AK221" s="3" t="s">
        <v>27</v>
      </c>
      <c r="AL221" s="3" t="s">
        <v>27</v>
      </c>
      <c r="AM221" s="3" t="s">
        <v>27</v>
      </c>
      <c r="AN221" s="3" t="s">
        <v>27</v>
      </c>
      <c r="AO221" s="3" t="s">
        <v>27</v>
      </c>
      <c r="AP221" s="3" t="s">
        <v>27</v>
      </c>
      <c r="AX221" s="3">
        <f t="shared" si="6"/>
        <v>71</v>
      </c>
      <c r="AY221" s="3">
        <f t="shared" si="7"/>
        <v>1</v>
      </c>
    </row>
    <row r="222" spans="2:51" x14ac:dyDescent="0.25">
      <c r="B222" s="3" t="s">
        <v>30</v>
      </c>
      <c r="C222" s="3" t="str">
        <f>C219</f>
        <v>UCPWR_FLAB-P</v>
      </c>
      <c r="D222" s="3" t="s">
        <v>29</v>
      </c>
      <c r="E222" s="3" t="str" cm="1">
        <f t="array" ref="E222">INDEX(PWR_Lab!$A$2:$A$126,AX222)</f>
        <v>KECOSC00</v>
      </c>
      <c r="F222" s="3" t="s">
        <v>28</v>
      </c>
      <c r="G222" s="3" t="s">
        <v>28</v>
      </c>
      <c r="H222" s="3" t="s">
        <v>28</v>
      </c>
      <c r="I222" s="3">
        <v>3</v>
      </c>
      <c r="J222" s="3" cm="1">
        <f t="array" ref="J222">-INDEX(PWR_Lab!$F$2:$H$126,AX222,AY222)</f>
        <v>0</v>
      </c>
      <c r="K222" s="3" t="s">
        <v>27</v>
      </c>
      <c r="L222" s="3" t="s">
        <v>27</v>
      </c>
      <c r="M222" s="3" t="s">
        <v>27</v>
      </c>
      <c r="N222" s="3" t="s">
        <v>27</v>
      </c>
      <c r="O222" s="3" t="s">
        <v>27</v>
      </c>
      <c r="P222" s="3" t="s">
        <v>27</v>
      </c>
      <c r="Q222" s="3" t="s">
        <v>27</v>
      </c>
      <c r="R222" s="3" t="s">
        <v>27</v>
      </c>
      <c r="S222" s="3" t="s">
        <v>27</v>
      </c>
      <c r="T222" s="3" t="s">
        <v>27</v>
      </c>
      <c r="U222" s="3" t="s">
        <v>27</v>
      </c>
      <c r="V222" s="3" t="s">
        <v>27</v>
      </c>
      <c r="W222" s="3" t="s">
        <v>27</v>
      </c>
      <c r="X222" s="3" t="s">
        <v>27</v>
      </c>
      <c r="Y222" s="3" t="s">
        <v>27</v>
      </c>
      <c r="Z222" s="3" t="s">
        <v>27</v>
      </c>
      <c r="AA222" s="3" t="s">
        <v>27</v>
      </c>
      <c r="AB222" s="3" t="s">
        <v>27</v>
      </c>
      <c r="AC222" s="3" t="s">
        <v>27</v>
      </c>
      <c r="AD222" s="3" t="s">
        <v>27</v>
      </c>
      <c r="AE222" s="3" t="s">
        <v>27</v>
      </c>
      <c r="AF222" s="3" t="s">
        <v>27</v>
      </c>
      <c r="AG222" s="3" t="s">
        <v>27</v>
      </c>
      <c r="AH222" s="3" t="s">
        <v>27</v>
      </c>
      <c r="AI222" s="3" t="s">
        <v>27</v>
      </c>
      <c r="AJ222" s="3" t="s">
        <v>27</v>
      </c>
      <c r="AK222" s="3" t="s">
        <v>27</v>
      </c>
      <c r="AL222" s="3" t="s">
        <v>27</v>
      </c>
      <c r="AM222" s="3" t="s">
        <v>27</v>
      </c>
      <c r="AN222" s="3" t="s">
        <v>27</v>
      </c>
      <c r="AO222" s="3" t="s">
        <v>27</v>
      </c>
      <c r="AP222" s="3" t="s">
        <v>27</v>
      </c>
      <c r="AX222" s="3">
        <f t="shared" si="6"/>
        <v>71</v>
      </c>
      <c r="AY222" s="3">
        <f t="shared" si="7"/>
        <v>2</v>
      </c>
    </row>
    <row r="223" spans="2:51" x14ac:dyDescent="0.25">
      <c r="B223" s="3" t="s">
        <v>30</v>
      </c>
      <c r="C223" s="3" t="str">
        <f>C220</f>
        <v>UCPWR_FLAB-S</v>
      </c>
      <c r="D223" s="3" t="s">
        <v>29</v>
      </c>
      <c r="E223" s="3" t="str" cm="1">
        <f t="array" ref="E223">INDEX(PWR_Lab!$A$2:$A$126,AX223)</f>
        <v>KECOSC00</v>
      </c>
      <c r="F223" s="3" t="s">
        <v>28</v>
      </c>
      <c r="G223" s="3" t="s">
        <v>28</v>
      </c>
      <c r="H223" s="3" t="s">
        <v>28</v>
      </c>
      <c r="I223" s="3">
        <v>3</v>
      </c>
      <c r="J223" s="3" cm="1">
        <f t="array" ref="J223">-INDEX(PWR_Lab!$F$2:$H$126,AX223,AY223)</f>
        <v>0</v>
      </c>
      <c r="K223" s="3" t="s">
        <v>27</v>
      </c>
      <c r="L223" s="3" t="s">
        <v>27</v>
      </c>
      <c r="M223" s="3" t="s">
        <v>27</v>
      </c>
      <c r="N223" s="3" t="s">
        <v>27</v>
      </c>
      <c r="O223" s="3" t="s">
        <v>27</v>
      </c>
      <c r="P223" s="3" t="s">
        <v>27</v>
      </c>
      <c r="Q223" s="3" t="s">
        <v>27</v>
      </c>
      <c r="R223" s="3" t="s">
        <v>27</v>
      </c>
      <c r="S223" s="3" t="s">
        <v>27</v>
      </c>
      <c r="T223" s="3" t="s">
        <v>27</v>
      </c>
      <c r="U223" s="3" t="s">
        <v>27</v>
      </c>
      <c r="V223" s="3" t="s">
        <v>27</v>
      </c>
      <c r="W223" s="3" t="s">
        <v>27</v>
      </c>
      <c r="X223" s="3" t="s">
        <v>27</v>
      </c>
      <c r="Y223" s="3" t="s">
        <v>27</v>
      </c>
      <c r="Z223" s="3" t="s">
        <v>27</v>
      </c>
      <c r="AA223" s="3" t="s">
        <v>27</v>
      </c>
      <c r="AB223" s="3" t="s">
        <v>27</v>
      </c>
      <c r="AC223" s="3" t="s">
        <v>27</v>
      </c>
      <c r="AD223" s="3" t="s">
        <v>27</v>
      </c>
      <c r="AE223" s="3" t="s">
        <v>27</v>
      </c>
      <c r="AF223" s="3" t="s">
        <v>27</v>
      </c>
      <c r="AG223" s="3" t="s">
        <v>27</v>
      </c>
      <c r="AH223" s="3" t="s">
        <v>27</v>
      </c>
      <c r="AI223" s="3" t="s">
        <v>27</v>
      </c>
      <c r="AJ223" s="3" t="s">
        <v>27</v>
      </c>
      <c r="AK223" s="3" t="s">
        <v>27</v>
      </c>
      <c r="AL223" s="3" t="s">
        <v>27</v>
      </c>
      <c r="AM223" s="3" t="s">
        <v>27</v>
      </c>
      <c r="AN223" s="3" t="s">
        <v>27</v>
      </c>
      <c r="AO223" s="3" t="s">
        <v>27</v>
      </c>
      <c r="AP223" s="3" t="s">
        <v>27</v>
      </c>
      <c r="AX223" s="3">
        <f t="shared" si="6"/>
        <v>71</v>
      </c>
      <c r="AY223" s="3">
        <f t="shared" si="7"/>
        <v>3</v>
      </c>
    </row>
    <row r="224" spans="2:51" x14ac:dyDescent="0.25">
      <c r="B224" s="3" t="s">
        <v>30</v>
      </c>
      <c r="C224" s="3" t="str">
        <f>C221</f>
        <v>UCPWR_FLAB-N</v>
      </c>
      <c r="D224" s="3" t="s">
        <v>29</v>
      </c>
      <c r="E224" s="3" t="str" cm="1">
        <f t="array" ref="E224">INDEX(PWR_Lab!$A$2:$A$126,AX224)</f>
        <v>KECOSC10</v>
      </c>
      <c r="F224" s="3" t="s">
        <v>28</v>
      </c>
      <c r="G224" s="3" t="s">
        <v>28</v>
      </c>
      <c r="H224" s="3" t="s">
        <v>28</v>
      </c>
      <c r="I224" s="3">
        <v>3</v>
      </c>
      <c r="J224" s="3" cm="1">
        <f t="array" ref="J224">-INDEX(PWR_Lab!$F$2:$H$126,AX224,AY224)</f>
        <v>0</v>
      </c>
      <c r="K224" s="3" t="s">
        <v>27</v>
      </c>
      <c r="L224" s="3" t="s">
        <v>27</v>
      </c>
      <c r="M224" s="3" t="s">
        <v>27</v>
      </c>
      <c r="N224" s="3" t="s">
        <v>27</v>
      </c>
      <c r="O224" s="3" t="s">
        <v>27</v>
      </c>
      <c r="P224" s="3" t="s">
        <v>27</v>
      </c>
      <c r="Q224" s="3" t="s">
        <v>27</v>
      </c>
      <c r="R224" s="3" t="s">
        <v>27</v>
      </c>
      <c r="S224" s="3" t="s">
        <v>27</v>
      </c>
      <c r="T224" s="3" t="s">
        <v>27</v>
      </c>
      <c r="U224" s="3" t="s">
        <v>27</v>
      </c>
      <c r="V224" s="3" t="s">
        <v>27</v>
      </c>
      <c r="W224" s="3" t="s">
        <v>27</v>
      </c>
      <c r="X224" s="3" t="s">
        <v>27</v>
      </c>
      <c r="Y224" s="3" t="s">
        <v>27</v>
      </c>
      <c r="Z224" s="3" t="s">
        <v>27</v>
      </c>
      <c r="AA224" s="3" t="s">
        <v>27</v>
      </c>
      <c r="AB224" s="3" t="s">
        <v>27</v>
      </c>
      <c r="AC224" s="3" t="s">
        <v>27</v>
      </c>
      <c r="AD224" s="3" t="s">
        <v>27</v>
      </c>
      <c r="AE224" s="3" t="s">
        <v>27</v>
      </c>
      <c r="AF224" s="3" t="s">
        <v>27</v>
      </c>
      <c r="AG224" s="3" t="s">
        <v>27</v>
      </c>
      <c r="AH224" s="3" t="s">
        <v>27</v>
      </c>
      <c r="AI224" s="3" t="s">
        <v>27</v>
      </c>
      <c r="AJ224" s="3" t="s">
        <v>27</v>
      </c>
      <c r="AK224" s="3" t="s">
        <v>27</v>
      </c>
      <c r="AL224" s="3" t="s">
        <v>27</v>
      </c>
      <c r="AM224" s="3" t="s">
        <v>27</v>
      </c>
      <c r="AN224" s="3" t="s">
        <v>27</v>
      </c>
      <c r="AO224" s="3" t="s">
        <v>27</v>
      </c>
      <c r="AP224" s="3" t="s">
        <v>27</v>
      </c>
      <c r="AX224" s="3">
        <f t="shared" si="6"/>
        <v>72</v>
      </c>
      <c r="AY224" s="3">
        <f t="shared" si="7"/>
        <v>1</v>
      </c>
    </row>
    <row r="225" spans="2:51" x14ac:dyDescent="0.25">
      <c r="B225" s="3" t="s">
        <v>30</v>
      </c>
      <c r="C225" s="3" t="str">
        <f>C222</f>
        <v>UCPWR_FLAB-P</v>
      </c>
      <c r="D225" s="3" t="s">
        <v>29</v>
      </c>
      <c r="E225" s="3" t="str" cm="1">
        <f t="array" ref="E225">INDEX(PWR_Lab!$A$2:$A$126,AX225)</f>
        <v>KECOSC10</v>
      </c>
      <c r="F225" s="3" t="s">
        <v>28</v>
      </c>
      <c r="G225" s="3" t="s">
        <v>28</v>
      </c>
      <c r="H225" s="3" t="s">
        <v>28</v>
      </c>
      <c r="I225" s="3">
        <v>3</v>
      </c>
      <c r="J225" s="3" cm="1">
        <f t="array" ref="J225">-INDEX(PWR_Lab!$F$2:$H$126,AX225,AY225)</f>
        <v>0</v>
      </c>
      <c r="K225" s="3" t="s">
        <v>27</v>
      </c>
      <c r="L225" s="3" t="s">
        <v>27</v>
      </c>
      <c r="M225" s="3" t="s">
        <v>27</v>
      </c>
      <c r="N225" s="3" t="s">
        <v>27</v>
      </c>
      <c r="O225" s="3" t="s">
        <v>27</v>
      </c>
      <c r="P225" s="3" t="s">
        <v>27</v>
      </c>
      <c r="Q225" s="3" t="s">
        <v>27</v>
      </c>
      <c r="R225" s="3" t="s">
        <v>27</v>
      </c>
      <c r="S225" s="3" t="s">
        <v>27</v>
      </c>
      <c r="T225" s="3" t="s">
        <v>27</v>
      </c>
      <c r="U225" s="3" t="s">
        <v>27</v>
      </c>
      <c r="V225" s="3" t="s">
        <v>27</v>
      </c>
      <c r="W225" s="3" t="s">
        <v>27</v>
      </c>
      <c r="X225" s="3" t="s">
        <v>27</v>
      </c>
      <c r="Y225" s="3" t="s">
        <v>27</v>
      </c>
      <c r="Z225" s="3" t="s">
        <v>27</v>
      </c>
      <c r="AA225" s="3" t="s">
        <v>27</v>
      </c>
      <c r="AB225" s="3" t="s">
        <v>27</v>
      </c>
      <c r="AC225" s="3" t="s">
        <v>27</v>
      </c>
      <c r="AD225" s="3" t="s">
        <v>27</v>
      </c>
      <c r="AE225" s="3" t="s">
        <v>27</v>
      </c>
      <c r="AF225" s="3" t="s">
        <v>27</v>
      </c>
      <c r="AG225" s="3" t="s">
        <v>27</v>
      </c>
      <c r="AH225" s="3" t="s">
        <v>27</v>
      </c>
      <c r="AI225" s="3" t="s">
        <v>27</v>
      </c>
      <c r="AJ225" s="3" t="s">
        <v>27</v>
      </c>
      <c r="AK225" s="3" t="s">
        <v>27</v>
      </c>
      <c r="AL225" s="3" t="s">
        <v>27</v>
      </c>
      <c r="AM225" s="3" t="s">
        <v>27</v>
      </c>
      <c r="AN225" s="3" t="s">
        <v>27</v>
      </c>
      <c r="AO225" s="3" t="s">
        <v>27</v>
      </c>
      <c r="AP225" s="3" t="s">
        <v>27</v>
      </c>
      <c r="AX225" s="3">
        <f t="shared" si="6"/>
        <v>72</v>
      </c>
      <c r="AY225" s="3">
        <f t="shared" si="7"/>
        <v>2</v>
      </c>
    </row>
    <row r="226" spans="2:51" x14ac:dyDescent="0.25">
      <c r="B226" s="3" t="s">
        <v>30</v>
      </c>
      <c r="C226" s="3" t="str">
        <f>C223</f>
        <v>UCPWR_FLAB-S</v>
      </c>
      <c r="D226" s="3" t="s">
        <v>29</v>
      </c>
      <c r="E226" s="3" t="str" cm="1">
        <f t="array" ref="E226">INDEX(PWR_Lab!$A$2:$A$126,AX226)</f>
        <v>KECOSC10</v>
      </c>
      <c r="F226" s="3" t="s">
        <v>28</v>
      </c>
      <c r="G226" s="3" t="s">
        <v>28</v>
      </c>
      <c r="H226" s="3" t="s">
        <v>28</v>
      </c>
      <c r="I226" s="3">
        <v>3</v>
      </c>
      <c r="J226" s="3" cm="1">
        <f t="array" ref="J226">-INDEX(PWR_Lab!$F$2:$H$126,AX226,AY226)</f>
        <v>0</v>
      </c>
      <c r="K226" s="3" t="s">
        <v>27</v>
      </c>
      <c r="L226" s="3" t="s">
        <v>27</v>
      </c>
      <c r="M226" s="3" t="s">
        <v>27</v>
      </c>
      <c r="N226" s="3" t="s">
        <v>27</v>
      </c>
      <c r="O226" s="3" t="s">
        <v>27</v>
      </c>
      <c r="P226" s="3" t="s">
        <v>27</v>
      </c>
      <c r="Q226" s="3" t="s">
        <v>27</v>
      </c>
      <c r="R226" s="3" t="s">
        <v>27</v>
      </c>
      <c r="S226" s="3" t="s">
        <v>27</v>
      </c>
      <c r="T226" s="3" t="s">
        <v>27</v>
      </c>
      <c r="U226" s="3" t="s">
        <v>27</v>
      </c>
      <c r="V226" s="3" t="s">
        <v>27</v>
      </c>
      <c r="W226" s="3" t="s">
        <v>27</v>
      </c>
      <c r="X226" s="3" t="s">
        <v>27</v>
      </c>
      <c r="Y226" s="3" t="s">
        <v>27</v>
      </c>
      <c r="Z226" s="3" t="s">
        <v>27</v>
      </c>
      <c r="AA226" s="3" t="s">
        <v>27</v>
      </c>
      <c r="AB226" s="3" t="s">
        <v>27</v>
      </c>
      <c r="AC226" s="3" t="s">
        <v>27</v>
      </c>
      <c r="AD226" s="3" t="s">
        <v>27</v>
      </c>
      <c r="AE226" s="3" t="s">
        <v>27</v>
      </c>
      <c r="AF226" s="3" t="s">
        <v>27</v>
      </c>
      <c r="AG226" s="3" t="s">
        <v>27</v>
      </c>
      <c r="AH226" s="3" t="s">
        <v>27</v>
      </c>
      <c r="AI226" s="3" t="s">
        <v>27</v>
      </c>
      <c r="AJ226" s="3" t="s">
        <v>27</v>
      </c>
      <c r="AK226" s="3" t="s">
        <v>27</v>
      </c>
      <c r="AL226" s="3" t="s">
        <v>27</v>
      </c>
      <c r="AM226" s="3" t="s">
        <v>27</v>
      </c>
      <c r="AN226" s="3" t="s">
        <v>27</v>
      </c>
      <c r="AO226" s="3" t="s">
        <v>27</v>
      </c>
      <c r="AP226" s="3" t="s">
        <v>27</v>
      </c>
      <c r="AX226" s="3">
        <f t="shared" si="6"/>
        <v>72</v>
      </c>
      <c r="AY226" s="3">
        <f t="shared" si="7"/>
        <v>3</v>
      </c>
    </row>
    <row r="227" spans="2:51" x14ac:dyDescent="0.25">
      <c r="B227" s="3" t="s">
        <v>30</v>
      </c>
      <c r="C227" s="3" t="str">
        <f>C224</f>
        <v>UCPWR_FLAB-N</v>
      </c>
      <c r="D227" s="3" t="s">
        <v>29</v>
      </c>
      <c r="E227" s="3" t="str" cm="1">
        <f t="array" ref="E227">INDEX(PWR_Lab!$A$2:$A$126,AX227)</f>
        <v>KECOSC11</v>
      </c>
      <c r="F227" s="3" t="s">
        <v>28</v>
      </c>
      <c r="G227" s="3" t="s">
        <v>28</v>
      </c>
      <c r="H227" s="3" t="s">
        <v>28</v>
      </c>
      <c r="I227" s="3">
        <v>3</v>
      </c>
      <c r="J227" s="3" cm="1">
        <f t="array" ref="J227">-INDEX(PWR_Lab!$F$2:$H$126,AX227,AY227)</f>
        <v>0</v>
      </c>
      <c r="K227" s="3" t="s">
        <v>27</v>
      </c>
      <c r="L227" s="3" t="s">
        <v>27</v>
      </c>
      <c r="M227" s="3" t="s">
        <v>27</v>
      </c>
      <c r="N227" s="3" t="s">
        <v>27</v>
      </c>
      <c r="O227" s="3" t="s">
        <v>27</v>
      </c>
      <c r="P227" s="3" t="s">
        <v>27</v>
      </c>
      <c r="Q227" s="3" t="s">
        <v>27</v>
      </c>
      <c r="R227" s="3" t="s">
        <v>27</v>
      </c>
      <c r="S227" s="3" t="s">
        <v>27</v>
      </c>
      <c r="T227" s="3" t="s">
        <v>27</v>
      </c>
      <c r="U227" s="3" t="s">
        <v>27</v>
      </c>
      <c r="V227" s="3" t="s">
        <v>27</v>
      </c>
      <c r="W227" s="3" t="s">
        <v>27</v>
      </c>
      <c r="X227" s="3" t="s">
        <v>27</v>
      </c>
      <c r="Y227" s="3" t="s">
        <v>27</v>
      </c>
      <c r="Z227" s="3" t="s">
        <v>27</v>
      </c>
      <c r="AA227" s="3" t="s">
        <v>27</v>
      </c>
      <c r="AB227" s="3" t="s">
        <v>27</v>
      </c>
      <c r="AC227" s="3" t="s">
        <v>27</v>
      </c>
      <c r="AD227" s="3" t="s">
        <v>27</v>
      </c>
      <c r="AE227" s="3" t="s">
        <v>27</v>
      </c>
      <c r="AF227" s="3" t="s">
        <v>27</v>
      </c>
      <c r="AG227" s="3" t="s">
        <v>27</v>
      </c>
      <c r="AH227" s="3" t="s">
        <v>27</v>
      </c>
      <c r="AI227" s="3" t="s">
        <v>27</v>
      </c>
      <c r="AJ227" s="3" t="s">
        <v>27</v>
      </c>
      <c r="AK227" s="3" t="s">
        <v>27</v>
      </c>
      <c r="AL227" s="3" t="s">
        <v>27</v>
      </c>
      <c r="AM227" s="3" t="s">
        <v>27</v>
      </c>
      <c r="AN227" s="3" t="s">
        <v>27</v>
      </c>
      <c r="AO227" s="3" t="s">
        <v>27</v>
      </c>
      <c r="AP227" s="3" t="s">
        <v>27</v>
      </c>
      <c r="AX227" s="3">
        <f t="shared" si="6"/>
        <v>73</v>
      </c>
      <c r="AY227" s="3">
        <f t="shared" si="7"/>
        <v>1</v>
      </c>
    </row>
    <row r="228" spans="2:51" x14ac:dyDescent="0.25">
      <c r="B228" s="3" t="s">
        <v>30</v>
      </c>
      <c r="C228" s="3" t="str">
        <f>C225</f>
        <v>UCPWR_FLAB-P</v>
      </c>
      <c r="D228" s="3" t="s">
        <v>29</v>
      </c>
      <c r="E228" s="3" t="str" cm="1">
        <f t="array" ref="E228">INDEX(PWR_Lab!$A$2:$A$126,AX228)</f>
        <v>KECOSC11</v>
      </c>
      <c r="F228" s="3" t="s">
        <v>28</v>
      </c>
      <c r="G228" s="3" t="s">
        <v>28</v>
      </c>
      <c r="H228" s="3" t="s">
        <v>28</v>
      </c>
      <c r="I228" s="3">
        <v>3</v>
      </c>
      <c r="J228" s="3" cm="1">
        <f t="array" ref="J228">-INDEX(PWR_Lab!$F$2:$H$126,AX228,AY228)</f>
        <v>0</v>
      </c>
      <c r="K228" s="3" t="s">
        <v>27</v>
      </c>
      <c r="L228" s="3" t="s">
        <v>27</v>
      </c>
      <c r="M228" s="3" t="s">
        <v>27</v>
      </c>
      <c r="N228" s="3" t="s">
        <v>27</v>
      </c>
      <c r="O228" s="3" t="s">
        <v>27</v>
      </c>
      <c r="P228" s="3" t="s">
        <v>27</v>
      </c>
      <c r="Q228" s="3" t="s">
        <v>27</v>
      </c>
      <c r="R228" s="3" t="s">
        <v>27</v>
      </c>
      <c r="S228" s="3" t="s">
        <v>27</v>
      </c>
      <c r="T228" s="3" t="s">
        <v>27</v>
      </c>
      <c r="U228" s="3" t="s">
        <v>27</v>
      </c>
      <c r="V228" s="3" t="s">
        <v>27</v>
      </c>
      <c r="W228" s="3" t="s">
        <v>27</v>
      </c>
      <c r="X228" s="3" t="s">
        <v>27</v>
      </c>
      <c r="Y228" s="3" t="s">
        <v>27</v>
      </c>
      <c r="Z228" s="3" t="s">
        <v>27</v>
      </c>
      <c r="AA228" s="3" t="s">
        <v>27</v>
      </c>
      <c r="AB228" s="3" t="s">
        <v>27</v>
      </c>
      <c r="AC228" s="3" t="s">
        <v>27</v>
      </c>
      <c r="AD228" s="3" t="s">
        <v>27</v>
      </c>
      <c r="AE228" s="3" t="s">
        <v>27</v>
      </c>
      <c r="AF228" s="3" t="s">
        <v>27</v>
      </c>
      <c r="AG228" s="3" t="s">
        <v>27</v>
      </c>
      <c r="AH228" s="3" t="s">
        <v>27</v>
      </c>
      <c r="AI228" s="3" t="s">
        <v>27</v>
      </c>
      <c r="AJ228" s="3" t="s">
        <v>27</v>
      </c>
      <c r="AK228" s="3" t="s">
        <v>27</v>
      </c>
      <c r="AL228" s="3" t="s">
        <v>27</v>
      </c>
      <c r="AM228" s="3" t="s">
        <v>27</v>
      </c>
      <c r="AN228" s="3" t="s">
        <v>27</v>
      </c>
      <c r="AO228" s="3" t="s">
        <v>27</v>
      </c>
      <c r="AP228" s="3" t="s">
        <v>27</v>
      </c>
      <c r="AX228" s="3">
        <f t="shared" si="6"/>
        <v>73</v>
      </c>
      <c r="AY228" s="3">
        <f t="shared" si="7"/>
        <v>2</v>
      </c>
    </row>
    <row r="229" spans="2:51" x14ac:dyDescent="0.25">
      <c r="B229" s="3" t="s">
        <v>30</v>
      </c>
      <c r="C229" s="3" t="str">
        <f>C226</f>
        <v>UCPWR_FLAB-S</v>
      </c>
      <c r="D229" s="3" t="s">
        <v>29</v>
      </c>
      <c r="E229" s="3" t="str" cm="1">
        <f t="array" ref="E229">INDEX(PWR_Lab!$A$2:$A$126,AX229)</f>
        <v>KECOSC11</v>
      </c>
      <c r="F229" s="3" t="s">
        <v>28</v>
      </c>
      <c r="G229" s="3" t="s">
        <v>28</v>
      </c>
      <c r="H229" s="3" t="s">
        <v>28</v>
      </c>
      <c r="I229" s="3">
        <v>3</v>
      </c>
      <c r="J229" s="3" cm="1">
        <f t="array" ref="J229">-INDEX(PWR_Lab!$F$2:$H$126,AX229,AY229)</f>
        <v>0</v>
      </c>
      <c r="K229" s="3" t="s">
        <v>27</v>
      </c>
      <c r="L229" s="3" t="s">
        <v>27</v>
      </c>
      <c r="M229" s="3" t="s">
        <v>27</v>
      </c>
      <c r="N229" s="3" t="s">
        <v>27</v>
      </c>
      <c r="O229" s="3" t="s">
        <v>27</v>
      </c>
      <c r="P229" s="3" t="s">
        <v>27</v>
      </c>
      <c r="Q229" s="3" t="s">
        <v>27</v>
      </c>
      <c r="R229" s="3" t="s">
        <v>27</v>
      </c>
      <c r="S229" s="3" t="s">
        <v>27</v>
      </c>
      <c r="T229" s="3" t="s">
        <v>27</v>
      </c>
      <c r="U229" s="3" t="s">
        <v>27</v>
      </c>
      <c r="V229" s="3" t="s">
        <v>27</v>
      </c>
      <c r="W229" s="3" t="s">
        <v>27</v>
      </c>
      <c r="X229" s="3" t="s">
        <v>27</v>
      </c>
      <c r="Y229" s="3" t="s">
        <v>27</v>
      </c>
      <c r="Z229" s="3" t="s">
        <v>27</v>
      </c>
      <c r="AA229" s="3" t="s">
        <v>27</v>
      </c>
      <c r="AB229" s="3" t="s">
        <v>27</v>
      </c>
      <c r="AC229" s="3" t="s">
        <v>27</v>
      </c>
      <c r="AD229" s="3" t="s">
        <v>27</v>
      </c>
      <c r="AE229" s="3" t="s">
        <v>27</v>
      </c>
      <c r="AF229" s="3" t="s">
        <v>27</v>
      </c>
      <c r="AG229" s="3" t="s">
        <v>27</v>
      </c>
      <c r="AH229" s="3" t="s">
        <v>27</v>
      </c>
      <c r="AI229" s="3" t="s">
        <v>27</v>
      </c>
      <c r="AJ229" s="3" t="s">
        <v>27</v>
      </c>
      <c r="AK229" s="3" t="s">
        <v>27</v>
      </c>
      <c r="AL229" s="3" t="s">
        <v>27</v>
      </c>
      <c r="AM229" s="3" t="s">
        <v>27</v>
      </c>
      <c r="AN229" s="3" t="s">
        <v>27</v>
      </c>
      <c r="AO229" s="3" t="s">
        <v>27</v>
      </c>
      <c r="AP229" s="3" t="s">
        <v>27</v>
      </c>
      <c r="AX229" s="3">
        <f t="shared" si="6"/>
        <v>73</v>
      </c>
      <c r="AY229" s="3">
        <f t="shared" si="7"/>
        <v>3</v>
      </c>
    </row>
    <row r="230" spans="2:51" x14ac:dyDescent="0.25">
      <c r="B230" s="3" t="s">
        <v>30</v>
      </c>
      <c r="C230" s="3" t="str">
        <f>C227</f>
        <v>UCPWR_FLAB-N</v>
      </c>
      <c r="D230" s="3" t="s">
        <v>29</v>
      </c>
      <c r="E230" s="3" t="str" cm="1">
        <f t="array" ref="E230">INDEX(PWR_Lab!$A$2:$A$126,AX230)</f>
        <v>KENUPW00</v>
      </c>
      <c r="F230" s="3" t="s">
        <v>28</v>
      </c>
      <c r="G230" s="3" t="s">
        <v>28</v>
      </c>
      <c r="H230" s="3" t="s">
        <v>28</v>
      </c>
      <c r="I230" s="3">
        <v>3</v>
      </c>
      <c r="J230" s="3" cm="1">
        <f t="array" ref="J230">-INDEX(PWR_Lab!$F$2:$H$126,AX230,AY230)</f>
        <v>0</v>
      </c>
      <c r="K230" s="3" t="s">
        <v>27</v>
      </c>
      <c r="L230" s="3" t="s">
        <v>27</v>
      </c>
      <c r="M230" s="3" t="s">
        <v>27</v>
      </c>
      <c r="N230" s="3" t="s">
        <v>27</v>
      </c>
      <c r="O230" s="3" t="s">
        <v>27</v>
      </c>
      <c r="P230" s="3" t="s">
        <v>27</v>
      </c>
      <c r="Q230" s="3" t="s">
        <v>27</v>
      </c>
      <c r="R230" s="3" t="s">
        <v>27</v>
      </c>
      <c r="S230" s="3" t="s">
        <v>27</v>
      </c>
      <c r="T230" s="3" t="s">
        <v>27</v>
      </c>
      <c r="U230" s="3" t="s">
        <v>27</v>
      </c>
      <c r="V230" s="3" t="s">
        <v>27</v>
      </c>
      <c r="W230" s="3" t="s">
        <v>27</v>
      </c>
      <c r="X230" s="3" t="s">
        <v>27</v>
      </c>
      <c r="Y230" s="3" t="s">
        <v>27</v>
      </c>
      <c r="Z230" s="3" t="s">
        <v>27</v>
      </c>
      <c r="AA230" s="3" t="s">
        <v>27</v>
      </c>
      <c r="AB230" s="3" t="s">
        <v>27</v>
      </c>
      <c r="AC230" s="3" t="s">
        <v>27</v>
      </c>
      <c r="AD230" s="3" t="s">
        <v>27</v>
      </c>
      <c r="AE230" s="3" t="s">
        <v>27</v>
      </c>
      <c r="AF230" s="3" t="s">
        <v>27</v>
      </c>
      <c r="AG230" s="3" t="s">
        <v>27</v>
      </c>
      <c r="AH230" s="3" t="s">
        <v>27</v>
      </c>
      <c r="AI230" s="3" t="s">
        <v>27</v>
      </c>
      <c r="AJ230" s="3" t="s">
        <v>27</v>
      </c>
      <c r="AK230" s="3" t="s">
        <v>27</v>
      </c>
      <c r="AL230" s="3" t="s">
        <v>27</v>
      </c>
      <c r="AM230" s="3" t="s">
        <v>27</v>
      </c>
      <c r="AN230" s="3" t="s">
        <v>27</v>
      </c>
      <c r="AO230" s="3" t="s">
        <v>27</v>
      </c>
      <c r="AP230" s="3" t="s">
        <v>27</v>
      </c>
      <c r="AX230" s="3">
        <f t="shared" si="6"/>
        <v>74</v>
      </c>
      <c r="AY230" s="3">
        <f t="shared" si="7"/>
        <v>1</v>
      </c>
    </row>
    <row r="231" spans="2:51" x14ac:dyDescent="0.25">
      <c r="B231" s="3" t="s">
        <v>30</v>
      </c>
      <c r="C231" s="3" t="str">
        <f>C228</f>
        <v>UCPWR_FLAB-P</v>
      </c>
      <c r="D231" s="3" t="s">
        <v>29</v>
      </c>
      <c r="E231" s="3" t="str" cm="1">
        <f t="array" ref="E231">INDEX(PWR_Lab!$A$2:$A$126,AX231)</f>
        <v>KENUPW00</v>
      </c>
      <c r="F231" s="3" t="s">
        <v>28</v>
      </c>
      <c r="G231" s="3" t="s">
        <v>28</v>
      </c>
      <c r="H231" s="3" t="s">
        <v>28</v>
      </c>
      <c r="I231" s="3">
        <v>3</v>
      </c>
      <c r="J231" s="3" cm="1">
        <f t="array" ref="J231">-INDEX(PWR_Lab!$F$2:$H$126,AX231,AY231)</f>
        <v>0</v>
      </c>
      <c r="K231" s="3" t="s">
        <v>27</v>
      </c>
      <c r="L231" s="3" t="s">
        <v>27</v>
      </c>
      <c r="M231" s="3" t="s">
        <v>27</v>
      </c>
      <c r="N231" s="3" t="s">
        <v>27</v>
      </c>
      <c r="O231" s="3" t="s">
        <v>27</v>
      </c>
      <c r="P231" s="3" t="s">
        <v>27</v>
      </c>
      <c r="Q231" s="3" t="s">
        <v>27</v>
      </c>
      <c r="R231" s="3" t="s">
        <v>27</v>
      </c>
      <c r="S231" s="3" t="s">
        <v>27</v>
      </c>
      <c r="T231" s="3" t="s">
        <v>27</v>
      </c>
      <c r="U231" s="3" t="s">
        <v>27</v>
      </c>
      <c r="V231" s="3" t="s">
        <v>27</v>
      </c>
      <c r="W231" s="3" t="s">
        <v>27</v>
      </c>
      <c r="X231" s="3" t="s">
        <v>27</v>
      </c>
      <c r="Y231" s="3" t="s">
        <v>27</v>
      </c>
      <c r="Z231" s="3" t="s">
        <v>27</v>
      </c>
      <c r="AA231" s="3" t="s">
        <v>27</v>
      </c>
      <c r="AB231" s="3" t="s">
        <v>27</v>
      </c>
      <c r="AC231" s="3" t="s">
        <v>27</v>
      </c>
      <c r="AD231" s="3" t="s">
        <v>27</v>
      </c>
      <c r="AE231" s="3" t="s">
        <v>27</v>
      </c>
      <c r="AF231" s="3" t="s">
        <v>27</v>
      </c>
      <c r="AG231" s="3" t="s">
        <v>27</v>
      </c>
      <c r="AH231" s="3" t="s">
        <v>27</v>
      </c>
      <c r="AI231" s="3" t="s">
        <v>27</v>
      </c>
      <c r="AJ231" s="3" t="s">
        <v>27</v>
      </c>
      <c r="AK231" s="3" t="s">
        <v>27</v>
      </c>
      <c r="AL231" s="3" t="s">
        <v>27</v>
      </c>
      <c r="AM231" s="3" t="s">
        <v>27</v>
      </c>
      <c r="AN231" s="3" t="s">
        <v>27</v>
      </c>
      <c r="AO231" s="3" t="s">
        <v>27</v>
      </c>
      <c r="AP231" s="3" t="s">
        <v>27</v>
      </c>
      <c r="AX231" s="3">
        <f t="shared" si="6"/>
        <v>74</v>
      </c>
      <c r="AY231" s="3">
        <f t="shared" si="7"/>
        <v>2</v>
      </c>
    </row>
    <row r="232" spans="2:51" x14ac:dyDescent="0.25">
      <c r="B232" s="3" t="s">
        <v>30</v>
      </c>
      <c r="C232" s="3" t="str">
        <f>C229</f>
        <v>UCPWR_FLAB-S</v>
      </c>
      <c r="D232" s="3" t="s">
        <v>29</v>
      </c>
      <c r="E232" s="3" t="str" cm="1">
        <f t="array" ref="E232">INDEX(PWR_Lab!$A$2:$A$126,AX232)</f>
        <v>KENUPW00</v>
      </c>
      <c r="F232" s="3" t="s">
        <v>28</v>
      </c>
      <c r="G232" s="3" t="s">
        <v>28</v>
      </c>
      <c r="H232" s="3" t="s">
        <v>28</v>
      </c>
      <c r="I232" s="3">
        <v>3</v>
      </c>
      <c r="J232" s="3" cm="1">
        <f t="array" ref="J232">-INDEX(PWR_Lab!$F$2:$H$126,AX232,AY232)</f>
        <v>0</v>
      </c>
      <c r="K232" s="3" t="s">
        <v>27</v>
      </c>
      <c r="L232" s="3" t="s">
        <v>27</v>
      </c>
      <c r="M232" s="3" t="s">
        <v>27</v>
      </c>
      <c r="N232" s="3" t="s">
        <v>27</v>
      </c>
      <c r="O232" s="3" t="s">
        <v>27</v>
      </c>
      <c r="P232" s="3" t="s">
        <v>27</v>
      </c>
      <c r="Q232" s="3" t="s">
        <v>27</v>
      </c>
      <c r="R232" s="3" t="s">
        <v>27</v>
      </c>
      <c r="S232" s="3" t="s">
        <v>27</v>
      </c>
      <c r="T232" s="3" t="s">
        <v>27</v>
      </c>
      <c r="U232" s="3" t="s">
        <v>27</v>
      </c>
      <c r="V232" s="3" t="s">
        <v>27</v>
      </c>
      <c r="W232" s="3" t="s">
        <v>27</v>
      </c>
      <c r="X232" s="3" t="s">
        <v>27</v>
      </c>
      <c r="Y232" s="3" t="s">
        <v>27</v>
      </c>
      <c r="Z232" s="3" t="s">
        <v>27</v>
      </c>
      <c r="AA232" s="3" t="s">
        <v>27</v>
      </c>
      <c r="AB232" s="3" t="s">
        <v>27</v>
      </c>
      <c r="AC232" s="3" t="s">
        <v>27</v>
      </c>
      <c r="AD232" s="3" t="s">
        <v>27</v>
      </c>
      <c r="AE232" s="3" t="s">
        <v>27</v>
      </c>
      <c r="AF232" s="3" t="s">
        <v>27</v>
      </c>
      <c r="AG232" s="3" t="s">
        <v>27</v>
      </c>
      <c r="AH232" s="3" t="s">
        <v>27</v>
      </c>
      <c r="AI232" s="3" t="s">
        <v>27</v>
      </c>
      <c r="AJ232" s="3" t="s">
        <v>27</v>
      </c>
      <c r="AK232" s="3" t="s">
        <v>27</v>
      </c>
      <c r="AL232" s="3" t="s">
        <v>27</v>
      </c>
      <c r="AM232" s="3" t="s">
        <v>27</v>
      </c>
      <c r="AN232" s="3" t="s">
        <v>27</v>
      </c>
      <c r="AO232" s="3" t="s">
        <v>27</v>
      </c>
      <c r="AP232" s="3" t="s">
        <v>27</v>
      </c>
      <c r="AX232" s="3">
        <f t="shared" si="6"/>
        <v>74</v>
      </c>
      <c r="AY232" s="3">
        <f t="shared" si="7"/>
        <v>3</v>
      </c>
    </row>
    <row r="233" spans="2:51" x14ac:dyDescent="0.25">
      <c r="B233" s="3" t="s">
        <v>30</v>
      </c>
      <c r="C233" s="3" t="str">
        <f>C230</f>
        <v>UCPWR_FLAB-N</v>
      </c>
      <c r="D233" s="3" t="s">
        <v>29</v>
      </c>
      <c r="E233" s="3" t="str" cm="1">
        <f t="array" ref="E233">INDEX(PWR_Lab!$A$2:$A$126,AX233)</f>
        <v>KENUPW20</v>
      </c>
      <c r="F233" s="3" t="s">
        <v>28</v>
      </c>
      <c r="G233" s="3" t="s">
        <v>28</v>
      </c>
      <c r="H233" s="3" t="s">
        <v>28</v>
      </c>
      <c r="I233" s="3">
        <v>3</v>
      </c>
      <c r="J233" s="3" cm="1">
        <f t="array" ref="J233">-INDEX(PWR_Lab!$F$2:$H$126,AX233,AY233)</f>
        <v>0</v>
      </c>
      <c r="K233" s="3" t="s">
        <v>27</v>
      </c>
      <c r="L233" s="3" t="s">
        <v>27</v>
      </c>
      <c r="M233" s="3" t="s">
        <v>27</v>
      </c>
      <c r="N233" s="3" t="s">
        <v>27</v>
      </c>
      <c r="O233" s="3" t="s">
        <v>27</v>
      </c>
      <c r="P233" s="3" t="s">
        <v>27</v>
      </c>
      <c r="Q233" s="3" t="s">
        <v>27</v>
      </c>
      <c r="R233" s="3" t="s">
        <v>27</v>
      </c>
      <c r="S233" s="3" t="s">
        <v>27</v>
      </c>
      <c r="T233" s="3" t="s">
        <v>27</v>
      </c>
      <c r="U233" s="3" t="s">
        <v>27</v>
      </c>
      <c r="V233" s="3" t="s">
        <v>27</v>
      </c>
      <c r="W233" s="3" t="s">
        <v>27</v>
      </c>
      <c r="X233" s="3" t="s">
        <v>27</v>
      </c>
      <c r="Y233" s="3" t="s">
        <v>27</v>
      </c>
      <c r="Z233" s="3" t="s">
        <v>27</v>
      </c>
      <c r="AA233" s="3" t="s">
        <v>27</v>
      </c>
      <c r="AB233" s="3" t="s">
        <v>27</v>
      </c>
      <c r="AC233" s="3" t="s">
        <v>27</v>
      </c>
      <c r="AD233" s="3" t="s">
        <v>27</v>
      </c>
      <c r="AE233" s="3" t="s">
        <v>27</v>
      </c>
      <c r="AF233" s="3" t="s">
        <v>27</v>
      </c>
      <c r="AG233" s="3" t="s">
        <v>27</v>
      </c>
      <c r="AH233" s="3" t="s">
        <v>27</v>
      </c>
      <c r="AI233" s="3" t="s">
        <v>27</v>
      </c>
      <c r="AJ233" s="3" t="s">
        <v>27</v>
      </c>
      <c r="AK233" s="3" t="s">
        <v>27</v>
      </c>
      <c r="AL233" s="3" t="s">
        <v>27</v>
      </c>
      <c r="AM233" s="3" t="s">
        <v>27</v>
      </c>
      <c r="AN233" s="3" t="s">
        <v>27</v>
      </c>
      <c r="AO233" s="3" t="s">
        <v>27</v>
      </c>
      <c r="AP233" s="3" t="s">
        <v>27</v>
      </c>
      <c r="AX233" s="3">
        <f t="shared" si="6"/>
        <v>75</v>
      </c>
      <c r="AY233" s="3">
        <f t="shared" si="7"/>
        <v>1</v>
      </c>
    </row>
    <row r="234" spans="2:51" x14ac:dyDescent="0.25">
      <c r="B234" s="3" t="s">
        <v>30</v>
      </c>
      <c r="C234" s="3" t="str">
        <f>C231</f>
        <v>UCPWR_FLAB-P</v>
      </c>
      <c r="D234" s="3" t="s">
        <v>29</v>
      </c>
      <c r="E234" s="3" t="str" cm="1">
        <f t="array" ref="E234">INDEX(PWR_Lab!$A$2:$A$126,AX234)</f>
        <v>KENUPW20</v>
      </c>
      <c r="F234" s="3" t="s">
        <v>28</v>
      </c>
      <c r="G234" s="3" t="s">
        <v>28</v>
      </c>
      <c r="H234" s="3" t="s">
        <v>28</v>
      </c>
      <c r="I234" s="3">
        <v>3</v>
      </c>
      <c r="J234" s="3" cm="1">
        <f t="array" ref="J234">-INDEX(PWR_Lab!$F$2:$H$126,AX234,AY234)</f>
        <v>0</v>
      </c>
      <c r="K234" s="3" t="s">
        <v>27</v>
      </c>
      <c r="L234" s="3" t="s">
        <v>27</v>
      </c>
      <c r="M234" s="3" t="s">
        <v>27</v>
      </c>
      <c r="N234" s="3" t="s">
        <v>27</v>
      </c>
      <c r="O234" s="3" t="s">
        <v>27</v>
      </c>
      <c r="P234" s="3" t="s">
        <v>27</v>
      </c>
      <c r="Q234" s="3" t="s">
        <v>27</v>
      </c>
      <c r="R234" s="3" t="s">
        <v>27</v>
      </c>
      <c r="S234" s="3" t="s">
        <v>27</v>
      </c>
      <c r="T234" s="3" t="s">
        <v>27</v>
      </c>
      <c r="U234" s="3" t="s">
        <v>27</v>
      </c>
      <c r="V234" s="3" t="s">
        <v>27</v>
      </c>
      <c r="W234" s="3" t="s">
        <v>27</v>
      </c>
      <c r="X234" s="3" t="s">
        <v>27</v>
      </c>
      <c r="Y234" s="3" t="s">
        <v>27</v>
      </c>
      <c r="Z234" s="3" t="s">
        <v>27</v>
      </c>
      <c r="AA234" s="3" t="s">
        <v>27</v>
      </c>
      <c r="AB234" s="3" t="s">
        <v>27</v>
      </c>
      <c r="AC234" s="3" t="s">
        <v>27</v>
      </c>
      <c r="AD234" s="3" t="s">
        <v>27</v>
      </c>
      <c r="AE234" s="3" t="s">
        <v>27</v>
      </c>
      <c r="AF234" s="3" t="s">
        <v>27</v>
      </c>
      <c r="AG234" s="3" t="s">
        <v>27</v>
      </c>
      <c r="AH234" s="3" t="s">
        <v>27</v>
      </c>
      <c r="AI234" s="3" t="s">
        <v>27</v>
      </c>
      <c r="AJ234" s="3" t="s">
        <v>27</v>
      </c>
      <c r="AK234" s="3" t="s">
        <v>27</v>
      </c>
      <c r="AL234" s="3" t="s">
        <v>27</v>
      </c>
      <c r="AM234" s="3" t="s">
        <v>27</v>
      </c>
      <c r="AN234" s="3" t="s">
        <v>27</v>
      </c>
      <c r="AO234" s="3" t="s">
        <v>27</v>
      </c>
      <c r="AP234" s="3" t="s">
        <v>27</v>
      </c>
      <c r="AX234" s="3">
        <f t="shared" si="6"/>
        <v>75</v>
      </c>
      <c r="AY234" s="3">
        <f t="shared" si="7"/>
        <v>2</v>
      </c>
    </row>
    <row r="235" spans="2:51" x14ac:dyDescent="0.25">
      <c r="B235" s="3" t="s">
        <v>30</v>
      </c>
      <c r="C235" s="3" t="str">
        <f>C232</f>
        <v>UCPWR_FLAB-S</v>
      </c>
      <c r="D235" s="3" t="s">
        <v>29</v>
      </c>
      <c r="E235" s="3" t="str" cm="1">
        <f t="array" ref="E235">INDEX(PWR_Lab!$A$2:$A$126,AX235)</f>
        <v>KENUPW20</v>
      </c>
      <c r="F235" s="3" t="s">
        <v>28</v>
      </c>
      <c r="G235" s="3" t="s">
        <v>28</v>
      </c>
      <c r="H235" s="3" t="s">
        <v>28</v>
      </c>
      <c r="I235" s="3">
        <v>3</v>
      </c>
      <c r="J235" s="3" cm="1">
        <f t="array" ref="J235">-INDEX(PWR_Lab!$F$2:$H$126,AX235,AY235)</f>
        <v>0</v>
      </c>
      <c r="K235" s="3" t="s">
        <v>27</v>
      </c>
      <c r="L235" s="3" t="s">
        <v>27</v>
      </c>
      <c r="M235" s="3" t="s">
        <v>27</v>
      </c>
      <c r="N235" s="3" t="s">
        <v>27</v>
      </c>
      <c r="O235" s="3" t="s">
        <v>27</v>
      </c>
      <c r="P235" s="3" t="s">
        <v>27</v>
      </c>
      <c r="Q235" s="3" t="s">
        <v>27</v>
      </c>
      <c r="R235" s="3" t="s">
        <v>27</v>
      </c>
      <c r="S235" s="3" t="s">
        <v>27</v>
      </c>
      <c r="T235" s="3" t="s">
        <v>27</v>
      </c>
      <c r="U235" s="3" t="s">
        <v>27</v>
      </c>
      <c r="V235" s="3" t="s">
        <v>27</v>
      </c>
      <c r="W235" s="3" t="s">
        <v>27</v>
      </c>
      <c r="X235" s="3" t="s">
        <v>27</v>
      </c>
      <c r="Y235" s="3" t="s">
        <v>27</v>
      </c>
      <c r="Z235" s="3" t="s">
        <v>27</v>
      </c>
      <c r="AA235" s="3" t="s">
        <v>27</v>
      </c>
      <c r="AB235" s="3" t="s">
        <v>27</v>
      </c>
      <c r="AC235" s="3" t="s">
        <v>27</v>
      </c>
      <c r="AD235" s="3" t="s">
        <v>27</v>
      </c>
      <c r="AE235" s="3" t="s">
        <v>27</v>
      </c>
      <c r="AF235" s="3" t="s">
        <v>27</v>
      </c>
      <c r="AG235" s="3" t="s">
        <v>27</v>
      </c>
      <c r="AH235" s="3" t="s">
        <v>27</v>
      </c>
      <c r="AI235" s="3" t="s">
        <v>27</v>
      </c>
      <c r="AJ235" s="3" t="s">
        <v>27</v>
      </c>
      <c r="AK235" s="3" t="s">
        <v>27</v>
      </c>
      <c r="AL235" s="3" t="s">
        <v>27</v>
      </c>
      <c r="AM235" s="3" t="s">
        <v>27</v>
      </c>
      <c r="AN235" s="3" t="s">
        <v>27</v>
      </c>
      <c r="AO235" s="3" t="s">
        <v>27</v>
      </c>
      <c r="AP235" s="3" t="s">
        <v>27</v>
      </c>
      <c r="AX235" s="3">
        <f t="shared" si="6"/>
        <v>75</v>
      </c>
      <c r="AY235" s="3">
        <f t="shared" si="7"/>
        <v>3</v>
      </c>
    </row>
  </sheetData>
  <autoFilter ref="A1:AY235" xr:uid="{E5D9409E-9AA5-4FC9-868B-07DD8EDA52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0C1E-33CF-4D2A-A282-F1B0BADE8EFC}">
  <sheetPr codeName="Sheet3">
    <tabColor theme="5"/>
  </sheetPr>
  <dimension ref="A1:S92"/>
  <sheetViews>
    <sheetView workbookViewId="0">
      <selection activeCell="D13" sqref="D13"/>
    </sheetView>
  </sheetViews>
  <sheetFormatPr defaultRowHeight="15" x14ac:dyDescent="0.25"/>
  <cols>
    <col min="1" max="1" width="14.28515625" style="4" bestFit="1" customWidth="1"/>
    <col min="2" max="2" width="22.5703125" style="4" customWidth="1"/>
    <col min="3" max="3" width="9.140625" style="4"/>
    <col min="4" max="4" width="26.7109375" style="4" bestFit="1" customWidth="1"/>
    <col min="5" max="5" width="33.5703125" style="4" customWidth="1"/>
    <col min="6" max="16384" width="9.140625" style="4"/>
  </cols>
  <sheetData>
    <row r="1" spans="1:19" x14ac:dyDescent="0.25">
      <c r="A1" s="4" t="s">
        <v>72</v>
      </c>
      <c r="B1" s="4" t="s">
        <v>71</v>
      </c>
      <c r="C1" s="4" t="s">
        <v>70</v>
      </c>
      <c r="D1" s="4" t="s">
        <v>69</v>
      </c>
      <c r="E1" s="4" t="s">
        <v>68</v>
      </c>
      <c r="F1" s="4" t="s">
        <v>285</v>
      </c>
      <c r="G1" s="4" t="s">
        <v>287</v>
      </c>
      <c r="H1" s="4" t="s">
        <v>288</v>
      </c>
      <c r="I1" s="4" t="s">
        <v>67</v>
      </c>
    </row>
    <row r="2" spans="1:19" x14ac:dyDescent="0.25">
      <c r="A2" t="s">
        <v>312</v>
      </c>
      <c r="B2" t="s">
        <v>41</v>
      </c>
      <c r="C2" t="s">
        <v>64</v>
      </c>
      <c r="D2" t="s">
        <v>64</v>
      </c>
      <c r="E2" t="s">
        <v>239</v>
      </c>
      <c r="F2" s="4" cm="1">
        <f t="array" ref="F2">INDEX('Lab.Calcs.Assumptions'!B$4:B$33,$I2)</f>
        <v>0.36715999999999999</v>
      </c>
      <c r="G2" s="4" cm="1">
        <f t="array" ref="G2">INDEX('Lab.Calcs.Assumptions'!C$4:C$33,$I2)</f>
        <v>0.37652999999999998</v>
      </c>
      <c r="H2" s="4" cm="1">
        <f t="array" ref="H2">INDEX('Lab.Calcs.Assumptions'!D$4:D$33,$I2)</f>
        <v>0.36501</v>
      </c>
      <c r="I2" s="4">
        <f>MATCH(D2,'Lab.Calcs.Assumptions'!$A$4:$A$33,0)</f>
        <v>2</v>
      </c>
      <c r="P2" s="4">
        <v>2</v>
      </c>
      <c r="Q2" s="4" t="s">
        <v>66</v>
      </c>
    </row>
    <row r="3" spans="1:19" x14ac:dyDescent="0.25">
      <c r="A3" t="s">
        <v>313</v>
      </c>
      <c r="B3" t="s">
        <v>41</v>
      </c>
      <c r="C3" t="s">
        <v>64</v>
      </c>
      <c r="D3" t="s">
        <v>64</v>
      </c>
      <c r="E3" t="s">
        <v>314</v>
      </c>
      <c r="F3" s="4" cm="1">
        <f t="array" ref="F3">INDEX('Lab.Calcs.Assumptions'!B$4:B$33,$I3)</f>
        <v>0.36715999999999999</v>
      </c>
      <c r="G3" s="4" cm="1">
        <f t="array" ref="G3">INDEX('Lab.Calcs.Assumptions'!C$4:C$33,$I3)</f>
        <v>0.37652999999999998</v>
      </c>
      <c r="H3" s="4" cm="1">
        <f t="array" ref="H3">INDEX('Lab.Calcs.Assumptions'!D$4:D$33,$I3)</f>
        <v>0.36501</v>
      </c>
      <c r="I3" s="4">
        <f>MATCH(D3,'Lab.Calcs.Assumptions'!$A$4:$A$33,0)</f>
        <v>2</v>
      </c>
      <c r="P3" s="4">
        <v>3</v>
      </c>
      <c r="Q3" s="4" t="s">
        <v>25</v>
      </c>
      <c r="R3" t="s">
        <v>463</v>
      </c>
      <c r="S3" s="4" t="s">
        <v>44</v>
      </c>
    </row>
    <row r="4" spans="1:19" x14ac:dyDescent="0.25">
      <c r="A4" t="s">
        <v>315</v>
      </c>
      <c r="B4" t="s">
        <v>41</v>
      </c>
      <c r="C4" t="s">
        <v>64</v>
      </c>
      <c r="D4" t="s">
        <v>64</v>
      </c>
      <c r="E4" t="s">
        <v>316</v>
      </c>
      <c r="F4" s="4" cm="1">
        <f t="array" ref="F4">INDEX('Lab.Calcs.Assumptions'!B$4:B$33,$I4)</f>
        <v>0.36715999999999999</v>
      </c>
      <c r="G4" s="4" cm="1">
        <f t="array" ref="G4">INDEX('Lab.Calcs.Assumptions'!C$4:C$33,$I4)</f>
        <v>0.37652999999999998</v>
      </c>
      <c r="H4" s="4" cm="1">
        <f t="array" ref="H4">INDEX('Lab.Calcs.Assumptions'!D$4:D$33,$I4)</f>
        <v>0.36501</v>
      </c>
      <c r="I4" s="4">
        <f>MATCH(D4,'Lab.Calcs.Assumptions'!$A$4:$A$33,0)</f>
        <v>2</v>
      </c>
      <c r="P4" s="4">
        <v>4</v>
      </c>
      <c r="Q4" s="4" t="s">
        <v>25</v>
      </c>
      <c r="R4" t="s">
        <v>312</v>
      </c>
      <c r="S4" s="4" t="s">
        <v>44</v>
      </c>
    </row>
    <row r="5" spans="1:19" x14ac:dyDescent="0.25">
      <c r="A5" t="s">
        <v>317</v>
      </c>
      <c r="B5" t="s">
        <v>41</v>
      </c>
      <c r="C5" t="s">
        <v>64</v>
      </c>
      <c r="D5" t="s">
        <v>64</v>
      </c>
      <c r="E5" t="s">
        <v>240</v>
      </c>
      <c r="F5" s="4" cm="1">
        <f t="array" ref="F5">INDEX('Lab.Calcs.Assumptions'!B$4:B$33,$I5)</f>
        <v>0.36715999999999999</v>
      </c>
      <c r="G5" s="4" cm="1">
        <f t="array" ref="G5">INDEX('Lab.Calcs.Assumptions'!C$4:C$33,$I5)</f>
        <v>0.37652999999999998</v>
      </c>
      <c r="H5" s="4" cm="1">
        <f t="array" ref="H5">INDEX('Lab.Calcs.Assumptions'!D$4:D$33,$I5)</f>
        <v>0.36501</v>
      </c>
      <c r="I5" s="4">
        <f>MATCH(D5,'Lab.Calcs.Assumptions'!$A$4:$A$33,0)</f>
        <v>2</v>
      </c>
      <c r="P5" s="4">
        <v>6</v>
      </c>
      <c r="Q5" s="4" t="s">
        <v>25</v>
      </c>
      <c r="R5" t="s">
        <v>313</v>
      </c>
      <c r="S5" s="4" t="s">
        <v>44</v>
      </c>
    </row>
    <row r="6" spans="1:19" x14ac:dyDescent="0.25">
      <c r="A6" t="s">
        <v>318</v>
      </c>
      <c r="B6" t="s">
        <v>41</v>
      </c>
      <c r="C6" t="s">
        <v>319</v>
      </c>
      <c r="D6" t="s">
        <v>319</v>
      </c>
      <c r="E6" t="s">
        <v>241</v>
      </c>
      <c r="F6" s="4" cm="1">
        <f t="array" ref="F6">INDEX('Lab.Calcs.Assumptions'!B$4:B$33,$I6)</f>
        <v>0.50729000000000002</v>
      </c>
      <c r="G6" s="4" cm="1">
        <f t="array" ref="G6">INDEX('Lab.Calcs.Assumptions'!C$4:C$33,$I6)</f>
        <v>0.52022999999999997</v>
      </c>
      <c r="H6" s="4" cm="1">
        <f t="array" ref="H6">INDEX('Lab.Calcs.Assumptions'!D$4:D$33,$I6)</f>
        <v>0.50431000000000004</v>
      </c>
      <c r="I6" s="4">
        <f>MATCH(D6,'Lab.Calcs.Assumptions'!$A$4:$A$33,0)</f>
        <v>12</v>
      </c>
      <c r="P6" s="4">
        <v>31</v>
      </c>
      <c r="Q6" s="4" t="s">
        <v>25</v>
      </c>
      <c r="R6" t="s">
        <v>315</v>
      </c>
      <c r="S6" s="4" t="s">
        <v>44</v>
      </c>
    </row>
    <row r="7" spans="1:19" x14ac:dyDescent="0.25">
      <c r="A7" t="s">
        <v>320</v>
      </c>
      <c r="B7" t="s">
        <v>41</v>
      </c>
      <c r="C7" t="s">
        <v>319</v>
      </c>
      <c r="D7" t="s">
        <v>319</v>
      </c>
      <c r="E7" t="s">
        <v>321</v>
      </c>
      <c r="F7" s="4" cm="1">
        <f t="array" ref="F7">INDEX('Lab.Calcs.Assumptions'!B$4:B$33,$I7)</f>
        <v>0.50729000000000002</v>
      </c>
      <c r="G7" s="4" cm="1">
        <f t="array" ref="G7">INDEX('Lab.Calcs.Assumptions'!C$4:C$33,$I7)</f>
        <v>0.52022999999999997</v>
      </c>
      <c r="H7" s="4" cm="1">
        <f t="array" ref="H7">INDEX('Lab.Calcs.Assumptions'!D$4:D$33,$I7)</f>
        <v>0.50431000000000004</v>
      </c>
      <c r="I7" s="4">
        <f>MATCH(D7,'Lab.Calcs.Assumptions'!$A$4:$A$33,0)</f>
        <v>12</v>
      </c>
      <c r="P7" s="4">
        <v>32</v>
      </c>
      <c r="Q7" s="4" t="s">
        <v>25</v>
      </c>
      <c r="R7" t="s">
        <v>464</v>
      </c>
      <c r="S7" s="4" t="s">
        <v>44</v>
      </c>
    </row>
    <row r="8" spans="1:19" x14ac:dyDescent="0.25">
      <c r="A8" t="s">
        <v>322</v>
      </c>
      <c r="B8" t="s">
        <v>41</v>
      </c>
      <c r="C8" t="s">
        <v>319</v>
      </c>
      <c r="D8" t="s">
        <v>319</v>
      </c>
      <c r="E8" t="s">
        <v>323</v>
      </c>
      <c r="F8" s="4" cm="1">
        <f t="array" ref="F8">INDEX('Lab.Calcs.Assumptions'!B$4:B$33,$I8)</f>
        <v>0.50729000000000002</v>
      </c>
      <c r="G8" s="4" cm="1">
        <f t="array" ref="G8">INDEX('Lab.Calcs.Assumptions'!C$4:C$33,$I8)</f>
        <v>0.52022999999999997</v>
      </c>
      <c r="H8" s="4" cm="1">
        <f t="array" ref="H8">INDEX('Lab.Calcs.Assumptions'!D$4:D$33,$I8)</f>
        <v>0.50431000000000004</v>
      </c>
      <c r="I8" s="4">
        <f>MATCH(D8,'Lab.Calcs.Assumptions'!$A$4:$A$33,0)</f>
        <v>12</v>
      </c>
      <c r="P8" s="4">
        <v>33</v>
      </c>
      <c r="Q8" s="4" t="s">
        <v>25</v>
      </c>
      <c r="R8" t="s">
        <v>317</v>
      </c>
      <c r="S8" s="4" t="s">
        <v>44</v>
      </c>
    </row>
    <row r="9" spans="1:19" x14ac:dyDescent="0.25">
      <c r="A9" t="s">
        <v>324</v>
      </c>
      <c r="B9" t="s">
        <v>41</v>
      </c>
      <c r="C9" t="s">
        <v>319</v>
      </c>
      <c r="D9" t="s">
        <v>319</v>
      </c>
      <c r="E9" t="s">
        <v>325</v>
      </c>
      <c r="F9" s="4" cm="1">
        <f t="array" ref="F9">INDEX('Lab.Calcs.Assumptions'!B$4:B$33,$I9)</f>
        <v>0.50729000000000002</v>
      </c>
      <c r="G9" s="4" cm="1">
        <f t="array" ref="G9">INDEX('Lab.Calcs.Assumptions'!C$4:C$33,$I9)</f>
        <v>0.52022999999999997</v>
      </c>
      <c r="H9" s="4" cm="1">
        <f t="array" ref="H9">INDEX('Lab.Calcs.Assumptions'!D$4:D$33,$I9)</f>
        <v>0.50431000000000004</v>
      </c>
      <c r="I9" s="4">
        <f>MATCH(D9,'Lab.Calcs.Assumptions'!$A$4:$A$33,0)</f>
        <v>12</v>
      </c>
      <c r="P9" s="4">
        <v>34</v>
      </c>
      <c r="Q9" s="4" t="s">
        <v>25</v>
      </c>
      <c r="R9" t="s">
        <v>465</v>
      </c>
      <c r="S9" s="4" t="s">
        <v>44</v>
      </c>
    </row>
    <row r="10" spans="1:19" x14ac:dyDescent="0.25">
      <c r="A10" t="s">
        <v>326</v>
      </c>
      <c r="B10" t="s">
        <v>41</v>
      </c>
      <c r="C10" t="s">
        <v>319</v>
      </c>
      <c r="D10" t="s">
        <v>319</v>
      </c>
      <c r="E10" t="s">
        <v>327</v>
      </c>
      <c r="F10" s="4" cm="1">
        <f t="array" ref="F10">INDEX('Lab.Calcs.Assumptions'!B$4:B$33,$I10)</f>
        <v>0.50729000000000002</v>
      </c>
      <c r="G10" s="4" cm="1">
        <f t="array" ref="G10">INDEX('Lab.Calcs.Assumptions'!C$4:C$33,$I10)</f>
        <v>0.52022999999999997</v>
      </c>
      <c r="H10" s="4" cm="1">
        <f t="array" ref="H10">INDEX('Lab.Calcs.Assumptions'!D$4:D$33,$I10)</f>
        <v>0.50431000000000004</v>
      </c>
      <c r="I10" s="4">
        <f>MATCH(D10,'Lab.Calcs.Assumptions'!$A$4:$A$33,0)</f>
        <v>12</v>
      </c>
      <c r="P10" s="4">
        <v>35</v>
      </c>
      <c r="Q10" s="4" t="s">
        <v>25</v>
      </c>
      <c r="R10" t="s">
        <v>428</v>
      </c>
      <c r="S10" s="4" t="s">
        <v>44</v>
      </c>
    </row>
    <row r="11" spans="1:19" x14ac:dyDescent="0.25">
      <c r="A11" t="s">
        <v>328</v>
      </c>
      <c r="B11" t="s">
        <v>41</v>
      </c>
      <c r="C11" t="s">
        <v>319</v>
      </c>
      <c r="D11" t="s">
        <v>319</v>
      </c>
      <c r="E11" t="s">
        <v>329</v>
      </c>
      <c r="F11" s="4" cm="1">
        <f t="array" ref="F11">INDEX('Lab.Calcs.Assumptions'!B$4:B$33,$I11)</f>
        <v>0.50729000000000002</v>
      </c>
      <c r="G11" s="4" cm="1">
        <f t="array" ref="G11">INDEX('Lab.Calcs.Assumptions'!C$4:C$33,$I11)</f>
        <v>0.52022999999999997</v>
      </c>
      <c r="H11" s="4" cm="1">
        <f t="array" ref="H11">INDEX('Lab.Calcs.Assumptions'!D$4:D$33,$I11)</f>
        <v>0.50431000000000004</v>
      </c>
      <c r="I11" s="4">
        <f>MATCH(D11,'Lab.Calcs.Assumptions'!$A$4:$A$33,0)</f>
        <v>12</v>
      </c>
      <c r="P11" s="4">
        <v>36</v>
      </c>
      <c r="Q11" s="4" t="s">
        <v>25</v>
      </c>
      <c r="R11" t="s">
        <v>430</v>
      </c>
      <c r="S11" s="4" t="s">
        <v>44</v>
      </c>
    </row>
    <row r="12" spans="1:19" x14ac:dyDescent="0.25">
      <c r="A12" t="s">
        <v>330</v>
      </c>
      <c r="B12" t="s">
        <v>41</v>
      </c>
      <c r="C12" t="s">
        <v>319</v>
      </c>
      <c r="D12" t="s">
        <v>319</v>
      </c>
      <c r="E12" t="s">
        <v>331</v>
      </c>
      <c r="F12" s="4" cm="1">
        <f t="array" ref="F12">INDEX('Lab.Calcs.Assumptions'!B$4:B$33,$I12)</f>
        <v>0.50729000000000002</v>
      </c>
      <c r="G12" s="4" cm="1">
        <f t="array" ref="G12">INDEX('Lab.Calcs.Assumptions'!C$4:C$33,$I12)</f>
        <v>0.52022999999999997</v>
      </c>
      <c r="H12" s="4" cm="1">
        <f t="array" ref="H12">INDEX('Lab.Calcs.Assumptions'!D$4:D$33,$I12)</f>
        <v>0.50431000000000004</v>
      </c>
      <c r="I12" s="4">
        <f>MATCH(D12,'Lab.Calcs.Assumptions'!$A$4:$A$33,0)</f>
        <v>12</v>
      </c>
      <c r="P12" s="4">
        <v>37</v>
      </c>
      <c r="Q12" s="4" t="s">
        <v>25</v>
      </c>
      <c r="R12" t="s">
        <v>432</v>
      </c>
      <c r="S12" s="4" t="s">
        <v>44</v>
      </c>
    </row>
    <row r="13" spans="1:19" x14ac:dyDescent="0.25">
      <c r="A13" t="s">
        <v>332</v>
      </c>
      <c r="B13" t="s">
        <v>41</v>
      </c>
      <c r="C13" t="s">
        <v>319</v>
      </c>
      <c r="D13" t="s">
        <v>319</v>
      </c>
      <c r="E13" t="s">
        <v>333</v>
      </c>
      <c r="F13" s="4" cm="1">
        <f t="array" ref="F13">INDEX('Lab.Calcs.Assumptions'!B$4:B$33,$I13)</f>
        <v>0.50729000000000002</v>
      </c>
      <c r="G13" s="4" cm="1">
        <f t="array" ref="G13">INDEX('Lab.Calcs.Assumptions'!C$4:C$33,$I13)</f>
        <v>0.52022999999999997</v>
      </c>
      <c r="H13" s="4" cm="1">
        <f t="array" ref="H13">INDEX('Lab.Calcs.Assumptions'!D$4:D$33,$I13)</f>
        <v>0.50431000000000004</v>
      </c>
      <c r="I13" s="4">
        <f>MATCH(D13,'Lab.Calcs.Assumptions'!$A$4:$A$33,0)</f>
        <v>12</v>
      </c>
      <c r="P13" s="4">
        <v>38</v>
      </c>
      <c r="Q13" s="4" t="s">
        <v>25</v>
      </c>
      <c r="R13" t="s">
        <v>466</v>
      </c>
      <c r="S13" s="4" t="s">
        <v>44</v>
      </c>
    </row>
    <row r="14" spans="1:19" x14ac:dyDescent="0.25">
      <c r="A14" t="s">
        <v>334</v>
      </c>
      <c r="B14" t="s">
        <v>41</v>
      </c>
      <c r="C14" t="s">
        <v>319</v>
      </c>
      <c r="D14" t="s">
        <v>319</v>
      </c>
      <c r="E14" t="s">
        <v>335</v>
      </c>
      <c r="F14" s="4" cm="1">
        <f t="array" ref="F14">INDEX('Lab.Calcs.Assumptions'!B$4:B$33,$I14)</f>
        <v>0.50729000000000002</v>
      </c>
      <c r="G14" s="4" cm="1">
        <f t="array" ref="G14">INDEX('Lab.Calcs.Assumptions'!C$4:C$33,$I14)</f>
        <v>0.52022999999999997</v>
      </c>
      <c r="H14" s="4" cm="1">
        <f t="array" ref="H14">INDEX('Lab.Calcs.Assumptions'!D$4:D$33,$I14)</f>
        <v>0.50431000000000004</v>
      </c>
      <c r="I14" s="4">
        <f>MATCH(D14,'Lab.Calcs.Assumptions'!$A$4:$A$33,0)</f>
        <v>12</v>
      </c>
      <c r="P14" s="4">
        <v>39</v>
      </c>
      <c r="Q14" s="4" t="s">
        <v>25</v>
      </c>
      <c r="R14" t="s">
        <v>454</v>
      </c>
      <c r="S14" s="4" t="s">
        <v>44</v>
      </c>
    </row>
    <row r="15" spans="1:19" x14ac:dyDescent="0.25">
      <c r="A15" t="s">
        <v>336</v>
      </c>
      <c r="B15" t="s">
        <v>41</v>
      </c>
      <c r="C15" t="s">
        <v>319</v>
      </c>
      <c r="D15" t="s">
        <v>319</v>
      </c>
      <c r="E15" t="s">
        <v>337</v>
      </c>
      <c r="F15" s="4" cm="1">
        <f t="array" ref="F15">INDEX('Lab.Calcs.Assumptions'!B$4:B$33,$I15)</f>
        <v>0.50729000000000002</v>
      </c>
      <c r="G15" s="4" cm="1">
        <f t="array" ref="G15">INDEX('Lab.Calcs.Assumptions'!C$4:C$33,$I15)</f>
        <v>0.52022999999999997</v>
      </c>
      <c r="H15" s="4" cm="1">
        <f t="array" ref="H15">INDEX('Lab.Calcs.Assumptions'!D$4:D$33,$I15)</f>
        <v>0.50431000000000004</v>
      </c>
      <c r="I15" s="4">
        <f>MATCH(D15,'Lab.Calcs.Assumptions'!$A$4:$A$33,0)</f>
        <v>12</v>
      </c>
      <c r="P15" s="4">
        <v>40</v>
      </c>
      <c r="Q15" s="4" t="s">
        <v>25</v>
      </c>
      <c r="R15" t="s">
        <v>455</v>
      </c>
      <c r="S15" s="4" t="s">
        <v>44</v>
      </c>
    </row>
    <row r="16" spans="1:19" x14ac:dyDescent="0.25">
      <c r="A16" t="s">
        <v>338</v>
      </c>
      <c r="B16" t="s">
        <v>41</v>
      </c>
      <c r="C16" t="s">
        <v>319</v>
      </c>
      <c r="D16" t="s">
        <v>319</v>
      </c>
      <c r="E16" t="s">
        <v>339</v>
      </c>
      <c r="F16" s="4" cm="1">
        <f t="array" ref="F16">INDEX('Lab.Calcs.Assumptions'!B$4:B$33,$I16)</f>
        <v>0.50729000000000002</v>
      </c>
      <c r="G16" s="4" cm="1">
        <f t="array" ref="G16">INDEX('Lab.Calcs.Assumptions'!C$4:C$33,$I16)</f>
        <v>0.52022999999999997</v>
      </c>
      <c r="H16" s="4" cm="1">
        <f t="array" ref="H16">INDEX('Lab.Calcs.Assumptions'!D$4:D$33,$I16)</f>
        <v>0.50431000000000004</v>
      </c>
      <c r="I16" s="4">
        <f>MATCH(D16,'Lab.Calcs.Assumptions'!$A$4:$A$33,0)</f>
        <v>12</v>
      </c>
      <c r="P16" s="4">
        <v>41</v>
      </c>
      <c r="Q16" s="4" t="s">
        <v>25</v>
      </c>
      <c r="R16" t="s">
        <v>456</v>
      </c>
      <c r="S16" s="4" t="s">
        <v>44</v>
      </c>
    </row>
    <row r="17" spans="1:19" x14ac:dyDescent="0.25">
      <c r="A17" t="s">
        <v>340</v>
      </c>
      <c r="B17" t="s">
        <v>41</v>
      </c>
      <c r="C17" t="s">
        <v>319</v>
      </c>
      <c r="D17" t="s">
        <v>319</v>
      </c>
      <c r="E17" t="s">
        <v>341</v>
      </c>
      <c r="F17" s="4" cm="1">
        <f t="array" ref="F17">INDEX('Lab.Calcs.Assumptions'!B$4:B$33,$I17)</f>
        <v>0.50729000000000002</v>
      </c>
      <c r="G17" s="4" cm="1">
        <f t="array" ref="G17">INDEX('Lab.Calcs.Assumptions'!C$4:C$33,$I17)</f>
        <v>0.52022999999999997</v>
      </c>
      <c r="H17" s="4" cm="1">
        <f t="array" ref="H17">INDEX('Lab.Calcs.Assumptions'!D$4:D$33,$I17)</f>
        <v>0.50431000000000004</v>
      </c>
      <c r="I17" s="4">
        <f>MATCH(D17,'Lab.Calcs.Assumptions'!$A$4:$A$33,0)</f>
        <v>12</v>
      </c>
      <c r="P17" s="4">
        <v>42</v>
      </c>
      <c r="Q17" s="4" t="s">
        <v>25</v>
      </c>
      <c r="R17" t="s">
        <v>458</v>
      </c>
      <c r="S17" s="4" t="s">
        <v>44</v>
      </c>
    </row>
    <row r="18" spans="1:19" x14ac:dyDescent="0.25">
      <c r="A18" t="s">
        <v>342</v>
      </c>
      <c r="B18" t="s">
        <v>41</v>
      </c>
      <c r="C18" t="s">
        <v>319</v>
      </c>
      <c r="D18" t="s">
        <v>319</v>
      </c>
      <c r="E18" t="s">
        <v>343</v>
      </c>
      <c r="F18" s="4" cm="1">
        <f t="array" ref="F18">INDEX('Lab.Calcs.Assumptions'!B$4:B$33,$I18)</f>
        <v>0.50729000000000002</v>
      </c>
      <c r="G18" s="4" cm="1">
        <f t="array" ref="G18">INDEX('Lab.Calcs.Assumptions'!C$4:C$33,$I18)</f>
        <v>0.52022999999999997</v>
      </c>
      <c r="H18" s="4" cm="1">
        <f t="array" ref="H18">INDEX('Lab.Calcs.Assumptions'!D$4:D$33,$I18)</f>
        <v>0.50431000000000004</v>
      </c>
      <c r="I18" s="4">
        <f>MATCH(D18,'Lab.Calcs.Assumptions'!$A$4:$A$33,0)</f>
        <v>12</v>
      </c>
      <c r="P18" s="4">
        <v>43</v>
      </c>
      <c r="Q18" s="4" t="s">
        <v>25</v>
      </c>
      <c r="R18" t="s">
        <v>459</v>
      </c>
      <c r="S18" s="4" t="s">
        <v>44</v>
      </c>
    </row>
    <row r="19" spans="1:19" x14ac:dyDescent="0.25">
      <c r="A19" t="s">
        <v>344</v>
      </c>
      <c r="B19" t="s">
        <v>41</v>
      </c>
      <c r="C19" t="s">
        <v>319</v>
      </c>
      <c r="D19" t="s">
        <v>319</v>
      </c>
      <c r="E19" t="s">
        <v>345</v>
      </c>
      <c r="F19" s="4" cm="1">
        <f t="array" ref="F19">INDEX('Lab.Calcs.Assumptions'!B$4:B$33,$I19)</f>
        <v>0.50729000000000002</v>
      </c>
      <c r="G19" s="4" cm="1">
        <f t="array" ref="G19">INDEX('Lab.Calcs.Assumptions'!C$4:C$33,$I19)</f>
        <v>0.52022999999999997</v>
      </c>
      <c r="H19" s="4" cm="1">
        <f t="array" ref="H19">INDEX('Lab.Calcs.Assumptions'!D$4:D$33,$I19)</f>
        <v>0.50431000000000004</v>
      </c>
      <c r="I19" s="4">
        <f>MATCH(D19,'Lab.Calcs.Assumptions'!$A$4:$A$33,0)</f>
        <v>12</v>
      </c>
      <c r="P19" s="4">
        <v>44</v>
      </c>
      <c r="Q19" s="4" t="s">
        <v>25</v>
      </c>
      <c r="R19" t="s">
        <v>460</v>
      </c>
      <c r="S19" s="4" t="s">
        <v>44</v>
      </c>
    </row>
    <row r="20" spans="1:19" x14ac:dyDescent="0.25">
      <c r="A20" t="s">
        <v>346</v>
      </c>
      <c r="B20" t="s">
        <v>41</v>
      </c>
      <c r="C20" t="s">
        <v>61</v>
      </c>
      <c r="D20" t="s">
        <v>61</v>
      </c>
      <c r="E20" t="s">
        <v>242</v>
      </c>
      <c r="F20" s="4" cm="1">
        <f t="array" ref="F20">INDEX('Lab.Calcs.Assumptions'!B$4:B$33,$I20)</f>
        <v>0.36715999999999999</v>
      </c>
      <c r="G20" s="4" cm="1">
        <f t="array" ref="G20">INDEX('Lab.Calcs.Assumptions'!C$4:C$33,$I20)</f>
        <v>0.37652999999999998</v>
      </c>
      <c r="H20" s="4" cm="1">
        <f t="array" ref="H20">INDEX('Lab.Calcs.Assumptions'!D$4:D$33,$I20)</f>
        <v>0.36501</v>
      </c>
      <c r="I20" s="4">
        <f>MATCH(D20,'Lab.Calcs.Assumptions'!$A$4:$A$33,0)</f>
        <v>3</v>
      </c>
      <c r="P20" s="4">
        <v>55</v>
      </c>
      <c r="Q20" s="4" t="s">
        <v>25</v>
      </c>
      <c r="R20" t="s">
        <v>442</v>
      </c>
      <c r="S20" s="4" t="s">
        <v>44</v>
      </c>
    </row>
    <row r="21" spans="1:19" x14ac:dyDescent="0.25">
      <c r="A21" t="s">
        <v>347</v>
      </c>
      <c r="B21" t="s">
        <v>41</v>
      </c>
      <c r="C21" t="s">
        <v>61</v>
      </c>
      <c r="D21" t="s">
        <v>243</v>
      </c>
      <c r="E21" t="s">
        <v>348</v>
      </c>
      <c r="F21" s="4" cm="1">
        <f t="array" ref="F21">INDEX('Lab.Calcs.Assumptions'!B$4:B$33,$I21)</f>
        <v>0.36715999999999999</v>
      </c>
      <c r="G21" s="4" cm="1">
        <f t="array" ref="G21">INDEX('Lab.Calcs.Assumptions'!C$4:C$33,$I21)</f>
        <v>0.37652999999999998</v>
      </c>
      <c r="H21" s="4" cm="1">
        <f t="array" ref="H21">INDEX('Lab.Calcs.Assumptions'!D$4:D$33,$I21)</f>
        <v>0.36501</v>
      </c>
      <c r="I21" s="4">
        <f>MATCH(D21,'Lab.Calcs.Assumptions'!$A$4:$A$33,0)</f>
        <v>4</v>
      </c>
      <c r="P21" s="4">
        <v>59</v>
      </c>
      <c r="Q21" s="4" t="s">
        <v>25</v>
      </c>
      <c r="R21" t="s">
        <v>444</v>
      </c>
      <c r="S21" s="4" t="s">
        <v>44</v>
      </c>
    </row>
    <row r="22" spans="1:19" x14ac:dyDescent="0.25">
      <c r="A22" t="s">
        <v>349</v>
      </c>
      <c r="B22" t="s">
        <v>41</v>
      </c>
      <c r="C22" t="s">
        <v>61</v>
      </c>
      <c r="D22" t="s">
        <v>243</v>
      </c>
      <c r="E22" t="s">
        <v>350</v>
      </c>
      <c r="F22" s="4" cm="1">
        <f t="array" ref="F22">INDEX('Lab.Calcs.Assumptions'!B$4:B$33,$I22)</f>
        <v>0.36715999999999999</v>
      </c>
      <c r="G22" s="4" cm="1">
        <f t="array" ref="G22">INDEX('Lab.Calcs.Assumptions'!C$4:C$33,$I22)</f>
        <v>0.37652999999999998</v>
      </c>
      <c r="H22" s="4" cm="1">
        <f t="array" ref="H22">INDEX('Lab.Calcs.Assumptions'!D$4:D$33,$I22)</f>
        <v>0.36501</v>
      </c>
      <c r="I22" s="4">
        <f>MATCH(D22,'Lab.Calcs.Assumptions'!$A$4:$A$33,0)</f>
        <v>4</v>
      </c>
      <c r="P22" s="4">
        <v>60</v>
      </c>
      <c r="Q22" s="4" t="s">
        <v>25</v>
      </c>
      <c r="R22" t="s">
        <v>461</v>
      </c>
      <c r="S22" s="4" t="s">
        <v>44</v>
      </c>
    </row>
    <row r="23" spans="1:19" x14ac:dyDescent="0.25">
      <c r="A23" t="s">
        <v>351</v>
      </c>
      <c r="B23" t="s">
        <v>41</v>
      </c>
      <c r="C23" t="s">
        <v>61</v>
      </c>
      <c r="D23" t="s">
        <v>243</v>
      </c>
      <c r="E23" t="s">
        <v>352</v>
      </c>
      <c r="F23" s="4" cm="1">
        <f t="array" ref="F23">INDEX('Lab.Calcs.Assumptions'!B$4:B$33,$I23)</f>
        <v>0.36715999999999999</v>
      </c>
      <c r="G23" s="4" cm="1">
        <f t="array" ref="G23">INDEX('Lab.Calcs.Assumptions'!C$4:C$33,$I23)</f>
        <v>0.37652999999999998</v>
      </c>
      <c r="H23" s="4" cm="1">
        <f t="array" ref="H23">INDEX('Lab.Calcs.Assumptions'!D$4:D$33,$I23)</f>
        <v>0.36501</v>
      </c>
      <c r="I23" s="4">
        <f>MATCH(D23,'Lab.Calcs.Assumptions'!$A$4:$A$33,0)</f>
        <v>4</v>
      </c>
      <c r="P23" s="4">
        <v>61</v>
      </c>
      <c r="Q23" s="4" t="s">
        <v>25</v>
      </c>
      <c r="R23" t="s">
        <v>462</v>
      </c>
      <c r="S23" s="4" t="s">
        <v>44</v>
      </c>
    </row>
    <row r="24" spans="1:19" x14ac:dyDescent="0.25">
      <c r="A24" t="s">
        <v>353</v>
      </c>
      <c r="B24" t="s">
        <v>41</v>
      </c>
      <c r="C24" t="s">
        <v>61</v>
      </c>
      <c r="D24" t="s">
        <v>244</v>
      </c>
      <c r="E24" t="s">
        <v>245</v>
      </c>
      <c r="F24" s="4" cm="1">
        <f t="array" ref="F24">INDEX('Lab.Calcs.Assumptions'!B$4:B$33,$I24)</f>
        <v>0.36715999999999999</v>
      </c>
      <c r="G24" s="4" cm="1">
        <f t="array" ref="G24">INDEX('Lab.Calcs.Assumptions'!C$4:C$33,$I24)</f>
        <v>0.37652999999999998</v>
      </c>
      <c r="H24" s="4" cm="1">
        <f t="array" ref="H24">INDEX('Lab.Calcs.Assumptions'!D$4:D$33,$I24)</f>
        <v>0.36501</v>
      </c>
      <c r="I24" s="4">
        <f>MATCH(D24,'Lab.Calcs.Assumptions'!$A$4:$A$33,0)</f>
        <v>5</v>
      </c>
      <c r="P24" s="4">
        <v>64</v>
      </c>
      <c r="Q24" s="4" t="s">
        <v>25</v>
      </c>
      <c r="R24" t="s">
        <v>467</v>
      </c>
      <c r="S24" s="4" t="s">
        <v>44</v>
      </c>
    </row>
    <row r="25" spans="1:19" x14ac:dyDescent="0.25">
      <c r="A25" t="s">
        <v>354</v>
      </c>
      <c r="B25" t="s">
        <v>41</v>
      </c>
      <c r="C25" t="s">
        <v>61</v>
      </c>
      <c r="D25" t="s">
        <v>244</v>
      </c>
      <c r="E25" t="s">
        <v>355</v>
      </c>
      <c r="F25" s="4" cm="1">
        <f t="array" ref="F25">INDEX('Lab.Calcs.Assumptions'!B$4:B$33,$I25)</f>
        <v>0.36715999999999999</v>
      </c>
      <c r="G25" s="4" cm="1">
        <f t="array" ref="G25">INDEX('Lab.Calcs.Assumptions'!C$4:C$33,$I25)</f>
        <v>0.37652999999999998</v>
      </c>
      <c r="H25" s="4" cm="1">
        <f t="array" ref="H25">INDEX('Lab.Calcs.Assumptions'!D$4:D$33,$I25)</f>
        <v>0.36501</v>
      </c>
      <c r="I25" s="4">
        <f>MATCH(D25,'Lab.Calcs.Assumptions'!$A$4:$A$33,0)</f>
        <v>5</v>
      </c>
      <c r="P25" s="4">
        <v>65</v>
      </c>
      <c r="Q25" s="4" t="s">
        <v>25</v>
      </c>
      <c r="R25" t="s">
        <v>468</v>
      </c>
      <c r="S25" s="4" t="s">
        <v>44</v>
      </c>
    </row>
    <row r="26" spans="1:19" x14ac:dyDescent="0.25">
      <c r="A26" t="s">
        <v>356</v>
      </c>
      <c r="B26" t="s">
        <v>41</v>
      </c>
      <c r="C26" t="s">
        <v>61</v>
      </c>
      <c r="D26" t="s">
        <v>244</v>
      </c>
      <c r="E26" t="s">
        <v>357</v>
      </c>
      <c r="F26" s="4" cm="1">
        <f t="array" ref="F26">INDEX('Lab.Calcs.Assumptions'!B$4:B$33,$I26)</f>
        <v>0.36715999999999999</v>
      </c>
      <c r="G26" s="4" cm="1">
        <f t="array" ref="G26">INDEX('Lab.Calcs.Assumptions'!C$4:C$33,$I26)</f>
        <v>0.37652999999999998</v>
      </c>
      <c r="H26" s="4" cm="1">
        <f t="array" ref="H26">INDEX('Lab.Calcs.Assumptions'!D$4:D$33,$I26)</f>
        <v>0.36501</v>
      </c>
      <c r="I26" s="4">
        <f>MATCH(D26,'Lab.Calcs.Assumptions'!$A$4:$A$33,0)</f>
        <v>5</v>
      </c>
      <c r="P26" s="4">
        <v>66</v>
      </c>
      <c r="Q26" s="4" t="s">
        <v>25</v>
      </c>
      <c r="R26" t="s">
        <v>318</v>
      </c>
      <c r="S26" s="4" t="s">
        <v>44</v>
      </c>
    </row>
    <row r="27" spans="1:19" x14ac:dyDescent="0.25">
      <c r="A27" t="s">
        <v>358</v>
      </c>
      <c r="B27" t="s">
        <v>41</v>
      </c>
      <c r="C27" t="s">
        <v>61</v>
      </c>
      <c r="D27" t="s">
        <v>244</v>
      </c>
      <c r="E27" t="s">
        <v>359</v>
      </c>
      <c r="F27" s="4" cm="1">
        <f t="array" ref="F27">INDEX('Lab.Calcs.Assumptions'!B$4:B$33,$I27)</f>
        <v>0.36715999999999999</v>
      </c>
      <c r="G27" s="4" cm="1">
        <f t="array" ref="G27">INDEX('Lab.Calcs.Assumptions'!C$4:C$33,$I27)</f>
        <v>0.37652999999999998</v>
      </c>
      <c r="H27" s="4" cm="1">
        <f t="array" ref="H27">INDEX('Lab.Calcs.Assumptions'!D$4:D$33,$I27)</f>
        <v>0.36501</v>
      </c>
      <c r="I27" s="4">
        <f>MATCH(D27,'Lab.Calcs.Assumptions'!$A$4:$A$33,0)</f>
        <v>5</v>
      </c>
      <c r="P27" s="4">
        <v>67</v>
      </c>
      <c r="Q27" s="4" t="s">
        <v>25</v>
      </c>
      <c r="R27" t="s">
        <v>320</v>
      </c>
      <c r="S27" s="4" t="s">
        <v>44</v>
      </c>
    </row>
    <row r="28" spans="1:19" x14ac:dyDescent="0.25">
      <c r="A28" t="s">
        <v>360</v>
      </c>
      <c r="B28" t="s">
        <v>41</v>
      </c>
      <c r="C28" t="s">
        <v>61</v>
      </c>
      <c r="D28" t="s">
        <v>244</v>
      </c>
      <c r="E28" t="s">
        <v>361</v>
      </c>
      <c r="F28" s="4" cm="1">
        <f t="array" ref="F28">INDEX('Lab.Calcs.Assumptions'!B$4:B$33,$I28)</f>
        <v>0.36715999999999999</v>
      </c>
      <c r="G28" s="4" cm="1">
        <f t="array" ref="G28">INDEX('Lab.Calcs.Assumptions'!C$4:C$33,$I28)</f>
        <v>0.37652999999999998</v>
      </c>
      <c r="H28" s="4" cm="1">
        <f t="array" ref="H28">INDEX('Lab.Calcs.Assumptions'!D$4:D$33,$I28)</f>
        <v>0.36501</v>
      </c>
      <c r="I28" s="4">
        <f>MATCH(D28,'Lab.Calcs.Assumptions'!$A$4:$A$33,0)</f>
        <v>5</v>
      </c>
      <c r="P28" s="4">
        <v>68</v>
      </c>
      <c r="Q28" s="4" t="s">
        <v>25</v>
      </c>
      <c r="R28" t="s">
        <v>322</v>
      </c>
      <c r="S28" s="4" t="s">
        <v>44</v>
      </c>
    </row>
    <row r="29" spans="1:19" x14ac:dyDescent="0.25">
      <c r="A29" t="s">
        <v>362</v>
      </c>
      <c r="B29" t="s">
        <v>41</v>
      </c>
      <c r="C29" t="s">
        <v>61</v>
      </c>
      <c r="D29" t="s">
        <v>244</v>
      </c>
      <c r="E29" t="s">
        <v>363</v>
      </c>
      <c r="F29" s="4" cm="1">
        <f t="array" ref="F29">INDEX('Lab.Calcs.Assumptions'!B$4:B$33,$I29)</f>
        <v>0.36715999999999999</v>
      </c>
      <c r="G29" s="4" cm="1">
        <f t="array" ref="G29">INDEX('Lab.Calcs.Assumptions'!C$4:C$33,$I29)</f>
        <v>0.37652999999999998</v>
      </c>
      <c r="H29" s="4" cm="1">
        <f t="array" ref="H29">INDEX('Lab.Calcs.Assumptions'!D$4:D$33,$I29)</f>
        <v>0.36501</v>
      </c>
      <c r="I29" s="4">
        <f>MATCH(D29,'Lab.Calcs.Assumptions'!$A$4:$A$33,0)</f>
        <v>5</v>
      </c>
      <c r="P29" s="4">
        <v>69</v>
      </c>
      <c r="Q29" s="4" t="s">
        <v>25</v>
      </c>
      <c r="R29" t="s">
        <v>324</v>
      </c>
      <c r="S29" s="4" t="s">
        <v>44</v>
      </c>
    </row>
    <row r="30" spans="1:19" x14ac:dyDescent="0.25">
      <c r="A30" t="s">
        <v>364</v>
      </c>
      <c r="B30" t="s">
        <v>41</v>
      </c>
      <c r="C30" t="s">
        <v>61</v>
      </c>
      <c r="D30" t="s">
        <v>244</v>
      </c>
      <c r="E30" t="s">
        <v>365</v>
      </c>
      <c r="F30" s="4" cm="1">
        <f t="array" ref="F30">INDEX('Lab.Calcs.Assumptions'!B$4:B$33,$I30)</f>
        <v>0.36715999999999999</v>
      </c>
      <c r="G30" s="4" cm="1">
        <f t="array" ref="G30">INDEX('Lab.Calcs.Assumptions'!C$4:C$33,$I30)</f>
        <v>0.37652999999999998</v>
      </c>
      <c r="H30" s="4" cm="1">
        <f t="array" ref="H30">INDEX('Lab.Calcs.Assumptions'!D$4:D$33,$I30)</f>
        <v>0.36501</v>
      </c>
      <c r="I30" s="4">
        <f>MATCH(D30,'Lab.Calcs.Assumptions'!$A$4:$A$33,0)</f>
        <v>5</v>
      </c>
      <c r="P30" s="4">
        <v>70</v>
      </c>
      <c r="Q30" s="4" t="s">
        <v>25</v>
      </c>
      <c r="R30" t="s">
        <v>328</v>
      </c>
      <c r="S30" s="4" t="s">
        <v>44</v>
      </c>
    </row>
    <row r="31" spans="1:19" x14ac:dyDescent="0.25">
      <c r="A31" t="s">
        <v>366</v>
      </c>
      <c r="B31" t="s">
        <v>41</v>
      </c>
      <c r="C31" t="s">
        <v>61</v>
      </c>
      <c r="D31" t="s">
        <v>244</v>
      </c>
      <c r="E31" t="s">
        <v>367</v>
      </c>
      <c r="F31" s="4" cm="1">
        <f t="array" ref="F31">INDEX('Lab.Calcs.Assumptions'!B$4:B$33,$I31)</f>
        <v>0.36715999999999999</v>
      </c>
      <c r="G31" s="4" cm="1">
        <f t="array" ref="G31">INDEX('Lab.Calcs.Assumptions'!C$4:C$33,$I31)</f>
        <v>0.37652999999999998</v>
      </c>
      <c r="H31" s="4" cm="1">
        <f t="array" ref="H31">INDEX('Lab.Calcs.Assumptions'!D$4:D$33,$I31)</f>
        <v>0.36501</v>
      </c>
      <c r="I31" s="4">
        <f>MATCH(D31,'Lab.Calcs.Assumptions'!$A$4:$A$33,0)</f>
        <v>5</v>
      </c>
      <c r="P31" s="4">
        <v>71</v>
      </c>
      <c r="Q31" s="4" t="s">
        <v>25</v>
      </c>
      <c r="R31" t="s">
        <v>336</v>
      </c>
      <c r="S31" s="4" t="s">
        <v>44</v>
      </c>
    </row>
    <row r="32" spans="1:19" x14ac:dyDescent="0.25">
      <c r="A32" t="s">
        <v>368</v>
      </c>
      <c r="B32" t="s">
        <v>41</v>
      </c>
      <c r="C32" t="s">
        <v>61</v>
      </c>
      <c r="D32" t="s">
        <v>244</v>
      </c>
      <c r="E32" t="s">
        <v>369</v>
      </c>
      <c r="F32" s="4" cm="1">
        <f t="array" ref="F32">INDEX('Lab.Calcs.Assumptions'!B$4:B$33,$I32)</f>
        <v>0.36715999999999999</v>
      </c>
      <c r="G32" s="4" cm="1">
        <f t="array" ref="G32">INDEX('Lab.Calcs.Assumptions'!C$4:C$33,$I32)</f>
        <v>0.37652999999999998</v>
      </c>
      <c r="H32" s="4" cm="1">
        <f t="array" ref="H32">INDEX('Lab.Calcs.Assumptions'!D$4:D$33,$I32)</f>
        <v>0.36501</v>
      </c>
      <c r="I32" s="4">
        <f>MATCH(D32,'Lab.Calcs.Assumptions'!$A$4:$A$33,0)</f>
        <v>5</v>
      </c>
      <c r="P32" s="4">
        <v>72</v>
      </c>
      <c r="Q32" s="4" t="s">
        <v>25</v>
      </c>
      <c r="R32" t="s">
        <v>338</v>
      </c>
      <c r="S32" s="4" t="s">
        <v>44</v>
      </c>
    </row>
    <row r="33" spans="1:19" x14ac:dyDescent="0.25">
      <c r="A33" t="s">
        <v>370</v>
      </c>
      <c r="B33" t="s">
        <v>41</v>
      </c>
      <c r="C33" t="s">
        <v>61</v>
      </c>
      <c r="D33" t="s">
        <v>244</v>
      </c>
      <c r="E33" t="s">
        <v>371</v>
      </c>
      <c r="F33" s="4" cm="1">
        <f t="array" ref="F33">INDEX('Lab.Calcs.Assumptions'!B$4:B$33,$I33)</f>
        <v>0.36715999999999999</v>
      </c>
      <c r="G33" s="4" cm="1">
        <f t="array" ref="G33">INDEX('Lab.Calcs.Assumptions'!C$4:C$33,$I33)</f>
        <v>0.37652999999999998</v>
      </c>
      <c r="H33" s="4" cm="1">
        <f t="array" ref="H33">INDEX('Lab.Calcs.Assumptions'!D$4:D$33,$I33)</f>
        <v>0.36501</v>
      </c>
      <c r="I33" s="4">
        <f>MATCH(D33,'Lab.Calcs.Assumptions'!$A$4:$A$33,0)</f>
        <v>5</v>
      </c>
      <c r="P33" s="4">
        <v>73</v>
      </c>
      <c r="Q33" s="4" t="s">
        <v>25</v>
      </c>
      <c r="R33" t="s">
        <v>340</v>
      </c>
      <c r="S33" s="4" t="s">
        <v>44</v>
      </c>
    </row>
    <row r="34" spans="1:19" x14ac:dyDescent="0.25">
      <c r="A34" t="s">
        <v>372</v>
      </c>
      <c r="B34" t="s">
        <v>41</v>
      </c>
      <c r="C34" t="s">
        <v>61</v>
      </c>
      <c r="D34" t="s">
        <v>244</v>
      </c>
      <c r="E34" t="s">
        <v>246</v>
      </c>
      <c r="F34" s="4" cm="1">
        <f t="array" ref="F34">INDEX('Lab.Calcs.Assumptions'!B$4:B$33,$I34)</f>
        <v>0.36715999999999999</v>
      </c>
      <c r="G34" s="4" cm="1">
        <f t="array" ref="G34">INDEX('Lab.Calcs.Assumptions'!C$4:C$33,$I34)</f>
        <v>0.37652999999999998</v>
      </c>
      <c r="H34" s="4" cm="1">
        <f t="array" ref="H34">INDEX('Lab.Calcs.Assumptions'!D$4:D$33,$I34)</f>
        <v>0.36501</v>
      </c>
      <c r="I34" s="4">
        <f>MATCH(D34,'Lab.Calcs.Assumptions'!$A$4:$A$33,0)</f>
        <v>5</v>
      </c>
      <c r="P34" s="4">
        <v>62</v>
      </c>
      <c r="Q34" s="4" t="s">
        <v>25</v>
      </c>
      <c r="R34" t="s">
        <v>342</v>
      </c>
      <c r="S34" s="4" t="s">
        <v>44</v>
      </c>
    </row>
    <row r="35" spans="1:19" x14ac:dyDescent="0.25">
      <c r="A35" t="s">
        <v>373</v>
      </c>
      <c r="B35" t="s">
        <v>41</v>
      </c>
      <c r="C35" t="s">
        <v>61</v>
      </c>
      <c r="D35" t="s">
        <v>244</v>
      </c>
      <c r="E35" t="s">
        <v>374</v>
      </c>
      <c r="F35" s="4" cm="1">
        <f t="array" ref="F35">INDEX('Lab.Calcs.Assumptions'!B$4:B$33,$I35)</f>
        <v>0.36715999999999999</v>
      </c>
      <c r="G35" s="4" cm="1">
        <f t="array" ref="G35">INDEX('Lab.Calcs.Assumptions'!C$4:C$33,$I35)</f>
        <v>0.37652999999999998</v>
      </c>
      <c r="H35" s="4" cm="1">
        <f t="array" ref="H35">INDEX('Lab.Calcs.Assumptions'!D$4:D$33,$I35)</f>
        <v>0.36501</v>
      </c>
      <c r="I35" s="4">
        <f>MATCH(D35,'Lab.Calcs.Assumptions'!$A$4:$A$33,0)</f>
        <v>5</v>
      </c>
      <c r="P35" s="4">
        <v>63</v>
      </c>
      <c r="Q35" s="4" t="s">
        <v>25</v>
      </c>
      <c r="R35" t="s">
        <v>344</v>
      </c>
      <c r="S35" s="4" t="s">
        <v>44</v>
      </c>
    </row>
    <row r="36" spans="1:19" x14ac:dyDescent="0.25">
      <c r="A36" t="s">
        <v>375</v>
      </c>
      <c r="B36" t="s">
        <v>41</v>
      </c>
      <c r="C36" t="s">
        <v>59</v>
      </c>
      <c r="D36" t="s">
        <v>60</v>
      </c>
      <c r="E36" t="s">
        <v>247</v>
      </c>
      <c r="F36" s="4" cm="1">
        <f t="array" ref="F36">INDEX('Lab.Calcs.Assumptions'!B$4:B$33,$I36)</f>
        <v>0.41431000000000001</v>
      </c>
      <c r="G36" s="4" cm="1">
        <f t="array" ref="G36">INDEX('Lab.Calcs.Assumptions'!C$4:C$33,$I36)</f>
        <v>0.42487999999999998</v>
      </c>
      <c r="H36" s="4" cm="1">
        <f t="array" ref="H36">INDEX('Lab.Calcs.Assumptions'!D$4:D$33,$I36)</f>
        <v>0.41188000000000002</v>
      </c>
      <c r="I36" s="4">
        <f>MATCH(D36,'Lab.Calcs.Assumptions'!$A$4:$A$33,0)</f>
        <v>7</v>
      </c>
      <c r="P36" s="4">
        <v>84</v>
      </c>
      <c r="Q36" s="4" t="s">
        <v>25</v>
      </c>
      <c r="R36" t="s">
        <v>469</v>
      </c>
      <c r="S36" s="4" t="s">
        <v>44</v>
      </c>
    </row>
    <row r="37" spans="1:19" x14ac:dyDescent="0.25">
      <c r="A37" t="s">
        <v>376</v>
      </c>
      <c r="B37" t="s">
        <v>41</v>
      </c>
      <c r="C37" t="s">
        <v>59</v>
      </c>
      <c r="D37" t="s">
        <v>60</v>
      </c>
      <c r="E37" t="s">
        <v>248</v>
      </c>
      <c r="F37" s="4" cm="1">
        <f t="array" ref="F37">INDEX('Lab.Calcs.Assumptions'!B$4:B$33,$I37)</f>
        <v>0.41431000000000001</v>
      </c>
      <c r="G37" s="4" cm="1">
        <f t="array" ref="G37">INDEX('Lab.Calcs.Assumptions'!C$4:C$33,$I37)</f>
        <v>0.42487999999999998</v>
      </c>
      <c r="H37" s="4" cm="1">
        <f t="array" ref="H37">INDEX('Lab.Calcs.Assumptions'!D$4:D$33,$I37)</f>
        <v>0.41188000000000002</v>
      </c>
      <c r="I37" s="4">
        <f>MATCH(D37,'Lab.Calcs.Assumptions'!$A$4:$A$33,0)</f>
        <v>7</v>
      </c>
      <c r="P37" s="4">
        <v>86</v>
      </c>
      <c r="Q37" s="4" t="s">
        <v>25</v>
      </c>
      <c r="R37" t="s">
        <v>446</v>
      </c>
      <c r="S37" s="4" t="s">
        <v>44</v>
      </c>
    </row>
    <row r="38" spans="1:19" x14ac:dyDescent="0.25">
      <c r="A38" t="s">
        <v>377</v>
      </c>
      <c r="B38" t="s">
        <v>41</v>
      </c>
      <c r="C38" t="s">
        <v>59</v>
      </c>
      <c r="D38" t="s">
        <v>60</v>
      </c>
      <c r="E38" t="s">
        <v>249</v>
      </c>
      <c r="F38" s="4" cm="1">
        <f t="array" ref="F38">INDEX('Lab.Calcs.Assumptions'!B$4:B$33,$I38)</f>
        <v>0.41431000000000001</v>
      </c>
      <c r="G38" s="4" cm="1">
        <f t="array" ref="G38">INDEX('Lab.Calcs.Assumptions'!C$4:C$33,$I38)</f>
        <v>0.42487999999999998</v>
      </c>
      <c r="H38" s="4" cm="1">
        <f t="array" ref="H38">INDEX('Lab.Calcs.Assumptions'!D$4:D$33,$I38)</f>
        <v>0.41188000000000002</v>
      </c>
      <c r="I38" s="4">
        <f>MATCH(D38,'Lab.Calcs.Assumptions'!$A$4:$A$33,0)</f>
        <v>7</v>
      </c>
      <c r="P38" s="4">
        <v>87</v>
      </c>
      <c r="Q38" s="4" t="s">
        <v>25</v>
      </c>
      <c r="R38" t="s">
        <v>448</v>
      </c>
      <c r="S38" s="4" t="s">
        <v>44</v>
      </c>
    </row>
    <row r="39" spans="1:19" x14ac:dyDescent="0.25">
      <c r="A39" t="s">
        <v>378</v>
      </c>
      <c r="B39" t="s">
        <v>41</v>
      </c>
      <c r="C39" t="s">
        <v>59</v>
      </c>
      <c r="D39" t="s">
        <v>60</v>
      </c>
      <c r="E39" t="s">
        <v>250</v>
      </c>
      <c r="F39" s="4" cm="1">
        <f t="array" ref="F39">INDEX('Lab.Calcs.Assumptions'!B$4:B$33,$I39)</f>
        <v>0.41431000000000001</v>
      </c>
      <c r="G39" s="4" cm="1">
        <f t="array" ref="G39">INDEX('Lab.Calcs.Assumptions'!C$4:C$33,$I39)</f>
        <v>0.42487999999999998</v>
      </c>
      <c r="H39" s="4" cm="1">
        <f t="array" ref="H39">INDEX('Lab.Calcs.Assumptions'!D$4:D$33,$I39)</f>
        <v>0.41188000000000002</v>
      </c>
      <c r="I39" s="4">
        <f>MATCH(D39,'Lab.Calcs.Assumptions'!$A$4:$A$33,0)</f>
        <v>7</v>
      </c>
      <c r="P39" s="4">
        <v>88</v>
      </c>
      <c r="Q39" s="4" t="s">
        <v>25</v>
      </c>
      <c r="R39" t="s">
        <v>450</v>
      </c>
      <c r="S39" s="4" t="s">
        <v>44</v>
      </c>
    </row>
    <row r="40" spans="1:19" x14ac:dyDescent="0.25">
      <c r="A40" t="s">
        <v>379</v>
      </c>
      <c r="B40" t="s">
        <v>41</v>
      </c>
      <c r="C40" t="s">
        <v>59</v>
      </c>
      <c r="D40" t="s">
        <v>60</v>
      </c>
      <c r="E40" t="s">
        <v>251</v>
      </c>
      <c r="F40" s="4" cm="1">
        <f t="array" ref="F40">INDEX('Lab.Calcs.Assumptions'!B$4:B$33,$I40)</f>
        <v>0.41431000000000001</v>
      </c>
      <c r="G40" s="4" cm="1">
        <f t="array" ref="G40">INDEX('Lab.Calcs.Assumptions'!C$4:C$33,$I40)</f>
        <v>0.42487999999999998</v>
      </c>
      <c r="H40" s="4" cm="1">
        <f t="array" ref="H40">INDEX('Lab.Calcs.Assumptions'!D$4:D$33,$I40)</f>
        <v>0.41188000000000002</v>
      </c>
      <c r="I40" s="4">
        <f>MATCH(D40,'Lab.Calcs.Assumptions'!$A$4:$A$33,0)</f>
        <v>7</v>
      </c>
      <c r="P40" s="4">
        <v>89</v>
      </c>
      <c r="Q40" s="4" t="s">
        <v>25</v>
      </c>
      <c r="R40" t="s">
        <v>452</v>
      </c>
      <c r="S40" s="4" t="s">
        <v>44</v>
      </c>
    </row>
    <row r="41" spans="1:19" x14ac:dyDescent="0.25">
      <c r="A41" t="s">
        <v>380</v>
      </c>
      <c r="B41" t="s">
        <v>41</v>
      </c>
      <c r="C41" t="s">
        <v>59</v>
      </c>
      <c r="D41" t="s">
        <v>60</v>
      </c>
      <c r="E41" t="s">
        <v>252</v>
      </c>
      <c r="F41" s="4" cm="1">
        <f t="array" ref="F41">INDEX('Lab.Calcs.Assumptions'!B$4:B$33,$I41)</f>
        <v>0.41431000000000001</v>
      </c>
      <c r="G41" s="4" cm="1">
        <f t="array" ref="G41">INDEX('Lab.Calcs.Assumptions'!C$4:C$33,$I41)</f>
        <v>0.42487999999999998</v>
      </c>
      <c r="H41" s="4" cm="1">
        <f t="array" ref="H41">INDEX('Lab.Calcs.Assumptions'!D$4:D$33,$I41)</f>
        <v>0.41188000000000002</v>
      </c>
      <c r="I41" s="4">
        <f>MATCH(D41,'Lab.Calcs.Assumptions'!$A$4:$A$33,0)</f>
        <v>7</v>
      </c>
      <c r="P41" s="4">
        <v>90</v>
      </c>
      <c r="Q41" s="4" t="s">
        <v>25</v>
      </c>
      <c r="R41" t="s">
        <v>470</v>
      </c>
      <c r="S41" s="4" t="s">
        <v>44</v>
      </c>
    </row>
    <row r="42" spans="1:19" x14ac:dyDescent="0.25">
      <c r="A42" t="s">
        <v>381</v>
      </c>
      <c r="B42" t="s">
        <v>41</v>
      </c>
      <c r="C42" t="s">
        <v>59</v>
      </c>
      <c r="D42" t="s">
        <v>60</v>
      </c>
      <c r="E42" t="s">
        <v>382</v>
      </c>
      <c r="F42" s="4" cm="1">
        <f t="array" ref="F42">INDEX('Lab.Calcs.Assumptions'!B$4:B$33,$I42)</f>
        <v>0.41431000000000001</v>
      </c>
      <c r="G42" s="4" cm="1">
        <f t="array" ref="G42">INDEX('Lab.Calcs.Assumptions'!C$4:C$33,$I42)</f>
        <v>0.42487999999999998</v>
      </c>
      <c r="H42" s="4" cm="1">
        <f t="array" ref="H42">INDEX('Lab.Calcs.Assumptions'!D$4:D$33,$I42)</f>
        <v>0.41188000000000002</v>
      </c>
      <c r="I42" s="4">
        <f>MATCH(D42,'Lab.Calcs.Assumptions'!$A$4:$A$33,0)</f>
        <v>7</v>
      </c>
      <c r="P42" s="4">
        <v>91</v>
      </c>
      <c r="Q42" s="4" t="s">
        <v>25</v>
      </c>
      <c r="R42" t="s">
        <v>471</v>
      </c>
      <c r="S42" s="4" t="s">
        <v>44</v>
      </c>
    </row>
    <row r="43" spans="1:19" x14ac:dyDescent="0.25">
      <c r="A43" t="s">
        <v>383</v>
      </c>
      <c r="B43" t="s">
        <v>41</v>
      </c>
      <c r="C43" t="s">
        <v>59</v>
      </c>
      <c r="D43" t="s">
        <v>60</v>
      </c>
      <c r="E43" t="s">
        <v>384</v>
      </c>
      <c r="F43" s="4" cm="1">
        <f t="array" ref="F43">INDEX('Lab.Calcs.Assumptions'!B$4:B$33,$I43)</f>
        <v>0.41431000000000001</v>
      </c>
      <c r="G43" s="4" cm="1">
        <f t="array" ref="G43">INDEX('Lab.Calcs.Assumptions'!C$4:C$33,$I43)</f>
        <v>0.42487999999999998</v>
      </c>
      <c r="H43" s="4" cm="1">
        <f t="array" ref="H43">INDEX('Lab.Calcs.Assumptions'!D$4:D$33,$I43)</f>
        <v>0.41188000000000002</v>
      </c>
      <c r="I43" s="4">
        <f>MATCH(D43,'Lab.Calcs.Assumptions'!$A$4:$A$33,0)</f>
        <v>7</v>
      </c>
      <c r="P43" s="4">
        <v>92</v>
      </c>
      <c r="Q43" s="4" t="s">
        <v>25</v>
      </c>
      <c r="R43" t="s">
        <v>472</v>
      </c>
      <c r="S43" s="4" t="s">
        <v>44</v>
      </c>
    </row>
    <row r="44" spans="1:19" x14ac:dyDescent="0.25">
      <c r="A44" t="s">
        <v>385</v>
      </c>
      <c r="B44" t="s">
        <v>41</v>
      </c>
      <c r="C44" t="s">
        <v>59</v>
      </c>
      <c r="D44" t="s">
        <v>60</v>
      </c>
      <c r="E44" t="s">
        <v>386</v>
      </c>
      <c r="F44" s="4" cm="1">
        <f t="array" ref="F44">INDEX('Lab.Calcs.Assumptions'!B$4:B$33,$I44)</f>
        <v>0.41431000000000001</v>
      </c>
      <c r="G44" s="4" cm="1">
        <f t="array" ref="G44">INDEX('Lab.Calcs.Assumptions'!C$4:C$33,$I44)</f>
        <v>0.42487999999999998</v>
      </c>
      <c r="H44" s="4" cm="1">
        <f t="array" ref="H44">INDEX('Lab.Calcs.Assumptions'!D$4:D$33,$I44)</f>
        <v>0.41188000000000002</v>
      </c>
      <c r="I44" s="4">
        <f>MATCH(D44,'Lab.Calcs.Assumptions'!$A$4:$A$33,0)</f>
        <v>7</v>
      </c>
      <c r="P44" s="4">
        <v>93</v>
      </c>
      <c r="Q44" s="4" t="s">
        <v>25</v>
      </c>
      <c r="R44" t="s">
        <v>473</v>
      </c>
      <c r="S44" s="4" t="s">
        <v>44</v>
      </c>
    </row>
    <row r="45" spans="1:19" x14ac:dyDescent="0.25">
      <c r="A45" t="s">
        <v>387</v>
      </c>
      <c r="B45" t="s">
        <v>41</v>
      </c>
      <c r="C45" t="s">
        <v>59</v>
      </c>
      <c r="D45" t="s">
        <v>60</v>
      </c>
      <c r="E45" t="s">
        <v>388</v>
      </c>
      <c r="F45" s="4" cm="1">
        <f t="array" ref="F45">INDEX('Lab.Calcs.Assumptions'!B$4:B$33,$I45)</f>
        <v>0.41431000000000001</v>
      </c>
      <c r="G45" s="4" cm="1">
        <f t="array" ref="G45">INDEX('Lab.Calcs.Assumptions'!C$4:C$33,$I45)</f>
        <v>0.42487999999999998</v>
      </c>
      <c r="H45" s="4" cm="1">
        <f t="array" ref="H45">INDEX('Lab.Calcs.Assumptions'!D$4:D$33,$I45)</f>
        <v>0.41188000000000002</v>
      </c>
      <c r="I45" s="4">
        <f>MATCH(D45,'Lab.Calcs.Assumptions'!$A$4:$A$33,0)</f>
        <v>7</v>
      </c>
      <c r="P45" s="4">
        <v>94</v>
      </c>
      <c r="Q45" s="4" t="s">
        <v>25</v>
      </c>
      <c r="R45" t="s">
        <v>346</v>
      </c>
      <c r="S45" s="4" t="s">
        <v>44</v>
      </c>
    </row>
    <row r="46" spans="1:19" x14ac:dyDescent="0.25">
      <c r="A46" t="s">
        <v>389</v>
      </c>
      <c r="B46" t="s">
        <v>41</v>
      </c>
      <c r="C46" t="s">
        <v>59</v>
      </c>
      <c r="D46" t="s">
        <v>60</v>
      </c>
      <c r="E46" t="s">
        <v>390</v>
      </c>
      <c r="F46" s="4" cm="1">
        <f t="array" ref="F46">INDEX('Lab.Calcs.Assumptions'!B$4:B$33,$I46)</f>
        <v>0.41431000000000001</v>
      </c>
      <c r="G46" s="4" cm="1">
        <f t="array" ref="G46">INDEX('Lab.Calcs.Assumptions'!C$4:C$33,$I46)</f>
        <v>0.42487999999999998</v>
      </c>
      <c r="H46" s="4" cm="1">
        <f t="array" ref="H46">INDEX('Lab.Calcs.Assumptions'!D$4:D$33,$I46)</f>
        <v>0.41188000000000002</v>
      </c>
      <c r="I46" s="4">
        <f>MATCH(D46,'Lab.Calcs.Assumptions'!$A$4:$A$33,0)</f>
        <v>7</v>
      </c>
      <c r="P46" s="4">
        <v>95</v>
      </c>
      <c r="Q46" s="4" t="s">
        <v>25</v>
      </c>
      <c r="R46" t="s">
        <v>474</v>
      </c>
      <c r="S46" s="4" t="s">
        <v>44</v>
      </c>
    </row>
    <row r="47" spans="1:19" x14ac:dyDescent="0.25">
      <c r="A47" t="s">
        <v>391</v>
      </c>
      <c r="B47" t="s">
        <v>41</v>
      </c>
      <c r="C47" t="s">
        <v>59</v>
      </c>
      <c r="D47" t="s">
        <v>253</v>
      </c>
      <c r="E47" t="s">
        <v>392</v>
      </c>
      <c r="F47" s="4" cm="1">
        <f t="array" ref="F47">INDEX('Lab.Calcs.Assumptions'!B$4:B$33,$I47)</f>
        <v>0.41431000000000001</v>
      </c>
      <c r="G47" s="4" cm="1">
        <f t="array" ref="G47">INDEX('Lab.Calcs.Assumptions'!C$4:C$33,$I47)</f>
        <v>0.42487999999999998</v>
      </c>
      <c r="H47" s="4" cm="1">
        <f t="array" ref="H47">INDEX('Lab.Calcs.Assumptions'!D$4:D$33,$I47)</f>
        <v>0.41188000000000002</v>
      </c>
      <c r="I47" s="4">
        <f>MATCH(D47,'Lab.Calcs.Assumptions'!$A$4:$A$33,0)</f>
        <v>8</v>
      </c>
      <c r="P47" s="4">
        <v>85</v>
      </c>
      <c r="Q47" s="4" t="s">
        <v>25</v>
      </c>
      <c r="R47" t="s">
        <v>475</v>
      </c>
      <c r="S47" s="4" t="s">
        <v>44</v>
      </c>
    </row>
    <row r="48" spans="1:19" x14ac:dyDescent="0.25">
      <c r="A48" t="s">
        <v>393</v>
      </c>
      <c r="B48" t="s">
        <v>41</v>
      </c>
      <c r="C48" t="s">
        <v>59</v>
      </c>
      <c r="D48" t="s">
        <v>253</v>
      </c>
      <c r="E48" t="s">
        <v>254</v>
      </c>
      <c r="F48" s="4" cm="1">
        <f t="array" ref="F48">INDEX('Lab.Calcs.Assumptions'!B$4:B$33,$I48)</f>
        <v>0.41431000000000001</v>
      </c>
      <c r="G48" s="4" cm="1">
        <f t="array" ref="G48">INDEX('Lab.Calcs.Assumptions'!C$4:C$33,$I48)</f>
        <v>0.42487999999999998</v>
      </c>
      <c r="H48" s="4" cm="1">
        <f t="array" ref="H48">INDEX('Lab.Calcs.Assumptions'!D$4:D$33,$I48)</f>
        <v>0.41188000000000002</v>
      </c>
      <c r="I48" s="4">
        <f>MATCH(D48,'Lab.Calcs.Assumptions'!$A$4:$A$33,0)</f>
        <v>8</v>
      </c>
      <c r="P48" s="4">
        <v>96</v>
      </c>
      <c r="Q48" s="4" t="s">
        <v>25</v>
      </c>
      <c r="R48" t="s">
        <v>476</v>
      </c>
      <c r="S48" s="4" t="s">
        <v>44</v>
      </c>
    </row>
    <row r="49" spans="1:19" x14ac:dyDescent="0.25">
      <c r="A49" t="s">
        <v>394</v>
      </c>
      <c r="B49" t="s">
        <v>41</v>
      </c>
      <c r="C49" t="s">
        <v>59</v>
      </c>
      <c r="D49" t="s">
        <v>253</v>
      </c>
      <c r="E49" t="s">
        <v>255</v>
      </c>
      <c r="F49" s="4" cm="1">
        <f t="array" ref="F49">INDEX('Lab.Calcs.Assumptions'!B$4:B$33,$I49)</f>
        <v>0.41431000000000001</v>
      </c>
      <c r="G49" s="4" cm="1">
        <f t="array" ref="G49">INDEX('Lab.Calcs.Assumptions'!C$4:C$33,$I49)</f>
        <v>0.42487999999999998</v>
      </c>
      <c r="H49" s="4" cm="1">
        <f t="array" ref="H49">INDEX('Lab.Calcs.Assumptions'!D$4:D$33,$I49)</f>
        <v>0.41188000000000002</v>
      </c>
      <c r="I49" s="4">
        <f>MATCH(D49,'Lab.Calcs.Assumptions'!$A$4:$A$33,0)</f>
        <v>8</v>
      </c>
      <c r="P49" s="4">
        <v>97</v>
      </c>
      <c r="Q49" s="4" t="s">
        <v>25</v>
      </c>
      <c r="R49" t="s">
        <v>347</v>
      </c>
      <c r="S49" s="4" t="s">
        <v>44</v>
      </c>
    </row>
    <row r="50" spans="1:19" x14ac:dyDescent="0.25">
      <c r="A50" t="s">
        <v>395</v>
      </c>
      <c r="B50" t="s">
        <v>41</v>
      </c>
      <c r="C50" t="s">
        <v>59</v>
      </c>
      <c r="D50" t="s">
        <v>253</v>
      </c>
      <c r="E50" t="s">
        <v>256</v>
      </c>
      <c r="F50" s="4" cm="1">
        <f t="array" ref="F50">INDEX('Lab.Calcs.Assumptions'!B$4:B$33,$I50)</f>
        <v>0.41431000000000001</v>
      </c>
      <c r="G50" s="4" cm="1">
        <f t="array" ref="G50">INDEX('Lab.Calcs.Assumptions'!C$4:C$33,$I50)</f>
        <v>0.42487999999999998</v>
      </c>
      <c r="H50" s="4" cm="1">
        <f t="array" ref="H50">INDEX('Lab.Calcs.Assumptions'!D$4:D$33,$I50)</f>
        <v>0.41188000000000002</v>
      </c>
      <c r="I50" s="4">
        <f>MATCH(D50,'Lab.Calcs.Assumptions'!$A$4:$A$33,0)</f>
        <v>8</v>
      </c>
      <c r="P50" s="4">
        <v>98</v>
      </c>
      <c r="Q50" s="4" t="s">
        <v>25</v>
      </c>
      <c r="R50" t="s">
        <v>349</v>
      </c>
      <c r="S50" s="4" t="s">
        <v>44</v>
      </c>
    </row>
    <row r="51" spans="1:19" x14ac:dyDescent="0.25">
      <c r="A51" t="s">
        <v>396</v>
      </c>
      <c r="B51" t="s">
        <v>41</v>
      </c>
      <c r="C51" t="s">
        <v>59</v>
      </c>
      <c r="D51" t="s">
        <v>253</v>
      </c>
      <c r="E51" t="s">
        <v>257</v>
      </c>
      <c r="F51" s="4" cm="1">
        <f t="array" ref="F51">INDEX('Lab.Calcs.Assumptions'!B$4:B$33,$I51)</f>
        <v>0.41431000000000001</v>
      </c>
      <c r="G51" s="4" cm="1">
        <f t="array" ref="G51">INDEX('Lab.Calcs.Assumptions'!C$4:C$33,$I51)</f>
        <v>0.42487999999999998</v>
      </c>
      <c r="H51" s="4" cm="1">
        <f t="array" ref="H51">INDEX('Lab.Calcs.Assumptions'!D$4:D$33,$I51)</f>
        <v>0.41188000000000002</v>
      </c>
      <c r="I51" s="4">
        <f>MATCH(D51,'Lab.Calcs.Assumptions'!$A$4:$A$33,0)</f>
        <v>8</v>
      </c>
      <c r="P51" s="4">
        <v>83</v>
      </c>
      <c r="Q51" s="4" t="s">
        <v>25</v>
      </c>
      <c r="R51" t="s">
        <v>351</v>
      </c>
      <c r="S51" s="4" t="s">
        <v>44</v>
      </c>
    </row>
    <row r="52" spans="1:19" x14ac:dyDescent="0.25">
      <c r="A52" t="s">
        <v>397</v>
      </c>
      <c r="B52" t="s">
        <v>41</v>
      </c>
      <c r="C52" t="s">
        <v>58</v>
      </c>
      <c r="D52" t="s">
        <v>58</v>
      </c>
      <c r="E52" t="s">
        <v>258</v>
      </c>
      <c r="F52" s="4" cm="1">
        <f t="array" ref="F52">INDEX('Lab.Calcs.Assumptions'!B$4:B$33,$I52)</f>
        <v>0.50729000000000002</v>
      </c>
      <c r="G52" s="4" cm="1">
        <f t="array" ref="G52">INDEX('Lab.Calcs.Assumptions'!C$4:C$33,$I52)</f>
        <v>0.52022999999999997</v>
      </c>
      <c r="H52" s="4" cm="1">
        <f t="array" ref="H52">INDEX('Lab.Calcs.Assumptions'!D$4:D$33,$I52)</f>
        <v>0.50431000000000004</v>
      </c>
      <c r="I52" s="4">
        <f>MATCH(D52,'Lab.Calcs.Assumptions'!$A$4:$A$33,0)</f>
        <v>11</v>
      </c>
      <c r="P52" s="4">
        <v>99</v>
      </c>
      <c r="R52" t="s">
        <v>372</v>
      </c>
    </row>
    <row r="53" spans="1:19" x14ac:dyDescent="0.25">
      <c r="A53" t="s">
        <v>398</v>
      </c>
      <c r="B53" t="s">
        <v>41</v>
      </c>
      <c r="C53" t="s">
        <v>58</v>
      </c>
      <c r="D53" t="s">
        <v>58</v>
      </c>
      <c r="E53" t="s">
        <v>399</v>
      </c>
      <c r="F53" s="4" cm="1">
        <f t="array" ref="F53">INDEX('Lab.Calcs.Assumptions'!B$4:B$33,$I53)</f>
        <v>0.50729000000000002</v>
      </c>
      <c r="G53" s="4" cm="1">
        <f t="array" ref="G53">INDEX('Lab.Calcs.Assumptions'!C$4:C$33,$I53)</f>
        <v>0.52022999999999997</v>
      </c>
      <c r="H53" s="4" cm="1">
        <f t="array" ref="H53">INDEX('Lab.Calcs.Assumptions'!D$4:D$33,$I53)</f>
        <v>0.50431000000000004</v>
      </c>
      <c r="I53" s="4">
        <f>MATCH(D53,'Lab.Calcs.Assumptions'!$A$4:$A$33,0)</f>
        <v>11</v>
      </c>
      <c r="P53" s="4">
        <v>100</v>
      </c>
      <c r="R53" t="s">
        <v>373</v>
      </c>
    </row>
    <row r="54" spans="1:19" x14ac:dyDescent="0.25">
      <c r="A54" t="s">
        <v>400</v>
      </c>
      <c r="B54" t="s">
        <v>41</v>
      </c>
      <c r="C54" t="s">
        <v>58</v>
      </c>
      <c r="D54" t="s">
        <v>58</v>
      </c>
      <c r="E54" t="s">
        <v>259</v>
      </c>
      <c r="F54" s="4" cm="1">
        <f t="array" ref="F54">INDEX('Lab.Calcs.Assumptions'!B$4:B$33,$I54)</f>
        <v>0.50729000000000002</v>
      </c>
      <c r="G54" s="4" cm="1">
        <f t="array" ref="G54">INDEX('Lab.Calcs.Assumptions'!C$4:C$33,$I54)</f>
        <v>0.52022999999999997</v>
      </c>
      <c r="H54" s="4" cm="1">
        <f t="array" ref="H54">INDEX('Lab.Calcs.Assumptions'!D$4:D$33,$I54)</f>
        <v>0.50431000000000004</v>
      </c>
      <c r="I54" s="4">
        <f>MATCH(D54,'Lab.Calcs.Assumptions'!$A$4:$A$33,0)</f>
        <v>11</v>
      </c>
      <c r="P54" s="4">
        <v>101</v>
      </c>
      <c r="R54" t="s">
        <v>353</v>
      </c>
    </row>
    <row r="55" spans="1:19" x14ac:dyDescent="0.25">
      <c r="A55" t="s">
        <v>401</v>
      </c>
      <c r="B55" t="s">
        <v>41</v>
      </c>
      <c r="C55" t="s">
        <v>57</v>
      </c>
      <c r="D55" t="s">
        <v>57</v>
      </c>
      <c r="E55" t="s">
        <v>260</v>
      </c>
      <c r="F55" s="4" cm="1">
        <f t="array" ref="F55">INDEX('Lab.Calcs.Assumptions'!B$4:B$33,$I55)</f>
        <v>0.34254000000000001</v>
      </c>
      <c r="G55" s="4" cm="1">
        <f t="array" ref="G55">INDEX('Lab.Calcs.Assumptions'!C$4:C$33,$I55)</f>
        <v>0.35127999999999998</v>
      </c>
      <c r="H55" s="4" cm="1">
        <f t="array" ref="H55">INDEX('Lab.Calcs.Assumptions'!D$4:D$33,$I55)</f>
        <v>0.34053</v>
      </c>
      <c r="I55" s="4">
        <f>MATCH(D55,'Lab.Calcs.Assumptions'!$A$4:$A$33,0)</f>
        <v>13</v>
      </c>
      <c r="P55" s="4">
        <v>103</v>
      </c>
      <c r="R55" t="s">
        <v>354</v>
      </c>
    </row>
    <row r="56" spans="1:19" x14ac:dyDescent="0.25">
      <c r="A56" t="s">
        <v>402</v>
      </c>
      <c r="B56" t="s">
        <v>41</v>
      </c>
      <c r="C56" t="s">
        <v>57</v>
      </c>
      <c r="D56" t="s">
        <v>57</v>
      </c>
      <c r="E56" t="s">
        <v>261</v>
      </c>
      <c r="F56" s="4" cm="1">
        <f t="array" ref="F56">INDEX('Lab.Calcs.Assumptions'!B$4:B$33,$I56)</f>
        <v>0.34254000000000001</v>
      </c>
      <c r="G56" s="4" cm="1">
        <f t="array" ref="G56">INDEX('Lab.Calcs.Assumptions'!C$4:C$33,$I56)</f>
        <v>0.35127999999999998</v>
      </c>
      <c r="H56" s="4" cm="1">
        <f t="array" ref="H56">INDEX('Lab.Calcs.Assumptions'!D$4:D$33,$I56)</f>
        <v>0.34053</v>
      </c>
      <c r="I56" s="4">
        <f>MATCH(D56,'Lab.Calcs.Assumptions'!$A$4:$A$33,0)</f>
        <v>13</v>
      </c>
      <c r="P56" s="4">
        <v>107</v>
      </c>
      <c r="R56" t="s">
        <v>358</v>
      </c>
    </row>
    <row r="57" spans="1:19" x14ac:dyDescent="0.25">
      <c r="A57" t="s">
        <v>403</v>
      </c>
      <c r="B57" t="s">
        <v>41</v>
      </c>
      <c r="C57" t="s">
        <v>57</v>
      </c>
      <c r="D57" t="s">
        <v>57</v>
      </c>
      <c r="E57" t="s">
        <v>262</v>
      </c>
      <c r="F57" s="4" cm="1">
        <f t="array" ref="F57">INDEX('Lab.Calcs.Assumptions'!B$4:B$33,$I57)</f>
        <v>0.34254000000000001</v>
      </c>
      <c r="G57" s="4" cm="1">
        <f t="array" ref="G57">INDEX('Lab.Calcs.Assumptions'!C$4:C$33,$I57)</f>
        <v>0.35127999999999998</v>
      </c>
      <c r="H57" s="4" cm="1">
        <f t="array" ref="H57">INDEX('Lab.Calcs.Assumptions'!D$4:D$33,$I57)</f>
        <v>0.34053</v>
      </c>
      <c r="I57" s="4">
        <f>MATCH(D57,'Lab.Calcs.Assumptions'!$A$4:$A$33,0)</f>
        <v>13</v>
      </c>
      <c r="P57" s="4">
        <v>108</v>
      </c>
      <c r="R57" t="s">
        <v>360</v>
      </c>
    </row>
    <row r="58" spans="1:19" x14ac:dyDescent="0.25">
      <c r="A58" t="s">
        <v>404</v>
      </c>
      <c r="B58" t="s">
        <v>41</v>
      </c>
      <c r="C58" t="s">
        <v>57</v>
      </c>
      <c r="D58" t="s">
        <v>57</v>
      </c>
      <c r="E58" t="s">
        <v>263</v>
      </c>
      <c r="F58" s="4" cm="1">
        <f t="array" ref="F58">INDEX('Lab.Calcs.Assumptions'!B$4:B$33,$I58)</f>
        <v>0.34254000000000001</v>
      </c>
      <c r="G58" s="4" cm="1">
        <f t="array" ref="G58">INDEX('Lab.Calcs.Assumptions'!C$4:C$33,$I58)</f>
        <v>0.35127999999999998</v>
      </c>
      <c r="H58" s="4" cm="1">
        <f t="array" ref="H58">INDEX('Lab.Calcs.Assumptions'!D$4:D$33,$I58)</f>
        <v>0.34053</v>
      </c>
      <c r="I58" s="4">
        <f>MATCH(D58,'Lab.Calcs.Assumptions'!$A$4:$A$33,0)</f>
        <v>13</v>
      </c>
      <c r="P58" s="4">
        <v>109</v>
      </c>
      <c r="R58" t="s">
        <v>362</v>
      </c>
    </row>
    <row r="59" spans="1:19" x14ac:dyDescent="0.25">
      <c r="A59" t="s">
        <v>405</v>
      </c>
      <c r="B59" t="s">
        <v>41</v>
      </c>
      <c r="C59" t="s">
        <v>57</v>
      </c>
      <c r="D59" t="s">
        <v>57</v>
      </c>
      <c r="E59" t="s">
        <v>264</v>
      </c>
      <c r="F59" s="4" cm="1">
        <f t="array" ref="F59">INDEX('Lab.Calcs.Assumptions'!B$4:B$33,$I59)</f>
        <v>0.34254000000000001</v>
      </c>
      <c r="G59" s="4" cm="1">
        <f t="array" ref="G59">INDEX('Lab.Calcs.Assumptions'!C$4:C$33,$I59)</f>
        <v>0.35127999999999998</v>
      </c>
      <c r="H59" s="4" cm="1">
        <f t="array" ref="H59">INDEX('Lab.Calcs.Assumptions'!D$4:D$33,$I59)</f>
        <v>0.34053</v>
      </c>
      <c r="I59" s="4">
        <f>MATCH(D59,'Lab.Calcs.Assumptions'!$A$4:$A$33,0)</f>
        <v>13</v>
      </c>
      <c r="P59" s="4">
        <v>110</v>
      </c>
      <c r="R59" t="s">
        <v>364</v>
      </c>
    </row>
    <row r="60" spans="1:19" x14ac:dyDescent="0.25">
      <c r="A60" t="s">
        <v>406</v>
      </c>
      <c r="B60" t="s">
        <v>41</v>
      </c>
      <c r="C60" t="s">
        <v>57</v>
      </c>
      <c r="D60" t="s">
        <v>57</v>
      </c>
      <c r="E60" t="s">
        <v>265</v>
      </c>
      <c r="F60" s="4" cm="1">
        <f t="array" ref="F60">INDEX('Lab.Calcs.Assumptions'!B$4:B$33,$I60)</f>
        <v>0.34254000000000001</v>
      </c>
      <c r="G60" s="4" cm="1">
        <f t="array" ref="G60">INDEX('Lab.Calcs.Assumptions'!C$4:C$33,$I60)</f>
        <v>0.35127999999999998</v>
      </c>
      <c r="H60" s="4" cm="1">
        <f t="array" ref="H60">INDEX('Lab.Calcs.Assumptions'!D$4:D$33,$I60)</f>
        <v>0.34053</v>
      </c>
      <c r="I60" s="4">
        <f>MATCH(D60,'Lab.Calcs.Assumptions'!$A$4:$A$33,0)</f>
        <v>13</v>
      </c>
      <c r="P60" s="4">
        <v>111</v>
      </c>
      <c r="R60" t="s">
        <v>366</v>
      </c>
    </row>
    <row r="61" spans="1:19" x14ac:dyDescent="0.25">
      <c r="A61" t="s">
        <v>407</v>
      </c>
      <c r="B61" t="s">
        <v>41</v>
      </c>
      <c r="C61" t="s">
        <v>57</v>
      </c>
      <c r="D61" t="s">
        <v>57</v>
      </c>
      <c r="E61" t="s">
        <v>408</v>
      </c>
      <c r="F61" s="4" cm="1">
        <f t="array" ref="F61">INDEX('Lab.Calcs.Assumptions'!B$4:B$33,$I61)</f>
        <v>0.34254000000000001</v>
      </c>
      <c r="G61" s="4" cm="1">
        <f t="array" ref="G61">INDEX('Lab.Calcs.Assumptions'!C$4:C$33,$I61)</f>
        <v>0.35127999999999998</v>
      </c>
      <c r="H61" s="4" cm="1">
        <f t="array" ref="H61">INDEX('Lab.Calcs.Assumptions'!D$4:D$33,$I61)</f>
        <v>0.34053</v>
      </c>
      <c r="I61" s="4">
        <f>MATCH(D61,'Lab.Calcs.Assumptions'!$A$4:$A$33,0)</f>
        <v>13</v>
      </c>
      <c r="P61" s="4">
        <v>112</v>
      </c>
      <c r="R61" t="s">
        <v>368</v>
      </c>
    </row>
    <row r="62" spans="1:19" x14ac:dyDescent="0.25">
      <c r="A62" t="s">
        <v>409</v>
      </c>
      <c r="B62" t="s">
        <v>41</v>
      </c>
      <c r="C62" t="s">
        <v>57</v>
      </c>
      <c r="D62" t="s">
        <v>57</v>
      </c>
      <c r="E62" t="s">
        <v>410</v>
      </c>
      <c r="F62" s="4" cm="1">
        <f t="array" ref="F62">INDEX('Lab.Calcs.Assumptions'!B$4:B$33,$I62)</f>
        <v>0.34254000000000001</v>
      </c>
      <c r="G62" s="4" cm="1">
        <f t="array" ref="G62">INDEX('Lab.Calcs.Assumptions'!C$4:C$33,$I62)</f>
        <v>0.35127999999999998</v>
      </c>
      <c r="H62" s="4" cm="1">
        <f t="array" ref="H62">INDEX('Lab.Calcs.Assumptions'!D$4:D$33,$I62)</f>
        <v>0.34053</v>
      </c>
      <c r="I62" s="4">
        <f>MATCH(D62,'Lab.Calcs.Assumptions'!$A$4:$A$33,0)</f>
        <v>13</v>
      </c>
      <c r="P62" s="4">
        <v>113</v>
      </c>
      <c r="R62" t="s">
        <v>370</v>
      </c>
    </row>
    <row r="63" spans="1:19" x14ac:dyDescent="0.25">
      <c r="A63" t="s">
        <v>411</v>
      </c>
      <c r="B63" t="s">
        <v>41</v>
      </c>
      <c r="C63" t="s">
        <v>57</v>
      </c>
      <c r="D63" t="s">
        <v>57</v>
      </c>
      <c r="E63" t="s">
        <v>412</v>
      </c>
      <c r="F63" s="4" cm="1">
        <f t="array" ref="F63">INDEX('Lab.Calcs.Assumptions'!B$4:B$33,$I63)</f>
        <v>0.34254000000000001</v>
      </c>
      <c r="G63" s="4" cm="1">
        <f t="array" ref="G63">INDEX('Lab.Calcs.Assumptions'!C$4:C$33,$I63)</f>
        <v>0.35127999999999998</v>
      </c>
      <c r="H63" s="4" cm="1">
        <f t="array" ref="H63">INDEX('Lab.Calcs.Assumptions'!D$4:D$33,$I63)</f>
        <v>0.34053</v>
      </c>
      <c r="I63" s="4">
        <f>MATCH(D63,'Lab.Calcs.Assumptions'!$A$4:$A$33,0)</f>
        <v>13</v>
      </c>
      <c r="P63" s="4">
        <v>114</v>
      </c>
      <c r="R63" t="s">
        <v>477</v>
      </c>
    </row>
    <row r="64" spans="1:19" x14ac:dyDescent="0.25">
      <c r="A64" t="s">
        <v>413</v>
      </c>
      <c r="B64" t="s">
        <v>41</v>
      </c>
      <c r="C64" t="s">
        <v>57</v>
      </c>
      <c r="D64" t="s">
        <v>57</v>
      </c>
      <c r="E64" t="s">
        <v>414</v>
      </c>
      <c r="P64" s="4">
        <v>115</v>
      </c>
      <c r="R64" t="s">
        <v>438</v>
      </c>
    </row>
    <row r="65" spans="1:18" x14ac:dyDescent="0.25">
      <c r="A65" t="s">
        <v>415</v>
      </c>
      <c r="B65" t="s">
        <v>41</v>
      </c>
      <c r="C65" t="s">
        <v>57</v>
      </c>
      <c r="D65" t="s">
        <v>57</v>
      </c>
      <c r="E65" t="s">
        <v>416</v>
      </c>
      <c r="P65" s="4">
        <v>116</v>
      </c>
      <c r="R65" t="s">
        <v>439</v>
      </c>
    </row>
    <row r="66" spans="1:18" x14ac:dyDescent="0.25">
      <c r="A66" t="s">
        <v>417</v>
      </c>
      <c r="B66" t="s">
        <v>41</v>
      </c>
      <c r="C66" t="s">
        <v>57</v>
      </c>
      <c r="D66" t="s">
        <v>57</v>
      </c>
      <c r="E66" t="s">
        <v>418</v>
      </c>
      <c r="P66" s="4">
        <v>104</v>
      </c>
      <c r="R66" t="s">
        <v>441</v>
      </c>
    </row>
    <row r="67" spans="1:18" x14ac:dyDescent="0.25">
      <c r="A67" t="s">
        <v>419</v>
      </c>
      <c r="B67" t="s">
        <v>41</v>
      </c>
      <c r="C67" t="s">
        <v>57</v>
      </c>
      <c r="D67" t="s">
        <v>57</v>
      </c>
      <c r="E67" t="s">
        <v>420</v>
      </c>
      <c r="P67" s="4">
        <v>105</v>
      </c>
      <c r="R67" t="s">
        <v>478</v>
      </c>
    </row>
    <row r="68" spans="1:18" x14ac:dyDescent="0.25">
      <c r="A68" t="s">
        <v>421</v>
      </c>
      <c r="B68" t="s">
        <v>41</v>
      </c>
      <c r="C68" t="s">
        <v>57</v>
      </c>
      <c r="D68" t="s">
        <v>57</v>
      </c>
      <c r="E68" t="s">
        <v>422</v>
      </c>
      <c r="P68" s="4">
        <v>106</v>
      </c>
      <c r="R68" t="s">
        <v>479</v>
      </c>
    </row>
    <row r="69" spans="1:18" x14ac:dyDescent="0.25">
      <c r="A69" t="s">
        <v>423</v>
      </c>
      <c r="B69" t="s">
        <v>41</v>
      </c>
      <c r="C69" t="s">
        <v>57</v>
      </c>
      <c r="D69" t="s">
        <v>57</v>
      </c>
      <c r="E69" t="s">
        <v>424</v>
      </c>
      <c r="P69" s="4">
        <v>117</v>
      </c>
      <c r="R69" t="s">
        <v>434</v>
      </c>
    </row>
    <row r="70" spans="1:18" x14ac:dyDescent="0.25">
      <c r="A70" t="s">
        <v>425</v>
      </c>
      <c r="B70" t="s">
        <v>41</v>
      </c>
      <c r="C70" t="s">
        <v>57</v>
      </c>
      <c r="D70" t="s">
        <v>57</v>
      </c>
      <c r="E70" t="s">
        <v>426</v>
      </c>
      <c r="P70" s="4">
        <v>118</v>
      </c>
      <c r="R70" t="s">
        <v>436</v>
      </c>
    </row>
    <row r="71" spans="1:18" x14ac:dyDescent="0.25">
      <c r="A71" t="s">
        <v>427</v>
      </c>
      <c r="B71" t="s">
        <v>41</v>
      </c>
      <c r="C71" t="s">
        <v>53</v>
      </c>
      <c r="D71" t="s">
        <v>266</v>
      </c>
      <c r="E71" t="s">
        <v>267</v>
      </c>
      <c r="P71" s="4" t="e">
        <v>#N/A</v>
      </c>
      <c r="R71" t="s">
        <v>480</v>
      </c>
    </row>
    <row r="72" spans="1:18" x14ac:dyDescent="0.25">
      <c r="A72" t="s">
        <v>428</v>
      </c>
      <c r="B72" t="s">
        <v>41</v>
      </c>
      <c r="C72" t="s">
        <v>51</v>
      </c>
      <c r="D72" t="s">
        <v>429</v>
      </c>
      <c r="E72" t="s">
        <v>268</v>
      </c>
      <c r="P72" s="4">
        <v>8</v>
      </c>
      <c r="R72" t="s">
        <v>396</v>
      </c>
    </row>
    <row r="73" spans="1:18" x14ac:dyDescent="0.25">
      <c r="A73" t="s">
        <v>430</v>
      </c>
      <c r="B73" t="s">
        <v>41</v>
      </c>
      <c r="C73" t="s">
        <v>51</v>
      </c>
      <c r="D73" t="s">
        <v>429</v>
      </c>
      <c r="E73" t="s">
        <v>431</v>
      </c>
      <c r="P73" s="4">
        <v>9</v>
      </c>
      <c r="R73" t="s">
        <v>375</v>
      </c>
    </row>
    <row r="74" spans="1:18" x14ac:dyDescent="0.25">
      <c r="A74" t="s">
        <v>432</v>
      </c>
      <c r="B74" t="s">
        <v>41</v>
      </c>
      <c r="C74" t="s">
        <v>51</v>
      </c>
      <c r="D74" t="s">
        <v>429</v>
      </c>
      <c r="E74" t="s">
        <v>433</v>
      </c>
      <c r="P74" s="4">
        <v>10</v>
      </c>
      <c r="R74" t="s">
        <v>391</v>
      </c>
    </row>
    <row r="75" spans="1:18" x14ac:dyDescent="0.25">
      <c r="A75" t="s">
        <v>434</v>
      </c>
      <c r="B75" t="s">
        <v>41</v>
      </c>
      <c r="C75" t="s">
        <v>51</v>
      </c>
      <c r="D75" t="s">
        <v>429</v>
      </c>
      <c r="E75" t="s">
        <v>435</v>
      </c>
      <c r="P75" s="4">
        <v>80</v>
      </c>
      <c r="R75" t="s">
        <v>376</v>
      </c>
    </row>
    <row r="76" spans="1:18" x14ac:dyDescent="0.25">
      <c r="A76" t="s">
        <v>436</v>
      </c>
      <c r="B76" t="s">
        <v>41</v>
      </c>
      <c r="C76" t="s">
        <v>51</v>
      </c>
      <c r="D76" t="s">
        <v>429</v>
      </c>
      <c r="E76" t="s">
        <v>437</v>
      </c>
      <c r="P76" s="4">
        <v>81</v>
      </c>
      <c r="R76" t="s">
        <v>377</v>
      </c>
    </row>
    <row r="77" spans="1:18" x14ac:dyDescent="0.25">
      <c r="A77" t="s">
        <v>438</v>
      </c>
      <c r="B77" t="s">
        <v>41</v>
      </c>
      <c r="C77" t="s">
        <v>49</v>
      </c>
      <c r="D77" t="s">
        <v>49</v>
      </c>
      <c r="E77" t="s">
        <v>269</v>
      </c>
      <c r="P77" s="4">
        <v>75</v>
      </c>
      <c r="R77" t="s">
        <v>381</v>
      </c>
    </row>
    <row r="78" spans="1:18" x14ac:dyDescent="0.25">
      <c r="A78" t="s">
        <v>439</v>
      </c>
      <c r="B78" t="s">
        <v>41</v>
      </c>
      <c r="C78" t="s">
        <v>49</v>
      </c>
      <c r="D78" t="s">
        <v>49</v>
      </c>
      <c r="E78" t="s">
        <v>440</v>
      </c>
      <c r="P78" s="4">
        <v>76</v>
      </c>
      <c r="R78" t="s">
        <v>383</v>
      </c>
    </row>
    <row r="79" spans="1:18" x14ac:dyDescent="0.25">
      <c r="A79" t="s">
        <v>441</v>
      </c>
      <c r="B79" t="s">
        <v>41</v>
      </c>
      <c r="C79" t="s">
        <v>49</v>
      </c>
      <c r="D79" t="s">
        <v>49</v>
      </c>
      <c r="E79" t="s">
        <v>270</v>
      </c>
      <c r="P79" s="4">
        <v>77</v>
      </c>
      <c r="R79" t="s">
        <v>385</v>
      </c>
    </row>
    <row r="80" spans="1:18" x14ac:dyDescent="0.25">
      <c r="A80" t="s">
        <v>442</v>
      </c>
      <c r="B80" t="s">
        <v>41</v>
      </c>
      <c r="C80" t="s">
        <v>49</v>
      </c>
      <c r="D80" t="s">
        <v>49</v>
      </c>
      <c r="E80" t="s">
        <v>443</v>
      </c>
      <c r="P80" s="4">
        <v>18</v>
      </c>
      <c r="R80" t="s">
        <v>387</v>
      </c>
    </row>
    <row r="81" spans="1:18" x14ac:dyDescent="0.25">
      <c r="A81" t="s">
        <v>444</v>
      </c>
      <c r="B81" t="s">
        <v>41</v>
      </c>
      <c r="C81" t="s">
        <v>63</v>
      </c>
      <c r="D81" t="s">
        <v>62</v>
      </c>
      <c r="E81" t="s">
        <v>271</v>
      </c>
      <c r="P81" s="4">
        <v>19</v>
      </c>
      <c r="R81" t="s">
        <v>397</v>
      </c>
    </row>
    <row r="82" spans="1:18" x14ac:dyDescent="0.25">
      <c r="A82" t="s">
        <v>445</v>
      </c>
      <c r="B82" t="s">
        <v>41</v>
      </c>
      <c r="C82" t="s">
        <v>47</v>
      </c>
      <c r="D82" t="s">
        <v>47</v>
      </c>
      <c r="E82" t="s">
        <v>272</v>
      </c>
      <c r="P82" s="4">
        <v>46</v>
      </c>
      <c r="R82" t="s">
        <v>398</v>
      </c>
    </row>
    <row r="83" spans="1:18" x14ac:dyDescent="0.25">
      <c r="A83" t="s">
        <v>446</v>
      </c>
      <c r="B83" t="s">
        <v>41</v>
      </c>
      <c r="C83" t="s">
        <v>47</v>
      </c>
      <c r="D83" t="s">
        <v>47</v>
      </c>
      <c r="E83" t="s">
        <v>447</v>
      </c>
      <c r="P83" s="4">
        <v>47</v>
      </c>
      <c r="R83" t="s">
        <v>400</v>
      </c>
    </row>
    <row r="84" spans="1:18" x14ac:dyDescent="0.25">
      <c r="A84" t="s">
        <v>448</v>
      </c>
      <c r="B84" t="s">
        <v>41</v>
      </c>
      <c r="C84" t="s">
        <v>47</v>
      </c>
      <c r="D84" t="s">
        <v>47</v>
      </c>
      <c r="E84" t="s">
        <v>449</v>
      </c>
      <c r="P84" s="4">
        <v>48</v>
      </c>
      <c r="R84" t="s">
        <v>481</v>
      </c>
    </row>
    <row r="85" spans="1:18" x14ac:dyDescent="0.25">
      <c r="A85" t="s">
        <v>450</v>
      </c>
      <c r="B85" t="s">
        <v>41</v>
      </c>
      <c r="C85" t="s">
        <v>47</v>
      </c>
      <c r="D85" t="s">
        <v>47</v>
      </c>
      <c r="E85" t="s">
        <v>451</v>
      </c>
      <c r="P85" s="4">
        <v>49</v>
      </c>
      <c r="R85" t="s">
        <v>401</v>
      </c>
    </row>
    <row r="86" spans="1:18" x14ac:dyDescent="0.25">
      <c r="A86" t="s">
        <v>452</v>
      </c>
      <c r="B86" t="s">
        <v>41</v>
      </c>
      <c r="C86" t="s">
        <v>47</v>
      </c>
      <c r="D86" t="s">
        <v>47</v>
      </c>
      <c r="E86" t="s">
        <v>453</v>
      </c>
      <c r="P86" s="4">
        <v>50</v>
      </c>
      <c r="R86" t="s">
        <v>417</v>
      </c>
    </row>
    <row r="87" spans="1:18" x14ac:dyDescent="0.25">
      <c r="A87" t="s">
        <v>454</v>
      </c>
      <c r="B87" t="s">
        <v>41</v>
      </c>
      <c r="C87" t="s">
        <v>47</v>
      </c>
      <c r="D87" t="s">
        <v>47</v>
      </c>
      <c r="E87" t="s">
        <v>273</v>
      </c>
      <c r="P87" s="4">
        <v>12</v>
      </c>
      <c r="R87" t="s">
        <v>419</v>
      </c>
    </row>
    <row r="88" spans="1:18" x14ac:dyDescent="0.25">
      <c r="A88" t="s">
        <v>455</v>
      </c>
      <c r="B88" t="s">
        <v>41</v>
      </c>
      <c r="C88" t="s">
        <v>47</v>
      </c>
      <c r="D88" t="s">
        <v>47</v>
      </c>
      <c r="E88" t="s">
        <v>274</v>
      </c>
      <c r="P88" s="4">
        <v>13</v>
      </c>
      <c r="R88" t="s">
        <v>421</v>
      </c>
    </row>
    <row r="89" spans="1:18" x14ac:dyDescent="0.25">
      <c r="A89" t="s">
        <v>456</v>
      </c>
      <c r="B89" t="s">
        <v>41</v>
      </c>
      <c r="C89" t="s">
        <v>47</v>
      </c>
      <c r="D89" t="s">
        <v>47</v>
      </c>
      <c r="E89" t="s">
        <v>457</v>
      </c>
      <c r="P89" s="4">
        <v>14</v>
      </c>
      <c r="R89" t="s">
        <v>402</v>
      </c>
    </row>
    <row r="90" spans="1:18" x14ac:dyDescent="0.25">
      <c r="A90" t="s">
        <v>458</v>
      </c>
      <c r="B90" t="s">
        <v>41</v>
      </c>
      <c r="C90" t="s">
        <v>47</v>
      </c>
      <c r="D90" t="s">
        <v>47</v>
      </c>
      <c r="E90" t="s">
        <v>275</v>
      </c>
      <c r="P90" s="4">
        <v>15</v>
      </c>
      <c r="R90" t="s">
        <v>415</v>
      </c>
    </row>
    <row r="91" spans="1:18" x14ac:dyDescent="0.25">
      <c r="A91" t="s">
        <v>459</v>
      </c>
      <c r="B91" t="s">
        <v>41</v>
      </c>
      <c r="C91" t="s">
        <v>47</v>
      </c>
      <c r="D91" t="s">
        <v>47</v>
      </c>
      <c r="E91" t="s">
        <v>276</v>
      </c>
      <c r="P91" s="4">
        <v>16</v>
      </c>
      <c r="R91" t="s">
        <v>423</v>
      </c>
    </row>
    <row r="92" spans="1:18" x14ac:dyDescent="0.25">
      <c r="A92" t="s">
        <v>460</v>
      </c>
      <c r="B92" t="s">
        <v>41</v>
      </c>
      <c r="C92" t="s">
        <v>47</v>
      </c>
      <c r="D92" t="s">
        <v>47</v>
      </c>
      <c r="E92" t="s">
        <v>277</v>
      </c>
      <c r="P92" s="4">
        <v>17</v>
      </c>
      <c r="R92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9480-23E6-419A-91FF-CBD0E05AE4BF}">
  <sheetPr codeName="Sheet4">
    <tabColor theme="5"/>
  </sheetPr>
  <dimension ref="A1:AE137"/>
  <sheetViews>
    <sheetView topLeftCell="A41" zoomScale="110" zoomScaleNormal="110" workbookViewId="0">
      <selection activeCell="A15" sqref="A15"/>
    </sheetView>
  </sheetViews>
  <sheetFormatPr defaultRowHeight="15" x14ac:dyDescent="0.25"/>
  <cols>
    <col min="1" max="1" width="19.5703125" style="4" customWidth="1"/>
    <col min="2" max="5" width="9.140625" style="4"/>
    <col min="6" max="6" width="13.85546875" style="4" customWidth="1"/>
    <col min="7" max="7" width="16.7109375" style="4" bestFit="1" customWidth="1"/>
    <col min="8" max="8" width="10.85546875" style="4" customWidth="1"/>
    <col min="9" max="9" width="12" style="4" customWidth="1"/>
    <col min="10" max="10" width="11.5703125" style="4" bestFit="1" customWidth="1"/>
    <col min="11" max="11" width="12.7109375" style="4" bestFit="1" customWidth="1"/>
    <col min="12" max="12" width="13.85546875" style="4" customWidth="1"/>
    <col min="13" max="13" width="13.85546875" style="4" bestFit="1" customWidth="1"/>
    <col min="14" max="16" width="9.140625" style="4"/>
    <col min="17" max="17" width="16.7109375" style="4" bestFit="1" customWidth="1"/>
    <col min="18" max="19" width="9.140625" style="4"/>
    <col min="20" max="20" width="15.85546875" style="4" customWidth="1"/>
    <col min="21" max="22" width="9.140625" style="4"/>
    <col min="23" max="23" width="16.85546875" style="4" customWidth="1"/>
    <col min="24" max="16384" width="9.140625" style="4"/>
  </cols>
  <sheetData>
    <row r="1" spans="1:16" x14ac:dyDescent="0.25">
      <c r="B1" s="4" t="s">
        <v>238</v>
      </c>
      <c r="E1" s="32" t="s">
        <v>291</v>
      </c>
      <c r="F1" s="33">
        <v>3.3250000000000002</v>
      </c>
      <c r="H1" s="4" t="s">
        <v>237</v>
      </c>
      <c r="I1" s="4">
        <f t="array" ref="I1:L1">TRANSPOSE('[1]From SAM'!Q28:Q31)*1000</f>
        <v>110.01900000000001</v>
      </c>
      <c r="J1" s="4">
        <v>112.75</v>
      </c>
      <c r="K1" s="4">
        <v>173.19399999999999</v>
      </c>
      <c r="L1" s="4">
        <v>395.77199999999999</v>
      </c>
    </row>
    <row r="2" spans="1:16" x14ac:dyDescent="0.25">
      <c r="A2" s="4" t="s">
        <v>69</v>
      </c>
      <c r="B2" s="4" t="str">
        <f t="array" ref="B2:D2">TRANSPOSE(I81:I83)</f>
        <v>flab-n</v>
      </c>
      <c r="C2" s="4" t="str">
        <v>flab-p</v>
      </c>
      <c r="D2" s="4" t="str">
        <v>flab-s</v>
      </c>
      <c r="F2" s="4" t="s">
        <v>73</v>
      </c>
      <c r="G2" s="4" t="s">
        <v>236</v>
      </c>
      <c r="H2" s="4" t="s">
        <v>73</v>
      </c>
      <c r="I2" s="4" t="str">
        <f>B2</f>
        <v>flab-n</v>
      </c>
      <c r="J2" s="4" t="str">
        <f>C2</f>
        <v>flab-p</v>
      </c>
      <c r="K2" s="4" t="str">
        <f>D2</f>
        <v>flab-s</v>
      </c>
      <c r="L2" s="4" t="e">
        <f>#REF!</f>
        <v>#REF!</v>
      </c>
      <c r="M2" s="4" t="s">
        <v>235</v>
      </c>
      <c r="N2" s="4" t="s">
        <v>234</v>
      </c>
      <c r="O2" s="4" t="s">
        <v>233</v>
      </c>
      <c r="P2" s="4" t="s">
        <v>232</v>
      </c>
    </row>
    <row r="3" spans="1:16" x14ac:dyDescent="0.25">
      <c r="A3" s="4" t="s">
        <v>231</v>
      </c>
      <c r="B3" s="4">
        <f t="array" ref="B3:D3">TRANSPOSE(K81:K83)</f>
        <v>0.3311656740002431</v>
      </c>
      <c r="C3" s="4">
        <v>0.33961346784976298</v>
      </c>
      <c r="D3" s="4">
        <v>0.32922085814999391</v>
      </c>
      <c r="E3" s="32" t="s">
        <v>294</v>
      </c>
      <c r="F3" s="13" t="s">
        <v>97</v>
      </c>
      <c r="G3" s="4" t="s">
        <v>99</v>
      </c>
      <c r="H3" s="13" t="s">
        <v>230</v>
      </c>
    </row>
    <row r="4" spans="1:16" x14ac:dyDescent="0.25">
      <c r="A4" s="4" t="s">
        <v>65</v>
      </c>
      <c r="B4" s="4">
        <f>ROUND(B$3*$F4,5)</f>
        <v>0.36715999999999999</v>
      </c>
      <c r="C4" s="4">
        <f>ROUND(C$3*$F4,5)</f>
        <v>0.37652999999999998</v>
      </c>
      <c r="D4" s="4">
        <f>ROUND(D$3*$F4,5)</f>
        <v>0.36501</v>
      </c>
      <c r="E4" s="4">
        <v>0.33344431232659533</v>
      </c>
      <c r="F4" s="5">
        <f>E4*$F$1</f>
        <v>1.1087023384859296</v>
      </c>
      <c r="G4" s="4">
        <f>SUMIF($A$43:$A$55,A4,$B$43:$B$55)</f>
        <v>0</v>
      </c>
      <c r="H4" s="5">
        <f t="shared" ref="H4:H25" si="0">G4*F4</f>
        <v>0</v>
      </c>
      <c r="I4" s="14">
        <f>B4*$G4*I$1</f>
        <v>0</v>
      </c>
      <c r="J4" s="14">
        <f>C4*$G4*J$1</f>
        <v>0</v>
      </c>
      <c r="K4" s="14">
        <f>D4*$G4*K$1</f>
        <v>0</v>
      </c>
      <c r="L4" s="14"/>
      <c r="M4" s="14"/>
      <c r="O4" s="7">
        <f>SUMPRODUCT(B4:D4,$I$1:$K$1)</f>
        <v>146.06587547999999</v>
      </c>
      <c r="P4" s="4">
        <v>3.9</v>
      </c>
    </row>
    <row r="5" spans="1:16" x14ac:dyDescent="0.25">
      <c r="A5" s="4" t="s">
        <v>64</v>
      </c>
      <c r="B5" s="4">
        <f>ROUND(B$3*$F5,5)</f>
        <v>0.36715999999999999</v>
      </c>
      <c r="C5" s="4">
        <f>ROUND(C$3*$F5,5)</f>
        <v>0.37652999999999998</v>
      </c>
      <c r="D5" s="4">
        <f>ROUND(D$3*$F5,5)</f>
        <v>0.36501</v>
      </c>
      <c r="E5" s="4">
        <v>0.33344431232659533</v>
      </c>
      <c r="F5" s="5">
        <f>E5*$F$1</f>
        <v>1.1087023384859296</v>
      </c>
      <c r="G5" s="4">
        <f>SUMIF($A$43:$A$55,A5,$B$43:$B$55)</f>
        <v>0</v>
      </c>
      <c r="H5" s="5">
        <f t="shared" si="0"/>
        <v>0</v>
      </c>
      <c r="I5" s="14">
        <f>B5*$G5*I$1</f>
        <v>0</v>
      </c>
      <c r="J5" s="14">
        <f>C5*$G5*J$1</f>
        <v>0</v>
      </c>
      <c r="K5" s="14">
        <f>D5*$G5*K$1</f>
        <v>0</v>
      </c>
      <c r="L5" s="14"/>
      <c r="M5" s="14"/>
      <c r="O5" s="7">
        <f t="shared" ref="O5:O33" si="1">SUMPRODUCT(B5:D5,$I$1:$K$1)</f>
        <v>146.06587547999999</v>
      </c>
    </row>
    <row r="6" spans="1:16" x14ac:dyDescent="0.25">
      <c r="A6" s="32" t="s">
        <v>282</v>
      </c>
      <c r="B6" s="4">
        <f>ROUND(B$3*$F6,5)</f>
        <v>0.36715999999999999</v>
      </c>
      <c r="C6" s="4">
        <f>ROUND(C$3*$F6,5)</f>
        <v>0.37652999999999998</v>
      </c>
      <c r="D6" s="4">
        <f>ROUND(D$3*$F6,5)</f>
        <v>0.36501</v>
      </c>
      <c r="E6" s="4">
        <v>0.33344431232659533</v>
      </c>
      <c r="F6" s="5">
        <f>E6*$F$1</f>
        <v>1.1087023384859296</v>
      </c>
      <c r="G6" s="4">
        <f>SUMIF($A$43:$A$55,A6,$B$43:$B$55)</f>
        <v>0</v>
      </c>
      <c r="H6" s="5">
        <f t="shared" ref="H6" si="2">G6*F6</f>
        <v>0</v>
      </c>
      <c r="I6" s="14">
        <f>B6*$G6*I$1</f>
        <v>0</v>
      </c>
      <c r="J6" s="14">
        <f>C6*$G6*J$1</f>
        <v>0</v>
      </c>
      <c r="K6" s="14">
        <f>D6*$G6*K$1</f>
        <v>0</v>
      </c>
      <c r="L6" s="14"/>
      <c r="M6" s="14"/>
      <c r="O6" s="7">
        <f t="shared" si="1"/>
        <v>146.06587547999999</v>
      </c>
      <c r="P6" s="4">
        <v>36</v>
      </c>
    </row>
    <row r="7" spans="1:16" x14ac:dyDescent="0.25">
      <c r="A7" s="4" t="s">
        <v>243</v>
      </c>
      <c r="B7" s="4">
        <f>ROUND(B$3*$F7,5)</f>
        <v>0.36715999999999999</v>
      </c>
      <c r="C7" s="4">
        <f>ROUND(C$3*$F7,5)</f>
        <v>0.37652999999999998</v>
      </c>
      <c r="D7" s="4">
        <f>ROUND(D$3*$F7,5)</f>
        <v>0.36501</v>
      </c>
      <c r="E7" s="4">
        <v>0.33344431232659533</v>
      </c>
      <c r="F7" s="5">
        <f>E7*$F$1</f>
        <v>1.1087023384859296</v>
      </c>
      <c r="G7" s="4">
        <f>SUMIF($A$43:$A$55,A7,$B$43:$B$55)</f>
        <v>1.26</v>
      </c>
      <c r="H7" s="5">
        <f t="shared" si="0"/>
        <v>1.3969649464922713</v>
      </c>
      <c r="I7" s="14">
        <f>B7*$G7*I$1</f>
        <v>50.897165810399997</v>
      </c>
      <c r="J7" s="14">
        <f>C7*$G7*J$1</f>
        <v>53.491734449999996</v>
      </c>
      <c r="K7" s="14">
        <f>D7*$G7*K$1</f>
        <v>79.654102844400001</v>
      </c>
      <c r="L7" s="14"/>
      <c r="M7" s="14"/>
      <c r="O7" s="7">
        <f t="shared" si="1"/>
        <v>146.06587547999999</v>
      </c>
      <c r="P7" s="4">
        <v>36</v>
      </c>
    </row>
    <row r="8" spans="1:16" x14ac:dyDescent="0.25">
      <c r="A8" s="4" t="s">
        <v>244</v>
      </c>
      <c r="B8" s="4">
        <f>ROUND(B$3*$F8,5)</f>
        <v>0.36715999999999999</v>
      </c>
      <c r="C8" s="4">
        <f>ROUND(C$3*$F8,5)</f>
        <v>0.37652999999999998</v>
      </c>
      <c r="D8" s="4">
        <f>ROUND(D$3*$F8,5)</f>
        <v>0.36501</v>
      </c>
      <c r="E8" s="4">
        <v>0.33344431232659533</v>
      </c>
      <c r="F8" s="5">
        <f>E8*$F$1</f>
        <v>1.1087023384859296</v>
      </c>
      <c r="G8" s="4">
        <f>SUMIF($A$43:$A$55,A8,$B$43:$B$55)</f>
        <v>0.14000000000000001</v>
      </c>
      <c r="H8" s="5">
        <f t="shared" si="0"/>
        <v>0.15521832738803015</v>
      </c>
      <c r="I8" s="14">
        <f>B8*$G8*I$1</f>
        <v>5.6552406456000002</v>
      </c>
      <c r="J8" s="14">
        <f>C8*$G8*J$1</f>
        <v>5.94352605</v>
      </c>
      <c r="K8" s="14">
        <f>D8*$G8*K$1</f>
        <v>8.8504558715999995</v>
      </c>
      <c r="L8" s="14"/>
      <c r="M8" s="14"/>
      <c r="O8" s="7">
        <f t="shared" si="1"/>
        <v>146.06587547999999</v>
      </c>
      <c r="P8" s="4">
        <v>36</v>
      </c>
    </row>
    <row r="9" spans="1:16" x14ac:dyDescent="0.25">
      <c r="A9" s="4" t="s">
        <v>62</v>
      </c>
      <c r="B9" s="4">
        <f>ROUND(B$3*$F9,5)</f>
        <v>0</v>
      </c>
      <c r="C9" s="4">
        <f>ROUND(C$3*$F9,5)</f>
        <v>0</v>
      </c>
      <c r="D9" s="4">
        <f>ROUND(D$3*$F9,5)</f>
        <v>0</v>
      </c>
      <c r="E9" s="4">
        <v>0</v>
      </c>
      <c r="F9" s="5">
        <f>E9*$F$1</f>
        <v>0</v>
      </c>
      <c r="G9" s="4">
        <f>SUMIF($A$43:$A$55,A9,$B$43:$B$55)</f>
        <v>0</v>
      </c>
      <c r="H9" s="5">
        <f t="shared" si="0"/>
        <v>0</v>
      </c>
      <c r="I9" s="14">
        <f>B9*$G9*I$1</f>
        <v>0</v>
      </c>
      <c r="J9" s="14">
        <f>C9*$G9*J$1</f>
        <v>0</v>
      </c>
      <c r="K9" s="14">
        <f>D9*$G9*K$1</f>
        <v>0</v>
      </c>
      <c r="L9" s="14"/>
      <c r="M9" s="14"/>
      <c r="O9" s="7">
        <f t="shared" si="1"/>
        <v>0</v>
      </c>
    </row>
    <row r="10" spans="1:16" x14ac:dyDescent="0.25">
      <c r="A10" s="4" t="s">
        <v>60</v>
      </c>
      <c r="B10" s="4">
        <f>ROUND(B$3*$F10,5)</f>
        <v>0.41431000000000001</v>
      </c>
      <c r="C10" s="4">
        <f>ROUND(C$3*$F10,5)</f>
        <v>0.42487999999999998</v>
      </c>
      <c r="D10" s="4">
        <f>ROUND(D$3*$F10,5)</f>
        <v>0.41188000000000002</v>
      </c>
      <c r="E10" s="4">
        <v>0.37626180068603343</v>
      </c>
      <c r="F10" s="5">
        <f>E10*$F$1</f>
        <v>1.2510704872810612</v>
      </c>
      <c r="G10" s="4">
        <f>SUMIF($A$43:$A$55,A10,$B$43:$B$55)</f>
        <v>7.0000000000000007E-2</v>
      </c>
      <c r="H10" s="5">
        <f t="shared" si="0"/>
        <v>8.7574934109674291E-2</v>
      </c>
      <c r="I10" s="14">
        <f>B10*$G10*I$1</f>
        <v>3.1907380323000005</v>
      </c>
      <c r="J10" s="14">
        <f>C10*$G10*J$1</f>
        <v>3.3533653999999999</v>
      </c>
      <c r="K10" s="14">
        <f>D10*$G10*K$1</f>
        <v>4.9934601304000008</v>
      </c>
      <c r="L10" s="14"/>
      <c r="M10" s="14"/>
      <c r="O10" s="7">
        <f t="shared" si="1"/>
        <v>164.82233661000001</v>
      </c>
      <c r="P10" s="4">
        <v>256</v>
      </c>
    </row>
    <row r="11" spans="1:16" x14ac:dyDescent="0.25">
      <c r="A11" s="4" t="s">
        <v>253</v>
      </c>
      <c r="B11" s="4">
        <f>ROUND(B$3*$F11,5)</f>
        <v>0.41431000000000001</v>
      </c>
      <c r="C11" s="4">
        <f>ROUND(C$3*$F11,5)</f>
        <v>0.42487999999999998</v>
      </c>
      <c r="D11" s="4">
        <f>ROUND(D$3*$F11,5)</f>
        <v>0.41188000000000002</v>
      </c>
      <c r="E11" s="4">
        <v>0.37626180068603343</v>
      </c>
      <c r="F11" s="5">
        <f>E11*$F$1</f>
        <v>1.2510704872810612</v>
      </c>
      <c r="G11" s="4">
        <f>SUMIF($A$43:$A$55,A11,$B$43:$B$55)</f>
        <v>0</v>
      </c>
      <c r="H11" s="5">
        <f t="shared" si="0"/>
        <v>0</v>
      </c>
      <c r="I11" s="14">
        <f>B11*$G11*I$1</f>
        <v>0</v>
      </c>
      <c r="J11" s="14">
        <f>C11*$G11*J$1</f>
        <v>0</v>
      </c>
      <c r="K11" s="14">
        <f>D11*$G11*K$1</f>
        <v>0</v>
      </c>
      <c r="L11" s="14"/>
      <c r="M11" s="14"/>
      <c r="O11" s="7">
        <f t="shared" si="1"/>
        <v>164.82233661000001</v>
      </c>
      <c r="P11" s="4">
        <v>299</v>
      </c>
    </row>
    <row r="12" spans="1:16" x14ac:dyDescent="0.25">
      <c r="A12" s="4" t="s">
        <v>253</v>
      </c>
      <c r="B12" s="4">
        <f>ROUND(B$3*$F12,5)</f>
        <v>0.41431000000000001</v>
      </c>
      <c r="C12" s="4">
        <f>ROUND(C$3*$F12,5)</f>
        <v>0.42487999999999998</v>
      </c>
      <c r="D12" s="4">
        <f>ROUND(D$3*$F12,5)</f>
        <v>0.41188000000000002</v>
      </c>
      <c r="E12" s="4">
        <v>0.37626180068603343</v>
      </c>
      <c r="F12" s="5">
        <f>E12*$F$1</f>
        <v>1.2510704872810612</v>
      </c>
      <c r="G12" s="4">
        <f>SUMIF($A$43:$A$55,A12,$B$43:$B$55)</f>
        <v>0</v>
      </c>
      <c r="H12" s="5">
        <f t="shared" si="0"/>
        <v>0</v>
      </c>
      <c r="I12" s="14">
        <f>B12*$G12*I$1</f>
        <v>0</v>
      </c>
      <c r="J12" s="14">
        <f>C12*$G12*J$1</f>
        <v>0</v>
      </c>
      <c r="K12" s="14">
        <f>D12*$G12*K$1</f>
        <v>0</v>
      </c>
      <c r="L12" s="14"/>
      <c r="M12" s="14"/>
      <c r="O12" s="7">
        <f t="shared" si="1"/>
        <v>164.82233661000001</v>
      </c>
      <c r="P12" s="4">
        <v>299</v>
      </c>
    </row>
    <row r="13" spans="1:16" x14ac:dyDescent="0.25">
      <c r="A13" s="4" t="s">
        <v>253</v>
      </c>
      <c r="B13" s="4">
        <f>ROUND(B$3*$F13,5)</f>
        <v>0.41431000000000001</v>
      </c>
      <c r="C13" s="4">
        <f>ROUND(C$3*$F13,5)</f>
        <v>0.42487999999999998</v>
      </c>
      <c r="D13" s="4">
        <f>ROUND(D$3*$F13,5)</f>
        <v>0.41188000000000002</v>
      </c>
      <c r="E13" s="4">
        <v>0.37626180068603343</v>
      </c>
      <c r="F13" s="5">
        <f>E13*$F$1</f>
        <v>1.2510704872810612</v>
      </c>
      <c r="G13" s="4">
        <f>SUMIF($A$43:$A$55,A13,$B$43:$B$55)</f>
        <v>0</v>
      </c>
      <c r="H13" s="5">
        <f t="shared" si="0"/>
        <v>0</v>
      </c>
      <c r="I13" s="14">
        <f>B13*$G13*I$1</f>
        <v>0</v>
      </c>
      <c r="J13" s="14">
        <f>C13*$G13*J$1</f>
        <v>0</v>
      </c>
      <c r="K13" s="14">
        <f>D13*$G13*K$1</f>
        <v>0</v>
      </c>
      <c r="L13" s="14"/>
      <c r="M13" s="14"/>
      <c r="O13" s="7">
        <f t="shared" si="1"/>
        <v>164.82233661000001</v>
      </c>
      <c r="P13" s="4">
        <v>299</v>
      </c>
    </row>
    <row r="14" spans="1:16" x14ac:dyDescent="0.25">
      <c r="A14" s="4" t="s">
        <v>58</v>
      </c>
      <c r="B14" s="4">
        <f>ROUND(B$3*$F14,5)</f>
        <v>0.50729000000000002</v>
      </c>
      <c r="C14" s="4">
        <f>ROUND(C$3*$F14,5)</f>
        <v>0.52022999999999997</v>
      </c>
      <c r="D14" s="4">
        <f>ROUND(D$3*$F14,5)</f>
        <v>0.50431000000000004</v>
      </c>
      <c r="E14" s="4">
        <v>0.46070370370370367</v>
      </c>
      <c r="F14" s="5">
        <f>E14*$F$1</f>
        <v>1.5318398148148147</v>
      </c>
      <c r="G14" s="4">
        <f>SUMIF($A$43:$A$55,A14,$B$43:$B$55)</f>
        <v>0</v>
      </c>
      <c r="H14" s="5">
        <f t="shared" si="0"/>
        <v>0</v>
      </c>
      <c r="I14" s="14">
        <f>B14*$G14*I$1</f>
        <v>0</v>
      </c>
      <c r="J14" s="14">
        <f>C14*$G14*J$1</f>
        <v>0</v>
      </c>
      <c r="K14" s="14">
        <f>D14*$G14*K$1</f>
        <v>0</v>
      </c>
      <c r="L14" s="14"/>
      <c r="M14" s="14"/>
      <c r="O14" s="7">
        <f t="shared" si="1"/>
        <v>201.81093715</v>
      </c>
      <c r="P14" s="4">
        <v>869</v>
      </c>
    </row>
    <row r="15" spans="1:16" x14ac:dyDescent="0.25">
      <c r="A15" t="s">
        <v>319</v>
      </c>
      <c r="B15" s="4">
        <f>ROUND(B$3*$F15,5)</f>
        <v>0.50729000000000002</v>
      </c>
      <c r="C15" s="4">
        <f>ROUND(C$3*$F15,5)</f>
        <v>0.52022999999999997</v>
      </c>
      <c r="D15" s="4">
        <f>ROUND(D$3*$F15,5)</f>
        <v>0.50431000000000004</v>
      </c>
      <c r="E15" s="4">
        <v>0.46070370370370367</v>
      </c>
      <c r="F15" s="5">
        <f>E15*$F$1</f>
        <v>1.5318398148148147</v>
      </c>
      <c r="G15" s="4">
        <f>SUMIF($A$43:$A$55,A15,$B$43:$B$55)</f>
        <v>0</v>
      </c>
      <c r="H15" s="5">
        <f t="shared" ref="H15" si="3">G15*F15</f>
        <v>0</v>
      </c>
      <c r="I15" s="14">
        <f>B15*$G15*I$1</f>
        <v>0</v>
      </c>
      <c r="J15" s="14">
        <f>C15*$G15*J$1</f>
        <v>0</v>
      </c>
      <c r="K15" s="14">
        <f>D15*$G15*K$1</f>
        <v>0</v>
      </c>
      <c r="L15" s="14"/>
      <c r="M15" s="14"/>
      <c r="O15" s="7">
        <f t="shared" ref="O15" si="4">SUMPRODUCT(B15:D15,$I$1:$K$1)</f>
        <v>201.81093715</v>
      </c>
      <c r="P15" s="4">
        <v>869</v>
      </c>
    </row>
    <row r="16" spans="1:16" x14ac:dyDescent="0.25">
      <c r="A16" s="4" t="s">
        <v>57</v>
      </c>
      <c r="B16" s="4">
        <f>ROUND(B$3*$F16,5)</f>
        <v>0.34254000000000001</v>
      </c>
      <c r="C16" s="4">
        <f>ROUND(C$3*$F16,5)</f>
        <v>0.35127999999999998</v>
      </c>
      <c r="D16" s="4">
        <f>ROUND(D$3*$F16,5)</f>
        <v>0.34053</v>
      </c>
      <c r="E16" s="4">
        <v>0.31108281387244646</v>
      </c>
      <c r="F16" s="5">
        <f>E16*$F$1</f>
        <v>1.0343503561258844</v>
      </c>
      <c r="G16" s="4">
        <f>SUMIF($A$43:$A$55,A16,$B$43:$B$55)</f>
        <v>0</v>
      </c>
      <c r="H16" s="5">
        <f t="shared" si="0"/>
        <v>0</v>
      </c>
      <c r="I16" s="14">
        <f>B16*$G16*I$1</f>
        <v>0</v>
      </c>
      <c r="J16" s="14">
        <f>C16*$G16*J$1</f>
        <v>0</v>
      </c>
      <c r="K16" s="14">
        <f>D16*$G16*K$1</f>
        <v>0</v>
      </c>
      <c r="L16" s="14"/>
      <c r="M16" s="14"/>
      <c r="O16" s="7">
        <f t="shared" si="1"/>
        <v>136.27048108</v>
      </c>
      <c r="P16" s="4">
        <v>554</v>
      </c>
    </row>
    <row r="17" spans="1:16" x14ac:dyDescent="0.25">
      <c r="A17" s="4" t="s">
        <v>56</v>
      </c>
      <c r="B17" s="4">
        <f>ROUND(B$3*$F17,5)</f>
        <v>0.36715999999999999</v>
      </c>
      <c r="C17" s="4">
        <f>ROUND(C$3*$F17,5)</f>
        <v>0.37652999999999998</v>
      </c>
      <c r="D17" s="4">
        <f>ROUND(D$3*$F17,5)</f>
        <v>0.36501</v>
      </c>
      <c r="E17" s="4">
        <v>0.33344431232659533</v>
      </c>
      <c r="F17" s="5">
        <f>E17*$F$1</f>
        <v>1.1087023384859296</v>
      </c>
      <c r="G17" s="4">
        <f>SUMIF($A$43:$A$55,A17,$B$43:$B$55)</f>
        <v>0</v>
      </c>
      <c r="H17" s="5">
        <f t="shared" si="0"/>
        <v>0</v>
      </c>
      <c r="I17" s="14">
        <f>B17*$G17*I$1</f>
        <v>0</v>
      </c>
      <c r="J17" s="14">
        <f>C17*$G17*J$1</f>
        <v>0</v>
      </c>
      <c r="K17" s="14">
        <f>D17*$G17*K$1</f>
        <v>0</v>
      </c>
      <c r="L17" s="14"/>
      <c r="M17" s="14"/>
      <c r="O17" s="7">
        <f t="shared" si="1"/>
        <v>146.06587547999999</v>
      </c>
    </row>
    <row r="18" spans="1:16" x14ac:dyDescent="0.25">
      <c r="A18" s="4" t="s">
        <v>55</v>
      </c>
      <c r="B18" s="4">
        <f>ROUND(B$3*$F18,5)</f>
        <v>0.36715999999999999</v>
      </c>
      <c r="C18" s="4">
        <f>ROUND(C$3*$F18,5)</f>
        <v>0.37652999999999998</v>
      </c>
      <c r="D18" s="4">
        <f>ROUND(D$3*$F18,5)</f>
        <v>0.36501</v>
      </c>
      <c r="E18" s="4">
        <v>0.33344431232659533</v>
      </c>
      <c r="F18" s="5">
        <f>E18*$F$1</f>
        <v>1.1087023384859296</v>
      </c>
      <c r="G18" s="4">
        <f>SUMIF($A$43:$A$55,A18,$B$43:$B$55)</f>
        <v>0</v>
      </c>
      <c r="H18" s="5">
        <f t="shared" si="0"/>
        <v>0</v>
      </c>
      <c r="I18" s="14">
        <f>B18*$G18*I$1</f>
        <v>0</v>
      </c>
      <c r="J18" s="14">
        <f>C18*$G18*J$1</f>
        <v>0</v>
      </c>
      <c r="K18" s="14">
        <f>D18*$G18*K$1</f>
        <v>0</v>
      </c>
      <c r="L18" s="14"/>
      <c r="M18" s="14"/>
      <c r="O18" s="7">
        <f t="shared" si="1"/>
        <v>146.06587547999999</v>
      </c>
    </row>
    <row r="19" spans="1:16" x14ac:dyDescent="0.25">
      <c r="A19" s="4" t="s">
        <v>54</v>
      </c>
      <c r="B19" s="4">
        <f>ROUND(B$3*$F19,5)</f>
        <v>0.36715999999999999</v>
      </c>
      <c r="C19" s="4">
        <f>ROUND(C$3*$F19,5)</f>
        <v>0.37652999999999998</v>
      </c>
      <c r="D19" s="4">
        <f>ROUND(D$3*$F19,5)</f>
        <v>0.36501</v>
      </c>
      <c r="E19" s="4">
        <v>0.33344431232659533</v>
      </c>
      <c r="F19" s="5">
        <f>E19*$F$1</f>
        <v>1.1087023384859296</v>
      </c>
      <c r="G19" s="4">
        <f>SUMIF($A$43:$A$55,A19,$B$43:$B$55)</f>
        <v>0</v>
      </c>
      <c r="H19" s="5">
        <f t="shared" si="0"/>
        <v>0</v>
      </c>
      <c r="I19" s="14">
        <f>B19*$G19*I$1</f>
        <v>0</v>
      </c>
      <c r="J19" s="14">
        <f>C19*$G19*J$1</f>
        <v>0</v>
      </c>
      <c r="K19" s="14">
        <f>D19*$G19*K$1</f>
        <v>0</v>
      </c>
      <c r="L19" s="14"/>
      <c r="M19" s="14"/>
      <c r="O19" s="7">
        <f t="shared" si="1"/>
        <v>146.06587547999999</v>
      </c>
    </row>
    <row r="20" spans="1:16" x14ac:dyDescent="0.25">
      <c r="A20" s="4" t="s">
        <v>266</v>
      </c>
      <c r="B20" s="4">
        <f>ROUND(B$3*$F20,5)</f>
        <v>0.36715999999999999</v>
      </c>
      <c r="C20" s="4">
        <f>ROUND(C$3*$F20,5)</f>
        <v>0.37652999999999998</v>
      </c>
      <c r="D20" s="4">
        <f>ROUND(D$3*$F20,5)</f>
        <v>0.36501</v>
      </c>
      <c r="E20" s="4">
        <v>0.33344431232659533</v>
      </c>
      <c r="F20" s="5">
        <f>E20*$F$1</f>
        <v>1.1087023384859296</v>
      </c>
      <c r="G20" s="4">
        <f>SUMIF($A$43:$A$55,A20,$B$43:$B$55)</f>
        <v>0</v>
      </c>
      <c r="H20" s="5">
        <f t="shared" si="0"/>
        <v>0</v>
      </c>
      <c r="I20" s="14">
        <f>B20*$G20*I$1</f>
        <v>0</v>
      </c>
      <c r="J20" s="14">
        <f>C20*$G20*J$1</f>
        <v>0</v>
      </c>
      <c r="K20" s="14">
        <f>D20*$G20*K$1</f>
        <v>0</v>
      </c>
      <c r="L20" s="14"/>
      <c r="M20" s="14"/>
      <c r="O20" s="7">
        <f t="shared" si="1"/>
        <v>146.06587547999999</v>
      </c>
    </row>
    <row r="21" spans="1:16" x14ac:dyDescent="0.25">
      <c r="A21" s="4" t="s">
        <v>52</v>
      </c>
      <c r="B21" s="4">
        <f>ROUND(B$3*$F21,5)</f>
        <v>0.36715999999999999</v>
      </c>
      <c r="C21" s="4">
        <f>ROUND(C$3*$F21,5)</f>
        <v>0.37652999999999998</v>
      </c>
      <c r="D21" s="4">
        <f>ROUND(D$3*$F21,5)</f>
        <v>0.36501</v>
      </c>
      <c r="E21" s="4">
        <v>0.33344431232659533</v>
      </c>
      <c r="F21" s="5">
        <f>E21*$F$1</f>
        <v>1.1087023384859296</v>
      </c>
      <c r="G21" s="4">
        <f>SUMIF($A$43:$A$55,A21,$B$43:$B$55)</f>
        <v>0</v>
      </c>
      <c r="H21" s="5">
        <f t="shared" si="0"/>
        <v>0</v>
      </c>
      <c r="I21" s="14">
        <f>B21*$G21*I$1</f>
        <v>0</v>
      </c>
      <c r="J21" s="14">
        <f>C21*$G21*J$1</f>
        <v>0</v>
      </c>
      <c r="K21" s="14">
        <f>D21*$G21*K$1</f>
        <v>0</v>
      </c>
      <c r="L21" s="14"/>
      <c r="M21" s="14"/>
      <c r="O21" s="7">
        <f t="shared" si="1"/>
        <v>146.06587547999999</v>
      </c>
      <c r="P21" s="4">
        <v>336</v>
      </c>
    </row>
    <row r="22" spans="1:16" x14ac:dyDescent="0.25">
      <c r="A22" s="4" t="s">
        <v>50</v>
      </c>
      <c r="B22" s="4">
        <f>ROUND(B$3*$F22,5)</f>
        <v>0.36715999999999999</v>
      </c>
      <c r="C22" s="4">
        <f>ROUND(C$3*$F22,5)</f>
        <v>0.37652999999999998</v>
      </c>
      <c r="D22" s="4">
        <f>ROUND(D$3*$F22,5)</f>
        <v>0.36501</v>
      </c>
      <c r="E22" s="4">
        <v>0.33344431232659533</v>
      </c>
      <c r="F22" s="5">
        <f>E22*$F$1</f>
        <v>1.1087023384859296</v>
      </c>
      <c r="G22" s="4">
        <f>SUMIF($A$43:$A$55,A22,$B$43:$B$55)</f>
        <v>0</v>
      </c>
      <c r="H22" s="5">
        <f t="shared" si="0"/>
        <v>0</v>
      </c>
      <c r="I22" s="14">
        <f>B22*$G22*I$1</f>
        <v>0</v>
      </c>
      <c r="J22" s="14">
        <f>C22*$G22*J$1</f>
        <v>0</v>
      </c>
      <c r="K22" s="14">
        <f>D22*$G22*K$1</f>
        <v>0</v>
      </c>
      <c r="L22" s="14"/>
      <c r="M22" s="14"/>
      <c r="O22" s="7">
        <f t="shared" si="1"/>
        <v>146.06587547999999</v>
      </c>
      <c r="P22" s="4">
        <v>336</v>
      </c>
    </row>
    <row r="23" spans="1:16" x14ac:dyDescent="0.25">
      <c r="A23" s="4" t="s">
        <v>49</v>
      </c>
      <c r="B23" s="4">
        <f>ROUND(B$3*$F23,5)</f>
        <v>0.36715999999999999</v>
      </c>
      <c r="C23" s="4">
        <f>ROUND(C$3*$F23,5)</f>
        <v>0.37652999999999998</v>
      </c>
      <c r="D23" s="4">
        <f>ROUND(D$3*$F23,5)</f>
        <v>0.36501</v>
      </c>
      <c r="E23" s="4">
        <v>0.33344431232659533</v>
      </c>
      <c r="F23" s="5">
        <f>E23*$F$1</f>
        <v>1.1087023384859296</v>
      </c>
      <c r="G23" s="4">
        <f>SUMIF($A$43:$A$55,A23,$B$43:$B$55)</f>
        <v>0.75</v>
      </c>
      <c r="H23" s="5">
        <f t="shared" si="0"/>
        <v>0.83152675386444719</v>
      </c>
      <c r="I23" s="14">
        <f>B23*$G23*I$1</f>
        <v>30.295932030000003</v>
      </c>
      <c r="J23" s="14">
        <f>C23*$G23*J$1</f>
        <v>31.840318124999996</v>
      </c>
      <c r="K23" s="14">
        <f>D23*$G23*K$1</f>
        <v>47.413156454999992</v>
      </c>
      <c r="L23" s="14"/>
      <c r="M23" s="14"/>
      <c r="O23" s="7">
        <f t="shared" si="1"/>
        <v>146.06587547999999</v>
      </c>
      <c r="P23" s="4">
        <v>150</v>
      </c>
    </row>
    <row r="24" spans="1:16" x14ac:dyDescent="0.25">
      <c r="A24" s="4" t="s">
        <v>48</v>
      </c>
      <c r="B24" s="4">
        <f>ROUND(B$3*$F24,5)</f>
        <v>0.71040000000000003</v>
      </c>
      <c r="C24" s="4">
        <f>ROUND(C$3*$F24,5)</f>
        <v>0.72853000000000001</v>
      </c>
      <c r="D24" s="4">
        <f>ROUND(D$3*$F24,5)</f>
        <v>0.70623000000000002</v>
      </c>
      <c r="E24" s="4">
        <v>0.64516129032258063</v>
      </c>
      <c r="F24" s="5">
        <f>E24*$F$1</f>
        <v>2.1451612903225805</v>
      </c>
      <c r="G24" s="4">
        <f>SUMIF($A$43:$A$55,A24,$B$43:$B$55)</f>
        <v>0</v>
      </c>
      <c r="H24" s="5">
        <f t="shared" si="0"/>
        <v>0</v>
      </c>
      <c r="I24" s="14">
        <f>B24*$G24*I$1</f>
        <v>0</v>
      </c>
      <c r="J24" s="14">
        <f>C24*$G24*J$1</f>
        <v>0</v>
      </c>
      <c r="K24" s="14">
        <f>D24*$G24*K$1</f>
        <v>0</v>
      </c>
      <c r="L24" s="14"/>
      <c r="M24" s="14"/>
      <c r="O24" s="7">
        <f t="shared" si="1"/>
        <v>282.61405372000002</v>
      </c>
      <c r="P24" s="4">
        <v>885</v>
      </c>
    </row>
    <row r="25" spans="1:16" x14ac:dyDescent="0.25">
      <c r="A25" s="4" t="s">
        <v>47</v>
      </c>
      <c r="B25" s="4">
        <f>ROUND(B$3*$F25,5)</f>
        <v>0.36715999999999999</v>
      </c>
      <c r="C25" s="4">
        <f>ROUND(C$3*$F25,5)</f>
        <v>0.37652999999999998</v>
      </c>
      <c r="D25" s="4">
        <f>ROUND(D$3*$F25,5)</f>
        <v>0.36501</v>
      </c>
      <c r="E25" s="4">
        <v>0.33344431232659533</v>
      </c>
      <c r="F25" s="5">
        <f>E25*$F$1</f>
        <v>1.1087023384859296</v>
      </c>
      <c r="G25" s="4">
        <f>SUMIF($A$43:$A$55,A25,$B$43:$B$55)</f>
        <v>1.69</v>
      </c>
      <c r="H25" s="5">
        <f t="shared" si="0"/>
        <v>1.8737069520412208</v>
      </c>
      <c r="I25" s="14">
        <f>B25*$G25*I$1</f>
        <v>68.266833507599998</v>
      </c>
      <c r="J25" s="14">
        <f>C25*$G25*J$1</f>
        <v>71.746850174999992</v>
      </c>
      <c r="K25" s="14">
        <f>D25*$G25*K$1</f>
        <v>106.83764587859999</v>
      </c>
      <c r="L25" s="14"/>
      <c r="M25" s="14"/>
      <c r="O25" s="7">
        <f t="shared" si="1"/>
        <v>146.06587547999999</v>
      </c>
      <c r="P25" s="4">
        <v>58</v>
      </c>
    </row>
    <row r="26" spans="1:16" x14ac:dyDescent="0.25">
      <c r="A26" s="10" t="s">
        <v>221</v>
      </c>
      <c r="F26" s="30"/>
      <c r="G26" s="30">
        <f>SUM(G4:G25)-G9</f>
        <v>3.9099999999999997</v>
      </c>
      <c r="H26" s="30">
        <f>SUM(H4:H25)</f>
        <v>4.3449919138956439</v>
      </c>
      <c r="M26" s="29"/>
      <c r="O26" s="7">
        <f t="shared" si="1"/>
        <v>0</v>
      </c>
    </row>
    <row r="27" spans="1:16" x14ac:dyDescent="0.25">
      <c r="A27" s="4" t="s">
        <v>229</v>
      </c>
      <c r="B27" s="4">
        <f>ROUND(B$3*$F27,5)</f>
        <v>0.31466</v>
      </c>
      <c r="C27" s="4">
        <f>ROUND(C$3*$F27,5)</f>
        <v>0.32268999999999998</v>
      </c>
      <c r="D27" s="4">
        <f>ROUND(D$3*$F27,5)</f>
        <v>0.31280999999999998</v>
      </c>
      <c r="E27" s="4">
        <v>0.28576111111111124</v>
      </c>
      <c r="F27" s="5">
        <f>E27*$F$1</f>
        <v>0.95015569444444492</v>
      </c>
      <c r="G27" s="4">
        <f>SUMIF($A$43:$A$55,A27,$B$43:$B$55)</f>
        <v>1.605</v>
      </c>
      <c r="H27" s="30">
        <f>G27*F27</f>
        <v>1.5249998895833341</v>
      </c>
      <c r="I27" s="14">
        <f>B27*$G27*I$1</f>
        <v>55.562818556700002</v>
      </c>
      <c r="J27" s="14">
        <f>C27*$G27*J$1</f>
        <v>58.395192487499997</v>
      </c>
      <c r="K27" s="14">
        <f>D27*$G27*K$1</f>
        <v>86.953788299699994</v>
      </c>
      <c r="L27" s="14"/>
      <c r="M27" s="29"/>
      <c r="O27" s="7">
        <f t="shared" si="1"/>
        <v>125.17869117999999</v>
      </c>
      <c r="P27" s="4">
        <v>26</v>
      </c>
    </row>
    <row r="28" spans="1:16" x14ac:dyDescent="0.25">
      <c r="A28" s="4" t="s">
        <v>228</v>
      </c>
      <c r="B28" s="4">
        <f>ROUND(B$3*$F28,5)</f>
        <v>0</v>
      </c>
      <c r="C28" s="4">
        <f>ROUND(C$3*$F28,5)</f>
        <v>0</v>
      </c>
      <c r="D28" s="4">
        <f>ROUND(D$3*$F28,5)</f>
        <v>0</v>
      </c>
      <c r="H28" s="28">
        <f>SUM(H29:H33)</f>
        <v>10.603245187926362</v>
      </c>
      <c r="M28" s="29"/>
      <c r="O28" s="7">
        <f t="shared" si="1"/>
        <v>0</v>
      </c>
    </row>
    <row r="29" spans="1:16" x14ac:dyDescent="0.25">
      <c r="A29" s="4" t="s">
        <v>45</v>
      </c>
      <c r="B29" s="4">
        <f>ROUND(B$3*$F29,5)</f>
        <v>0.61841000000000002</v>
      </c>
      <c r="C29" s="4">
        <f>ROUND(C$3*$F29,5)</f>
        <v>0.63417999999999997</v>
      </c>
      <c r="D29" s="4">
        <f>ROUND(D$3*$F29,5)</f>
        <v>0.61477000000000004</v>
      </c>
      <c r="E29" s="5">
        <f>L134</f>
        <v>0.5616119685990032</v>
      </c>
      <c r="F29" s="5">
        <f>E29*$F$1</f>
        <v>1.8673597955916856</v>
      </c>
      <c r="G29" s="4">
        <f>SUMIF($A$43:$A$55,A29,$B$43:$B$55)</f>
        <v>0.17</v>
      </c>
      <c r="H29" s="7">
        <f>F29*G29</f>
        <v>0.31745116525058659</v>
      </c>
      <c r="I29" s="14">
        <f>B29*$G29*I$1</f>
        <v>11.566264464300001</v>
      </c>
      <c r="J29" s="14">
        <f>C29*$G29*J$1</f>
        <v>12.155645150000002</v>
      </c>
      <c r="K29" s="14">
        <f>D29*$G29*K$1</f>
        <v>18.100660814600001</v>
      </c>
      <c r="L29" s="14"/>
      <c r="M29" s="14"/>
      <c r="O29" s="7">
        <f t="shared" si="1"/>
        <v>246.01512016999999</v>
      </c>
      <c r="P29" s="4">
        <v>1466</v>
      </c>
    </row>
    <row r="30" spans="1:16" x14ac:dyDescent="0.25">
      <c r="A30" s="4" t="s">
        <v>40</v>
      </c>
      <c r="B30" s="4">
        <f>ROUND(B$3*$F30,5)</f>
        <v>0.56701999999999997</v>
      </c>
      <c r="C30" s="4">
        <f>ROUND(C$3*$F30,5)</f>
        <v>0.58148</v>
      </c>
      <c r="D30" s="4">
        <f>ROUND(D$3*$F30,5)</f>
        <v>0.56369000000000002</v>
      </c>
      <c r="E30" s="5">
        <f>L133</f>
        <v>0.51494477149444284</v>
      </c>
      <c r="F30" s="5">
        <f>E30*$F$1</f>
        <v>1.7121913652190226</v>
      </c>
      <c r="G30" s="4">
        <f>SUMIF($A$43:$A$55,A30,$B$43:$B$55)</f>
        <v>0.48</v>
      </c>
      <c r="H30" s="7">
        <f t="shared" ref="H30:H33" si="5">F30*G30</f>
        <v>0.82185185530513083</v>
      </c>
      <c r="I30" s="14">
        <f>B30*$G30*I$1</f>
        <v>29.943827222399996</v>
      </c>
      <c r="J30" s="14">
        <f>C30*$G30*J$1</f>
        <v>31.469697599999996</v>
      </c>
      <c r="K30" s="14">
        <f>D30*$G30*K$1</f>
        <v>46.8613084128</v>
      </c>
      <c r="L30" s="14"/>
      <c r="M30" s="14"/>
      <c r="O30" s="7">
        <f t="shared" si="1"/>
        <v>225.57256924000001</v>
      </c>
      <c r="P30" s="4">
        <v>1466</v>
      </c>
    </row>
    <row r="31" spans="1:16" x14ac:dyDescent="0.25">
      <c r="A31" s="4" t="s">
        <v>280</v>
      </c>
      <c r="B31" s="4">
        <f>ROUND(B$3*$F31,5)</f>
        <v>3.4441000000000002</v>
      </c>
      <c r="C31" s="4">
        <f>ROUND(C$3*$F31,5)</f>
        <v>3.5319600000000002</v>
      </c>
      <c r="D31" s="4">
        <f>ROUND(D$3*$F31,5)</f>
        <v>3.42388</v>
      </c>
      <c r="E31" s="5">
        <f>L131</f>
        <v>3.1278004353864803</v>
      </c>
      <c r="F31" s="5">
        <f>E31*$F$1</f>
        <v>10.399936447660048</v>
      </c>
      <c r="G31" s="4">
        <f>SUMIF($A$43:$A$55,A31,$B$43:$B$55)</f>
        <v>0.81</v>
      </c>
      <c r="H31" s="7">
        <f t="shared" si="5"/>
        <v>8.4239485226046398</v>
      </c>
      <c r="I31" s="14">
        <f>B31*$G31*I$1</f>
        <v>306.92231469900003</v>
      </c>
      <c r="J31" s="14">
        <f>C31*$G31*J$1</f>
        <v>322.56507690000001</v>
      </c>
      <c r="K31" s="14">
        <f>D31*$G31*K$1</f>
        <v>480.32633290319995</v>
      </c>
      <c r="L31" s="14"/>
      <c r="M31" s="14"/>
      <c r="O31" s="7">
        <f t="shared" si="1"/>
        <v>1370.14040062</v>
      </c>
      <c r="P31" s="4">
        <v>348</v>
      </c>
    </row>
    <row r="32" spans="1:16" x14ac:dyDescent="0.25">
      <c r="A32" s="4" t="s">
        <v>281</v>
      </c>
      <c r="B32" s="4">
        <f>ROUND(B$3*$F32,5)</f>
        <v>3.4441000000000002</v>
      </c>
      <c r="C32" s="4">
        <f>ROUND(C$3*$F32,5)</f>
        <v>3.5319600000000002</v>
      </c>
      <c r="D32" s="4">
        <f>ROUND(D$3*$F32,5)</f>
        <v>3.42388</v>
      </c>
      <c r="E32" s="5">
        <f>L131</f>
        <v>3.1278004353864803</v>
      </c>
      <c r="F32" s="5">
        <f>E32*$F$1</f>
        <v>10.399936447660048</v>
      </c>
      <c r="G32" s="4">
        <f>SUMIF($A$43:$A$55,A32,$B$43:$B$55)</f>
        <v>0.1</v>
      </c>
      <c r="H32" s="7">
        <f t="shared" si="5"/>
        <v>1.0399936447660048</v>
      </c>
      <c r="I32" s="14">
        <f>B32*$G32*I$1</f>
        <v>37.89164379000001</v>
      </c>
      <c r="J32" s="14">
        <f>C32*$G32*J$1</f>
        <v>39.822849000000005</v>
      </c>
      <c r="K32" s="14">
        <f>D32*$G32*K$1</f>
        <v>59.299547271999998</v>
      </c>
      <c r="L32" s="14"/>
      <c r="M32" s="14"/>
      <c r="O32" s="7">
        <f t="shared" si="1"/>
        <v>1370.14040062</v>
      </c>
      <c r="P32" s="4">
        <v>733</v>
      </c>
    </row>
    <row r="33" spans="1:19" x14ac:dyDescent="0.25">
      <c r="A33" s="4" t="s">
        <v>42</v>
      </c>
      <c r="B33" s="4">
        <f>ROUND(B$3*$F33,5)</f>
        <v>0.56598999999999999</v>
      </c>
      <c r="C33" s="4">
        <f>ROUND(C$3*$F33,5)</f>
        <v>0.58043</v>
      </c>
      <c r="D33" s="4">
        <f>ROUND(D$3*$F33,5)</f>
        <v>0.56267</v>
      </c>
      <c r="E33" s="5">
        <f>L135</f>
        <v>0.51401349430770338</v>
      </c>
      <c r="F33" s="5">
        <f>E33*$F$1</f>
        <v>1.7090948685731138</v>
      </c>
      <c r="G33" s="4">
        <f>SUMIF($A$43:$A$55,A33,$B$43:$B$55)</f>
        <v>0</v>
      </c>
      <c r="H33" s="7">
        <f t="shared" si="5"/>
        <v>0</v>
      </c>
      <c r="I33" s="14">
        <f>B33*$G33*I$1</f>
        <v>0</v>
      </c>
      <c r="J33" s="14">
        <f>C33*$G33*J$1</f>
        <v>0</v>
      </c>
      <c r="K33" s="14">
        <f>D33*$G33*K$1</f>
        <v>0</v>
      </c>
      <c r="L33" s="14"/>
      <c r="M33" s="14"/>
      <c r="O33" s="7">
        <f t="shared" si="1"/>
        <v>225.16420428999999</v>
      </c>
      <c r="P33" s="4">
        <v>733</v>
      </c>
    </row>
    <row r="34" spans="1:19" x14ac:dyDescent="0.25">
      <c r="A34" s="10" t="s">
        <v>73</v>
      </c>
      <c r="B34" s="7">
        <f>SUMPRODUCT(B4:B33,$G4:$G33)</f>
        <v>5.4553557000000001</v>
      </c>
      <c r="C34" s="7">
        <f>SUMPRODUCT(C4:C33,$G4:$G33)</f>
        <v>5.5945388500000011</v>
      </c>
      <c r="D34" s="7">
        <f>SUMPRODUCT(D4:D33,$G4:$G33)</f>
        <v>5.4233429500000003</v>
      </c>
      <c r="H34" s="27">
        <f>SUM(H26:H28)</f>
        <v>16.47323699140534</v>
      </c>
      <c r="I34" s="10"/>
      <c r="J34" s="10"/>
      <c r="K34" s="10"/>
      <c r="L34" s="10"/>
      <c r="M34" s="29"/>
    </row>
    <row r="35" spans="1:19" x14ac:dyDescent="0.25">
      <c r="A35" s="4" t="s">
        <v>227</v>
      </c>
      <c r="H35" s="14">
        <f>J91</f>
        <v>16.454000000000001</v>
      </c>
      <c r="M35" s="17">
        <f>'[1]From SAM'!V32*1000</f>
        <v>23198</v>
      </c>
    </row>
    <row r="38" spans="1:19" x14ac:dyDescent="0.25">
      <c r="I38" s="4" t="s">
        <v>226</v>
      </c>
    </row>
    <row r="39" spans="1:19" x14ac:dyDescent="0.25">
      <c r="P39" s="4" t="s">
        <v>225</v>
      </c>
      <c r="R39" s="17"/>
      <c r="S39" s="17"/>
    </row>
    <row r="40" spans="1:19" x14ac:dyDescent="0.25">
      <c r="Q40" s="4" t="s">
        <v>224</v>
      </c>
      <c r="R40" s="4" t="s">
        <v>223</v>
      </c>
      <c r="S40" s="4" t="s">
        <v>222</v>
      </c>
    </row>
    <row r="41" spans="1:19" x14ac:dyDescent="0.25">
      <c r="P41" s="10" t="s">
        <v>221</v>
      </c>
      <c r="Q41" s="27">
        <f>H26</f>
        <v>4.3449919138956439</v>
      </c>
      <c r="R41" s="27">
        <f>G26</f>
        <v>3.9099999999999997</v>
      </c>
      <c r="S41" s="28">
        <f t="shared" ref="S41:S49" si="6">Q41/R41</f>
        <v>1.1112511288735663</v>
      </c>
    </row>
    <row r="42" spans="1:19" x14ac:dyDescent="0.25">
      <c r="A42" s="32" t="s">
        <v>283</v>
      </c>
      <c r="B42" s="4" t="s">
        <v>220</v>
      </c>
      <c r="P42" s="4" t="s">
        <v>174</v>
      </c>
      <c r="Q42" s="14">
        <f>Z76/1000</f>
        <v>1.2</v>
      </c>
      <c r="R42" s="14">
        <f>G24</f>
        <v>0</v>
      </c>
      <c r="S42" s="7" t="e">
        <f t="shared" si="6"/>
        <v>#DIV/0!</v>
      </c>
    </row>
    <row r="43" spans="1:19" x14ac:dyDescent="0.25">
      <c r="A43" s="4" t="s">
        <v>45</v>
      </c>
      <c r="B43" s="4">
        <v>0.17</v>
      </c>
      <c r="P43" s="4" t="s">
        <v>219</v>
      </c>
      <c r="Q43" s="14">
        <f>Q41-Q42</f>
        <v>3.1449919138956437</v>
      </c>
      <c r="R43" s="14">
        <f>R41-R42</f>
        <v>3.9099999999999997</v>
      </c>
      <c r="S43" s="7">
        <f t="shared" si="6"/>
        <v>0.80434575802957642</v>
      </c>
    </row>
    <row r="44" spans="1:19" x14ac:dyDescent="0.25">
      <c r="A44" s="4" t="s">
        <v>40</v>
      </c>
      <c r="B44" s="4">
        <v>0.48</v>
      </c>
      <c r="P44" s="10" t="s">
        <v>218</v>
      </c>
      <c r="Q44" s="27">
        <f>H27</f>
        <v>1.5249998895833341</v>
      </c>
      <c r="R44" s="27">
        <f>G27</f>
        <v>1.605</v>
      </c>
      <c r="S44" s="28">
        <f t="shared" si="6"/>
        <v>0.95015569444444492</v>
      </c>
    </row>
    <row r="45" spans="1:19" x14ac:dyDescent="0.25">
      <c r="A45" s="32" t="s">
        <v>292</v>
      </c>
      <c r="B45" s="4">
        <v>0.1</v>
      </c>
      <c r="P45" s="10" t="s">
        <v>217</v>
      </c>
      <c r="Q45" s="27">
        <f>H28</f>
        <v>10.603245187926362</v>
      </c>
      <c r="R45" s="27">
        <f>SUM(G29:G33)</f>
        <v>1.56</v>
      </c>
      <c r="S45" s="28">
        <f t="shared" si="6"/>
        <v>6.7969520435425395</v>
      </c>
    </row>
    <row r="46" spans="1:19" x14ac:dyDescent="0.25">
      <c r="A46" s="32" t="s">
        <v>293</v>
      </c>
      <c r="B46" s="4">
        <v>0.81</v>
      </c>
      <c r="P46" s="4" t="s">
        <v>216</v>
      </c>
      <c r="Q46" s="14">
        <f>H29</f>
        <v>0.31745116525058659</v>
      </c>
      <c r="R46" s="14">
        <f>G29</f>
        <v>0.17</v>
      </c>
      <c r="S46" s="7">
        <f t="shared" si="6"/>
        <v>1.8673597955916856</v>
      </c>
    </row>
    <row r="47" spans="1:19" x14ac:dyDescent="0.25">
      <c r="A47" s="4" t="s">
        <v>49</v>
      </c>
      <c r="B47" s="4">
        <v>0.75</v>
      </c>
      <c r="P47" s="4" t="s">
        <v>215</v>
      </c>
      <c r="Q47" s="14">
        <f>H32</f>
        <v>1.0399936447660048</v>
      </c>
      <c r="R47" s="14">
        <f>G32</f>
        <v>0.1</v>
      </c>
      <c r="S47" s="7">
        <f t="shared" si="6"/>
        <v>10.399936447660046</v>
      </c>
    </row>
    <row r="48" spans="1:19" x14ac:dyDescent="0.25">
      <c r="A48" s="4" t="s">
        <v>243</v>
      </c>
      <c r="B48" s="4">
        <v>1.26</v>
      </c>
      <c r="P48" s="4" t="s">
        <v>214</v>
      </c>
      <c r="Q48" s="14">
        <f>H31</f>
        <v>8.4239485226046398</v>
      </c>
      <c r="R48" s="14">
        <f>G31</f>
        <v>0.81</v>
      </c>
      <c r="S48" s="7">
        <f t="shared" si="6"/>
        <v>10.399936447660048</v>
      </c>
    </row>
    <row r="49" spans="1:30" x14ac:dyDescent="0.25">
      <c r="A49" s="4" t="s">
        <v>244</v>
      </c>
      <c r="B49" s="4">
        <v>0.14000000000000001</v>
      </c>
      <c r="P49" s="4" t="s">
        <v>213</v>
      </c>
      <c r="Q49" s="14">
        <f>Q45-SUM(Q46:Q48)</f>
        <v>0.82185185530513039</v>
      </c>
      <c r="R49" s="14">
        <f>R45-SUM(R46:R48)</f>
        <v>0.48</v>
      </c>
      <c r="S49" s="7">
        <f t="shared" si="6"/>
        <v>1.7121913652190217</v>
      </c>
    </row>
    <row r="50" spans="1:30" x14ac:dyDescent="0.25">
      <c r="A50" s="4" t="s">
        <v>47</v>
      </c>
      <c r="B50" s="4">
        <v>1.69</v>
      </c>
      <c r="L50" s="14"/>
      <c r="M50" s="21"/>
      <c r="O50" s="17"/>
      <c r="P50" s="10" t="s">
        <v>212</v>
      </c>
      <c r="Q50" s="27">
        <f>Q41+Q44+Q45</f>
        <v>16.47323699140534</v>
      </c>
      <c r="R50" s="27"/>
      <c r="S50" s="7"/>
    </row>
    <row r="51" spans="1:30" x14ac:dyDescent="0.25">
      <c r="A51" s="4" t="s">
        <v>60</v>
      </c>
      <c r="B51" s="4">
        <v>7.0000000000000007E-2</v>
      </c>
      <c r="L51" s="14"/>
      <c r="M51" s="21"/>
      <c r="O51" s="17"/>
    </row>
    <row r="52" spans="1:30" ht="45" x14ac:dyDescent="0.25">
      <c r="A52" s="4" t="s">
        <v>229</v>
      </c>
      <c r="B52" s="4">
        <v>1.605</v>
      </c>
      <c r="F52" s="9" t="s">
        <v>211</v>
      </c>
      <c r="G52" s="9" t="s">
        <v>210</v>
      </c>
      <c r="H52" s="9" t="s">
        <v>209</v>
      </c>
      <c r="I52" s="9" t="s">
        <v>199</v>
      </c>
      <c r="J52" s="9" t="s">
        <v>208</v>
      </c>
      <c r="K52" s="9" t="s">
        <v>207</v>
      </c>
      <c r="L52" s="9" t="s">
        <v>206</v>
      </c>
      <c r="M52" s="9" t="s">
        <v>198</v>
      </c>
      <c r="N52" s="9" t="s">
        <v>205</v>
      </c>
      <c r="O52" s="9" t="s">
        <v>204</v>
      </c>
      <c r="P52" s="9" t="s">
        <v>203</v>
      </c>
      <c r="Q52" s="9" t="s">
        <v>202</v>
      </c>
      <c r="W52" s="9" t="s">
        <v>201</v>
      </c>
      <c r="X52" s="9" t="s">
        <v>200</v>
      </c>
      <c r="Y52" s="9" t="s">
        <v>199</v>
      </c>
      <c r="Z52" s="9" t="str">
        <f>L52</f>
        <v>Annual O&amp;M Jobs/GW</v>
      </c>
      <c r="AA52" s="9" t="s">
        <v>198</v>
      </c>
      <c r="AB52" s="9" t="s">
        <v>197</v>
      </c>
      <c r="AC52" s="9" t="s">
        <v>196</v>
      </c>
      <c r="AD52" s="9" t="s">
        <v>195</v>
      </c>
    </row>
    <row r="53" spans="1:30" x14ac:dyDescent="0.25">
      <c r="A53" s="4" t="s">
        <v>57</v>
      </c>
      <c r="F53" s="4">
        <v>1</v>
      </c>
      <c r="G53" s="4" t="s">
        <v>177</v>
      </c>
      <c r="H53" s="4">
        <v>6117</v>
      </c>
      <c r="I53" s="4">
        <v>632</v>
      </c>
      <c r="J53" s="26">
        <f t="shared" ref="J53:J61" si="7">H53/I53*1000</f>
        <v>9678.7974683544307</v>
      </c>
      <c r="K53" s="4">
        <v>25</v>
      </c>
      <c r="L53" s="14">
        <f t="shared" ref="L53:L61" si="8">J53/K53</f>
        <v>387.15189873417722</v>
      </c>
      <c r="M53" s="21">
        <v>0.28000000000000003</v>
      </c>
      <c r="N53" s="4">
        <f t="shared" ref="N53:N61" si="9">I53*M53*8.76/1000</f>
        <v>1.5501696</v>
      </c>
      <c r="O53" s="17">
        <f t="shared" ref="O53:O61" si="10">H53/K53/N53</f>
        <v>157.84079367831751</v>
      </c>
      <c r="P53" s="14">
        <f t="shared" ref="P53:P61" si="11">N53*K53</f>
        <v>38.754240000000003</v>
      </c>
      <c r="Q53" s="17">
        <f t="shared" ref="Q53:Q61" si="12">H53/P53</f>
        <v>157.84079367831751</v>
      </c>
      <c r="S53" s="4">
        <v>1</v>
      </c>
      <c r="T53" s="4" t="s">
        <v>194</v>
      </c>
      <c r="V53" s="4">
        <v>1</v>
      </c>
      <c r="W53" s="4" t="str">
        <f t="shared" ref="W53:W65" si="13">INDEX($T$53:$T$82,V53*2-1)</f>
        <v>Arnot</v>
      </c>
      <c r="X53" s="4">
        <f t="shared" ref="X53:X65" si="14">SUMIF($S$53:$S$82,V53,$T$53:$T$82)</f>
        <v>677</v>
      </c>
      <c r="Y53" s="4">
        <f>INDEX($T$84:$T$114,MATCH(W53,$S$84:$S$114,0))</f>
        <v>2220</v>
      </c>
      <c r="Z53" s="17">
        <f t="shared" ref="Z53:Z65" si="15">X53/Y53*1000</f>
        <v>304.95495495495493</v>
      </c>
      <c r="AA53" s="21">
        <v>0.75</v>
      </c>
      <c r="AB53" s="14">
        <f t="shared" ref="AB53:AB65" si="16">Y53*8.76*AA53/1000</f>
        <v>14.585400000000002</v>
      </c>
      <c r="AC53" s="14">
        <f t="shared" ref="AC53:AC65" si="17">X53/AB53</f>
        <v>46.416279292991618</v>
      </c>
    </row>
    <row r="54" spans="1:30" x14ac:dyDescent="0.25">
      <c r="A54" s="4" t="s">
        <v>279</v>
      </c>
      <c r="B54" s="4">
        <v>13.02</v>
      </c>
      <c r="F54" s="4">
        <v>2</v>
      </c>
      <c r="G54" s="4" t="s">
        <v>177</v>
      </c>
      <c r="H54" s="4">
        <v>3809</v>
      </c>
      <c r="I54" s="4">
        <v>417</v>
      </c>
      <c r="J54" s="26">
        <f t="shared" si="7"/>
        <v>9134.2925659472421</v>
      </c>
      <c r="K54" s="4">
        <f>K53</f>
        <v>25</v>
      </c>
      <c r="L54" s="14">
        <f t="shared" si="8"/>
        <v>365.37170263788971</v>
      </c>
      <c r="M54" s="21">
        <v>0.28000000000000003</v>
      </c>
      <c r="N54" s="4">
        <f t="shared" si="9"/>
        <v>1.0228176</v>
      </c>
      <c r="O54" s="17">
        <f t="shared" si="10"/>
        <v>148.96106598087479</v>
      </c>
      <c r="P54" s="14">
        <f t="shared" si="11"/>
        <v>25.570440000000001</v>
      </c>
      <c r="Q54" s="17">
        <f t="shared" si="12"/>
        <v>148.96106598087479</v>
      </c>
      <c r="S54" s="4">
        <v>1</v>
      </c>
      <c r="T54" s="4">
        <v>677</v>
      </c>
      <c r="V54" s="4">
        <v>2</v>
      </c>
      <c r="W54" s="4" t="str">
        <f t="shared" si="13"/>
        <v>Camden</v>
      </c>
      <c r="X54" s="4">
        <f t="shared" si="14"/>
        <v>324</v>
      </c>
      <c r="Y54" s="4">
        <f>INDEX($T$84:$T$114,MATCH(W54,$S$84:$S$114,0))</f>
        <v>1520</v>
      </c>
      <c r="Z54" s="17">
        <f t="shared" si="15"/>
        <v>213.15789473684211</v>
      </c>
      <c r="AA54" s="21">
        <v>0.75</v>
      </c>
      <c r="AB54" s="14">
        <f t="shared" si="16"/>
        <v>9.9863999999999997</v>
      </c>
      <c r="AC54" s="14">
        <f t="shared" si="17"/>
        <v>32.444124008651769</v>
      </c>
    </row>
    <row r="55" spans="1:30" x14ac:dyDescent="0.25">
      <c r="A55" s="4" t="s">
        <v>278</v>
      </c>
      <c r="B55" s="4">
        <v>10.95</v>
      </c>
      <c r="F55" s="4">
        <v>3</v>
      </c>
      <c r="G55" s="4" t="s">
        <v>177</v>
      </c>
      <c r="H55" s="4">
        <v>7513</v>
      </c>
      <c r="I55" s="4">
        <v>435</v>
      </c>
      <c r="J55" s="26">
        <f t="shared" si="7"/>
        <v>17271.264367816089</v>
      </c>
      <c r="K55" s="4">
        <f>K54</f>
        <v>25</v>
      </c>
      <c r="L55" s="14">
        <f t="shared" si="8"/>
        <v>690.85057471264361</v>
      </c>
      <c r="M55" s="21">
        <v>0.28000000000000003</v>
      </c>
      <c r="N55" s="4">
        <f t="shared" si="9"/>
        <v>1.0669680000000001</v>
      </c>
      <c r="O55" s="17">
        <f t="shared" si="10"/>
        <v>281.65793163431323</v>
      </c>
      <c r="P55" s="14">
        <f t="shared" si="11"/>
        <v>26.674200000000003</v>
      </c>
      <c r="Q55" s="17">
        <f t="shared" si="12"/>
        <v>281.65793163431329</v>
      </c>
      <c r="S55" s="4">
        <f t="shared" ref="S55:S82" si="18">S53+1</f>
        <v>2</v>
      </c>
      <c r="T55" s="4" t="s">
        <v>193</v>
      </c>
      <c r="V55" s="4">
        <v>3</v>
      </c>
      <c r="W55" s="4" t="str">
        <f t="shared" si="13"/>
        <v>Duvha</v>
      </c>
      <c r="X55" s="4">
        <f t="shared" si="14"/>
        <v>696</v>
      </c>
      <c r="Y55" s="4">
        <f>INDEX($T$84:$T$114,MATCH(W55,$S$84:$S$114,0))</f>
        <v>3480</v>
      </c>
      <c r="Z55" s="17">
        <f t="shared" si="15"/>
        <v>200</v>
      </c>
      <c r="AA55" s="21">
        <v>0.75</v>
      </c>
      <c r="AB55" s="14">
        <f t="shared" si="16"/>
        <v>22.863599999999998</v>
      </c>
      <c r="AC55" s="14">
        <f t="shared" si="17"/>
        <v>30.441400304414007</v>
      </c>
    </row>
    <row r="56" spans="1:30" x14ac:dyDescent="0.25">
      <c r="F56" s="4">
        <v>1</v>
      </c>
      <c r="G56" s="4" t="s">
        <v>176</v>
      </c>
      <c r="H56" s="4">
        <v>2461</v>
      </c>
      <c r="I56" s="4">
        <v>634</v>
      </c>
      <c r="J56" s="26">
        <f t="shared" si="7"/>
        <v>3881.7034700315457</v>
      </c>
      <c r="K56" s="4">
        <v>20</v>
      </c>
      <c r="L56" s="14">
        <f t="shared" si="8"/>
        <v>194.08517350157729</v>
      </c>
      <c r="M56" s="21">
        <v>0.36370000000000002</v>
      </c>
      <c r="N56" s="4">
        <f t="shared" si="9"/>
        <v>2.0199316080000003</v>
      </c>
      <c r="O56" s="17">
        <f t="shared" si="10"/>
        <v>60.917904107573122</v>
      </c>
      <c r="P56" s="14">
        <f t="shared" si="11"/>
        <v>40.398632160000005</v>
      </c>
      <c r="Q56" s="17">
        <f t="shared" si="12"/>
        <v>60.917904107573122</v>
      </c>
      <c r="S56" s="4">
        <f t="shared" si="18"/>
        <v>2</v>
      </c>
      <c r="T56" s="4">
        <v>324</v>
      </c>
      <c r="V56" s="4">
        <v>4</v>
      </c>
      <c r="W56" s="4" t="str">
        <f t="shared" si="13"/>
        <v>Grootvlei</v>
      </c>
      <c r="X56" s="4">
        <f t="shared" si="14"/>
        <v>427</v>
      </c>
      <c r="Y56" s="4">
        <v>1080</v>
      </c>
      <c r="Z56" s="17">
        <f t="shared" si="15"/>
        <v>395.37037037037038</v>
      </c>
      <c r="AA56" s="21">
        <v>0.75</v>
      </c>
      <c r="AB56" s="14">
        <f t="shared" si="16"/>
        <v>7.0955999999999992</v>
      </c>
      <c r="AC56" s="14">
        <f t="shared" si="17"/>
        <v>60.178138564744359</v>
      </c>
    </row>
    <row r="57" spans="1:30" x14ac:dyDescent="0.25">
      <c r="F57" s="4">
        <v>2</v>
      </c>
      <c r="G57" s="4" t="s">
        <v>176</v>
      </c>
      <c r="H57" s="4">
        <v>2238</v>
      </c>
      <c r="I57" s="4">
        <v>563</v>
      </c>
      <c r="J57" s="26">
        <f t="shared" si="7"/>
        <v>3975.1332149200712</v>
      </c>
      <c r="K57" s="4">
        <f>K56</f>
        <v>20</v>
      </c>
      <c r="L57" s="14">
        <f t="shared" si="8"/>
        <v>198.75666074600355</v>
      </c>
      <c r="M57" s="21">
        <f>M56</f>
        <v>0.36370000000000002</v>
      </c>
      <c r="N57" s="4">
        <f t="shared" si="9"/>
        <v>1.793724756</v>
      </c>
      <c r="O57" s="17">
        <f t="shared" si="10"/>
        <v>62.384153212857818</v>
      </c>
      <c r="P57" s="14">
        <f t="shared" si="11"/>
        <v>35.874495119999999</v>
      </c>
      <c r="Q57" s="17">
        <f t="shared" si="12"/>
        <v>62.384153212857818</v>
      </c>
      <c r="S57" s="4">
        <f t="shared" si="18"/>
        <v>3</v>
      </c>
      <c r="T57" s="4" t="s">
        <v>192</v>
      </c>
      <c r="V57" s="4">
        <v>5</v>
      </c>
      <c r="W57" s="4" t="str">
        <f t="shared" si="13"/>
        <v>Hendrina</v>
      </c>
      <c r="X57" s="4">
        <f t="shared" si="14"/>
        <v>644</v>
      </c>
      <c r="Y57" s="4">
        <f>INDEX($T$84:$T$114,MATCH(W57,$S$84:$S$114,0))</f>
        <v>1900</v>
      </c>
      <c r="Z57" s="17">
        <f t="shared" si="15"/>
        <v>338.9473684210526</v>
      </c>
      <c r="AA57" s="21">
        <v>0.75</v>
      </c>
      <c r="AB57" s="14">
        <f t="shared" si="16"/>
        <v>12.483000000000001</v>
      </c>
      <c r="AC57" s="14">
        <f t="shared" si="17"/>
        <v>51.590162621164779</v>
      </c>
    </row>
    <row r="58" spans="1:30" x14ac:dyDescent="0.25">
      <c r="F58" s="4">
        <v>3</v>
      </c>
      <c r="G58" s="4" t="s">
        <v>176</v>
      </c>
      <c r="H58" s="4">
        <v>8506</v>
      </c>
      <c r="I58" s="4">
        <v>787</v>
      </c>
      <c r="J58" s="26">
        <f t="shared" si="7"/>
        <v>10808.132147395172</v>
      </c>
      <c r="K58" s="4">
        <f>K57</f>
        <v>20</v>
      </c>
      <c r="L58" s="14">
        <f t="shared" si="8"/>
        <v>540.4066073697586</v>
      </c>
      <c r="M58" s="21">
        <f>M57</f>
        <v>0.36370000000000002</v>
      </c>
      <c r="N58" s="4">
        <f t="shared" si="9"/>
        <v>2.507391444</v>
      </c>
      <c r="O58" s="17">
        <f t="shared" si="10"/>
        <v>169.61850971363529</v>
      </c>
      <c r="P58" s="14">
        <f t="shared" si="11"/>
        <v>50.147828879999999</v>
      </c>
      <c r="Q58" s="17">
        <f t="shared" si="12"/>
        <v>169.61850971363529</v>
      </c>
      <c r="S58" s="4">
        <f t="shared" si="18"/>
        <v>3</v>
      </c>
      <c r="T58" s="4">
        <v>696</v>
      </c>
      <c r="V58" s="4">
        <v>6</v>
      </c>
      <c r="W58" s="4" t="str">
        <f t="shared" si="13"/>
        <v>Kendal</v>
      </c>
      <c r="X58" s="4">
        <f t="shared" si="14"/>
        <v>668</v>
      </c>
      <c r="Y58" s="4">
        <f>INDEX($T$84:$T$114,MATCH(W58,$S$84:$S$114,0))</f>
        <v>3840</v>
      </c>
      <c r="Z58" s="17">
        <f t="shared" si="15"/>
        <v>173.95833333333331</v>
      </c>
      <c r="AA58" s="21">
        <v>0.75</v>
      </c>
      <c r="AB58" s="14">
        <f t="shared" si="16"/>
        <v>25.228800000000003</v>
      </c>
      <c r="AC58" s="14">
        <f t="shared" si="17"/>
        <v>26.477676306443428</v>
      </c>
    </row>
    <row r="59" spans="1:30" x14ac:dyDescent="0.25">
      <c r="F59" s="4">
        <v>1</v>
      </c>
      <c r="G59" s="4" t="s">
        <v>190</v>
      </c>
      <c r="H59" s="4">
        <v>1382</v>
      </c>
      <c r="I59" s="4">
        <v>150</v>
      </c>
      <c r="J59" s="26">
        <f t="shared" si="7"/>
        <v>9213.3333333333321</v>
      </c>
      <c r="K59" s="4">
        <v>30</v>
      </c>
      <c r="L59" s="14">
        <f t="shared" si="8"/>
        <v>307.11111111111109</v>
      </c>
      <c r="M59" s="21">
        <v>0.4</v>
      </c>
      <c r="N59" s="4">
        <f t="shared" si="9"/>
        <v>0.52560000000000007</v>
      </c>
      <c r="O59" s="17">
        <f t="shared" si="10"/>
        <v>87.645865043125312</v>
      </c>
      <c r="P59" s="14">
        <f t="shared" si="11"/>
        <v>15.768000000000002</v>
      </c>
      <c r="Q59" s="17">
        <f t="shared" si="12"/>
        <v>87.645865043125298</v>
      </c>
      <c r="S59" s="4">
        <f t="shared" si="18"/>
        <v>4</v>
      </c>
      <c r="T59" s="4" t="s">
        <v>191</v>
      </c>
      <c r="V59" s="4">
        <v>7</v>
      </c>
      <c r="W59" s="4" t="str">
        <f t="shared" si="13"/>
        <v>Komati</v>
      </c>
      <c r="X59" s="4">
        <f t="shared" si="14"/>
        <v>331</v>
      </c>
      <c r="Y59" s="4">
        <v>900</v>
      </c>
      <c r="Z59" s="17">
        <f t="shared" si="15"/>
        <v>367.77777777777777</v>
      </c>
      <c r="AA59" s="21">
        <v>0.75</v>
      </c>
      <c r="AB59" s="14">
        <f t="shared" si="16"/>
        <v>5.9130000000000003</v>
      </c>
      <c r="AC59" s="14">
        <f t="shared" si="17"/>
        <v>55.97835278200575</v>
      </c>
    </row>
    <row r="60" spans="1:30" x14ac:dyDescent="0.25">
      <c r="F60" s="4">
        <v>2</v>
      </c>
      <c r="G60" s="4" t="s">
        <v>190</v>
      </c>
      <c r="H60" s="4">
        <v>1180</v>
      </c>
      <c r="I60" s="4">
        <v>50</v>
      </c>
      <c r="J60" s="26">
        <f t="shared" si="7"/>
        <v>23600</v>
      </c>
      <c r="K60" s="4">
        <v>30</v>
      </c>
      <c r="L60" s="14">
        <f t="shared" si="8"/>
        <v>786.66666666666663</v>
      </c>
      <c r="M60" s="21">
        <f>M59</f>
        <v>0.4</v>
      </c>
      <c r="N60" s="4">
        <f t="shared" si="9"/>
        <v>0.17519999999999999</v>
      </c>
      <c r="O60" s="17">
        <f t="shared" si="10"/>
        <v>224.50532724505328</v>
      </c>
      <c r="P60" s="14">
        <f t="shared" si="11"/>
        <v>5.2560000000000002</v>
      </c>
      <c r="Q60" s="17">
        <f t="shared" si="12"/>
        <v>224.50532724505325</v>
      </c>
      <c r="S60" s="4">
        <f t="shared" si="18"/>
        <v>4</v>
      </c>
      <c r="T60" s="4">
        <v>427</v>
      </c>
      <c r="V60" s="4">
        <v>8</v>
      </c>
      <c r="W60" s="4" t="str">
        <f t="shared" si="13"/>
        <v>Kriel</v>
      </c>
      <c r="X60" s="4">
        <f t="shared" si="14"/>
        <v>701</v>
      </c>
      <c r="Y60" s="4">
        <f>INDEX($T$84:$T$114,MATCH(W60,$S$84:$S$114,0))</f>
        <v>2880</v>
      </c>
      <c r="Z60" s="17">
        <f t="shared" si="15"/>
        <v>243.40277777777777</v>
      </c>
      <c r="AA60" s="21">
        <v>0.75</v>
      </c>
      <c r="AB60" s="14">
        <f t="shared" si="16"/>
        <v>18.921599999999998</v>
      </c>
      <c r="AC60" s="14">
        <f t="shared" si="17"/>
        <v>37.047606967698293</v>
      </c>
    </row>
    <row r="61" spans="1:30" x14ac:dyDescent="0.25">
      <c r="F61" s="4">
        <v>3</v>
      </c>
      <c r="G61" s="4" t="s">
        <v>190</v>
      </c>
      <c r="H61" s="4">
        <v>1730</v>
      </c>
      <c r="I61" s="4">
        <v>200</v>
      </c>
      <c r="J61" s="26">
        <f t="shared" si="7"/>
        <v>8650</v>
      </c>
      <c r="K61" s="4">
        <v>30</v>
      </c>
      <c r="L61" s="14">
        <f t="shared" si="8"/>
        <v>288.33333333333331</v>
      </c>
      <c r="M61" s="21">
        <f>M60</f>
        <v>0.4</v>
      </c>
      <c r="N61" s="4">
        <f t="shared" si="9"/>
        <v>0.70079999999999998</v>
      </c>
      <c r="O61" s="17">
        <f t="shared" si="10"/>
        <v>82.286910197869105</v>
      </c>
      <c r="P61" s="14">
        <f t="shared" si="11"/>
        <v>21.024000000000001</v>
      </c>
      <c r="Q61" s="17">
        <f t="shared" si="12"/>
        <v>82.286910197869105</v>
      </c>
      <c r="S61" s="4">
        <f t="shared" si="18"/>
        <v>5</v>
      </c>
      <c r="T61" s="4" t="s">
        <v>189</v>
      </c>
      <c r="V61" s="4">
        <v>10</v>
      </c>
      <c r="W61" s="4" t="str">
        <f t="shared" si="13"/>
        <v>Lethabo</v>
      </c>
      <c r="X61" s="4">
        <f t="shared" si="14"/>
        <v>628</v>
      </c>
      <c r="Y61" s="4">
        <f>INDEX($T$84:$T$114,MATCH(W61,$S$84:$S$114,0))</f>
        <v>3540</v>
      </c>
      <c r="Z61" s="17">
        <f t="shared" si="15"/>
        <v>177.40112994350281</v>
      </c>
      <c r="AA61" s="21">
        <v>0.75</v>
      </c>
      <c r="AB61" s="14">
        <f t="shared" si="16"/>
        <v>23.2578</v>
      </c>
      <c r="AC61" s="14">
        <f t="shared" si="17"/>
        <v>27.001694055327675</v>
      </c>
    </row>
    <row r="62" spans="1:30" x14ac:dyDescent="0.25">
      <c r="S62" s="4">
        <f t="shared" si="18"/>
        <v>5</v>
      </c>
      <c r="T62" s="4">
        <v>644</v>
      </c>
      <c r="V62" s="4">
        <v>11</v>
      </c>
      <c r="W62" s="4" t="str">
        <f t="shared" si="13"/>
        <v>Majuba</v>
      </c>
      <c r="X62" s="4">
        <f t="shared" si="14"/>
        <v>508</v>
      </c>
      <c r="Y62" s="25">
        <f>T93+T94</f>
        <v>3840</v>
      </c>
      <c r="Z62" s="17">
        <f t="shared" si="15"/>
        <v>132.29166666666666</v>
      </c>
      <c r="AA62" s="21">
        <v>0.75</v>
      </c>
      <c r="AB62" s="14">
        <f t="shared" si="16"/>
        <v>25.228800000000003</v>
      </c>
      <c r="AC62" s="14">
        <f t="shared" si="17"/>
        <v>20.135717909690509</v>
      </c>
    </row>
    <row r="63" spans="1:30" x14ac:dyDescent="0.25">
      <c r="G63" s="4" t="s">
        <v>188</v>
      </c>
      <c r="J63" s="22">
        <f>AVERAGE(J53:J54)</f>
        <v>9406.5450171508364</v>
      </c>
      <c r="L63" s="24">
        <f>AVERAGE(L53:L54)</f>
        <v>376.26180068603344</v>
      </c>
      <c r="O63" s="17">
        <f>AVERAGE(O53:O54)</f>
        <v>153.40092982959615</v>
      </c>
      <c r="S63" s="4">
        <f t="shared" si="18"/>
        <v>6</v>
      </c>
      <c r="T63" s="4" t="s">
        <v>187</v>
      </c>
      <c r="V63" s="4">
        <v>12</v>
      </c>
      <c r="W63" s="4" t="str">
        <f t="shared" si="13"/>
        <v>Matimba</v>
      </c>
      <c r="X63" s="4">
        <f t="shared" si="14"/>
        <v>476</v>
      </c>
      <c r="Y63" s="4">
        <f>INDEX($T$84:$T$114,MATCH(W63,$S$84:$S$114,0))</f>
        <v>3720</v>
      </c>
      <c r="Z63" s="17">
        <f t="shared" si="15"/>
        <v>127.95698924731182</v>
      </c>
      <c r="AA63" s="21">
        <v>0.75</v>
      </c>
      <c r="AB63" s="14">
        <f t="shared" si="16"/>
        <v>24.4404</v>
      </c>
      <c r="AC63" s="14">
        <f t="shared" si="17"/>
        <v>19.475949657125089</v>
      </c>
    </row>
    <row r="64" spans="1:30" x14ac:dyDescent="0.25">
      <c r="G64" s="4" t="s">
        <v>186</v>
      </c>
      <c r="J64" s="22">
        <f>AVERAGE(J56:J58)</f>
        <v>6221.6562774489294</v>
      </c>
      <c r="L64" s="24">
        <f>AVERAGE(L56:L58)</f>
        <v>311.08281387244648</v>
      </c>
      <c r="O64" s="17">
        <f>AVERAGE(O56:O58)</f>
        <v>97.640189011355417</v>
      </c>
      <c r="S64" s="4">
        <f t="shared" si="18"/>
        <v>6</v>
      </c>
      <c r="T64" s="4">
        <v>668</v>
      </c>
      <c r="V64" s="4">
        <v>13</v>
      </c>
      <c r="W64" s="4" t="str">
        <f t="shared" si="13"/>
        <v>Matla</v>
      </c>
      <c r="X64" s="4">
        <f t="shared" si="14"/>
        <v>659</v>
      </c>
      <c r="Y64" s="4">
        <f>INDEX($T$84:$T$114,MATCH(W64,$S$84:$S$114,0))</f>
        <v>3480</v>
      </c>
      <c r="Z64" s="17">
        <f t="shared" si="15"/>
        <v>189.36781609195401</v>
      </c>
      <c r="AA64" s="21">
        <v>0.75</v>
      </c>
      <c r="AB64" s="14">
        <f t="shared" si="16"/>
        <v>22.863599999999998</v>
      </c>
      <c r="AC64" s="14">
        <f t="shared" si="17"/>
        <v>28.823107472139124</v>
      </c>
    </row>
    <row r="65" spans="5:31" x14ac:dyDescent="0.25">
      <c r="G65" s="4" t="s">
        <v>185</v>
      </c>
      <c r="J65" s="22">
        <f>AVERAGE(J59:J61)</f>
        <v>13821.111111111109</v>
      </c>
      <c r="L65" s="23">
        <f>AVERAGE(L59:L61)</f>
        <v>460.7037037037037</v>
      </c>
      <c r="O65" s="22">
        <f>AVERAGE(O59:O61)</f>
        <v>131.47936749534924</v>
      </c>
      <c r="S65" s="4">
        <f t="shared" si="18"/>
        <v>7</v>
      </c>
      <c r="T65" s="4" t="s">
        <v>184</v>
      </c>
      <c r="V65" s="4">
        <v>15</v>
      </c>
      <c r="W65" s="4" t="str">
        <f t="shared" si="13"/>
        <v>Tutuka</v>
      </c>
      <c r="X65" s="4">
        <f t="shared" si="14"/>
        <v>649</v>
      </c>
      <c r="Y65" s="4">
        <f>INDEX($T$84:$T$114,MATCH(W65,$S$84:$S$114,0))</f>
        <v>3540</v>
      </c>
      <c r="Z65" s="17">
        <f t="shared" si="15"/>
        <v>183.33333333333331</v>
      </c>
      <c r="AA65" s="21">
        <v>0.75</v>
      </c>
      <c r="AB65" s="14">
        <f t="shared" si="16"/>
        <v>23.2578</v>
      </c>
      <c r="AC65" s="14">
        <f t="shared" si="17"/>
        <v>27.904616945712835</v>
      </c>
    </row>
    <row r="66" spans="5:31" x14ac:dyDescent="0.25">
      <c r="S66" s="4">
        <f t="shared" si="18"/>
        <v>7</v>
      </c>
      <c r="T66" s="4">
        <v>331</v>
      </c>
      <c r="W66" s="4" t="s">
        <v>183</v>
      </c>
      <c r="Z66" s="17">
        <f>SUM(X53:X65)/SUM(Y53:Y65)*1000</f>
        <v>205.56483027267669</v>
      </c>
      <c r="AC66" s="17">
        <f>SUM(X53:X65)/SUM(AB53:AB65)</f>
        <v>31.288406434197366</v>
      </c>
    </row>
    <row r="67" spans="5:31" x14ac:dyDescent="0.25">
      <c r="F67" s="10" t="s">
        <v>182</v>
      </c>
      <c r="S67" s="4">
        <f t="shared" si="18"/>
        <v>8</v>
      </c>
      <c r="T67" s="4" t="s">
        <v>181</v>
      </c>
      <c r="AE67" s="20" t="s">
        <v>180</v>
      </c>
    </row>
    <row r="68" spans="5:31" x14ac:dyDescent="0.25">
      <c r="G68" s="34" t="s">
        <v>163</v>
      </c>
      <c r="H68" s="34"/>
      <c r="I68" s="34"/>
      <c r="J68" s="34"/>
      <c r="K68" s="34" t="s">
        <v>179</v>
      </c>
      <c r="L68" s="34"/>
      <c r="M68" s="34"/>
      <c r="N68" s="34"/>
      <c r="S68" s="4">
        <f t="shared" si="18"/>
        <v>8</v>
      </c>
      <c r="T68" s="4">
        <v>701</v>
      </c>
      <c r="W68" s="4" t="s">
        <v>178</v>
      </c>
      <c r="X68" s="4">
        <v>1200</v>
      </c>
      <c r="Y68" s="4">
        <v>1860</v>
      </c>
      <c r="Z68" s="17">
        <f>X68/Y68*1000</f>
        <v>645.16129032258061</v>
      </c>
      <c r="AA68" s="21">
        <v>0.8</v>
      </c>
      <c r="AB68" s="14">
        <f>Y68*8.76*AA68/1000</f>
        <v>13.034880000000001</v>
      </c>
      <c r="AC68" s="14">
        <f>X68/AB68</f>
        <v>92.060686404477821</v>
      </c>
    </row>
    <row r="69" spans="5:31" x14ac:dyDescent="0.25">
      <c r="G69" s="4" t="s">
        <v>177</v>
      </c>
      <c r="H69" s="4" t="s">
        <v>176</v>
      </c>
      <c r="I69" s="4" t="s">
        <v>175</v>
      </c>
      <c r="J69" s="4" t="s">
        <v>174</v>
      </c>
      <c r="K69" s="4" t="s">
        <v>177</v>
      </c>
      <c r="L69" s="4" t="s">
        <v>176</v>
      </c>
      <c r="M69" s="4" t="s">
        <v>175</v>
      </c>
      <c r="N69" s="4" t="s">
        <v>174</v>
      </c>
      <c r="S69" s="4">
        <f t="shared" si="18"/>
        <v>9</v>
      </c>
      <c r="T69" s="4" t="s">
        <v>173</v>
      </c>
    </row>
    <row r="70" spans="5:31" x14ac:dyDescent="0.25">
      <c r="F70" s="4" t="s">
        <v>172</v>
      </c>
      <c r="G70" s="17">
        <f>AVERAGE(Q53:Q54)</f>
        <v>153.40092982959615</v>
      </c>
      <c r="H70" s="17">
        <f>AVERAGE(Q56:Q57)</f>
        <v>61.651028660215474</v>
      </c>
      <c r="K70" s="17">
        <f>L63</f>
        <v>376.26180068603344</v>
      </c>
      <c r="L70" s="17">
        <f>AVERAGE(L56:L57)</f>
        <v>196.42091712379042</v>
      </c>
      <c r="S70" s="4">
        <f t="shared" si="18"/>
        <v>9</v>
      </c>
      <c r="T70" s="4">
        <v>247</v>
      </c>
    </row>
    <row r="71" spans="5:31" x14ac:dyDescent="0.25">
      <c r="F71" s="4" t="s">
        <v>171</v>
      </c>
      <c r="G71" s="17">
        <f>Q55</f>
        <v>281.65793163431329</v>
      </c>
      <c r="H71" s="17">
        <f>Q58</f>
        <v>169.61850971363529</v>
      </c>
      <c r="K71" s="17">
        <f>L55</f>
        <v>690.85057471264361</v>
      </c>
      <c r="L71" s="17">
        <f>L58</f>
        <v>540.4066073697586</v>
      </c>
      <c r="S71" s="4">
        <f t="shared" si="18"/>
        <v>10</v>
      </c>
      <c r="T71" s="4" t="s">
        <v>170</v>
      </c>
      <c r="AE71" s="20" t="s">
        <v>169</v>
      </c>
    </row>
    <row r="72" spans="5:31" x14ac:dyDescent="0.25">
      <c r="F72" s="4" t="s">
        <v>168</v>
      </c>
      <c r="G72" s="4">
        <v>107</v>
      </c>
      <c r="H72" s="4">
        <v>127</v>
      </c>
      <c r="I72" s="4">
        <v>28</v>
      </c>
      <c r="J72" s="4">
        <v>60</v>
      </c>
      <c r="K72" s="17">
        <f>G72*K70/G70</f>
        <v>262.44960000000003</v>
      </c>
      <c r="L72" s="17">
        <f>H72*L70/H70</f>
        <v>404.62352400000003</v>
      </c>
      <c r="M72" s="17">
        <f>M75/I75*I72</f>
        <v>183.95999999999995</v>
      </c>
      <c r="N72" s="17">
        <f>N75/J75*J72</f>
        <v>420.48000000000008</v>
      </c>
      <c r="S72" s="4">
        <f t="shared" si="18"/>
        <v>10</v>
      </c>
      <c r="T72" s="4">
        <v>628</v>
      </c>
    </row>
    <row r="73" spans="5:31" x14ac:dyDescent="0.25">
      <c r="F73" s="4" t="s">
        <v>167</v>
      </c>
      <c r="G73" s="17">
        <f>K73*G70/K70</f>
        <v>43.793038821952514</v>
      </c>
      <c r="H73" s="17">
        <f>L73*H70/L70</f>
        <v>21.522496903298855</v>
      </c>
      <c r="J73" s="17"/>
      <c r="K73" s="17">
        <v>107.41556562248512</v>
      </c>
      <c r="L73" s="17">
        <v>68.570933403872985</v>
      </c>
      <c r="S73" s="4">
        <f t="shared" si="18"/>
        <v>11</v>
      </c>
      <c r="T73" s="4" t="s">
        <v>166</v>
      </c>
      <c r="Y73" s="4" t="s">
        <v>99</v>
      </c>
      <c r="Z73" s="4" t="s">
        <v>165</v>
      </c>
      <c r="AA73" s="4" t="s">
        <v>164</v>
      </c>
      <c r="AC73" s="4" t="s">
        <v>163</v>
      </c>
    </row>
    <row r="74" spans="5:31" x14ac:dyDescent="0.25">
      <c r="F74" s="4" t="s">
        <v>162</v>
      </c>
      <c r="I74" s="14">
        <f>AVERAGE(AC53:AC65)</f>
        <v>35.685755914469944</v>
      </c>
      <c r="J74" s="14">
        <f>AC68</f>
        <v>92.060686404477821</v>
      </c>
      <c r="M74" s="17">
        <f>Z66</f>
        <v>205.56483027267669</v>
      </c>
      <c r="N74" s="17">
        <f>AA76</f>
        <v>645.16129032258061</v>
      </c>
      <c r="S74" s="4">
        <f t="shared" si="18"/>
        <v>11</v>
      </c>
      <c r="T74" s="4">
        <v>508</v>
      </c>
      <c r="W74" s="4" t="s">
        <v>161</v>
      </c>
      <c r="Y74" s="4">
        <v>35.840000000000003</v>
      </c>
      <c r="Z74" s="4">
        <f>SUM(X53:X65)</f>
        <v>7388</v>
      </c>
      <c r="AA74" s="17">
        <f>Z74/Y74</f>
        <v>206.13839285714283</v>
      </c>
      <c r="AB74" s="4" t="s">
        <v>160</v>
      </c>
    </row>
    <row r="75" spans="5:31" x14ac:dyDescent="0.25">
      <c r="F75" s="4" t="s">
        <v>104</v>
      </c>
      <c r="G75" s="17">
        <f>O63</f>
        <v>153.40092982959615</v>
      </c>
      <c r="H75" s="17">
        <f>O64</f>
        <v>97.640189011355417</v>
      </c>
      <c r="I75" s="14">
        <f>AC82</f>
        <v>1041.0463921990822</v>
      </c>
      <c r="J75" s="14">
        <f>J74</f>
        <v>92.060686404477821</v>
      </c>
      <c r="K75" s="17">
        <f>L63</f>
        <v>376.26180068603344</v>
      </c>
      <c r="L75" s="17">
        <f>L64</f>
        <v>311.08281387244648</v>
      </c>
      <c r="M75" s="17">
        <f>AA82</f>
        <v>6839.6747967479687</v>
      </c>
      <c r="N75" s="17">
        <f>N74</f>
        <v>645.16129032258061</v>
      </c>
      <c r="S75" s="4">
        <f t="shared" si="18"/>
        <v>12</v>
      </c>
      <c r="T75" s="4" t="s">
        <v>159</v>
      </c>
      <c r="W75" s="4" t="s">
        <v>61</v>
      </c>
      <c r="Y75" s="4">
        <v>0.67</v>
      </c>
      <c r="AA75" s="17">
        <f>Z75/Y75</f>
        <v>0</v>
      </c>
    </row>
    <row r="76" spans="5:31" x14ac:dyDescent="0.25">
      <c r="S76" s="4">
        <f t="shared" si="18"/>
        <v>12</v>
      </c>
      <c r="T76" s="4">
        <v>476</v>
      </c>
      <c r="W76" s="4" t="s">
        <v>48</v>
      </c>
      <c r="Y76" s="4">
        <v>1.86</v>
      </c>
      <c r="Z76" s="4">
        <f>X68</f>
        <v>1200</v>
      </c>
      <c r="AA76" s="19">
        <f>Z76/Y76</f>
        <v>645.16129032258061</v>
      </c>
    </row>
    <row r="77" spans="5:31" x14ac:dyDescent="0.25">
      <c r="S77" s="4">
        <f t="shared" si="18"/>
        <v>13</v>
      </c>
      <c r="T77" s="4" t="s">
        <v>158</v>
      </c>
      <c r="W77" s="4" t="s">
        <v>47</v>
      </c>
      <c r="Y77" s="4">
        <v>2.46</v>
      </c>
      <c r="AA77" s="17">
        <f>Z77/Y77</f>
        <v>0</v>
      </c>
    </row>
    <row r="78" spans="5:31" x14ac:dyDescent="0.25">
      <c r="E78" s="4" t="s">
        <v>151</v>
      </c>
      <c r="S78" s="4">
        <f t="shared" si="18"/>
        <v>13</v>
      </c>
      <c r="T78" s="4">
        <v>659</v>
      </c>
      <c r="W78" s="4" t="s">
        <v>65</v>
      </c>
      <c r="Y78" s="4">
        <v>1.58</v>
      </c>
      <c r="AA78" s="17">
        <f>Z78/Y78</f>
        <v>0</v>
      </c>
    </row>
    <row r="79" spans="5:31" x14ac:dyDescent="0.25">
      <c r="E79" s="4" t="s">
        <v>150</v>
      </c>
      <c r="H79" s="32" t="s">
        <v>289</v>
      </c>
      <c r="J79" s="32" t="s">
        <v>290</v>
      </c>
      <c r="S79" s="4">
        <f t="shared" si="18"/>
        <v>14</v>
      </c>
      <c r="T79" s="4" t="s">
        <v>157</v>
      </c>
      <c r="Y79" s="4">
        <f>SUM(Y74:Y78)</f>
        <v>42.410000000000004</v>
      </c>
      <c r="AA79" s="17"/>
    </row>
    <row r="80" spans="5:31" x14ac:dyDescent="0.25">
      <c r="H80" s="4">
        <v>2012</v>
      </c>
      <c r="J80" s="4" t="s">
        <v>284</v>
      </c>
      <c r="S80" s="4">
        <f t="shared" si="18"/>
        <v>14</v>
      </c>
      <c r="T80" s="4">
        <v>293</v>
      </c>
      <c r="Y80" s="4" t="s">
        <v>99</v>
      </c>
      <c r="Z80" s="4" t="s">
        <v>156</v>
      </c>
    </row>
    <row r="81" spans="2:29" x14ac:dyDescent="0.25">
      <c r="E81" s="4" t="s">
        <v>147</v>
      </c>
      <c r="F81" s="4" t="s">
        <v>140</v>
      </c>
      <c r="G81" s="4" t="s">
        <v>139</v>
      </c>
      <c r="H81" s="4">
        <v>3.730645</v>
      </c>
      <c r="I81" s="35" t="s">
        <v>311</v>
      </c>
      <c r="J81" s="4">
        <v>5.4489999999999998</v>
      </c>
      <c r="K81" s="31">
        <f>J81/$J$91</f>
        <v>0.3311656740002431</v>
      </c>
      <c r="S81" s="4">
        <f t="shared" si="18"/>
        <v>15</v>
      </c>
      <c r="T81" s="4" t="s">
        <v>155</v>
      </c>
      <c r="W81" s="4" t="s">
        <v>154</v>
      </c>
      <c r="Y81" s="5">
        <f>G26</f>
        <v>3.9099999999999997</v>
      </c>
      <c r="Z81" s="4">
        <f>F107*1000</f>
        <v>15221.333333333334</v>
      </c>
      <c r="AA81" s="17"/>
    </row>
    <row r="82" spans="2:29" x14ac:dyDescent="0.25">
      <c r="B82" s="4" t="s">
        <v>140</v>
      </c>
      <c r="C82" s="4" t="s">
        <v>286</v>
      </c>
      <c r="E82" s="4" t="s">
        <v>145</v>
      </c>
      <c r="F82" s="4" t="s">
        <v>140</v>
      </c>
      <c r="G82" s="4" t="s">
        <v>139</v>
      </c>
      <c r="H82" s="4">
        <v>4.2457479999999999</v>
      </c>
      <c r="I82" s="35" t="s">
        <v>147</v>
      </c>
      <c r="J82" s="4">
        <v>5.5880000000000001</v>
      </c>
      <c r="K82" s="31">
        <f>J82/$J$91</f>
        <v>0.33961346784976298</v>
      </c>
      <c r="S82" s="4">
        <f t="shared" si="18"/>
        <v>15</v>
      </c>
      <c r="T82" s="4">
        <v>649</v>
      </c>
      <c r="W82" s="4" t="s">
        <v>153</v>
      </c>
      <c r="Y82" s="5">
        <f>Y81-Y76</f>
        <v>2.0499999999999998</v>
      </c>
      <c r="Z82" s="4">
        <f>Z81-Z76</f>
        <v>14021.333333333334</v>
      </c>
      <c r="AA82" s="19">
        <f>Z82/Y82</f>
        <v>6839.6747967479687</v>
      </c>
      <c r="AB82" s="4" t="s">
        <v>152</v>
      </c>
      <c r="AC82" s="4">
        <f>AC66/Z66*AA82</f>
        <v>1041.0463921990822</v>
      </c>
    </row>
    <row r="83" spans="2:29" x14ac:dyDescent="0.25">
      <c r="B83" s="4" t="s">
        <v>140</v>
      </c>
      <c r="C83" s="4" t="s">
        <v>286</v>
      </c>
      <c r="E83" s="4" t="s">
        <v>143</v>
      </c>
      <c r="F83" s="4" t="s">
        <v>140</v>
      </c>
      <c r="G83" s="4" t="s">
        <v>139</v>
      </c>
      <c r="H83" s="4">
        <v>14.047689</v>
      </c>
      <c r="I83" s="35" t="s">
        <v>143</v>
      </c>
      <c r="J83" s="4">
        <v>5.4169999999999998</v>
      </c>
      <c r="K83" s="31">
        <f>J83/$J$91</f>
        <v>0.32922085814999391</v>
      </c>
    </row>
    <row r="84" spans="2:29" x14ac:dyDescent="0.25">
      <c r="B84" s="4" t="s">
        <v>140</v>
      </c>
      <c r="C84" s="4" t="s">
        <v>286</v>
      </c>
      <c r="E84" s="4" t="s">
        <v>141</v>
      </c>
      <c r="F84" s="4" t="s">
        <v>140</v>
      </c>
      <c r="G84" s="4" t="s">
        <v>139</v>
      </c>
      <c r="H84" s="4">
        <v>50.291947999999998</v>
      </c>
      <c r="K84" s="31"/>
      <c r="S84" s="3" t="s">
        <v>149</v>
      </c>
      <c r="T84" s="16">
        <v>1520</v>
      </c>
    </row>
    <row r="85" spans="2:29" x14ac:dyDescent="0.25">
      <c r="B85" s="4" t="s">
        <v>140</v>
      </c>
      <c r="C85" s="4" t="s">
        <v>286</v>
      </c>
      <c r="K85" s="31"/>
      <c r="S85" s="3" t="s">
        <v>148</v>
      </c>
      <c r="T85" s="16">
        <v>360</v>
      </c>
    </row>
    <row r="86" spans="2:29" x14ac:dyDescent="0.25">
      <c r="B86" s="4" t="s">
        <v>140</v>
      </c>
      <c r="C86" s="4" t="s">
        <v>286</v>
      </c>
      <c r="K86" s="31"/>
      <c r="S86" s="3" t="s">
        <v>146</v>
      </c>
      <c r="T86" s="16">
        <v>200</v>
      </c>
    </row>
    <row r="87" spans="2:29" x14ac:dyDescent="0.25">
      <c r="B87" s="4" t="s">
        <v>140</v>
      </c>
      <c r="C87" s="4" t="s">
        <v>286</v>
      </c>
      <c r="K87" s="31"/>
      <c r="S87" s="3" t="s">
        <v>144</v>
      </c>
      <c r="T87" s="16">
        <v>2220</v>
      </c>
    </row>
    <row r="88" spans="2:29" x14ac:dyDescent="0.25">
      <c r="B88" s="4" t="s">
        <v>140</v>
      </c>
      <c r="C88" s="4" t="s">
        <v>286</v>
      </c>
      <c r="K88" s="31"/>
      <c r="S88" s="3" t="s">
        <v>142</v>
      </c>
      <c r="T88" s="16">
        <v>3480</v>
      </c>
    </row>
    <row r="89" spans="2:29" x14ac:dyDescent="0.25">
      <c r="B89" s="4" t="s">
        <v>140</v>
      </c>
      <c r="C89" s="4" t="s">
        <v>286</v>
      </c>
      <c r="S89" s="3" t="s">
        <v>138</v>
      </c>
      <c r="T89" s="16">
        <v>1900</v>
      </c>
    </row>
    <row r="90" spans="2:29" x14ac:dyDescent="0.25">
      <c r="S90" s="3" t="s">
        <v>137</v>
      </c>
      <c r="T90" s="16">
        <v>3840</v>
      </c>
    </row>
    <row r="91" spans="2:29" x14ac:dyDescent="0.25">
      <c r="E91" s="4" t="s">
        <v>73</v>
      </c>
      <c r="H91" s="14">
        <f>SUM(H81:H84)</f>
        <v>72.316029999999998</v>
      </c>
      <c r="J91" s="14">
        <f>SUM(J81:J88)</f>
        <v>16.454000000000001</v>
      </c>
      <c r="S91" s="3" t="s">
        <v>136</v>
      </c>
      <c r="T91" s="16">
        <v>2880</v>
      </c>
    </row>
    <row r="92" spans="2:29" x14ac:dyDescent="0.25">
      <c r="E92" s="4" t="s">
        <v>135</v>
      </c>
      <c r="H92" s="4">
        <v>44</v>
      </c>
      <c r="S92" s="3" t="s">
        <v>134</v>
      </c>
      <c r="T92" s="16">
        <v>3540</v>
      </c>
    </row>
    <row r="93" spans="2:29" x14ac:dyDescent="0.25">
      <c r="E93" s="4" t="s">
        <v>133</v>
      </c>
      <c r="H93" s="17">
        <f>H91-H92</f>
        <v>28.316029999999998</v>
      </c>
      <c r="S93" s="3" t="s">
        <v>132</v>
      </c>
      <c r="T93" s="16">
        <v>1830</v>
      </c>
    </row>
    <row r="94" spans="2:29" x14ac:dyDescent="0.25">
      <c r="E94" s="4" t="s">
        <v>131</v>
      </c>
      <c r="H94" s="17">
        <f>H93</f>
        <v>28.316029999999998</v>
      </c>
      <c r="S94" s="3" t="s">
        <v>130</v>
      </c>
      <c r="T94" s="16">
        <v>2010</v>
      </c>
    </row>
    <row r="95" spans="2:29" x14ac:dyDescent="0.25">
      <c r="S95" s="3" t="s">
        <v>129</v>
      </c>
      <c r="T95" s="18">
        <v>3720</v>
      </c>
    </row>
    <row r="96" spans="2:29" x14ac:dyDescent="0.25">
      <c r="E96" s="4" t="s">
        <v>128</v>
      </c>
      <c r="H96" s="17">
        <f>H92-H94</f>
        <v>15.683970000000002</v>
      </c>
      <c r="S96" s="3" t="s">
        <v>127</v>
      </c>
      <c r="T96" s="16">
        <v>3480</v>
      </c>
    </row>
    <row r="97" spans="5:20" x14ac:dyDescent="0.25">
      <c r="E97" s="4" t="s">
        <v>118</v>
      </c>
      <c r="H97" s="14">
        <f>SUM(X53:X68)/1000</f>
        <v>8.5879999999999992</v>
      </c>
      <c r="S97" s="3" t="s">
        <v>126</v>
      </c>
      <c r="T97" s="18">
        <v>3540</v>
      </c>
    </row>
    <row r="98" spans="5:20" x14ac:dyDescent="0.25">
      <c r="E98" s="4" t="s">
        <v>125</v>
      </c>
      <c r="H98" s="17">
        <f>H96-H97</f>
        <v>7.095970000000003</v>
      </c>
      <c r="S98" s="3" t="s">
        <v>124</v>
      </c>
      <c r="T98" s="16">
        <v>50</v>
      </c>
    </row>
    <row r="99" spans="5:20" x14ac:dyDescent="0.25">
      <c r="S99" s="3" t="s">
        <v>123</v>
      </c>
      <c r="T99" s="16">
        <v>160</v>
      </c>
    </row>
    <row r="100" spans="5:20" x14ac:dyDescent="0.25">
      <c r="S100" s="3" t="s">
        <v>122</v>
      </c>
      <c r="T100" s="16">
        <v>90</v>
      </c>
    </row>
    <row r="101" spans="5:20" x14ac:dyDescent="0.25">
      <c r="E101" s="4" t="s">
        <v>121</v>
      </c>
      <c r="I101" s="4" t="s">
        <v>120</v>
      </c>
      <c r="S101" s="3" t="s">
        <v>119</v>
      </c>
      <c r="T101" s="16">
        <v>180</v>
      </c>
    </row>
    <row r="102" spans="5:20" x14ac:dyDescent="0.25">
      <c r="F102" s="4" t="s">
        <v>118</v>
      </c>
      <c r="G102" s="4" t="s">
        <v>117</v>
      </c>
      <c r="H102" s="4" t="s">
        <v>116</v>
      </c>
      <c r="I102" s="4" t="s">
        <v>115</v>
      </c>
      <c r="J102" s="4" t="s">
        <v>114</v>
      </c>
      <c r="K102" s="4" t="s">
        <v>113</v>
      </c>
      <c r="L102" s="4" t="s">
        <v>112</v>
      </c>
      <c r="M102" s="4" t="s">
        <v>111</v>
      </c>
      <c r="N102" s="4" t="s">
        <v>73</v>
      </c>
      <c r="S102" s="3" t="s">
        <v>110</v>
      </c>
      <c r="T102" s="16">
        <v>150</v>
      </c>
    </row>
    <row r="103" spans="5:20" x14ac:dyDescent="0.25">
      <c r="E103" s="4" t="s">
        <v>109</v>
      </c>
      <c r="F103" s="4">
        <v>10.106999999999999</v>
      </c>
      <c r="G103" s="4">
        <v>2.0049999999999999</v>
      </c>
      <c r="I103" s="4">
        <v>2.1349999999999998</v>
      </c>
      <c r="J103" s="4">
        <v>1.889</v>
      </c>
      <c r="K103" s="4">
        <v>5.1639999999999997</v>
      </c>
      <c r="L103" s="4">
        <v>1.4410000000000001</v>
      </c>
      <c r="M103" s="4">
        <v>10.507999999999999</v>
      </c>
      <c r="N103" s="4">
        <f>SUM(F103:M103)</f>
        <v>33.248999999999995</v>
      </c>
      <c r="S103" s="3" t="s">
        <v>108</v>
      </c>
      <c r="T103" s="16">
        <v>500</v>
      </c>
    </row>
    <row r="104" spans="5:20" x14ac:dyDescent="0.25">
      <c r="E104" s="4" t="s">
        <v>107</v>
      </c>
      <c r="F104" s="4">
        <v>12.42</v>
      </c>
      <c r="G104" s="4">
        <v>1.67</v>
      </c>
      <c r="I104" s="4">
        <f>44-F104-G104-M104</f>
        <v>7.8299999999999983</v>
      </c>
      <c r="M104" s="4">
        <v>22.08</v>
      </c>
      <c r="N104" s="4">
        <f>SUM(F104:M104)</f>
        <v>44</v>
      </c>
      <c r="S104" s="3" t="s">
        <v>103</v>
      </c>
      <c r="T104" s="3">
        <v>180</v>
      </c>
    </row>
    <row r="105" spans="5:20" x14ac:dyDescent="0.25">
      <c r="E105" s="4" t="s">
        <v>106</v>
      </c>
      <c r="F105" s="4">
        <v>1.08</v>
      </c>
      <c r="I105" s="14">
        <f>H91-68.6</f>
        <v>3.7160300000000035</v>
      </c>
      <c r="M105" s="4">
        <v>23.48</v>
      </c>
      <c r="N105" s="4">
        <f>SUM(F105:M105)</f>
        <v>28.276030000000006</v>
      </c>
      <c r="S105" s="3" t="s">
        <v>103</v>
      </c>
      <c r="T105" s="3">
        <v>1350</v>
      </c>
    </row>
    <row r="106" spans="5:20" x14ac:dyDescent="0.25">
      <c r="E106" s="4" t="s">
        <v>105</v>
      </c>
      <c r="F106" s="7">
        <f>F104+F105</f>
        <v>13.5</v>
      </c>
      <c r="G106" s="4">
        <f>G104+G105</f>
        <v>1.67</v>
      </c>
      <c r="I106" s="4">
        <f>I104+I105</f>
        <v>11.546030000000002</v>
      </c>
      <c r="M106" s="4">
        <f>M104+M105</f>
        <v>45.56</v>
      </c>
      <c r="N106" s="14">
        <f>N104+N105</f>
        <v>72.276030000000006</v>
      </c>
      <c r="S106" s="3" t="s">
        <v>103</v>
      </c>
      <c r="T106" s="3">
        <v>750</v>
      </c>
    </row>
    <row r="107" spans="5:20" x14ac:dyDescent="0.25">
      <c r="E107" s="4" t="s">
        <v>104</v>
      </c>
      <c r="F107" s="5">
        <f>F106+K103/3</f>
        <v>15.221333333333334</v>
      </c>
      <c r="H107" s="5">
        <f>N106-62.503</f>
        <v>9.7730300000000057</v>
      </c>
      <c r="M107" s="5">
        <f>M106+K103/3</f>
        <v>47.281333333333336</v>
      </c>
      <c r="N107" s="5">
        <f>SUM(F107:M107)</f>
        <v>72.275696666666676</v>
      </c>
      <c r="S107" s="3" t="s">
        <v>103</v>
      </c>
      <c r="T107" s="3">
        <v>180</v>
      </c>
    </row>
    <row r="108" spans="5:20" x14ac:dyDescent="0.25">
      <c r="F108" s="8">
        <f>F107/$N$107</f>
        <v>0.21060099086327264</v>
      </c>
      <c r="H108" s="8">
        <f>M107/$N$107</f>
        <v>0.65418025026300908</v>
      </c>
      <c r="M108" s="15">
        <f>H107/$N$107</f>
        <v>0.13521875887371829</v>
      </c>
      <c r="S108" s="3" t="s">
        <v>102</v>
      </c>
      <c r="T108" s="3">
        <v>1500</v>
      </c>
    </row>
    <row r="109" spans="5:20" x14ac:dyDescent="0.25">
      <c r="E109" s="4" t="s">
        <v>101</v>
      </c>
      <c r="F109" s="8"/>
      <c r="G109" s="8"/>
      <c r="H109" s="14">
        <v>40.991365439999996</v>
      </c>
      <c r="S109" s="3"/>
      <c r="T109" s="3"/>
    </row>
    <row r="110" spans="5:20" x14ac:dyDescent="0.25">
      <c r="F110" s="8"/>
      <c r="G110" s="8"/>
      <c r="H110" s="8"/>
      <c r="S110" s="3"/>
      <c r="T110" s="3"/>
    </row>
    <row r="111" spans="5:20" x14ac:dyDescent="0.25">
      <c r="E111" s="4" t="s">
        <v>100</v>
      </c>
      <c r="G111" s="4" t="s">
        <v>99</v>
      </c>
      <c r="H111" s="4">
        <f>[1]ElecBY!F77</f>
        <v>34.200000000000003</v>
      </c>
      <c r="S111" s="3" t="s">
        <v>95</v>
      </c>
      <c r="T111" s="3">
        <v>65</v>
      </c>
    </row>
    <row r="112" spans="5:20" x14ac:dyDescent="0.25">
      <c r="E112" s="4" t="s">
        <v>98</v>
      </c>
      <c r="G112" s="13" t="s">
        <v>97</v>
      </c>
      <c r="H112" s="4">
        <f>G106/H111</f>
        <v>4.8830409356725141E-2</v>
      </c>
      <c r="S112" s="3" t="s">
        <v>95</v>
      </c>
      <c r="T112" s="3">
        <v>360</v>
      </c>
    </row>
    <row r="113" spans="5:20" x14ac:dyDescent="0.25">
      <c r="E113" s="4" t="s">
        <v>96</v>
      </c>
      <c r="H113" s="12">
        <f>H107/H111</f>
        <v>0.28576111111111124</v>
      </c>
      <c r="S113" s="3" t="s">
        <v>95</v>
      </c>
      <c r="T113" s="3">
        <v>240</v>
      </c>
    </row>
    <row r="114" spans="5:20" x14ac:dyDescent="0.25">
      <c r="S114" s="3" t="s">
        <v>94</v>
      </c>
      <c r="T114" s="11">
        <v>1860</v>
      </c>
    </row>
    <row r="116" spans="5:20" x14ac:dyDescent="0.25">
      <c r="E116" s="4" t="s">
        <v>93</v>
      </c>
    </row>
    <row r="118" spans="5:20" x14ac:dyDescent="0.25">
      <c r="E118" s="10" t="s">
        <v>92</v>
      </c>
      <c r="F118" s="4" t="s">
        <v>91</v>
      </c>
    </row>
    <row r="119" spans="5:20" x14ac:dyDescent="0.25">
      <c r="E119" s="4" t="s">
        <v>90</v>
      </c>
      <c r="F119" s="4">
        <v>31.005621000000001</v>
      </c>
    </row>
    <row r="120" spans="5:20" x14ac:dyDescent="0.25">
      <c r="E120" s="4" t="s">
        <v>89</v>
      </c>
      <c r="F120" s="4">
        <v>0.108553</v>
      </c>
    </row>
    <row r="121" spans="5:20" x14ac:dyDescent="0.25">
      <c r="E121" s="4" t="s">
        <v>88</v>
      </c>
      <c r="F121" s="4">
        <v>1.1249999999999999E-3</v>
      </c>
    </row>
    <row r="122" spans="5:20" x14ac:dyDescent="0.25">
      <c r="E122" s="4" t="s">
        <v>87</v>
      </c>
      <c r="F122" s="4">
        <v>3.1538999999999998E-2</v>
      </c>
    </row>
    <row r="123" spans="5:20" x14ac:dyDescent="0.25">
      <c r="E123" s="4" t="s">
        <v>86</v>
      </c>
      <c r="F123" s="4">
        <v>0.32746700000000001</v>
      </c>
    </row>
    <row r="124" spans="5:20" x14ac:dyDescent="0.25">
      <c r="E124" s="4" t="s">
        <v>85</v>
      </c>
      <c r="F124" s="4">
        <v>6.1600000000000001E-4</v>
      </c>
    </row>
    <row r="125" spans="5:20" x14ac:dyDescent="0.25">
      <c r="E125" s="4" t="s">
        <v>84</v>
      </c>
      <c r="F125" s="4">
        <v>1.2408000000000001E-2</v>
      </c>
    </row>
    <row r="126" spans="5:20" x14ac:dyDescent="0.25">
      <c r="E126" s="4" t="s">
        <v>83</v>
      </c>
      <c r="F126" s="4">
        <v>1.0300000000000001E-3</v>
      </c>
    </row>
    <row r="127" spans="5:20" x14ac:dyDescent="0.25">
      <c r="E127" s="4" t="s">
        <v>73</v>
      </c>
      <c r="F127" s="4">
        <f>SUM(F119:F126)</f>
        <v>31.488358999999999</v>
      </c>
    </row>
    <row r="129" spans="5:14" x14ac:dyDescent="0.25">
      <c r="F129" s="4" t="s">
        <v>82</v>
      </c>
      <c r="G129" s="4">
        <v>0.6</v>
      </c>
      <c r="I129" s="4">
        <f>1-G129</f>
        <v>0.4</v>
      </c>
    </row>
    <row r="130" spans="5:14" ht="30" customHeight="1" x14ac:dyDescent="0.25">
      <c r="E130" s="9" t="s">
        <v>81</v>
      </c>
      <c r="F130" s="9" t="s">
        <v>80</v>
      </c>
      <c r="G130" s="9" t="s">
        <v>78</v>
      </c>
      <c r="H130" s="9" t="s">
        <v>79</v>
      </c>
      <c r="I130" s="9" t="s">
        <v>78</v>
      </c>
      <c r="J130" s="9" t="s">
        <v>77</v>
      </c>
      <c r="K130" s="9" t="s">
        <v>76</v>
      </c>
      <c r="L130" s="9" t="s">
        <v>75</v>
      </c>
      <c r="M130" s="9" t="s">
        <v>74</v>
      </c>
    </row>
    <row r="131" spans="5:14" x14ac:dyDescent="0.25">
      <c r="E131" s="4" t="s">
        <v>43</v>
      </c>
      <c r="F131" s="4">
        <f>F119</f>
        <v>31.005621000000001</v>
      </c>
      <c r="G131" s="8">
        <f>F131/$F$137</f>
        <v>0.98466931858849804</v>
      </c>
      <c r="H131" s="4">
        <f>[1]ElecBY!G69</f>
        <v>10.6821</v>
      </c>
      <c r="I131" s="8">
        <f>H131/$H$137</f>
        <v>0.28962751679672039</v>
      </c>
      <c r="J131" s="8">
        <f>I131*$I$129+G131*$G$129</f>
        <v>0.70665259787178702</v>
      </c>
      <c r="K131" s="7">
        <f>J131*$K$137</f>
        <v>33.411477030841922</v>
      </c>
      <c r="L131" s="6">
        <f>K131/H131</f>
        <v>3.1278004353864803</v>
      </c>
      <c r="M131" s="7">
        <f>J131*$M$137</f>
        <v>25.234093168269599</v>
      </c>
      <c r="N131" s="6">
        <f>M131/H131</f>
        <v>2.3622783130910214</v>
      </c>
    </row>
    <row r="132" spans="5:14" x14ac:dyDescent="0.25">
      <c r="E132" s="4" t="s">
        <v>46</v>
      </c>
      <c r="F132" s="4">
        <f>F120</f>
        <v>0.108553</v>
      </c>
      <c r="G132" s="8">
        <f>F132/$F$137</f>
        <v>3.4474009903151825E-3</v>
      </c>
      <c r="H132" s="4">
        <f>[1]ElecBY!G58</f>
        <v>0.91200000000000003</v>
      </c>
      <c r="I132" s="8">
        <f>H132/$H$137</f>
        <v>2.4727375265032998E-2</v>
      </c>
      <c r="J132" s="8">
        <f>I132*$I$129+G132*$G$129</f>
        <v>1.195939070020231E-2</v>
      </c>
      <c r="K132" s="7">
        <f>J132*$K$137</f>
        <v>0.56545593815983219</v>
      </c>
      <c r="L132" s="6">
        <f>K132/H132</f>
        <v>0.62001747605244761</v>
      </c>
      <c r="M132" s="7">
        <f>J132*$M$137</f>
        <v>0.42706186897709103</v>
      </c>
      <c r="N132" s="6">
        <f>M132/H132</f>
        <v>0.46826959317663486</v>
      </c>
    </row>
    <row r="133" spans="5:14" x14ac:dyDescent="0.25">
      <c r="E133" s="4" t="s">
        <v>40</v>
      </c>
      <c r="F133" s="4">
        <f>F122+F121+F125</f>
        <v>4.5072000000000001E-2</v>
      </c>
      <c r="G133" s="8">
        <f>F133/$F$137</f>
        <v>1.4313861195497674E-3</v>
      </c>
      <c r="H133" s="4">
        <f>SUM([1]ElecBY!G60:G68)+[1]ElecBY!G71</f>
        <v>18.776499999999999</v>
      </c>
      <c r="I133" s="8">
        <f>H133/$H$137</f>
        <v>0.5090938176139167</v>
      </c>
      <c r="J133" s="8">
        <f>I133*$I$129+G133*$G$129</f>
        <v>0.20449635871729657</v>
      </c>
      <c r="K133" s="7">
        <f>J133*$K$137</f>
        <v>9.6688605019654048</v>
      </c>
      <c r="L133" s="6">
        <f>K133/H133</f>
        <v>0.51494477149444284</v>
      </c>
      <c r="M133" s="7">
        <f>J133*$M$137</f>
        <v>7.3024286388888493</v>
      </c>
      <c r="N133" s="6">
        <f>M133/H133</f>
        <v>0.38891319675599018</v>
      </c>
    </row>
    <row r="134" spans="5:14" x14ac:dyDescent="0.25">
      <c r="E134" s="4" t="s">
        <v>45</v>
      </c>
      <c r="F134" s="4">
        <f>F123+F126</f>
        <v>0.32849699999999998</v>
      </c>
      <c r="G134" s="8">
        <f>F134/$F$137</f>
        <v>1.0432331516545526E-2</v>
      </c>
      <c r="H134" s="4">
        <f>[1]ElecBY!G59</f>
        <v>6.0609000000000002</v>
      </c>
      <c r="I134" s="8">
        <f>H134/$H$137</f>
        <v>0.16433130344719135</v>
      </c>
      <c r="J134" s="8">
        <f>I134*$I$129+G134*$G$129</f>
        <v>7.1991920288803857E-2</v>
      </c>
      <c r="K134" s="7">
        <f>J134*$K$137</f>
        <v>3.4038739804816984</v>
      </c>
      <c r="L134" s="6">
        <f>K134/H134</f>
        <v>0.5616119685990032</v>
      </c>
      <c r="M134" s="7">
        <f>J134*$M$137</f>
        <v>2.57078347889966</v>
      </c>
      <c r="N134" s="6">
        <f>M134/H134</f>
        <v>0.42415870232138131</v>
      </c>
    </row>
    <row r="135" spans="5:14" x14ac:dyDescent="0.25">
      <c r="E135" s="4" t="s">
        <v>42</v>
      </c>
      <c r="F135" s="4">
        <f>F124</f>
        <v>6.1600000000000001E-4</v>
      </c>
      <c r="G135" s="8">
        <f>F135/$F$137</f>
        <v>1.9562785091468246E-5</v>
      </c>
      <c r="H135" s="4">
        <f>[1]ElecBY!G70</f>
        <v>0.45069999999999999</v>
      </c>
      <c r="I135" s="8">
        <f>H135/$H$137</f>
        <v>1.2219986877138565E-2</v>
      </c>
      <c r="J135" s="8">
        <f>I135*$I$129+G135*$G$129</f>
        <v>4.8997324219103074E-3</v>
      </c>
      <c r="K135" s="7">
        <f>J135*$K$137</f>
        <v>0.23166588188448189</v>
      </c>
      <c r="L135" s="6">
        <f>K135/H135</f>
        <v>0.51401349430770338</v>
      </c>
      <c r="M135" s="7">
        <f>J135*$M$137</f>
        <v>0.17496617829813579</v>
      </c>
      <c r="N135" s="6">
        <f>M135/H135</f>
        <v>0.38820984756630972</v>
      </c>
    </row>
    <row r="137" spans="5:14" x14ac:dyDescent="0.25">
      <c r="E137" s="4" t="s">
        <v>73</v>
      </c>
      <c r="F137" s="4">
        <f>SUM(F131:F135)</f>
        <v>31.488359000000003</v>
      </c>
      <c r="H137" s="4">
        <f>SUM(H131:H135)</f>
        <v>36.882199999999997</v>
      </c>
      <c r="K137" s="5">
        <f>M107</f>
        <v>47.281333333333336</v>
      </c>
      <c r="M137" s="5">
        <f>M107-(M104-M103)</f>
        <v>35.709333333333333</v>
      </c>
    </row>
  </sheetData>
  <mergeCells count="2">
    <mergeCell ref="G68:J68"/>
    <mergeCell ref="K68:N68"/>
  </mergeCells>
  <hyperlinks>
    <hyperlink ref="AE67" r:id="rId1" xr:uid="{63B133F9-0257-4CC9-B2B4-6D014AED1119}"/>
    <hyperlink ref="AE71" r:id="rId2" xr:uid="{678DD88D-9DB1-4889-8D5D-69CB38E28A88}"/>
  </hyperlinks>
  <pageMargins left="0.7" right="0.7" top="0.75" bottom="0.75" header="0.3" footer="0.3"/>
  <pageSetup paperSize="9" orientation="portrait" r:id="rId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ITEMS-Con</vt:lpstr>
      <vt:lpstr>ConTID</vt:lpstr>
      <vt:lpstr>ConTSLabour</vt:lpstr>
      <vt:lpstr>PWR_Lab</vt:lpstr>
      <vt:lpstr>Lab.Calcs.Assumptions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2022-12-12T12:21:55Z</dcterms:created>
  <dcterms:modified xsi:type="dcterms:W3CDTF">2023-02-17T13:54:04Z</dcterms:modified>
</cp:coreProperties>
</file>