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sonK\Desktop\"/>
    </mc:Choice>
  </mc:AlternateContent>
  <bookViews>
    <workbookView xWindow="0" yWindow="0" windowWidth="21570" windowHeight="7905"/>
  </bookViews>
  <sheets>
    <sheet name="Plan1" sheetId="1" r:id="rId1"/>
    <sheet name="Plan2" sheetId="2" r:id="rId2"/>
    <sheet name="Plan3" sheetId="3" r:id="rId3"/>
  </sheets>
  <definedNames>
    <definedName name="_xlchart.0" hidden="1">Plan2!$I$17:$L$17</definedName>
    <definedName name="_xlchart.1" hidden="1">Plan2!$I$17:$L$17</definedName>
    <definedName name="_xlchart.2" hidden="1">Plan2!$I$17:$L$17</definedName>
    <definedName name="_xlchart.3" hidden="1">Plan2!$I$17:$L$17</definedName>
  </definedNames>
  <calcPr calcId="152511"/>
</workbook>
</file>

<file path=xl/calcChain.xml><?xml version="1.0" encoding="utf-8"?>
<calcChain xmlns="http://schemas.openxmlformats.org/spreadsheetml/2006/main">
  <c r="D28" i="2" l="1"/>
  <c r="E28" i="2"/>
  <c r="C15" i="2"/>
  <c r="C27" i="2"/>
  <c r="I27" i="2" l="1"/>
  <c r="I16" i="2"/>
  <c r="K9" i="2"/>
  <c r="M10" i="2"/>
  <c r="M9" i="2"/>
  <c r="L10" i="2"/>
  <c r="L9" i="2"/>
  <c r="K10" i="2"/>
  <c r="J10" i="2"/>
  <c r="J9" i="2"/>
  <c r="T33" i="2"/>
  <c r="T34" i="2"/>
  <c r="T35" i="2"/>
  <c r="S33" i="2"/>
  <c r="S34" i="2"/>
  <c r="S35" i="2"/>
  <c r="R33" i="2"/>
  <c r="R34" i="2"/>
  <c r="R35" i="2"/>
  <c r="Q34" i="2"/>
  <c r="Q33" i="2"/>
  <c r="Q35" i="2"/>
  <c r="P21" i="2"/>
  <c r="P22" i="2"/>
  <c r="P23" i="2"/>
  <c r="O35" i="2"/>
  <c r="O34" i="2"/>
  <c r="O33" i="2"/>
  <c r="M21" i="2"/>
  <c r="Q27" i="2"/>
  <c r="J3" i="2"/>
  <c r="D15" i="2" l="1"/>
  <c r="C16" i="2"/>
  <c r="C17" i="2"/>
  <c r="C23" i="2" s="1"/>
  <c r="B17" i="2"/>
  <c r="D16" i="2"/>
  <c r="D17" i="2"/>
  <c r="E15" i="2"/>
  <c r="E16" i="2"/>
  <c r="E17" i="2"/>
  <c r="F15" i="2"/>
  <c r="F16" i="2"/>
  <c r="F17" i="2"/>
  <c r="D23" i="2"/>
  <c r="E23" i="2"/>
  <c r="F23" i="2"/>
  <c r="B15" i="2"/>
  <c r="B16" i="2"/>
  <c r="Q5" i="2"/>
  <c r="R5" i="2" s="1"/>
  <c r="H22" i="2" l="1"/>
  <c r="H23" i="2"/>
  <c r="H21" i="2"/>
  <c r="T28" i="2"/>
  <c r="M4" i="2" s="1"/>
  <c r="T29" i="2"/>
  <c r="M11" i="2" s="1"/>
  <c r="S28" i="2"/>
  <c r="L4" i="2" s="1"/>
  <c r="S29" i="2"/>
  <c r="L5" i="2" s="1"/>
  <c r="R28" i="2"/>
  <c r="K4" i="2" s="1"/>
  <c r="R29" i="2"/>
  <c r="K5" i="2" s="1"/>
  <c r="Q28" i="2"/>
  <c r="Q29" i="2"/>
  <c r="J11" i="2" s="1"/>
  <c r="T27" i="2"/>
  <c r="M3" i="2" s="1"/>
  <c r="S27" i="2"/>
  <c r="L3" i="2" s="1"/>
  <c r="R27" i="2"/>
  <c r="P27" i="2"/>
  <c r="H3" i="2"/>
  <c r="H4" i="2"/>
  <c r="H5" i="2"/>
  <c r="P29" i="2"/>
  <c r="I5" i="2" l="1"/>
  <c r="P35" i="2"/>
  <c r="I3" i="2"/>
  <c r="P33" i="2"/>
  <c r="J5" i="2"/>
  <c r="J4" i="2"/>
  <c r="K3" i="2"/>
  <c r="M5" i="2"/>
  <c r="I9" i="2"/>
  <c r="L11" i="2"/>
  <c r="I11" i="2"/>
  <c r="K11" i="2"/>
  <c r="Q4" i="2"/>
  <c r="R4" i="2" s="1"/>
  <c r="Q3" i="2"/>
  <c r="R3" i="2" s="1"/>
  <c r="P9" i="2"/>
  <c r="B3" i="2" s="1"/>
  <c r="I21" i="2" s="1"/>
  <c r="P10" i="2"/>
  <c r="P11" i="2"/>
  <c r="H27" i="2"/>
  <c r="H28" i="2"/>
  <c r="H29" i="2"/>
  <c r="H15" i="2"/>
  <c r="H16" i="2"/>
  <c r="H17" i="2"/>
  <c r="H9" i="2"/>
  <c r="H10" i="2"/>
  <c r="H11" i="2"/>
  <c r="A27" i="2"/>
  <c r="A28" i="2"/>
  <c r="A29" i="2"/>
  <c r="A21" i="2"/>
  <c r="A22" i="2"/>
  <c r="A23" i="2"/>
  <c r="A9" i="2"/>
  <c r="A10" i="2"/>
  <c r="A11" i="2"/>
  <c r="A17" i="2"/>
  <c r="A16" i="2"/>
  <c r="A15" i="2"/>
  <c r="A5" i="2"/>
  <c r="A4" i="2"/>
  <c r="A3" i="2"/>
  <c r="O11" i="2"/>
  <c r="O17" i="2" s="1"/>
  <c r="O23" i="2" s="1"/>
  <c r="O29" i="2" s="1"/>
  <c r="O10" i="2"/>
  <c r="O16" i="2" s="1"/>
  <c r="O22" i="2" s="1"/>
  <c r="O28" i="2" s="1"/>
  <c r="O9" i="2"/>
  <c r="O15" i="2" s="1"/>
  <c r="O21" i="2" s="1"/>
  <c r="O27" i="2" s="1"/>
  <c r="B4" i="2"/>
  <c r="I22" i="2" s="1"/>
  <c r="P28" i="2" l="1"/>
  <c r="B9" i="2"/>
  <c r="B21" i="2" s="1"/>
  <c r="C4" i="2"/>
  <c r="C3" i="2"/>
  <c r="C9" i="2" s="1"/>
  <c r="C21" i="2" s="1"/>
  <c r="C5" i="2"/>
  <c r="D3" i="2"/>
  <c r="S3" i="2"/>
  <c r="B5" i="2"/>
  <c r="I23" i="2" s="1"/>
  <c r="S4" i="2"/>
  <c r="D4" i="2"/>
  <c r="B10" i="2"/>
  <c r="I10" i="2" l="1"/>
  <c r="P34" i="2"/>
  <c r="B27" i="2"/>
  <c r="I4" i="2"/>
  <c r="B22" i="2"/>
  <c r="K22" i="2"/>
  <c r="J28" i="2" s="1"/>
  <c r="J16" i="2"/>
  <c r="J22" i="2"/>
  <c r="I28" i="2" s="1"/>
  <c r="K21" i="2"/>
  <c r="J27" i="2" s="1"/>
  <c r="J15" i="2"/>
  <c r="J23" i="2"/>
  <c r="I29" i="2" s="1"/>
  <c r="I17" i="2"/>
  <c r="J21" i="2"/>
  <c r="I15" i="2"/>
  <c r="B11" i="2"/>
  <c r="B23" i="2" s="1"/>
  <c r="D10" i="2"/>
  <c r="D22" i="2" s="1"/>
  <c r="C11" i="2"/>
  <c r="C29" i="2" s="1"/>
  <c r="D9" i="2"/>
  <c r="C10" i="2"/>
  <c r="T3" i="2"/>
  <c r="E3" i="2"/>
  <c r="B29" i="2"/>
  <c r="S5" i="2"/>
  <c r="D5" i="2"/>
  <c r="E4" i="2"/>
  <c r="T4" i="2"/>
  <c r="F4" i="2" s="1"/>
  <c r="B28" i="2"/>
  <c r="C28" i="2" l="1"/>
  <c r="C22" i="2"/>
  <c r="D27" i="2"/>
  <c r="D21" i="2"/>
  <c r="L22" i="2"/>
  <c r="K28" i="2" s="1"/>
  <c r="K16" i="2"/>
  <c r="K23" i="2"/>
  <c r="J29" i="2" s="1"/>
  <c r="J17" i="2"/>
  <c r="L21" i="2"/>
  <c r="K27" i="2" s="1"/>
  <c r="K15" i="2"/>
  <c r="M22" i="2"/>
  <c r="L28" i="2" s="1"/>
  <c r="L16" i="2"/>
  <c r="E9" i="2"/>
  <c r="F3" i="2"/>
  <c r="D11" i="2"/>
  <c r="D29" i="2" s="1"/>
  <c r="T5" i="2"/>
  <c r="F5" i="2" s="1"/>
  <c r="E5" i="2"/>
  <c r="F10" i="2"/>
  <c r="E10" i="2"/>
  <c r="E22" i="2" l="1"/>
  <c r="F28" i="2"/>
  <c r="F22" i="2"/>
  <c r="E27" i="2"/>
  <c r="E21" i="2"/>
  <c r="F11" i="2"/>
  <c r="F29" i="2" s="1"/>
  <c r="L17" i="2"/>
  <c r="M23" i="2"/>
  <c r="L29" i="2" s="1"/>
  <c r="F9" i="2"/>
  <c r="L27" i="2"/>
  <c r="L15" i="2"/>
  <c r="K17" i="2"/>
  <c r="L23" i="2"/>
  <c r="K29" i="2" s="1"/>
  <c r="E11" i="2"/>
  <c r="E29" i="2" s="1"/>
  <c r="F27" i="2" l="1"/>
  <c r="F21" i="2"/>
</calcChain>
</file>

<file path=xl/sharedStrings.xml><?xml version="1.0" encoding="utf-8"?>
<sst xmlns="http://schemas.openxmlformats.org/spreadsheetml/2006/main" count="107" uniqueCount="25">
  <si>
    <t>1</t>
  </si>
  <si>
    <t>4</t>
  </si>
  <si>
    <t>8</t>
  </si>
  <si>
    <t>16</t>
  </si>
  <si>
    <t>Nº CLIENTES \ Nº THREADS</t>
  </si>
  <si>
    <t>SPEEDUP</t>
  </si>
  <si>
    <t>SEQUENCIAL</t>
  </si>
  <si>
    <t>EFICIENCIA</t>
  </si>
  <si>
    <t>UTILIZAÇÃO</t>
  </si>
  <si>
    <t>REDUNDÂNCIA</t>
  </si>
  <si>
    <t>MEMORIA COMPARTILHADA</t>
  </si>
  <si>
    <t>QUALIDADE</t>
  </si>
  <si>
    <t>12</t>
  </si>
  <si>
    <t>LEI DE AMDAHL</t>
  </si>
  <si>
    <t>LEI DE GUSTAFSON-BARSIS</t>
  </si>
  <si>
    <t>MÉTRICA DE KARP-FLATT</t>
  </si>
  <si>
    <t>MÉTRICA DE ISOEFICIÊNCIA</t>
  </si>
  <si>
    <t>CODIGO SEQUENCIAL</t>
  </si>
  <si>
    <t>CODIGO PARALELO</t>
  </si>
  <si>
    <t>F DO AMDAHL</t>
  </si>
  <si>
    <t>EFICIÊNCIA /ESCALABILIDADE</t>
  </si>
  <si>
    <t>Nº CLIENTES\ Nº CAIXAS</t>
  </si>
  <si>
    <t>Nº CLIENTES \ Nº PROCESSOS</t>
  </si>
  <si>
    <t>\</t>
  </si>
  <si>
    <t>F DO GUSTAFSON-BARSIS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</si>
</sst>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mm:ss.000"/>
    <numFmt numFmtId="165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theme="9"/>
      </left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164" fontId="0" fillId="0" borderId="0" xfId="0" applyNumberFormat="1" applyFont="1"/>
    <xf numFmtId="0" fontId="0" fillId="0" borderId="0" xfId="0" applyFont="1"/>
    <xf numFmtId="4" fontId="0" fillId="0" borderId="0" xfId="1" applyNumberFormat="1" applyFont="1"/>
    <xf numFmtId="4" fontId="0" fillId="0" borderId="2" xfId="1" applyNumberFormat="1" applyFont="1" applyBorder="1"/>
    <xf numFmtId="3" fontId="0" fillId="0" borderId="0" xfId="1" applyNumberFormat="1" applyFont="1"/>
    <xf numFmtId="3" fontId="4" fillId="0" borderId="0" xfId="1" applyNumberFormat="1" applyFont="1"/>
    <xf numFmtId="165" fontId="0" fillId="0" borderId="0" xfId="0" applyNumberFormat="1" applyFont="1"/>
    <xf numFmtId="3" fontId="0" fillId="0" borderId="0" xfId="2" applyNumberFormat="1" applyFont="1"/>
    <xf numFmtId="3" fontId="0" fillId="0" borderId="0" xfId="0" applyNumberFormat="1"/>
    <xf numFmtId="3" fontId="2" fillId="0" borderId="0" xfId="0" applyNumberFormat="1" applyFont="1"/>
    <xf numFmtId="3" fontId="0" fillId="0" borderId="0" xfId="0" applyNumberFormat="1" applyFont="1"/>
    <xf numFmtId="4" fontId="0" fillId="5" borderId="0" xfId="0" applyNumberFormat="1" applyFont="1" applyFill="1" applyAlignment="1"/>
    <xf numFmtId="0" fontId="3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82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numFmt numFmtId="3" formatCode="#,##0"/>
    </dxf>
    <dxf>
      <numFmt numFmtId="4" formatCode="#,##0.00"/>
    </dxf>
    <dxf>
      <numFmt numFmtId="3" formatCode="#,##0"/>
    </dxf>
    <dxf>
      <numFmt numFmtId="165" formatCode="0.0000000"/>
    </dxf>
    <dxf>
      <numFmt numFmtId="165" formatCode="0.0000000"/>
    </dxf>
    <dxf>
      <numFmt numFmtId="165" formatCode="0.00000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numFmt numFmtId="165" formatCode="0.0000000"/>
    </dxf>
    <dxf>
      <numFmt numFmtId="165" formatCode="0.0000000"/>
    </dxf>
    <dxf>
      <numFmt numFmtId="165" formatCode="0.0000000"/>
    </dxf>
    <dxf>
      <numFmt numFmtId="3" formatCode="#,##0"/>
    </dxf>
    <dxf>
      <numFmt numFmtId="165" formatCode="0.0000000"/>
    </dxf>
    <dxf>
      <numFmt numFmtId="165" formatCode="0.0000000"/>
    </dxf>
    <dxf>
      <numFmt numFmtId="165" formatCode="0.0000000"/>
    </dxf>
    <dxf>
      <numFmt numFmtId="3" formatCode="#,##0"/>
    </dxf>
    <dxf>
      <numFmt numFmtId="166" formatCode="0.000000"/>
    </dxf>
    <dxf>
      <numFmt numFmtId="166" formatCode="0.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3" formatCode="#,##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3" formatCode="#,##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3" formatCode="#,##0"/>
    </dxf>
    <dxf>
      <numFmt numFmtId="165" formatCode="0.0000000"/>
    </dxf>
    <dxf>
      <numFmt numFmtId="165" formatCode="0.0000000"/>
    </dxf>
    <dxf>
      <numFmt numFmtId="165" formatCode="0.0000000"/>
    </dxf>
    <dxf>
      <numFmt numFmtId="3" formatCode="#,##0"/>
    </dxf>
    <dxf>
      <numFmt numFmtId="166" formatCode="0.000000"/>
    </dxf>
    <dxf>
      <numFmt numFmtId="166" formatCode="0.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3" formatCode="#,##0"/>
    </dxf>
    <dxf>
      <numFmt numFmtId="164" formatCode="mm:ss.000"/>
    </dxf>
    <dxf>
      <numFmt numFmtId="164" formatCode="mm:ss.000"/>
    </dxf>
    <dxf>
      <numFmt numFmtId="164" formatCode="mm:ss.000"/>
    </dxf>
    <dxf>
      <numFmt numFmtId="164" formatCode="mm:ss.000"/>
    </dxf>
    <dxf>
      <numFmt numFmtId="164" formatCode="mm:ss.000"/>
    </dxf>
    <dxf>
      <numFmt numFmtId="3" formatCode="#,##0"/>
    </dxf>
    <dxf>
      <numFmt numFmtId="164" formatCode="mm:ss.000"/>
    </dxf>
    <dxf>
      <numFmt numFmtId="164" formatCode="mm:ss.000"/>
    </dxf>
    <dxf>
      <numFmt numFmtId="164" formatCode="mm:ss.000"/>
    </dxf>
    <dxf>
      <numFmt numFmtId="164" formatCode="mm:ss.000"/>
    </dxf>
    <dxf>
      <numFmt numFmtId="164" formatCode="mm:ss.00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SpeedUp (Valor X Nº Processadores)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15048118985128"/>
          <c:y val="0.17171296296296298"/>
          <c:w val="0.82062729658792655"/>
          <c:h val="0.60106673412811351"/>
        </c:manualLayout>
      </c:layout>
      <c:lineChart>
        <c:grouping val="standard"/>
        <c:varyColors val="0"/>
        <c:ser>
          <c:idx val="3"/>
          <c:order val="0"/>
          <c:tx>
            <c:strRef>
              <c:f>Plan2!$A$3</c:f>
              <c:strCache>
                <c:ptCount val="1"/>
                <c:pt idx="0">
                  <c:v>10.000</c:v>
                </c:pt>
              </c:strCache>
            </c:strRef>
          </c:tx>
          <c:marker>
            <c:symbol val="none"/>
          </c:marker>
          <c:cat>
            <c:strRef>
              <c:f>Plan2!$B$2:$F$2</c:f>
              <c:strCach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strCache>
            </c:strRef>
          </c:cat>
          <c:val>
            <c:numRef>
              <c:f>Plan2!$B$3:$F$3</c:f>
              <c:numCache>
                <c:formatCode>0.0000000</c:formatCode>
                <c:ptCount val="5"/>
                <c:pt idx="0">
                  <c:v>1</c:v>
                </c:pt>
                <c:pt idx="1">
                  <c:v>2.9089851701075888</c:v>
                </c:pt>
                <c:pt idx="2">
                  <c:v>5.3683928092299427</c:v>
                </c:pt>
                <c:pt idx="3">
                  <c:v>6.1753086419753069</c:v>
                </c:pt>
                <c:pt idx="4">
                  <c:v>5.9406175771971492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D4EC-4770-B86A-5247FE396EA0}"/>
            </c:ext>
          </c:extLst>
        </c:ser>
        <c:ser>
          <c:idx val="4"/>
          <c:order val="1"/>
          <c:tx>
            <c:strRef>
              <c:f>Plan2!$A$4</c:f>
              <c:strCache>
                <c:ptCount val="1"/>
                <c:pt idx="0">
                  <c:v>100.000</c:v>
                </c:pt>
              </c:strCache>
            </c:strRef>
          </c:tx>
          <c:marker>
            <c:symbol val="none"/>
          </c:marker>
          <c:cat>
            <c:strRef>
              <c:f>Plan2!$B$2:$F$2</c:f>
              <c:strCach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strCache>
            </c:strRef>
          </c:cat>
          <c:val>
            <c:numRef>
              <c:f>Plan2!$B$4:$F$4</c:f>
              <c:numCache>
                <c:formatCode>0.0000000</c:formatCode>
                <c:ptCount val="5"/>
                <c:pt idx="0">
                  <c:v>1</c:v>
                </c:pt>
                <c:pt idx="1">
                  <c:v>6.6453918888129406</c:v>
                </c:pt>
                <c:pt idx="2">
                  <c:v>6.6978499870826989</c:v>
                </c:pt>
                <c:pt idx="3">
                  <c:v>9.6582226085516769</c:v>
                </c:pt>
                <c:pt idx="4">
                  <c:v>8.8740016733855622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D4EC-4770-B86A-5247FE396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3957856"/>
        <c:axId val="-953950784"/>
      </c:lineChart>
      <c:catAx>
        <c:axId val="-9539578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3950784"/>
        <c:crosses val="autoZero"/>
        <c:auto val="1"/>
        <c:lblAlgn val="ctr"/>
        <c:lblOffset val="100"/>
        <c:noMultiLvlLbl val="0"/>
      </c:catAx>
      <c:valAx>
        <c:axId val="-9539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395785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Escalabilidade </a:t>
            </a:r>
            <a:r>
              <a:rPr lang="pt-BR"/>
              <a:t> (E(P) Valor X Nº Passageiros)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715048118985128"/>
          <c:y val="0.17171296296296298"/>
          <c:w val="0.82062729658792655"/>
          <c:h val="0.60106673412811351"/>
        </c:manualLayout>
      </c:layout>
      <c:lineChart>
        <c:grouping val="standard"/>
        <c:varyColors val="0"/>
        <c:ser>
          <c:idx val="0"/>
          <c:order val="0"/>
          <c:tx>
            <c:strRef>
              <c:f>Plan2!$M$20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Plan2!$H$21:$H$23</c15:sqref>
                  </c15:fullRef>
                </c:ext>
              </c:extLst>
              <c:f>Plan2!$H$21:$H$22</c:f>
              <c:numCache>
                <c:formatCode>#,##0</c:formatCode>
                <c:ptCount val="2"/>
                <c:pt idx="0">
                  <c:v>10000</c:v>
                </c:pt>
                <c:pt idx="1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Plan2!$I$23:$M$23</c15:sqref>
                  </c15:fullRef>
                </c:ext>
              </c:extLst>
              <c:f>Plan2!$I$23:$J$23</c:f>
              <c:numCache>
                <c:formatCode>0.0000000</c:formatCode>
                <c:ptCount val="2"/>
                <c:pt idx="0">
                  <c:v>1</c:v>
                </c:pt>
                <c:pt idx="1">
                  <c:v>0.64911285658314521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98-46CB-B654-2E67A44E2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8639424"/>
        <c:axId val="-948643776"/>
      </c:lineChart>
      <c:catAx>
        <c:axId val="-94863942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48643776"/>
        <c:crosses val="autoZero"/>
        <c:auto val="1"/>
        <c:lblAlgn val="ctr"/>
        <c:lblOffset val="100"/>
        <c:tickMarkSkip val="1"/>
        <c:noMultiLvlLbl val="0"/>
      </c:catAx>
      <c:valAx>
        <c:axId val="-9486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4863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Eficiência (Valor X Nº Processadores)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715048118985128"/>
          <c:y val="0.17171296296296298"/>
          <c:w val="0.82062729658792655"/>
          <c:h val="0.60106673412811351"/>
        </c:manualLayout>
      </c:layout>
      <c:lineChart>
        <c:grouping val="standard"/>
        <c:varyColors val="0"/>
        <c:ser>
          <c:idx val="0"/>
          <c:order val="0"/>
          <c:tx>
            <c:strRef>
              <c:f>Plan2!$A$9</c:f>
              <c:strCache>
                <c:ptCount val="1"/>
                <c:pt idx="0">
                  <c:v>10.000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Plan2!$B$8:$F$8</c:f>
              <c:strCach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strCache>
            </c:strRef>
          </c:cat>
          <c:val>
            <c:numRef>
              <c:f>Plan2!$C$9:$F$9</c:f>
              <c:numCache>
                <c:formatCode>0.0000000</c:formatCode>
                <c:ptCount val="4"/>
                <c:pt idx="0">
                  <c:v>0.72724629252689721</c:v>
                </c:pt>
                <c:pt idx="1">
                  <c:v>0.67104910115374283</c:v>
                </c:pt>
                <c:pt idx="2">
                  <c:v>0.51460905349794228</c:v>
                </c:pt>
                <c:pt idx="3">
                  <c:v>0.37128859857482183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3-42E1-8808-A609914E52ED}"/>
            </c:ext>
          </c:extLst>
        </c:ser>
        <c:ser>
          <c:idx val="1"/>
          <c:order val="1"/>
          <c:tx>
            <c:strRef>
              <c:f>Plan2!$A$10</c:f>
              <c:strCache>
                <c:ptCount val="1"/>
                <c:pt idx="0">
                  <c:v>100.000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Plan2!$B$8:$F$8</c:f>
              <c:strCach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strCache>
            </c:strRef>
          </c:cat>
          <c:val>
            <c:numRef>
              <c:f>Plan2!$B$10:$F$10</c:f>
              <c:numCache>
                <c:formatCode>0.0000000</c:formatCode>
                <c:ptCount val="5"/>
                <c:pt idx="0">
                  <c:v>1</c:v>
                </c:pt>
                <c:pt idx="1">
                  <c:v>1.6613479722032352</c:v>
                </c:pt>
                <c:pt idx="2">
                  <c:v>0.83723124838533736</c:v>
                </c:pt>
                <c:pt idx="3">
                  <c:v>0.80485188404597308</c:v>
                </c:pt>
                <c:pt idx="4">
                  <c:v>0.55462510458659764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03-42E1-8808-A609914E5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3961664"/>
        <c:axId val="-9539551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Plan2!$A$11</c15:sqref>
                        </c15:formulaRef>
                      </c:ext>
                    </c:extLst>
                    <c:strCache>
                      <c:ptCount val="1"/>
                      <c:pt idx="0">
                        <c:v>1.000.000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Plan2!$B$8:$F$8</c15:sqref>
                        </c15:formulaRef>
                      </c:ext>
                    </c:extLst>
                    <c:strCache>
                      <c:ptCount val="5"/>
                      <c:pt idx="0">
                        <c:v>1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Plan2!$B$11:$F$11</c15:sqref>
                        </c15:formulaRef>
                      </c:ext>
                    </c:extLst>
                    <c:numCache>
                      <c:formatCode>0.0000000</c:formatCode>
                      <c:ptCount val="5"/>
                      <c:pt idx="0">
                        <c:v>1</c:v>
                      </c:pt>
                      <c:pt idx="1">
                        <c:v>0.64911285658314521</c:v>
                      </c:pt>
                      <c:pt idx="2">
                        <c:v>0.37745703244508766</c:v>
                      </c:pt>
                      <c:pt idx="3">
                        <c:v>0.34576904538294495</c:v>
                      </c:pt>
                      <c:pt idx="4">
                        <c:v>0.32670810952935431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8803-42E1-8808-A609914E52ED}"/>
                  </c:ext>
                </c:extLst>
              </c15:ser>
            </c15:filteredLineSeries>
          </c:ext>
        </c:extLst>
      </c:lineChart>
      <c:catAx>
        <c:axId val="-95396166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3955136"/>
        <c:crosses val="autoZero"/>
        <c:auto val="1"/>
        <c:lblAlgn val="ctr"/>
        <c:lblOffset val="100"/>
        <c:noMultiLvlLbl val="0"/>
      </c:catAx>
      <c:valAx>
        <c:axId val="-9539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396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Redundância (Valor X Nº Processadores)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715048118985128"/>
          <c:y val="0.17171296296296298"/>
          <c:w val="0.82062729658792655"/>
          <c:h val="0.60106673412811351"/>
        </c:manualLayout>
      </c:layout>
      <c:lineChart>
        <c:grouping val="standard"/>
        <c:varyColors val="0"/>
        <c:ser>
          <c:idx val="0"/>
          <c:order val="0"/>
          <c:tx>
            <c:strRef>
              <c:f>Plan2!$A$15</c:f>
              <c:strCache>
                <c:ptCount val="1"/>
                <c:pt idx="0">
                  <c:v>10.000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Plan2!$B$8:$F$8</c:f>
              <c:strCach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strCache>
            </c:strRef>
          </c:cat>
          <c:val>
            <c:numRef>
              <c:f>Plan2!$B$15:$F$15</c:f>
              <c:numCache>
                <c:formatCode>0.0000000</c:formatCode>
                <c:ptCount val="5"/>
                <c:pt idx="0">
                  <c:v>1</c:v>
                </c:pt>
                <c:pt idx="1">
                  <c:v>2.5684587040789055</c:v>
                </c:pt>
                <c:pt idx="2">
                  <c:v>1.9172819477266723</c:v>
                </c:pt>
                <c:pt idx="3">
                  <c:v>1.6077916060916311</c:v>
                </c:pt>
                <c:pt idx="4">
                  <c:v>1.5557264057657387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15-45FB-BE47-AEA001B36DA3}"/>
            </c:ext>
          </c:extLst>
        </c:ser>
        <c:ser>
          <c:idx val="1"/>
          <c:order val="1"/>
          <c:tx>
            <c:strRef>
              <c:f>Plan2!$A$16</c:f>
              <c:strCache>
                <c:ptCount val="1"/>
                <c:pt idx="0">
                  <c:v>100.000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Plan2!$B$8:$F$8</c:f>
              <c:strCach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strCache>
            </c:strRef>
          </c:cat>
          <c:val>
            <c:numRef>
              <c:f>Plan2!$B$16:$F$16</c:f>
              <c:numCache>
                <c:formatCode>0.0000000</c:formatCode>
                <c:ptCount val="5"/>
                <c:pt idx="0">
                  <c:v>1</c:v>
                </c:pt>
                <c:pt idx="1">
                  <c:v>2.4023170022720834</c:v>
                </c:pt>
                <c:pt idx="2">
                  <c:v>1.8865436853907607</c:v>
                </c:pt>
                <c:pt idx="3">
                  <c:v>1.4867007861861632</c:v>
                </c:pt>
                <c:pt idx="4">
                  <c:v>1.3463370684466289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15-45FB-BE47-AEA001B36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3954592"/>
        <c:axId val="-9539535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Plan2!$A$17</c15:sqref>
                        </c15:formulaRef>
                      </c:ext>
                    </c:extLst>
                    <c:strCache>
                      <c:ptCount val="1"/>
                      <c:pt idx="0">
                        <c:v>1.000.000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Plan2!$B$8:$F$8</c15:sqref>
                        </c15:formulaRef>
                      </c:ext>
                    </c:extLst>
                    <c:strCache>
                      <c:ptCount val="5"/>
                      <c:pt idx="0">
                        <c:v>1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Plan2!$B$17:$F$17</c15:sqref>
                        </c15:formulaRef>
                      </c:ext>
                    </c:extLst>
                    <c:numCache>
                      <c:formatCode>0.0000000</c:formatCode>
                      <c:ptCount val="5"/>
                      <c:pt idx="0">
                        <c:v>1</c:v>
                      </c:pt>
                      <c:pt idx="1">
                        <c:v>2.4372549403745807</c:v>
                      </c:pt>
                      <c:pt idx="2">
                        <c:v>4.2384316213156374</c:v>
                      </c:pt>
                      <c:pt idx="3">
                        <c:v>3.9509375811678984</c:v>
                      </c:pt>
                      <c:pt idx="4">
                        <c:v>4.9291707175241637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4C15-45FB-BE47-AEA001B36DA3}"/>
                  </c:ext>
                </c:extLst>
              </c15:ser>
            </c15:filteredLineSeries>
          </c:ext>
        </c:extLst>
      </c:lineChart>
      <c:catAx>
        <c:axId val="-95395459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3953504"/>
        <c:crosses val="autoZero"/>
        <c:auto val="1"/>
        <c:lblAlgn val="ctr"/>
        <c:lblOffset val="100"/>
        <c:noMultiLvlLbl val="0"/>
      </c:catAx>
      <c:valAx>
        <c:axId val="-9539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395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Utilização (Valor X Nº Processadores)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715048118985128"/>
          <c:y val="0.17171296296296298"/>
          <c:w val="0.82062729658792655"/>
          <c:h val="0.60106673412811351"/>
        </c:manualLayout>
      </c:layout>
      <c:lineChart>
        <c:grouping val="standard"/>
        <c:varyColors val="0"/>
        <c:ser>
          <c:idx val="0"/>
          <c:order val="0"/>
          <c:tx>
            <c:strRef>
              <c:f>Plan2!$A$21</c:f>
              <c:strCache>
                <c:ptCount val="1"/>
                <c:pt idx="0">
                  <c:v>10.000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Plan2!$B$20:$F$20</c:f>
              <c:strCach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strCache>
            </c:strRef>
          </c:cat>
          <c:val>
            <c:numRef>
              <c:f>Plan2!$B$21:$F$21</c:f>
              <c:numCache>
                <c:formatCode>0.0000000</c:formatCode>
                <c:ptCount val="5"/>
                <c:pt idx="0">
                  <c:v>1</c:v>
                </c:pt>
                <c:pt idx="1">
                  <c:v>1.867902070049823</c:v>
                </c:pt>
                <c:pt idx="2">
                  <c:v>1.2865903276802808</c:v>
                </c:pt>
                <c:pt idx="3">
                  <c:v>0.82738411663275069</c:v>
                </c:pt>
                <c:pt idx="4">
                  <c:v>0.57762347696260574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1F-4FE4-A58B-B30504CA495F}"/>
            </c:ext>
          </c:extLst>
        </c:ser>
        <c:ser>
          <c:idx val="1"/>
          <c:order val="1"/>
          <c:tx>
            <c:strRef>
              <c:f>Plan2!$A$22</c:f>
              <c:strCache>
                <c:ptCount val="1"/>
                <c:pt idx="0">
                  <c:v>100.000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Plan2!$B$20:$F$20</c:f>
              <c:strCach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strCache>
            </c:strRef>
          </c:cat>
          <c:val>
            <c:numRef>
              <c:f>Plan2!$B$22:$F$22</c:f>
              <c:numCache>
                <c:formatCode>0.0000000</c:formatCode>
                <c:ptCount val="5"/>
                <c:pt idx="0">
                  <c:v>1</c:v>
                </c:pt>
                <c:pt idx="1">
                  <c:v>3.9910844803140804</c:v>
                </c:pt>
                <c:pt idx="2">
                  <c:v>1.5794733248531816</c:v>
                </c:pt>
                <c:pt idx="3">
                  <c:v>1.1965739287745629</c:v>
                </c:pt>
                <c:pt idx="4">
                  <c:v>0.74671233739602483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1F-4FE4-A58B-B30504CA4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1752000"/>
        <c:axId val="-9517514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Plan2!$A$23</c15:sqref>
                        </c15:formulaRef>
                      </c:ext>
                    </c:extLst>
                    <c:strCache>
                      <c:ptCount val="1"/>
                      <c:pt idx="0">
                        <c:v>1.000.000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Plan2!$B$20:$F$20</c15:sqref>
                        </c15:formulaRef>
                      </c:ext>
                    </c:extLst>
                    <c:strCache>
                      <c:ptCount val="5"/>
                      <c:pt idx="0">
                        <c:v>1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Plan2!$B$23:$F$23</c15:sqref>
                        </c15:formulaRef>
                      </c:ext>
                    </c:extLst>
                    <c:numCache>
                      <c:formatCode>0.0000000</c:formatCode>
                      <c:ptCount val="5"/>
                      <c:pt idx="0">
                        <c:v>1</c:v>
                      </c:pt>
                      <c:pt idx="1">
                        <c:v>1.5820535165679273</c:v>
                      </c:pt>
                      <c:pt idx="2">
                        <c:v>1.599825822003222</c:v>
                      </c:pt>
                      <c:pt idx="3">
                        <c:v>1.3661119158080257</c:v>
                      </c:pt>
                      <c:pt idx="4">
                        <c:v>1.6104000466697703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061F-4FE4-A58B-B30504CA495F}"/>
                  </c:ext>
                </c:extLst>
              </c15:ser>
            </c15:filteredLineSeries>
          </c:ext>
        </c:extLst>
      </c:lineChart>
      <c:catAx>
        <c:axId val="-95175200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1751456"/>
        <c:crosses val="autoZero"/>
        <c:auto val="1"/>
        <c:lblAlgn val="ctr"/>
        <c:lblOffset val="100"/>
        <c:noMultiLvlLbl val="0"/>
      </c:catAx>
      <c:valAx>
        <c:axId val="-9517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175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Qualidade (Valor X Nº Processadores)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715048118985128"/>
          <c:y val="0.17171296296296298"/>
          <c:w val="0.82062729658792655"/>
          <c:h val="0.60106673412811351"/>
        </c:manualLayout>
      </c:layout>
      <c:lineChart>
        <c:grouping val="standard"/>
        <c:varyColors val="0"/>
        <c:ser>
          <c:idx val="0"/>
          <c:order val="0"/>
          <c:tx>
            <c:strRef>
              <c:f>Plan2!$A$27</c:f>
              <c:strCache>
                <c:ptCount val="1"/>
                <c:pt idx="0">
                  <c:v>10.000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Plan2!$B$26:$F$26</c:f>
              <c:strCach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strCache>
            </c:strRef>
          </c:cat>
          <c:val>
            <c:numRef>
              <c:f>Plan2!$B$27:$F$27</c:f>
              <c:numCache>
                <c:formatCode>0.0000000</c:formatCode>
                <c:ptCount val="5"/>
                <c:pt idx="0">
                  <c:v>1</c:v>
                </c:pt>
                <c:pt idx="1">
                  <c:v>0.82366466574557695</c:v>
                </c:pt>
                <c:pt idx="2">
                  <c:v>1.8789386576895553</c:v>
                </c:pt>
                <c:pt idx="3">
                  <c:v>1.9765433052792436</c:v>
                </c:pt>
                <c:pt idx="4">
                  <c:v>1.417783722595382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29-4EEA-B8C0-D7EC42159F7C}"/>
            </c:ext>
          </c:extLst>
        </c:ser>
        <c:ser>
          <c:idx val="1"/>
          <c:order val="1"/>
          <c:tx>
            <c:strRef>
              <c:f>Plan2!$A$28</c:f>
              <c:strCache>
                <c:ptCount val="1"/>
                <c:pt idx="0">
                  <c:v>100.000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Plan2!$B$26:$F$26</c:f>
              <c:strCach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strCache>
            </c:strRef>
          </c:cat>
          <c:val>
            <c:numRef>
              <c:f>Plan2!$B$28:$F$28</c:f>
              <c:numCache>
                <c:formatCode>0.0000000</c:formatCode>
                <c:ptCount val="5"/>
                <c:pt idx="0">
                  <c:v>1</c:v>
                </c:pt>
                <c:pt idx="1">
                  <c:v>4.5956917128478088</c:v>
                </c:pt>
                <c:pt idx="2">
                  <c:v>2.9724460396057295</c:v>
                </c:pt>
                <c:pt idx="3">
                  <c:v>5.2286504017862594</c:v>
                </c:pt>
                <c:pt idx="4">
                  <c:v>3.6556552007304521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29-4EEA-B8C0-D7EC42159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3676416"/>
        <c:axId val="-11330570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Plan2!$A$29</c15:sqref>
                        </c15:formulaRef>
                      </c:ext>
                    </c:extLst>
                    <c:strCache>
                      <c:ptCount val="1"/>
                      <c:pt idx="0">
                        <c:v>1.000.000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Plan2!$B$26:$F$26</c15:sqref>
                        </c15:formulaRef>
                      </c:ext>
                    </c:extLst>
                    <c:strCache>
                      <c:ptCount val="5"/>
                      <c:pt idx="0">
                        <c:v>1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Plan2!$B$29:$F$29</c15:sqref>
                        </c15:formulaRef>
                      </c:ext>
                    </c:extLst>
                    <c:numCache>
                      <c:formatCode>0.0000000</c:formatCode>
                      <c:ptCount val="5"/>
                      <c:pt idx="0">
                        <c:v>1</c:v>
                      </c:pt>
                      <c:pt idx="1">
                        <c:v>0.69151157493072779</c:v>
                      </c:pt>
                      <c:pt idx="2">
                        <c:v>0.26891798489938057</c:v>
                      </c:pt>
                      <c:pt idx="3">
                        <c:v>0.36312261671223522</c:v>
                      </c:pt>
                      <c:pt idx="4">
                        <c:v>0.34647025213476818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7229-4EEA-B8C0-D7EC42159F7C}"/>
                  </c:ext>
                </c:extLst>
              </c15:ser>
            </c15:filteredLineSeries>
          </c:ext>
        </c:extLst>
      </c:lineChart>
      <c:catAx>
        <c:axId val="-113367641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33057040"/>
        <c:crosses val="autoZero"/>
        <c:auto val="1"/>
        <c:lblAlgn val="ctr"/>
        <c:lblOffset val="100"/>
        <c:noMultiLvlLbl val="0"/>
      </c:catAx>
      <c:valAx>
        <c:axId val="-11330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3367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Lei</a:t>
            </a:r>
            <a:r>
              <a:rPr lang="pt-BR" baseline="0"/>
              <a:t> de Amdahl</a:t>
            </a:r>
            <a:r>
              <a:rPr lang="pt-BR"/>
              <a:t> (Valor X Nº Processadores)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715048118985128"/>
          <c:y val="0.17171296296296298"/>
          <c:w val="0.82062729658792655"/>
          <c:h val="0.60106673412811351"/>
        </c:manualLayout>
      </c:layout>
      <c:lineChart>
        <c:grouping val="standard"/>
        <c:varyColors val="0"/>
        <c:ser>
          <c:idx val="0"/>
          <c:order val="0"/>
          <c:tx>
            <c:strRef>
              <c:f>Plan2!$H$3</c:f>
              <c:strCache>
                <c:ptCount val="1"/>
                <c:pt idx="0">
                  <c:v>10.000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Plan2!$B$26:$F$26</c:f>
              <c:strCach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strCache>
            </c:strRef>
          </c:cat>
          <c:val>
            <c:numRef>
              <c:f>Plan2!$I$3:$M$3</c:f>
              <c:numCache>
                <c:formatCode>0.0000000</c:formatCode>
                <c:ptCount val="5"/>
                <c:pt idx="0">
                  <c:v>1</c:v>
                </c:pt>
                <c:pt idx="1">
                  <c:v>1.2661028876934017</c:v>
                </c:pt>
                <c:pt idx="2">
                  <c:v>1.4284423122742624</c:v>
                </c:pt>
                <c:pt idx="3">
                  <c:v>1.542045501959401</c:v>
                </c:pt>
                <c:pt idx="4">
                  <c:v>1.5793379694335039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47-4A32-82D8-213845925342}"/>
            </c:ext>
          </c:extLst>
        </c:ser>
        <c:ser>
          <c:idx val="1"/>
          <c:order val="1"/>
          <c:tx>
            <c:strRef>
              <c:f>Plan2!$H$4</c:f>
              <c:strCache>
                <c:ptCount val="1"/>
                <c:pt idx="0">
                  <c:v>100.000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Plan2!$B$26:$F$26</c:f>
              <c:strCach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strCache>
            </c:strRef>
          </c:cat>
          <c:val>
            <c:numRef>
              <c:f>Plan2!$I$4:$M$4</c:f>
              <c:numCache>
                <c:formatCode>0.0000000</c:formatCode>
                <c:ptCount val="5"/>
                <c:pt idx="0">
                  <c:v>1</c:v>
                </c:pt>
                <c:pt idx="1">
                  <c:v>1.2827716292424769</c:v>
                </c:pt>
                <c:pt idx="2">
                  <c:v>1.4349893101277704</c:v>
                </c:pt>
                <c:pt idx="3">
                  <c:v>1.5838514305327387</c:v>
                </c:pt>
                <c:pt idx="4">
                  <c:v>1.6654424567588069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47-4A32-82D8-21384592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8650848"/>
        <c:axId val="-9486459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Plan2!$H$5</c15:sqref>
                        </c15:formulaRef>
                      </c:ext>
                    </c:extLst>
                    <c:strCache>
                      <c:ptCount val="1"/>
                      <c:pt idx="0">
                        <c:v>1.000.000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Plan2!$B$26:$F$26</c15:sqref>
                        </c15:formulaRef>
                      </c:ext>
                    </c:extLst>
                    <c:strCache>
                      <c:ptCount val="5"/>
                      <c:pt idx="0">
                        <c:v>1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Plan2!$I$5:$M$5</c15:sqref>
                        </c15:formulaRef>
                      </c:ext>
                    </c:extLst>
                    <c:numCache>
                      <c:formatCode>0.0000000</c:formatCode>
                      <c:ptCount val="5"/>
                      <c:pt idx="0">
                        <c:v>1</c:v>
                      </c:pt>
                      <c:pt idx="1">
                        <c:v>1.2790952167327512</c:v>
                      </c:pt>
                      <c:pt idx="2">
                        <c:v>1.2005302422353932</c:v>
                      </c:pt>
                      <c:pt idx="3">
                        <c:v>1.2272199081553246</c:v>
                      </c:pt>
                      <c:pt idx="4">
                        <c:v>1.1878128692881798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1047-4A32-82D8-213845925342}"/>
                  </c:ext>
                </c:extLst>
              </c15:ser>
            </c15:filteredLineSeries>
          </c:ext>
        </c:extLst>
      </c:lineChart>
      <c:catAx>
        <c:axId val="-94865084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48645952"/>
        <c:crosses val="autoZero"/>
        <c:auto val="1"/>
        <c:lblAlgn val="ctr"/>
        <c:lblOffset val="100"/>
        <c:noMultiLvlLbl val="0"/>
      </c:catAx>
      <c:valAx>
        <c:axId val="-9486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4865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Lei de Gustafson-Barsis</a:t>
            </a:r>
            <a:r>
              <a:rPr lang="pt-BR"/>
              <a:t> (Valor X Nº Processadores)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715048118985128"/>
          <c:y val="0.17171296296296298"/>
          <c:w val="0.82062729658792655"/>
          <c:h val="0.60106673412811351"/>
        </c:manualLayout>
      </c:layout>
      <c:lineChart>
        <c:grouping val="standard"/>
        <c:varyColors val="0"/>
        <c:ser>
          <c:idx val="0"/>
          <c:order val="0"/>
          <c:tx>
            <c:strRef>
              <c:f>Plan2!$H$9</c:f>
              <c:strCache>
                <c:ptCount val="1"/>
                <c:pt idx="0">
                  <c:v>10.000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Plan2!$I$8:$M$8</c:f>
              <c:strCach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strCache>
            </c:strRef>
          </c:cat>
          <c:val>
            <c:numRef>
              <c:f>Plan2!$I$9:$M$9</c:f>
              <c:numCache>
                <c:formatCode>0.0000000</c:formatCode>
                <c:ptCount val="5"/>
                <c:pt idx="0">
                  <c:v>1</c:v>
                </c:pt>
                <c:pt idx="1">
                  <c:v>2.1730873952898273</c:v>
                </c:pt>
                <c:pt idx="2">
                  <c:v>2.7012140967739455</c:v>
                </c:pt>
                <c:pt idx="3">
                  <c:v>2.8348080396247415</c:v>
                </c:pt>
                <c:pt idx="4">
                  <c:v>2.9581640197607815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F4-490E-9F1E-80436D6BCC78}"/>
            </c:ext>
          </c:extLst>
        </c:ser>
        <c:ser>
          <c:idx val="1"/>
          <c:order val="1"/>
          <c:tx>
            <c:strRef>
              <c:f>Plan2!$H$10</c:f>
              <c:strCache>
                <c:ptCount val="1"/>
                <c:pt idx="0">
                  <c:v>100.000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Plan2!$I$8:$M$8</c:f>
              <c:strCach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strCache>
            </c:strRef>
          </c:cat>
          <c:val>
            <c:numRef>
              <c:f>Plan2!$I$10:$M$10</c:f>
              <c:numCache>
                <c:formatCode>0.0000000</c:formatCode>
                <c:ptCount val="5"/>
                <c:pt idx="0">
                  <c:v>1</c:v>
                </c:pt>
                <c:pt idx="1">
                  <c:v>2.1256785635979307</c:v>
                </c:pt>
                <c:pt idx="2">
                  <c:v>2.6165839795337487</c:v>
                </c:pt>
                <c:pt idx="3">
                  <c:v>2.8569876652344277</c:v>
                </c:pt>
                <c:pt idx="4">
                  <c:v>2.9828778320768805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F4-490E-9F1E-80436D6BC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8647584"/>
        <c:axId val="-9486421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Plan2!$H$11</c15:sqref>
                        </c15:formulaRef>
                      </c:ext>
                    </c:extLst>
                    <c:strCache>
                      <c:ptCount val="1"/>
                      <c:pt idx="0">
                        <c:v>1.000.000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Plan2!$I$8:$M$8</c15:sqref>
                        </c15:formulaRef>
                      </c:ext>
                    </c:extLst>
                    <c:strCache>
                      <c:ptCount val="5"/>
                      <c:pt idx="0">
                        <c:v>1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Plan2!$I$11:$M$11</c15:sqref>
                        </c15:formulaRef>
                      </c:ext>
                    </c:extLst>
                    <c:numCache>
                      <c:formatCode>0.0000000</c:formatCode>
                      <c:ptCount val="5"/>
                      <c:pt idx="0">
                        <c:v>1</c:v>
                      </c:pt>
                      <c:pt idx="1">
                        <c:v>1.8727894939538787</c:v>
                      </c:pt>
                      <c:pt idx="2">
                        <c:v>2.3362778224528853</c:v>
                      </c:pt>
                      <c:pt idx="3">
                        <c:v>3.2218013900722937</c:v>
                      </c:pt>
                      <c:pt idx="4">
                        <c:v>3.5298647508438634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DFF4-490E-9F1E-80436D6BCC78}"/>
                  </c:ext>
                </c:extLst>
              </c15:ser>
            </c15:filteredLineSeries>
          </c:ext>
        </c:extLst>
      </c:lineChart>
      <c:catAx>
        <c:axId val="-9486475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48642144"/>
        <c:crosses val="autoZero"/>
        <c:auto val="1"/>
        <c:lblAlgn val="ctr"/>
        <c:lblOffset val="100"/>
        <c:noMultiLvlLbl val="0"/>
      </c:catAx>
      <c:valAx>
        <c:axId val="-9486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4864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Lei de Karp-Flatt</a:t>
            </a:r>
            <a:r>
              <a:rPr lang="pt-BR"/>
              <a:t> (Valor X Nº Processadores)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715048118985128"/>
          <c:y val="0.17171296296296298"/>
          <c:w val="0.82062729658792655"/>
          <c:h val="0.60106673412811351"/>
        </c:manualLayout>
      </c:layout>
      <c:lineChart>
        <c:grouping val="standard"/>
        <c:varyColors val="0"/>
        <c:ser>
          <c:idx val="0"/>
          <c:order val="0"/>
          <c:tx>
            <c:strRef>
              <c:f>Plan2!$H$15</c:f>
              <c:strCache>
                <c:ptCount val="1"/>
                <c:pt idx="0">
                  <c:v>10.000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Plan2!$I$14:$L$14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strCache>
            </c:strRef>
          </c:cat>
          <c:val>
            <c:numRef>
              <c:f>Plan2!$I$15:$L$15</c:f>
              <c:numCache>
                <c:formatCode>0.0000000</c:formatCode>
                <c:ptCount val="4"/>
                <c:pt idx="0">
                  <c:v>0.12501666000266573</c:v>
                </c:pt>
                <c:pt idx="1">
                  <c:v>7.0029131204661033E-2</c:v>
                </c:pt>
                <c:pt idx="2">
                  <c:v>8.5747519174148579E-2</c:v>
                </c:pt>
                <c:pt idx="3">
                  <c:v>0.11288817806210849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87-46CE-A2B5-C01965E9C42F}"/>
            </c:ext>
          </c:extLst>
        </c:ser>
        <c:ser>
          <c:idx val="1"/>
          <c:order val="1"/>
          <c:tx>
            <c:strRef>
              <c:f>Plan2!$H$16</c:f>
              <c:strCache>
                <c:ptCount val="1"/>
                <c:pt idx="0">
                  <c:v>100.000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Plan2!$I$14:$L$14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strCache>
            </c:strRef>
          </c:cat>
          <c:val>
            <c:numRef>
              <c:f>Plan2!$I$16:$L$16</c:f>
              <c:numCache>
                <c:formatCode>0.0000000</c:formatCode>
                <c:ptCount val="4"/>
                <c:pt idx="0">
                  <c:v>-0.13269304670435242</c:v>
                </c:pt>
                <c:pt idx="1">
                  <c:v>2.7773304982272436E-2</c:v>
                </c:pt>
                <c:pt idx="2">
                  <c:v>2.2042239281121079E-2</c:v>
                </c:pt>
                <c:pt idx="3">
                  <c:v>5.3534647906639879E-2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87-46CE-A2B5-C01965E9C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8643232"/>
        <c:axId val="-94865411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Plan2!$H$17</c15:sqref>
                        </c15:formulaRef>
                      </c:ext>
                    </c:extLst>
                    <c:strCache>
                      <c:ptCount val="1"/>
                      <c:pt idx="0">
                        <c:v>1.000.000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Plan2!$I$14:$L$14</c15:sqref>
                        </c15:formulaRef>
                      </c:ext>
                    </c:extLst>
                    <c:strCache>
                      <c:ptCount val="4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Plan2!$I$17:$L$17</c15:sqref>
                        </c15:formulaRef>
                      </c:ext>
                    </c:extLst>
                    <c:numCache>
                      <c:formatCode>0.0000000</c:formatCode>
                      <c:ptCount val="4"/>
                      <c:pt idx="0">
                        <c:v>0.18018805197393259</c:v>
                      </c:pt>
                      <c:pt idx="1">
                        <c:v>0.23561545290228489</c:v>
                      </c:pt>
                      <c:pt idx="2">
                        <c:v>0.17200944423163458</c:v>
                      </c:pt>
                      <c:pt idx="3">
                        <c:v>0.13738907826940064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4287-46CE-A2B5-C01965E9C42F}"/>
                  </c:ext>
                </c:extLst>
              </c15:ser>
            </c15:filteredLineSeries>
          </c:ext>
        </c:extLst>
      </c:lineChart>
      <c:catAx>
        <c:axId val="-9486432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48654112"/>
        <c:crosses val="autoZero"/>
        <c:auto val="1"/>
        <c:lblAlgn val="ctr"/>
        <c:lblOffset val="100"/>
        <c:noMultiLvlLbl val="0"/>
      </c:catAx>
      <c:valAx>
        <c:axId val="-9486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486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Eficiência</a:t>
            </a:r>
            <a:r>
              <a:rPr lang="pt-BR"/>
              <a:t> (E(P) Valor X Nº Processadores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715048118985128"/>
          <c:y val="0.17171296296296298"/>
          <c:w val="0.82062729658792655"/>
          <c:h val="0.60106673412811351"/>
        </c:manualLayout>
      </c:layout>
      <c:lineChart>
        <c:grouping val="standard"/>
        <c:varyColors val="0"/>
        <c:ser>
          <c:idx val="0"/>
          <c:order val="0"/>
          <c:tx>
            <c:strRef>
              <c:f>Plan2!$H$22</c:f>
              <c:strCache>
                <c:ptCount val="1"/>
                <c:pt idx="0">
                  <c:v>100.000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Plan2!$I$20:$M$20</c:f>
              <c:strCach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strCache>
            </c:strRef>
          </c:cat>
          <c:val>
            <c:numRef>
              <c:f>Plan2!$I$22:$M$22</c:f>
              <c:numCache>
                <c:formatCode>0.0000000</c:formatCode>
                <c:ptCount val="5"/>
                <c:pt idx="0">
                  <c:v>1</c:v>
                </c:pt>
                <c:pt idx="1">
                  <c:v>1.6613479722032352</c:v>
                </c:pt>
                <c:pt idx="2">
                  <c:v>0.83723124838533736</c:v>
                </c:pt>
                <c:pt idx="3">
                  <c:v>0.80485188404597308</c:v>
                </c:pt>
                <c:pt idx="4">
                  <c:v>0.55462510458659764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94-4926-8481-2D5FA6F6E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8651392"/>
        <c:axId val="-948653568"/>
      </c:lineChart>
      <c:catAx>
        <c:axId val="-94865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48653568"/>
        <c:crosses val="autoZero"/>
        <c:auto val="1"/>
        <c:lblAlgn val="ctr"/>
        <c:lblOffset val="100"/>
        <c:tickMarkSkip val="1"/>
        <c:noMultiLvlLbl val="0"/>
      </c:catAx>
      <c:valAx>
        <c:axId val="-9486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4865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3</xdr:row>
      <xdr:rowOff>9525</xdr:rowOff>
    </xdr:from>
    <xdr:to>
      <xdr:col>8</xdr:col>
      <xdr:colOff>457200</xdr:colOff>
      <xdr:row>15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2</xdr:row>
      <xdr:rowOff>180975</xdr:rowOff>
    </xdr:from>
    <xdr:to>
      <xdr:col>17</xdr:col>
      <xdr:colOff>257175</xdr:colOff>
      <xdr:row>15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16</xdr:row>
      <xdr:rowOff>47625</xdr:rowOff>
    </xdr:from>
    <xdr:to>
      <xdr:col>8</xdr:col>
      <xdr:colOff>485775</xdr:colOff>
      <xdr:row>28</xdr:row>
      <xdr:rowOff>133350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16</xdr:row>
      <xdr:rowOff>9525</xdr:rowOff>
    </xdr:from>
    <xdr:to>
      <xdr:col>17</xdr:col>
      <xdr:colOff>285750</xdr:colOff>
      <xdr:row>28</xdr:row>
      <xdr:rowOff>95250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258535</xdr:colOff>
      <xdr:row>29</xdr:row>
      <xdr:rowOff>81643</xdr:rowOff>
    </xdr:from>
    <xdr:to>
      <xdr:col>8</xdr:col>
      <xdr:colOff>534760</xdr:colOff>
      <xdr:row>41</xdr:row>
      <xdr:rowOff>167368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40821</xdr:colOff>
      <xdr:row>29</xdr:row>
      <xdr:rowOff>54428</xdr:rowOff>
    </xdr:from>
    <xdr:to>
      <xdr:col>17</xdr:col>
      <xdr:colOff>317046</xdr:colOff>
      <xdr:row>41</xdr:row>
      <xdr:rowOff>140153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272143</xdr:colOff>
      <xdr:row>42</xdr:row>
      <xdr:rowOff>149679</xdr:rowOff>
    </xdr:from>
    <xdr:to>
      <xdr:col>8</xdr:col>
      <xdr:colOff>548368</xdr:colOff>
      <xdr:row>55</xdr:row>
      <xdr:rowOff>44904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217714</xdr:colOff>
      <xdr:row>43</xdr:row>
      <xdr:rowOff>95250</xdr:rowOff>
    </xdr:from>
    <xdr:to>
      <xdr:col>17</xdr:col>
      <xdr:colOff>493939</xdr:colOff>
      <xdr:row>55</xdr:row>
      <xdr:rowOff>180975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272143</xdr:colOff>
      <xdr:row>56</xdr:row>
      <xdr:rowOff>68036</xdr:rowOff>
    </xdr:from>
    <xdr:to>
      <xdr:col>8</xdr:col>
      <xdr:colOff>548368</xdr:colOff>
      <xdr:row>68</xdr:row>
      <xdr:rowOff>153761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312964</xdr:colOff>
      <xdr:row>56</xdr:row>
      <xdr:rowOff>108858</xdr:rowOff>
    </xdr:from>
    <xdr:to>
      <xdr:col>17</xdr:col>
      <xdr:colOff>589189</xdr:colOff>
      <xdr:row>69</xdr:row>
      <xdr:rowOff>4083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MemoriaCompartilhada" displayName="TabelaMemoriaCompartilhada" ref="O8:T11">
  <autoFilter ref="O8:T11"/>
  <tableColumns count="6">
    <tableColumn id="1" name="Nº CLIENTES \ Nº PROCESSOS" totalsRowLabel="Total" dataDxfId="81">
      <calculatedColumnFormula>O3</calculatedColumnFormula>
    </tableColumn>
    <tableColumn id="2" name="1" dataDxfId="80"/>
    <tableColumn id="3" name="4" dataDxfId="79"/>
    <tableColumn id="4" name="8" dataDxfId="78"/>
    <tableColumn id="5" name="12" dataDxfId="77"/>
    <tableColumn id="6" name="16" dataDxfId="76"/>
  </tableColumns>
  <tableStyleInfo name="TableStyleLight9" showFirstColumn="1" showLastColumn="0" showRowStripes="1" showColumnStripes="0"/>
</table>
</file>

<file path=xl/tables/table10.xml><?xml version="1.0" encoding="utf-8"?>
<table xmlns="http://schemas.openxmlformats.org/spreadsheetml/2006/main" id="10" name="TabelaRedundancia11" displayName="TabelaRedundancia11" ref="H14:L17" totalsRowShown="0">
  <autoFilter ref="H14:L17"/>
  <tableColumns count="5">
    <tableColumn id="1" name="Nº CLIENTES \ Nº THREADS" dataDxfId="32">
      <calculatedColumnFormula>O3</calculatedColumnFormula>
    </tableColumn>
    <tableColumn id="3" name="4" dataDxfId="31">
      <calculatedColumnFormula>(1/C3-1/TabelaRedundancia11[[#Headers],[4]])/(1 - 1/TabelaRedundancia11[[#Headers],[4]])</calculatedColumnFormula>
    </tableColumn>
    <tableColumn id="4" name="8" dataDxfId="30">
      <calculatedColumnFormula>(1/C3-1/TabelaRedundancia11[[#Headers],[8]])/(1 - 1/TabelaRedundancia11[[#Headers],[8]])</calculatedColumnFormula>
    </tableColumn>
    <tableColumn id="5" name="12">
      <calculatedColumnFormula>(1/D3-1/TabelaRedundancia11[[#Headers],[12]])/(1 - 1/TabelaRedundancia11[[#Headers],[12]])</calculatedColumnFormula>
    </tableColumn>
    <tableColumn id="6" name="16" dataDxfId="29">
      <calculatedColumnFormula>(1/E3-1/TabelaRedundancia11[[#Headers],[16]])/(1 - 1/TabelaRedundancia11[[#Headers],[16]])</calculatedColumnFormula>
    </tableColumn>
  </tableColumns>
  <tableStyleInfo name="TableStyleLight14" showFirstColumn="1" showLastColumn="0" showRowStripes="1" showColumnStripes="0"/>
</table>
</file>

<file path=xl/tables/table11.xml><?xml version="1.0" encoding="utf-8"?>
<table xmlns="http://schemas.openxmlformats.org/spreadsheetml/2006/main" id="11" name="TabelaUtilizacao12" displayName="TabelaUtilizacao12" ref="H26:L29" totalsRowShown="0">
  <autoFilter ref="H26:L29"/>
  <tableColumns count="5">
    <tableColumn id="1" name="Nº CLIENTES \ Nº THREADS" dataDxfId="28">
      <calculatedColumnFormula>O3</calculatedColumnFormula>
    </tableColumn>
    <tableColumn id="2" name="4" dataDxfId="27">
      <calculatedColumnFormula>J21/(1-J21)</calculatedColumnFormula>
    </tableColumn>
    <tableColumn id="3" name="8" dataDxfId="26">
      <calculatedColumnFormula>J21/(1-J21)</calculatedColumnFormula>
    </tableColumn>
    <tableColumn id="4" name="12" dataDxfId="25">
      <calculatedColumnFormula>K21/(1-K21)</calculatedColumnFormula>
    </tableColumn>
    <tableColumn id="5" name="16">
      <calculatedColumnFormula>L21/(1-L21)</calculatedColumnFormula>
    </tableColumn>
  </tableColumns>
  <tableStyleInfo name="TableStyleLight14" showFirstColumn="1" showLastColumn="0" showRowStripes="1" showColumnStripes="0"/>
</table>
</file>

<file path=xl/tables/table12.xml><?xml version="1.0" encoding="utf-8"?>
<table xmlns="http://schemas.openxmlformats.org/spreadsheetml/2006/main" id="12" name="TabelaMemoriaCompartilhada13" displayName="TabelaMemoriaCompartilhada13" ref="O14:P17">
  <autoFilter ref="O14:P17"/>
  <tableColumns count="2">
    <tableColumn id="1" name="Nº CLIENTES \ Nº THREADS" totalsRowLabel="Total" dataDxfId="24">
      <calculatedColumnFormula>O9</calculatedColumnFormula>
    </tableColumn>
    <tableColumn id="2" name="1" dataDxfId="23">
      <calculatedColumnFormula>P10</calculatedColumnFormula>
    </tableColumn>
  </tableColumns>
  <tableStyleInfo name="TableStyleLight9" showFirstColumn="1" showLastColumn="0" showRowStripes="1" showColumnStripes="0"/>
</table>
</file>

<file path=xl/tables/table13.xml><?xml version="1.0" encoding="utf-8"?>
<table xmlns="http://schemas.openxmlformats.org/spreadsheetml/2006/main" id="16" name="TabelaMemoriaCompartilhada1317" displayName="TabelaMemoriaCompartilhada1317" ref="O20:T23">
  <autoFilter ref="O20:T23"/>
  <tableColumns count="6">
    <tableColumn id="1" name="Nº CLIENTES \ Nº THREADS" totalsRowLabel="Total" dataDxfId="22">
      <calculatedColumnFormula>O15</calculatedColumnFormula>
    </tableColumn>
    <tableColumn id="2" name="1" dataDxfId="21">
      <calculatedColumnFormula>P15</calculatedColumnFormula>
    </tableColumn>
    <tableColumn id="3" name="4" dataDxfId="20"/>
    <tableColumn id="4" name="8" dataDxfId="19"/>
    <tableColumn id="5" name="12" dataDxfId="18"/>
    <tableColumn id="6" name="16" dataDxfId="17"/>
  </tableColumns>
  <tableStyleInfo name="TableStyleLight9" showFirstColumn="1" showLastColumn="0" showRowStripes="1" showColumnStripes="0"/>
</table>
</file>

<file path=xl/tables/table14.xml><?xml version="1.0" encoding="utf-8"?>
<table xmlns="http://schemas.openxmlformats.org/spreadsheetml/2006/main" id="17" name="TabelaMemoriaCompartilhada131718" displayName="TabelaMemoriaCompartilhada131718" ref="O26:T29">
  <autoFilter ref="O26:T29"/>
  <tableColumns count="6">
    <tableColumn id="1" name="Nº CLIENTES \ Nº THREADS" totalsRowLabel="Total" dataDxfId="16">
      <calculatedColumnFormula>O21</calculatedColumnFormula>
    </tableColumn>
    <tableColumn id="2" name="1" dataDxfId="15">
      <calculatedColumnFormula>P21/(P21+P15)</calculatedColumnFormula>
    </tableColumn>
    <tableColumn id="3" name="4" dataDxfId="14">
      <calculatedColumnFormula>Q21/(Q21+P15)</calculatedColumnFormula>
    </tableColumn>
    <tableColumn id="4" name="8" dataDxfId="13">
      <calculatedColumnFormula>R21/(R21+P15)</calculatedColumnFormula>
    </tableColumn>
    <tableColumn id="5" name="12" dataDxfId="12">
      <calculatedColumnFormula>S21/(S21+P15)</calculatedColumnFormula>
    </tableColumn>
    <tableColumn id="6" name="16" dataDxfId="11">
      <calculatedColumnFormula>T21/(T21+P15)</calculatedColumnFormula>
    </tableColumn>
  </tableColumns>
  <tableStyleInfo name="TableStyleLight9" showFirstColumn="1" showLastColumn="0" showRowStripes="1" showColumnStripes="0"/>
</table>
</file>

<file path=xl/tables/table15.xml><?xml version="1.0" encoding="utf-8"?>
<table xmlns="http://schemas.openxmlformats.org/spreadsheetml/2006/main" id="18" name="TabelaUtilizacao1219" displayName="TabelaUtilizacao1219" ref="H20:M23" totalsRowShown="0">
  <autoFilter ref="H20:M23"/>
  <tableColumns count="6">
    <tableColumn id="1" name="Nº CLIENTES \ Nº THREADS" dataDxfId="10">
      <calculatedColumnFormula>O3</calculatedColumnFormula>
    </tableColumn>
    <tableColumn id="2" name="1" dataDxfId="9">
      <calculatedColumnFormula>B3/TabelaUtilizacao1219[[#Headers],[1]]</calculatedColumnFormula>
    </tableColumn>
    <tableColumn id="3" name="4" dataDxfId="8">
      <calculatedColumnFormula>I9/TabelaSpeedUP9[[#Headers],[4]]</calculatedColumnFormula>
    </tableColumn>
    <tableColumn id="4" name="8" dataDxfId="7">
      <calculatedColumnFormula>J9/TabelaSpeedUP9[[#Headers],[8]]</calculatedColumnFormula>
    </tableColumn>
    <tableColumn id="5" name="12">
      <calculatedColumnFormula>K9/TabelaSpeedUP9[[#Headers],[12]]</calculatedColumnFormula>
    </tableColumn>
    <tableColumn id="6" name="16" dataDxfId="6">
      <calculatedColumnFormula>L9/TabelaSpeedUP9[[#Headers],[16]]</calculatedColumnFormula>
    </tableColumn>
  </tableColumns>
  <tableStyleInfo name="TableStyleLight14" showFirstColumn="1" showLastColumn="0" showRowStripes="1" showColumnStripes="0"/>
</table>
</file>

<file path=xl/tables/table16.xml><?xml version="1.0" encoding="utf-8"?>
<table xmlns="http://schemas.openxmlformats.org/spreadsheetml/2006/main" id="13" name="TabelaMemoriaCompartilhada13171814" displayName="TabelaMemoriaCompartilhada13171814" ref="O32:T35">
  <autoFilter ref="O32:T35"/>
  <tableColumns count="6">
    <tableColumn id="1" name="Nº CLIENTES \ Nº THREADS" totalsRowLabel="Total" dataDxfId="5">
      <calculatedColumnFormula>O27</calculatedColumnFormula>
    </tableColumn>
    <tableColumn id="2" name="1" dataDxfId="4">
      <calculatedColumnFormula>P27/(P27+P21)</calculatedColumnFormula>
    </tableColumn>
    <tableColumn id="3" name="4" dataDxfId="3">
      <calculatedColumnFormula>P15/(P15+(Q21/4))</calculatedColumnFormula>
    </tableColumn>
    <tableColumn id="4" name="8" dataDxfId="2">
      <calculatedColumnFormula>P15/(P15+(Q21/8))</calculatedColumnFormula>
    </tableColumn>
    <tableColumn id="5" name="12" dataDxfId="1">
      <calculatedColumnFormula>P16/(P16+(Q22/12))</calculatedColumnFormula>
    </tableColumn>
    <tableColumn id="6" name="16" dataDxfId="0">
      <calculatedColumnFormula>P16/(P16+(Q22/16))</calculatedColumnFormula>
    </tableColumn>
  </tableColumns>
  <tableStyleInfo name="TableStyleLight9" showFirstColumn="1" showLastColumn="0" showRowStripes="1" showColumnStripes="0"/>
</table>
</file>

<file path=xl/tables/table2.xml><?xml version="1.0" encoding="utf-8"?>
<table xmlns="http://schemas.openxmlformats.org/spreadsheetml/2006/main" id="2" name="TabelaSequencial" displayName="TabelaSequencial" ref="O2:T5">
  <autoFilter ref="O2:T5"/>
  <tableColumns count="6">
    <tableColumn id="1" name="Nº CLIENTES\ Nº CAIXAS" totalsRowLabel="Total" dataDxfId="75"/>
    <tableColumn id="2" name="1" dataDxfId="74"/>
    <tableColumn id="3" name="4" dataDxfId="73"/>
    <tableColumn id="4" name="8" dataDxfId="72"/>
    <tableColumn id="5" name="12" dataDxfId="71"/>
    <tableColumn id="6" name="16" dataDxfId="70"/>
  </tableColumns>
  <tableStyleInfo name="TableStyleLight11" showFirstColumn="1" showLastColumn="0" showRowStripes="1" showColumnStripes="0"/>
</table>
</file>

<file path=xl/tables/table3.xml><?xml version="1.0" encoding="utf-8"?>
<table xmlns="http://schemas.openxmlformats.org/spreadsheetml/2006/main" id="3" name="TabelaSpeedUP" displayName="TabelaSpeedUP" ref="A2:F5" totalsRowShown="0">
  <autoFilter ref="A2:F5"/>
  <tableColumns count="6">
    <tableColumn id="1" name="Nº CLIENTES \ Nº THREADS" dataDxfId="69"/>
    <tableColumn id="2" name="1" dataDxfId="68">
      <calculatedColumnFormula>TabelaSequencial[[#This Row],[1]]/P9</calculatedColumnFormula>
    </tableColumn>
    <tableColumn id="3" name="4" dataDxfId="67">
      <calculatedColumnFormula>TabelaSequencial[[#This Row],[4]]/Q9</calculatedColumnFormula>
    </tableColumn>
    <tableColumn id="4" name="8" dataDxfId="66">
      <calculatedColumnFormula>TabelaSequencial[[#This Row],[8]]/R9</calculatedColumnFormula>
    </tableColumn>
    <tableColumn id="5" name="12" dataDxfId="65">
      <calculatedColumnFormula>S3/S9</calculatedColumnFormula>
    </tableColumn>
    <tableColumn id="6" name="16" dataDxfId="64">
      <calculatedColumnFormula>T3/T9</calculatedColumnFormula>
    </tableColumn>
  </tableColumns>
  <tableStyleInfo name="TableStyleLight14" showFirstColumn="1" showLastColumn="0" showRowStripes="1" showColumnStripes="0"/>
</table>
</file>

<file path=xl/tables/table4.xml><?xml version="1.0" encoding="utf-8"?>
<table xmlns="http://schemas.openxmlformats.org/spreadsheetml/2006/main" id="4" name="TabelaEficiencia" displayName="TabelaEficiencia" ref="A8:F11" totalsRowShown="0">
  <autoFilter ref="A8:F11"/>
  <tableColumns count="6">
    <tableColumn id="1" name="Nº CLIENTES \ Nº THREADS" dataDxfId="63">
      <calculatedColumnFormula>O3</calculatedColumnFormula>
    </tableColumn>
    <tableColumn id="2" name="1" dataDxfId="62">
      <calculatedColumnFormula>B3/TabelaSpeedUP[[#Headers],[1]]</calculatedColumnFormula>
    </tableColumn>
    <tableColumn id="3" name="4" dataDxfId="61">
      <calculatedColumnFormula>C3/TabelaSpeedUP[[#Headers],[4]]</calculatedColumnFormula>
    </tableColumn>
    <tableColumn id="4" name="8" dataDxfId="60">
      <calculatedColumnFormula>D3/TabelaSpeedUP[[#Headers],[8]]</calculatedColumnFormula>
    </tableColumn>
    <tableColumn id="5" name="12">
      <calculatedColumnFormula>E3/TabelaSpeedUP[[#Headers],[12]]</calculatedColumnFormula>
    </tableColumn>
    <tableColumn id="6" name="16">
      <calculatedColumnFormula>F3/TabelaSpeedUP[[#Headers],[16]]</calculatedColumnFormula>
    </tableColumn>
  </tableColumns>
  <tableStyleInfo name="TableStyleLight14" showFirstColumn="1" showLastColumn="0" showRowStripes="1" showColumnStripes="0"/>
</table>
</file>

<file path=xl/tables/table5.xml><?xml version="1.0" encoding="utf-8"?>
<table xmlns="http://schemas.openxmlformats.org/spreadsheetml/2006/main" id="5" name="TabelaRedundancia" displayName="TabelaRedundancia" ref="A14:F17" totalsRowShown="0">
  <autoFilter ref="A14:F17"/>
  <tableColumns count="6">
    <tableColumn id="1" name="Nº CLIENTES \ Nº THREADS" dataDxfId="59">
      <calculatedColumnFormula>O3</calculatedColumnFormula>
    </tableColumn>
    <tableColumn id="2" name="1" dataDxfId="58">
      <calculatedColumnFormula>P15/P21</calculatedColumnFormula>
    </tableColumn>
    <tableColumn id="3" name="4" dataDxfId="57">
      <calculatedColumnFormula>Q21/P15</calculatedColumnFormula>
    </tableColumn>
    <tableColumn id="4" name="8" dataDxfId="56">
      <calculatedColumnFormula>R21/P15</calculatedColumnFormula>
    </tableColumn>
    <tableColumn id="5" name="12" dataDxfId="55">
      <calculatedColumnFormula>S21/P15</calculatedColumnFormula>
    </tableColumn>
    <tableColumn id="6" name="16" dataDxfId="54">
      <calculatedColumnFormula>T21/P15</calculatedColumnFormula>
    </tableColumn>
  </tableColumns>
  <tableStyleInfo name="TableStyleLight14" showFirstColumn="1" showLastColumn="0" showRowStripes="1" showColumnStripes="0"/>
</table>
</file>

<file path=xl/tables/table6.xml><?xml version="1.0" encoding="utf-8"?>
<table xmlns="http://schemas.openxmlformats.org/spreadsheetml/2006/main" id="6" name="TabelaUtilizacao" displayName="TabelaUtilizacao" ref="A20:F23" totalsRowShown="0">
  <autoFilter ref="A20:F23"/>
  <tableColumns count="6">
    <tableColumn id="1" name="Nº CLIENTES \ Nº THREADS" dataDxfId="53">
      <calculatedColumnFormula>O3</calculatedColumnFormula>
    </tableColumn>
    <tableColumn id="2" name="1" dataDxfId="52">
      <calculatedColumnFormula>B15*B9</calculatedColumnFormula>
    </tableColumn>
    <tableColumn id="3" name="4" dataDxfId="51">
      <calculatedColumnFormula>C15*TabelaSpeedUP[[#Headers],[4]]</calculatedColumnFormula>
    </tableColumn>
    <tableColumn id="4" name="8" dataDxfId="50">
      <calculatedColumnFormula>D15*TabelaSpeedUP[[#Headers],[8]]</calculatedColumnFormula>
    </tableColumn>
    <tableColumn id="5" name="12" dataDxfId="49">
      <calculatedColumnFormula>E15*TabelaSpeedUP[[#Headers],[12]]</calculatedColumnFormula>
    </tableColumn>
    <tableColumn id="6" name="16" dataDxfId="48">
      <calculatedColumnFormula>F15*TabelaSpeedUP[[#Headers],[16]]</calculatedColumnFormula>
    </tableColumn>
  </tableColumns>
  <tableStyleInfo name="TableStyleLight14" showFirstColumn="1" showLastColumn="0" showRowStripes="1" showColumnStripes="0"/>
</table>
</file>

<file path=xl/tables/table7.xml><?xml version="1.0" encoding="utf-8"?>
<table xmlns="http://schemas.openxmlformats.org/spreadsheetml/2006/main" id="7" name="TabelaQualidade" displayName="TabelaQualidade" ref="A26:F29" totalsRowShown="0">
  <autoFilter ref="A26:F29"/>
  <tableColumns count="6">
    <tableColumn id="1" name="Nº CLIENTES \ Nº THREADS" dataDxfId="47">
      <calculatedColumnFormula>O3</calculatedColumnFormula>
    </tableColumn>
    <tableColumn id="2" name="1" dataDxfId="46">
      <calculatedColumnFormula>B3*B9/B15</calculatedColumnFormula>
    </tableColumn>
    <tableColumn id="3" name="4" dataDxfId="45">
      <calculatedColumnFormula>C3*C9/C15</calculatedColumnFormula>
    </tableColumn>
    <tableColumn id="4" name="8" dataDxfId="44">
      <calculatedColumnFormula>D3*D9/D15</calculatedColumnFormula>
    </tableColumn>
    <tableColumn id="5" name="12">
      <calculatedColumnFormula>E3*E9/E15</calculatedColumnFormula>
    </tableColumn>
    <tableColumn id="6" name="16" dataDxfId="43">
      <calculatedColumnFormula>F3*F9/F15</calculatedColumnFormula>
    </tableColumn>
  </tableColumns>
  <tableStyleInfo name="TableStyleLight14" showFirstColumn="1" showLastColumn="0" showRowStripes="1" showColumnStripes="0"/>
</table>
</file>

<file path=xl/tables/table8.xml><?xml version="1.0" encoding="utf-8"?>
<table xmlns="http://schemas.openxmlformats.org/spreadsheetml/2006/main" id="8" name="TabelaSpeedUP9" displayName="TabelaSpeedUP9" ref="H2:M5" totalsRowShown="0">
  <autoFilter ref="H2:M5"/>
  <tableColumns count="6">
    <tableColumn id="1" name="Nº CLIENTES \ Nº THREADS" dataDxfId="42">
      <calculatedColumnFormula>O3</calculatedColumnFormula>
    </tableColumn>
    <tableColumn id="2" name="1" dataDxfId="41">
      <calculatedColumnFormula>1/(P27+((1-P27)/TabelaSpeedUP9[[#Headers],[1]]))</calculatedColumnFormula>
    </tableColumn>
    <tableColumn id="3" name="4" dataDxfId="40">
      <calculatedColumnFormula>TabelaSequencial[[#This Row],[4]]/#REF!</calculatedColumnFormula>
    </tableColumn>
    <tableColumn id="4" name="8" dataDxfId="39">
      <calculatedColumnFormula>TabelaSequencial[[#This Row],[8]]/#REF!</calculatedColumnFormula>
    </tableColumn>
    <tableColumn id="5" name="12" dataDxfId="38">
      <calculatedColumnFormula>#REF!/#REF!</calculatedColumnFormula>
    </tableColumn>
    <tableColumn id="6" name="16" dataDxfId="37">
      <calculatedColumnFormula>AB3/AB9</calculatedColumnFormula>
    </tableColumn>
  </tableColumns>
  <tableStyleInfo name="TableStyleLight14" showFirstColumn="1" showLastColumn="0" showRowStripes="1" showColumnStripes="0"/>
</table>
</file>

<file path=xl/tables/table9.xml><?xml version="1.0" encoding="utf-8"?>
<table xmlns="http://schemas.openxmlformats.org/spreadsheetml/2006/main" id="9" name="TabelaEficiencia10" displayName="TabelaEficiencia10" ref="H8:M11" totalsRowShown="0">
  <autoFilter ref="H8:M11"/>
  <tableColumns count="6">
    <tableColumn id="1" name="Nº CLIENTES \ Nº THREADS" dataDxfId="36">
      <calculatedColumnFormula>O3</calculatedColumnFormula>
    </tableColumn>
    <tableColumn id="2" name="1" dataDxfId="35">
      <calculatedColumnFormula>TabelaEficiencia10[[#Headers],[1]]+P27*(1-TabelaEficiencia10[[#Headers],[1]])</calculatedColumnFormula>
    </tableColumn>
    <tableColumn id="3" name="4" dataDxfId="34">
      <calculatedColumnFormula>J3/TabelaSpeedUP9[[#Headers],[4]]</calculatedColumnFormula>
    </tableColumn>
    <tableColumn id="4" name="8" dataDxfId="33">
      <calculatedColumnFormula>K3/TabelaSpeedUP9[[#Headers],[8]]</calculatedColumnFormula>
    </tableColumn>
    <tableColumn id="5" name="12">
      <calculatedColumnFormula>L3/TabelaSpeedUP9[[#Headers],[12]]</calculatedColumnFormula>
    </tableColumn>
    <tableColumn id="6" name="16">
      <calculatedColumnFormula>M3/TabelaSpeedUP9[[#Headers],[16]]</calculatedColumnFormula>
    </tableColumn>
  </tableColumns>
  <tableStyleInfo name="TableStyleLight14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9:Q56"/>
  <sheetViews>
    <sheetView tabSelected="1" topLeftCell="A19" zoomScale="70" zoomScaleNormal="70" workbookViewId="0">
      <selection activeCell="S72" sqref="S72"/>
    </sheetView>
  </sheetViews>
  <sheetFormatPr defaultRowHeight="15" x14ac:dyDescent="0.25"/>
  <sheetData>
    <row r="9" spans="11:11" x14ac:dyDescent="0.25">
      <c r="K9" t="s">
        <v>23</v>
      </c>
    </row>
    <row r="17" spans="12:17" x14ac:dyDescent="0.25">
      <c r="M17" s="2"/>
      <c r="N17" s="2"/>
    </row>
    <row r="21" spans="12:17" x14ac:dyDescent="0.25">
      <c r="M21" s="5"/>
    </row>
    <row r="22" spans="12:17" x14ac:dyDescent="0.25">
      <c r="L22" s="5"/>
    </row>
    <row r="23" spans="12:17" x14ac:dyDescent="0.25">
      <c r="Q23" s="2"/>
    </row>
    <row r="35" spans="11:11" x14ac:dyDescent="0.25">
      <c r="K35" s="2"/>
    </row>
    <row r="49" spans="12:15" x14ac:dyDescent="0.25">
      <c r="L49" s="2"/>
    </row>
    <row r="56" spans="12:15" x14ac:dyDescent="0.25">
      <c r="O56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opLeftCell="B1" zoomScale="85" zoomScaleNormal="85" workbookViewId="0">
      <selection activeCell="D28" sqref="D28"/>
    </sheetView>
  </sheetViews>
  <sheetFormatPr defaultRowHeight="15" x14ac:dyDescent="0.25"/>
  <cols>
    <col min="1" max="1" width="27.140625" style="12" bestFit="1" customWidth="1"/>
    <col min="2" max="3" width="9.5703125" bestFit="1" customWidth="1"/>
    <col min="4" max="6" width="10.7109375" bestFit="1" customWidth="1"/>
    <col min="8" max="8" width="27.140625" style="12" bestFit="1" customWidth="1"/>
    <col min="9" max="9" width="10.42578125" bestFit="1" customWidth="1"/>
    <col min="10" max="13" width="9.7109375" bestFit="1" customWidth="1"/>
    <col min="15" max="15" width="29.5703125" bestFit="1" customWidth="1"/>
    <col min="16" max="17" width="19.140625" bestFit="1" customWidth="1"/>
    <col min="18" max="20" width="17.5703125" bestFit="1" customWidth="1"/>
    <col min="22" max="22" width="27.42578125" bestFit="1" customWidth="1"/>
    <col min="23" max="23" width="19.140625" bestFit="1" customWidth="1"/>
    <col min="24" max="27" width="16.42578125" bestFit="1" customWidth="1"/>
  </cols>
  <sheetData>
    <row r="1" spans="1:20" x14ac:dyDescent="0.25">
      <c r="A1" s="17" t="s">
        <v>5</v>
      </c>
      <c r="B1" s="18"/>
      <c r="C1" s="18"/>
      <c r="D1" s="18"/>
      <c r="E1" s="18"/>
      <c r="F1" s="18"/>
      <c r="H1" s="17" t="s">
        <v>13</v>
      </c>
      <c r="I1" s="18"/>
      <c r="J1" s="18"/>
      <c r="K1" s="18"/>
      <c r="L1" s="18"/>
      <c r="M1" s="18"/>
      <c r="O1" s="19" t="s">
        <v>6</v>
      </c>
      <c r="P1" s="19"/>
      <c r="Q1" s="19"/>
      <c r="R1" s="19"/>
      <c r="S1" s="19"/>
      <c r="T1" s="19"/>
    </row>
    <row r="2" spans="1:20" x14ac:dyDescent="0.25">
      <c r="A2" s="13" t="s">
        <v>4</v>
      </c>
      <c r="B2" t="s">
        <v>0</v>
      </c>
      <c r="C2" t="s">
        <v>1</v>
      </c>
      <c r="D2" t="s">
        <v>2</v>
      </c>
      <c r="E2" t="s">
        <v>12</v>
      </c>
      <c r="F2" t="s">
        <v>3</v>
      </c>
      <c r="H2" s="13" t="s">
        <v>4</v>
      </c>
      <c r="I2" t="s">
        <v>0</v>
      </c>
      <c r="J2" t="s">
        <v>1</v>
      </c>
      <c r="K2" t="s">
        <v>2</v>
      </c>
      <c r="L2" t="s">
        <v>12</v>
      </c>
      <c r="M2" t="s">
        <v>3</v>
      </c>
      <c r="O2" t="s">
        <v>21</v>
      </c>
      <c r="P2" t="s">
        <v>0</v>
      </c>
      <c r="Q2" t="s">
        <v>1</v>
      </c>
      <c r="R2" t="s">
        <v>2</v>
      </c>
      <c r="S2" t="s">
        <v>12</v>
      </c>
      <c r="T2" t="s">
        <v>3</v>
      </c>
    </row>
    <row r="3" spans="1:20" x14ac:dyDescent="0.25">
      <c r="A3" s="12">
        <f>O3</f>
        <v>10000</v>
      </c>
      <c r="B3" s="3">
        <f>TabelaSequencial[[#This Row],[1]]/P9</f>
        <v>1</v>
      </c>
      <c r="C3" s="3">
        <f>TabelaSequencial[[#This Row],[4]]/Q9</f>
        <v>2.9089851701075888</v>
      </c>
      <c r="D3" s="3">
        <f>TabelaSequencial[[#This Row],[8]]/R9</f>
        <v>5.3683928092299427</v>
      </c>
      <c r="E3" s="3">
        <f>TabelaSequencial[[#This Row],[12]]/S9</f>
        <v>6.1753086419753069</v>
      </c>
      <c r="F3" s="3">
        <f>TabelaSequencial[[#This Row],[16]]/T9</f>
        <v>5.9406175771971492</v>
      </c>
      <c r="H3" s="12">
        <f>O3</f>
        <v>10000</v>
      </c>
      <c r="I3" s="3">
        <f>1/(P27+((1-P27)/TabelaSpeedUP9[[#Headers],[1]]))</f>
        <v>1</v>
      </c>
      <c r="J3" s="3">
        <f>1/(Q27+((1-Q27)/TabelaSpeedUP9[[#Headers],[4]]))</f>
        <v>1.2661028876934017</v>
      </c>
      <c r="K3" s="3">
        <f>1/(R27+((1-R27)/TabelaSpeedUP9[[#Headers],[8]]))</f>
        <v>1.4284423122742624</v>
      </c>
      <c r="L3" s="3">
        <f>1/(S27+((1-S27)/TabelaSpeedUP9[[#Headers],[12]]))</f>
        <v>1.542045501959401</v>
      </c>
      <c r="M3" s="3">
        <f>1/(T27+((1-T27)/TabelaSpeedUP9[[#Headers],[16]]))</f>
        <v>1.5793379694335039</v>
      </c>
      <c r="O3" s="11">
        <v>10000</v>
      </c>
      <c r="P3" s="1">
        <v>2.3157407407407404E-4</v>
      </c>
      <c r="Q3" s="1">
        <f>P3</f>
        <v>2.3157407407407404E-4</v>
      </c>
      <c r="R3" s="1">
        <f t="shared" ref="R3:T3" si="0">Q3</f>
        <v>2.3157407407407404E-4</v>
      </c>
      <c r="S3" s="1">
        <f t="shared" si="0"/>
        <v>2.3157407407407404E-4</v>
      </c>
      <c r="T3" s="1">
        <f t="shared" si="0"/>
        <v>2.3157407407407404E-4</v>
      </c>
    </row>
    <row r="4" spans="1:20" x14ac:dyDescent="0.25">
      <c r="A4" s="12">
        <f>O4</f>
        <v>100000</v>
      </c>
      <c r="B4" s="3">
        <f>TabelaSequencial[[#This Row],[1]]/P10</f>
        <v>1</v>
      </c>
      <c r="C4" s="3">
        <f>TabelaSequencial[[#This Row],[4]]/Q10</f>
        <v>6.6453918888129406</v>
      </c>
      <c r="D4" s="3">
        <f>TabelaSequencial[[#This Row],[8]]/R10</f>
        <v>6.6978499870826989</v>
      </c>
      <c r="E4" s="3">
        <f>S4/S10</f>
        <v>9.6582226085516769</v>
      </c>
      <c r="F4" s="3">
        <f>T4/T10</f>
        <v>8.8740016733855622</v>
      </c>
      <c r="H4" s="12">
        <f>O4</f>
        <v>100000</v>
      </c>
      <c r="I4" s="3">
        <f>1/(P28+((1-P28)/TabelaSpeedUP9[[#Headers],[1]]))</f>
        <v>1</v>
      </c>
      <c r="J4" s="3">
        <f>1/(Q28+((1-Q28)/TabelaSpeedUP9[[#Headers],[4]]))</f>
        <v>1.2827716292424769</v>
      </c>
      <c r="K4" s="3">
        <f>1/(R28+((1-R28)/TabelaSpeedUP9[[#Headers],[8]]))</f>
        <v>1.4349893101277704</v>
      </c>
      <c r="L4" s="3">
        <f>1/(S28+((1-S28)/TabelaSpeedUP9[[#Headers],[12]]))</f>
        <v>1.5838514305327387</v>
      </c>
      <c r="M4" s="3">
        <f>1/(T28+((1-T28)/TabelaSpeedUP9[[#Headers],[16]]))</f>
        <v>1.6654424567588069</v>
      </c>
      <c r="O4" s="11">
        <v>100000</v>
      </c>
      <c r="P4" s="1">
        <v>2.7006134259259258E-3</v>
      </c>
      <c r="Q4" s="1">
        <f>P4</f>
        <v>2.7006134259259258E-3</v>
      </c>
      <c r="R4" s="1">
        <f t="shared" ref="R4:T4" si="1">Q4</f>
        <v>2.7006134259259258E-3</v>
      </c>
      <c r="S4" s="1">
        <f t="shared" si="1"/>
        <v>2.7006134259259258E-3</v>
      </c>
      <c r="T4" s="1">
        <f t="shared" si="1"/>
        <v>2.7006134259259258E-3</v>
      </c>
    </row>
    <row r="5" spans="1:20" x14ac:dyDescent="0.25">
      <c r="A5" s="12">
        <f>O5</f>
        <v>1000000</v>
      </c>
      <c r="B5" s="3">
        <f>TabelaSequencial[[#This Row],[1]]/P11</f>
        <v>1</v>
      </c>
      <c r="C5" s="3">
        <f>TabelaSequencial[[#This Row],[4]]/Q11</f>
        <v>2.5964514263325809</v>
      </c>
      <c r="D5" s="3">
        <f>TabelaSequencial[[#This Row],[8]]/R11</f>
        <v>3.0196562595607013</v>
      </c>
      <c r="E5" s="3">
        <f>S5/S11</f>
        <v>4.1492285445953394</v>
      </c>
      <c r="F5" s="3">
        <f>T5/T11</f>
        <v>5.2273297524696689</v>
      </c>
      <c r="H5" s="12">
        <f>O5</f>
        <v>1000000</v>
      </c>
      <c r="I5" s="10">
        <f>1/(P29+((1-P29)/TabelaSpeedUP9[[#Headers],[1]]))</f>
        <v>1</v>
      </c>
      <c r="J5" s="3">
        <f>1/(Q29+((1-Q29)/TabelaSpeedUP9[[#Headers],[4]]))</f>
        <v>1.2790952167327512</v>
      </c>
      <c r="K5" s="3">
        <f>1/(R29+((1-R29)/TabelaSpeedUP9[[#Headers],[8]]))</f>
        <v>1.2005302422353932</v>
      </c>
      <c r="L5" s="3">
        <f>1/(S29+((1-S29)/TabelaSpeedUP9[[#Headers],[12]]))</f>
        <v>1.2272199081553246</v>
      </c>
      <c r="M5" s="3">
        <f>1/(T29+((1-T29)/TabelaSpeedUP9[[#Headers],[16]]))</f>
        <v>1.1878128692881798</v>
      </c>
      <c r="O5" s="11">
        <v>1000000</v>
      </c>
      <c r="P5" s="1">
        <v>1.6107314814814814E-2</v>
      </c>
      <c r="Q5" s="4">
        <f>P5</f>
        <v>1.6107314814814814E-2</v>
      </c>
      <c r="R5" s="4">
        <f t="shared" ref="R5:T5" si="2">Q5</f>
        <v>1.6107314814814814E-2</v>
      </c>
      <c r="S5" s="4">
        <f t="shared" si="2"/>
        <v>1.6107314814814814E-2</v>
      </c>
      <c r="T5" s="4">
        <f t="shared" si="2"/>
        <v>1.6107314814814814E-2</v>
      </c>
    </row>
    <row r="7" spans="1:20" x14ac:dyDescent="0.25">
      <c r="A7" s="17" t="s">
        <v>7</v>
      </c>
      <c r="B7" s="18"/>
      <c r="C7" s="18"/>
      <c r="D7" s="18"/>
      <c r="E7" s="18"/>
      <c r="F7" s="18"/>
      <c r="H7" s="17" t="s">
        <v>14</v>
      </c>
      <c r="I7" s="18"/>
      <c r="J7" s="18"/>
      <c r="K7" s="18"/>
      <c r="L7" s="18"/>
      <c r="M7" s="18"/>
      <c r="O7" s="16" t="s">
        <v>10</v>
      </c>
      <c r="P7" s="16"/>
      <c r="Q7" s="16"/>
      <c r="R7" s="16"/>
      <c r="S7" s="16"/>
      <c r="T7" s="16"/>
    </row>
    <row r="8" spans="1:20" x14ac:dyDescent="0.25">
      <c r="A8" s="13" t="s">
        <v>4</v>
      </c>
      <c r="B8" t="s">
        <v>0</v>
      </c>
      <c r="C8" t="s">
        <v>1</v>
      </c>
      <c r="D8" t="s">
        <v>2</v>
      </c>
      <c r="E8" t="s">
        <v>12</v>
      </c>
      <c r="F8" t="s">
        <v>3</v>
      </c>
      <c r="H8" s="13" t="s">
        <v>4</v>
      </c>
      <c r="I8" t="s">
        <v>0</v>
      </c>
      <c r="J8" t="s">
        <v>1</v>
      </c>
      <c r="K8" t="s">
        <v>2</v>
      </c>
      <c r="L8" t="s">
        <v>12</v>
      </c>
      <c r="M8" t="s">
        <v>3</v>
      </c>
      <c r="O8" t="s">
        <v>22</v>
      </c>
      <c r="P8" t="s">
        <v>0</v>
      </c>
      <c r="Q8" t="s">
        <v>1</v>
      </c>
      <c r="R8" t="s">
        <v>2</v>
      </c>
      <c r="S8" t="s">
        <v>12</v>
      </c>
      <c r="T8" t="s">
        <v>3</v>
      </c>
    </row>
    <row r="9" spans="1:20" x14ac:dyDescent="0.25">
      <c r="A9" s="12">
        <f>O3</f>
        <v>10000</v>
      </c>
      <c r="B9" s="3">
        <f>B3/TabelaSpeedUP[[#Headers],[1]]</f>
        <v>1</v>
      </c>
      <c r="C9" s="3">
        <f>C3/TabelaSpeedUP[[#Headers],[4]]</f>
        <v>0.72724629252689721</v>
      </c>
      <c r="D9" s="3">
        <f>D3/TabelaSpeedUP[[#Headers],[8]]</f>
        <v>0.67104910115374283</v>
      </c>
      <c r="E9" s="3">
        <f>E3/TabelaSpeedUP[[#Headers],[12]]</f>
        <v>0.51460905349794228</v>
      </c>
      <c r="F9" s="3">
        <f>F3/TabelaSpeedUP[[#Headers],[16]]</f>
        <v>0.37128859857482183</v>
      </c>
      <c r="H9" s="12">
        <f>O3</f>
        <v>10000</v>
      </c>
      <c r="I9" s="3">
        <f>TabelaEficiencia10[[#Headers],[1]]+P27*(1-TabelaEficiencia10[[#Headers],[1]])</f>
        <v>1</v>
      </c>
      <c r="J9" s="3">
        <f>TabelaEficiencia10[[#Headers],[4]]+Q33*(1-TabelaEficiencia10[[#Headers],[4]])</f>
        <v>2.1730873952898273</v>
      </c>
      <c r="K9" s="3">
        <f>TabelaEficiencia10[[#Headers],[8]]+R33*(1-TabelaEficiencia10[[#Headers],[8]])</f>
        <v>2.7012140967739455</v>
      </c>
      <c r="L9" s="3">
        <f>TabelaEficiencia10[[#Headers],[12]]+S33*(1-TabelaEficiencia10[[#Headers],[12]])</f>
        <v>2.8348080396247415</v>
      </c>
      <c r="M9" s="3">
        <f>TabelaEficiencia10[[#Headers],[16]]+T33*(1-TabelaEficiencia10[[#Headers],[16]])</f>
        <v>2.9581640197607815</v>
      </c>
      <c r="O9" s="12">
        <f t="shared" ref="O9:P11" si="3">O3</f>
        <v>10000</v>
      </c>
      <c r="P9" s="1">
        <f t="shared" si="3"/>
        <v>2.3157407407407404E-4</v>
      </c>
      <c r="Q9" s="4">
        <v>7.9606481481481485E-5</v>
      </c>
      <c r="R9" s="1">
        <v>4.3136574074074073E-5</v>
      </c>
      <c r="S9" s="1">
        <v>3.7500000000000003E-5</v>
      </c>
      <c r="T9" s="1">
        <v>3.898148148148148E-5</v>
      </c>
    </row>
    <row r="10" spans="1:20" x14ac:dyDescent="0.25">
      <c r="A10" s="12">
        <f>O4</f>
        <v>100000</v>
      </c>
      <c r="B10" s="3">
        <f>B4/TabelaSpeedUP[[#Headers],[1]]</f>
        <v>1</v>
      </c>
      <c r="C10" s="3">
        <f>C4/TabelaSpeedUP[[#Headers],[4]]</f>
        <v>1.6613479722032352</v>
      </c>
      <c r="D10" s="3">
        <f>D4/TabelaSpeedUP[[#Headers],[8]]</f>
        <v>0.83723124838533736</v>
      </c>
      <c r="E10" s="3">
        <f>E4/TabelaSpeedUP[[#Headers],[12]]</f>
        <v>0.80485188404597308</v>
      </c>
      <c r="F10" s="3">
        <f>F4/TabelaSpeedUP[[#Headers],[16]]</f>
        <v>0.55462510458659764</v>
      </c>
      <c r="H10" s="12">
        <f>O4</f>
        <v>100000</v>
      </c>
      <c r="I10" s="3">
        <f>TabelaEficiencia10[[#Headers],[1]]+P28*(1-TabelaEficiencia10[[#Headers],[1]])</f>
        <v>1</v>
      </c>
      <c r="J10" s="3">
        <f>TabelaEficiencia10[[#Headers],[4]]+Q34*(1-TabelaEficiencia10[[#Headers],[4]])</f>
        <v>2.1256785635979307</v>
      </c>
      <c r="K10" s="3">
        <f>TabelaEficiencia10[[#Headers],[8]]+R34*(1-TabelaEficiencia10[[#Headers],[8]])</f>
        <v>2.6165839795337487</v>
      </c>
      <c r="L10" s="3">
        <f>TabelaEficiencia10[[#Headers],[12]]+S34*(1-TabelaEficiencia10[[#Headers],[12]])</f>
        <v>2.8569876652344277</v>
      </c>
      <c r="M10" s="3">
        <f>TabelaEficiencia10[[#Headers],[16]]+T34*(1-TabelaEficiencia10[[#Headers],[16]])</f>
        <v>2.9828778320768805</v>
      </c>
      <c r="O10" s="12">
        <f t="shared" si="3"/>
        <v>100000</v>
      </c>
      <c r="P10" s="1">
        <f t="shared" si="3"/>
        <v>2.7006134259259258E-3</v>
      </c>
      <c r="Q10" s="1">
        <v>4.0638888888888891E-4</v>
      </c>
      <c r="R10" s="1">
        <v>4.0320601851851851E-4</v>
      </c>
      <c r="S10" s="1">
        <v>2.7961805555555558E-4</v>
      </c>
      <c r="T10" s="4">
        <v>3.0432870370370374E-4</v>
      </c>
    </row>
    <row r="11" spans="1:20" x14ac:dyDescent="0.25">
      <c r="A11" s="12">
        <f>O5</f>
        <v>1000000</v>
      </c>
      <c r="B11" s="3">
        <f>B5/TabelaSpeedUP[[#Headers],[1]]</f>
        <v>1</v>
      </c>
      <c r="C11" s="3">
        <f>C5/TabelaSpeedUP[[#Headers],[4]]</f>
        <v>0.64911285658314521</v>
      </c>
      <c r="D11" s="3">
        <f>D5/TabelaSpeedUP[[#Headers],[8]]</f>
        <v>0.37745703244508766</v>
      </c>
      <c r="E11" s="3">
        <f>E5/TabelaSpeedUP[[#Headers],[12]]</f>
        <v>0.34576904538294495</v>
      </c>
      <c r="F11" s="3">
        <f>F5/TabelaSpeedUP[[#Headers],[16]]</f>
        <v>0.32670810952935431</v>
      </c>
      <c r="H11" s="12">
        <f>O5</f>
        <v>1000000</v>
      </c>
      <c r="I11" s="3">
        <f>TabelaEficiencia10[[#Headers],[1]]+P29*(1-TabelaEficiencia10[[#Headers],[1]])</f>
        <v>1</v>
      </c>
      <c r="J11" s="3">
        <f>TabelaEficiencia10[[#Headers],[4]]+Q29*(1-TabelaEficiencia10[[#Headers],[4]])</f>
        <v>1.8727894939538787</v>
      </c>
      <c r="K11" s="3">
        <f>TabelaEficiencia10[[#Headers],[8]]+R29*(1-TabelaEficiencia10[[#Headers],[8]])</f>
        <v>2.3362778224528853</v>
      </c>
      <c r="L11" s="3">
        <f>TabelaEficiencia10[[#Headers],[12]]+S29*(1-TabelaEficiencia10[[#Headers],[12]])</f>
        <v>3.2218013900722937</v>
      </c>
      <c r="M11" s="3">
        <f>TabelaEficiencia10[[#Headers],[16]]+T29*(1-TabelaEficiencia10[[#Headers],[16]])</f>
        <v>3.5298647508438634</v>
      </c>
      <c r="O11" s="12">
        <f t="shared" si="3"/>
        <v>1000000</v>
      </c>
      <c r="P11" s="1">
        <f t="shared" si="3"/>
        <v>1.6107314814814814E-2</v>
      </c>
      <c r="Q11" s="1">
        <v>6.2035879629629628E-3</v>
      </c>
      <c r="R11" s="1">
        <v>5.3341550925925926E-3</v>
      </c>
      <c r="S11" s="1">
        <v>3.8820023148148151E-3</v>
      </c>
      <c r="T11" s="1">
        <v>3.0813657407407404E-3</v>
      </c>
    </row>
    <row r="13" spans="1:20" x14ac:dyDescent="0.25">
      <c r="A13" s="17" t="s">
        <v>9</v>
      </c>
      <c r="B13" s="18"/>
      <c r="C13" s="18"/>
      <c r="D13" s="18"/>
      <c r="E13" s="18"/>
      <c r="F13" s="18"/>
      <c r="H13" s="17" t="s">
        <v>15</v>
      </c>
      <c r="I13" s="18"/>
      <c r="J13" s="18"/>
      <c r="K13" s="18"/>
      <c r="L13" s="18"/>
      <c r="O13" s="16" t="s">
        <v>17</v>
      </c>
      <c r="P13" s="16"/>
      <c r="T13" s="2"/>
    </row>
    <row r="14" spans="1:20" x14ac:dyDescent="0.25">
      <c r="A14" s="13" t="s">
        <v>4</v>
      </c>
      <c r="B14" t="s">
        <v>0</v>
      </c>
      <c r="C14" t="s">
        <v>1</v>
      </c>
      <c r="D14" t="s">
        <v>2</v>
      </c>
      <c r="E14" t="s">
        <v>12</v>
      </c>
      <c r="F14" t="s">
        <v>3</v>
      </c>
      <c r="H14" s="13" t="s">
        <v>4</v>
      </c>
      <c r="I14" t="s">
        <v>1</v>
      </c>
      <c r="J14" t="s">
        <v>2</v>
      </c>
      <c r="K14" t="s">
        <v>12</v>
      </c>
      <c r="L14" t="s">
        <v>3</v>
      </c>
      <c r="O14" t="s">
        <v>4</v>
      </c>
      <c r="P14" t="s">
        <v>0</v>
      </c>
    </row>
    <row r="15" spans="1:20" x14ac:dyDescent="0.25">
      <c r="A15" s="12">
        <f>O3</f>
        <v>10000</v>
      </c>
      <c r="B15" s="10">
        <f>P15/P21</f>
        <v>1</v>
      </c>
      <c r="C15" s="3">
        <f>Q21/P15</f>
        <v>2.5684587040789055</v>
      </c>
      <c r="D15" s="3">
        <f>R21/P15</f>
        <v>1.9172819477266723</v>
      </c>
      <c r="E15" s="3">
        <f t="shared" ref="E15:E17" si="4">S21/P15</f>
        <v>1.6077916060916311</v>
      </c>
      <c r="F15" s="3">
        <f t="shared" ref="F15:F17" si="5">T21/P15</f>
        <v>1.5557264057657387</v>
      </c>
      <c r="H15" s="12">
        <f>O3</f>
        <v>10000</v>
      </c>
      <c r="I15" s="3">
        <f>(1/C3-1/TabelaRedundancia11[[#Headers],[4]])/(1 - 1/TabelaRedundancia11[[#Headers],[4]])</f>
        <v>0.12501666000266573</v>
      </c>
      <c r="J15" s="3">
        <f>(1/D3-1/TabelaRedundancia11[[#Headers],[8]])/(1 - 1/TabelaRedundancia11[[#Headers],[8]])</f>
        <v>7.0029131204661033E-2</v>
      </c>
      <c r="K15" s="3">
        <f>(1/E3-1/TabelaRedundancia11[[#Headers],[12]])/(1 - 1/TabelaRedundancia11[[#Headers],[12]])</f>
        <v>8.5747519174148579E-2</v>
      </c>
      <c r="L15" s="3">
        <f>(1/F3-1/TabelaRedundancia11[[#Headers],[16]])/(1 - 1/TabelaRedundancia11[[#Headers],[16]])</f>
        <v>0.11288817806210849</v>
      </c>
      <c r="O15" s="12">
        <f>O9</f>
        <v>10000</v>
      </c>
      <c r="P15" s="15">
        <v>40535849719</v>
      </c>
    </row>
    <row r="16" spans="1:20" x14ac:dyDescent="0.25">
      <c r="A16" s="12">
        <f>O4</f>
        <v>100000</v>
      </c>
      <c r="B16" s="3">
        <f>P16/P22</f>
        <v>1</v>
      </c>
      <c r="C16" s="10">
        <f t="shared" ref="C15:C17" si="6">Q22/P16</f>
        <v>2.4023170022720834</v>
      </c>
      <c r="D16" s="3">
        <f t="shared" ref="D16:D17" si="7">R22/P16</f>
        <v>1.8865436853907607</v>
      </c>
      <c r="E16" s="3">
        <f t="shared" si="4"/>
        <v>1.4867007861861632</v>
      </c>
      <c r="F16" s="10">
        <f t="shared" si="5"/>
        <v>1.3463370684466289</v>
      </c>
      <c r="H16" s="12">
        <f>O4</f>
        <v>100000</v>
      </c>
      <c r="I16" s="3">
        <f>(1/C4-1/TabelaRedundancia11[[#Headers],[4]])/(1 - 1/TabelaRedundancia11[[#Headers],[4]])</f>
        <v>-0.13269304670435242</v>
      </c>
      <c r="J16" s="3">
        <f>(1/D4-1/TabelaRedundancia11[[#Headers],[8]])/(1 - 1/TabelaRedundancia11[[#Headers],[8]])</f>
        <v>2.7773304982272436E-2</v>
      </c>
      <c r="K16" s="3">
        <f>(1/E4-1/TabelaRedundancia11[[#Headers],[12]])/(1 - 1/TabelaRedundancia11[[#Headers],[12]])</f>
        <v>2.2042239281121079E-2</v>
      </c>
      <c r="L16" s="3">
        <f>(1/F4-1/TabelaRedundancia11[[#Headers],[16]])/(1 - 1/TabelaRedundancia11[[#Headers],[16]])</f>
        <v>5.3534647906639879E-2</v>
      </c>
      <c r="O16" s="12">
        <f>O10</f>
        <v>100000</v>
      </c>
      <c r="P16" s="15">
        <v>433974690105</v>
      </c>
    </row>
    <row r="17" spans="1:20" x14ac:dyDescent="0.25">
      <c r="A17" s="12">
        <f>O5</f>
        <v>1000000</v>
      </c>
      <c r="B17" s="3">
        <f>P17/P23</f>
        <v>1</v>
      </c>
      <c r="C17" s="3">
        <f t="shared" si="6"/>
        <v>2.4372549403745807</v>
      </c>
      <c r="D17" s="3">
        <f t="shared" si="7"/>
        <v>4.2384316213156374</v>
      </c>
      <c r="E17" s="3">
        <f t="shared" si="4"/>
        <v>3.9509375811678984</v>
      </c>
      <c r="F17" s="3">
        <f t="shared" si="5"/>
        <v>4.9291707175241637</v>
      </c>
      <c r="H17" s="12">
        <f>O5</f>
        <v>1000000</v>
      </c>
      <c r="I17" s="3">
        <f>(1/C5-1/TabelaRedundancia11[[#Headers],[4]])/(1 - 1/TabelaRedundancia11[[#Headers],[4]])</f>
        <v>0.18018805197393259</v>
      </c>
      <c r="J17" s="3">
        <f>(1/D5-1/TabelaRedundancia11[[#Headers],[8]])/(1 - 1/TabelaRedundancia11[[#Headers],[8]])</f>
        <v>0.23561545290228489</v>
      </c>
      <c r="K17" s="3">
        <f>(1/E5-1/TabelaRedundancia11[[#Headers],[12]])/(1 - 1/TabelaRedundancia11[[#Headers],[12]])</f>
        <v>0.17200944423163458</v>
      </c>
      <c r="L17" s="3">
        <f>(1/F5-1/TabelaRedundancia11[[#Headers],[16]])/(1 - 1/TabelaRedundancia11[[#Headers],[16]])</f>
        <v>0.13738907826940064</v>
      </c>
      <c r="O17" s="12">
        <f>O11</f>
        <v>1000000</v>
      </c>
      <c r="P17" s="6">
        <v>2008415714525</v>
      </c>
    </row>
    <row r="19" spans="1:20" x14ac:dyDescent="0.25">
      <c r="A19" s="17" t="s">
        <v>8</v>
      </c>
      <c r="B19" s="18"/>
      <c r="C19" s="18"/>
      <c r="D19" s="18"/>
      <c r="E19" s="18"/>
      <c r="F19" s="18"/>
      <c r="H19" s="17" t="s">
        <v>20</v>
      </c>
      <c r="I19" s="18"/>
      <c r="J19" s="18"/>
      <c r="K19" s="18"/>
      <c r="L19" s="18"/>
      <c r="M19" s="18"/>
      <c r="O19" s="16" t="s">
        <v>18</v>
      </c>
      <c r="P19" s="16"/>
      <c r="Q19" s="16"/>
      <c r="R19" s="16"/>
      <c r="S19" s="16"/>
      <c r="T19" s="16"/>
    </row>
    <row r="20" spans="1:20" x14ac:dyDescent="0.25">
      <c r="A20" s="13" t="s">
        <v>4</v>
      </c>
      <c r="B20" t="s">
        <v>0</v>
      </c>
      <c r="C20" t="s">
        <v>1</v>
      </c>
      <c r="D20" t="s">
        <v>2</v>
      </c>
      <c r="E20" t="s">
        <v>12</v>
      </c>
      <c r="F20" t="s">
        <v>3</v>
      </c>
      <c r="H20" s="13" t="s">
        <v>4</v>
      </c>
      <c r="I20" t="s">
        <v>0</v>
      </c>
      <c r="J20" t="s">
        <v>1</v>
      </c>
      <c r="K20" t="s">
        <v>2</v>
      </c>
      <c r="L20" t="s">
        <v>12</v>
      </c>
      <c r="M20" t="s">
        <v>3</v>
      </c>
      <c r="O20" t="s">
        <v>4</v>
      </c>
      <c r="P20" s="2" t="s">
        <v>0</v>
      </c>
      <c r="Q20" s="2" t="s">
        <v>1</v>
      </c>
      <c r="R20" t="s">
        <v>2</v>
      </c>
      <c r="S20" t="s">
        <v>12</v>
      </c>
      <c r="T20" t="s">
        <v>3</v>
      </c>
    </row>
    <row r="21" spans="1:20" x14ac:dyDescent="0.25">
      <c r="A21" s="12">
        <f>O3</f>
        <v>10000</v>
      </c>
      <c r="B21" s="3">
        <f>B15*B9</f>
        <v>1</v>
      </c>
      <c r="C21" s="3">
        <f t="shared" ref="C21:E21" si="8">C15*C9</f>
        <v>1.867902070049823</v>
      </c>
      <c r="D21" s="3">
        <f t="shared" si="8"/>
        <v>1.2865903276802808</v>
      </c>
      <c r="E21" s="3">
        <f t="shared" si="8"/>
        <v>0.82738411663275069</v>
      </c>
      <c r="F21" s="3">
        <f>F15*F9</f>
        <v>0.57762347696260574</v>
      </c>
      <c r="H21" s="14">
        <f>O3</f>
        <v>10000</v>
      </c>
      <c r="I21" s="3">
        <f>B3/TabelaUtilizacao1219[[#Headers],[1]]</f>
        <v>1</v>
      </c>
      <c r="J21" s="3">
        <f>C3/TabelaUtilizacao1219[[#Headers],[4]]</f>
        <v>0.72724629252689721</v>
      </c>
      <c r="K21" s="3">
        <f>D3/TabelaUtilizacao1219[[#Headers],[8]]</f>
        <v>0.67104910115374283</v>
      </c>
      <c r="L21" s="3">
        <f>E3/TabelaUtilizacao1219[[#Headers],[12]]</f>
        <v>0.51460905349794228</v>
      </c>
      <c r="M21" s="3">
        <f>F3/TabelaUtilizacao1219[[#Headers],[16]]</f>
        <v>0.37128859857482183</v>
      </c>
      <c r="O21" s="12">
        <f t="shared" ref="O21:O23" si="9">O15</f>
        <v>10000</v>
      </c>
      <c r="P21" s="9">
        <f>P15</f>
        <v>40535849719</v>
      </c>
      <c r="Q21" s="15">
        <v>104114656038</v>
      </c>
      <c r="R21" s="15">
        <v>77718652902</v>
      </c>
      <c r="S21" s="15">
        <v>65173198924</v>
      </c>
      <c r="T21" s="15">
        <v>63062691788</v>
      </c>
    </row>
    <row r="22" spans="1:20" x14ac:dyDescent="0.25">
      <c r="A22" s="12">
        <f>O4</f>
        <v>100000</v>
      </c>
      <c r="B22" s="3">
        <f t="shared" ref="B22:F23" si="10">B16*B10</f>
        <v>1</v>
      </c>
      <c r="C22" s="3">
        <f t="shared" si="10"/>
        <v>3.9910844803140804</v>
      </c>
      <c r="D22" s="3">
        <f t="shared" si="10"/>
        <v>1.5794733248531816</v>
      </c>
      <c r="E22" s="3">
        <f t="shared" si="10"/>
        <v>1.1965739287745629</v>
      </c>
      <c r="F22" s="3">
        <f t="shared" si="10"/>
        <v>0.74671233739602483</v>
      </c>
      <c r="H22" s="14">
        <f t="shared" ref="H22:H23" si="11">O4</f>
        <v>100000</v>
      </c>
      <c r="I22" s="3">
        <f>B4/TabelaUtilizacao1219[[#Headers],[1]]</f>
        <v>1</v>
      </c>
      <c r="J22" s="3">
        <f>C4/TabelaUtilizacao1219[[#Headers],[4]]</f>
        <v>1.6613479722032352</v>
      </c>
      <c r="K22" s="3">
        <f>D4/TabelaUtilizacao1219[[#Headers],[8]]</f>
        <v>0.83723124838533736</v>
      </c>
      <c r="L22" s="3">
        <f>E4/TabelaUtilizacao1219[[#Headers],[12]]</f>
        <v>0.80485188404597308</v>
      </c>
      <c r="M22" s="3">
        <f>F4/TabelaUtilizacao1219[[#Headers],[16]]</f>
        <v>0.55462510458659764</v>
      </c>
      <c r="O22" s="12">
        <f t="shared" si="9"/>
        <v>100000</v>
      </c>
      <c r="P22" s="9">
        <f>P16</f>
        <v>433974690105</v>
      </c>
      <c r="Q22" s="15">
        <v>1042544776595</v>
      </c>
      <c r="R22" s="15">
        <v>818712211237</v>
      </c>
      <c r="S22" s="15">
        <v>645190512964</v>
      </c>
      <c r="T22" s="15">
        <v>584276212056</v>
      </c>
    </row>
    <row r="23" spans="1:20" x14ac:dyDescent="0.25">
      <c r="A23" s="12">
        <f>O5</f>
        <v>1000000</v>
      </c>
      <c r="B23" s="3">
        <f t="shared" si="10"/>
        <v>1</v>
      </c>
      <c r="C23" s="3">
        <f t="shared" si="10"/>
        <v>1.5820535165679273</v>
      </c>
      <c r="D23" s="3">
        <f t="shared" si="10"/>
        <v>1.599825822003222</v>
      </c>
      <c r="E23" s="3">
        <f t="shared" si="10"/>
        <v>1.3661119158080257</v>
      </c>
      <c r="F23" s="3">
        <f t="shared" si="10"/>
        <v>1.6104000466697703</v>
      </c>
      <c r="H23" s="14">
        <f t="shared" si="11"/>
        <v>1000000</v>
      </c>
      <c r="I23" s="3">
        <f>B5/TabelaUtilizacao1219[[#Headers],[1]]</f>
        <v>1</v>
      </c>
      <c r="J23" s="3">
        <f>C5/TabelaUtilizacao1219[[#Headers],[4]]</f>
        <v>0.64911285658314521</v>
      </c>
      <c r="K23" s="3">
        <f>D5/TabelaUtilizacao1219[[#Headers],[8]]</f>
        <v>0.37745703244508766</v>
      </c>
      <c r="L23" s="3">
        <f>E5/TabelaUtilizacao1219[[#Headers],[12]]</f>
        <v>0.34576904538294495</v>
      </c>
      <c r="M23" s="3">
        <f>F5/TabelaUtilizacao1219[[#Headers],[16]]</f>
        <v>0.32670810952935431</v>
      </c>
      <c r="O23" s="12">
        <f t="shared" si="9"/>
        <v>1000000</v>
      </c>
      <c r="P23" s="9">
        <f t="shared" ref="P23" si="12">P17</f>
        <v>2008415714525</v>
      </c>
      <c r="Q23" s="9">
        <v>4895021122552</v>
      </c>
      <c r="R23" s="8">
        <v>8512532673190</v>
      </c>
      <c r="S23" s="8">
        <v>7935125125125</v>
      </c>
      <c r="T23" s="8">
        <v>9899823928652</v>
      </c>
    </row>
    <row r="25" spans="1:20" x14ac:dyDescent="0.25">
      <c r="A25" s="17" t="s">
        <v>11</v>
      </c>
      <c r="B25" s="18"/>
      <c r="C25" s="18"/>
      <c r="D25" s="18"/>
      <c r="E25" s="18"/>
      <c r="F25" s="18"/>
      <c r="H25" s="17" t="s">
        <v>16</v>
      </c>
      <c r="I25" s="18"/>
      <c r="J25" s="18"/>
      <c r="K25" s="18"/>
      <c r="L25" s="18"/>
      <c r="O25" s="16" t="s">
        <v>19</v>
      </c>
      <c r="P25" s="16"/>
      <c r="Q25" s="16"/>
      <c r="R25" s="16"/>
      <c r="S25" s="16"/>
      <c r="T25" s="16"/>
    </row>
    <row r="26" spans="1:20" x14ac:dyDescent="0.25">
      <c r="A26" s="13" t="s">
        <v>4</v>
      </c>
      <c r="B26" t="s">
        <v>0</v>
      </c>
      <c r="C26" t="s">
        <v>1</v>
      </c>
      <c r="D26" t="s">
        <v>2</v>
      </c>
      <c r="E26" t="s">
        <v>12</v>
      </c>
      <c r="F26" t="s">
        <v>3</v>
      </c>
      <c r="H26" s="13" t="s">
        <v>4</v>
      </c>
      <c r="I26" t="s">
        <v>1</v>
      </c>
      <c r="J26" t="s">
        <v>2</v>
      </c>
      <c r="K26" t="s">
        <v>12</v>
      </c>
      <c r="L26" t="s">
        <v>3</v>
      </c>
      <c r="O26" t="s">
        <v>4</v>
      </c>
      <c r="P26" t="s">
        <v>0</v>
      </c>
      <c r="Q26" t="s">
        <v>1</v>
      </c>
      <c r="R26" t="s">
        <v>2</v>
      </c>
      <c r="S26" t="s">
        <v>12</v>
      </c>
      <c r="T26" t="s">
        <v>3</v>
      </c>
    </row>
    <row r="27" spans="1:20" x14ac:dyDescent="0.25">
      <c r="A27" s="14">
        <f>O3</f>
        <v>10000</v>
      </c>
      <c r="B27" s="3">
        <f>B3*B9/B15</f>
        <v>1</v>
      </c>
      <c r="C27" s="3">
        <f>C3*C9/C15</f>
        <v>0.82366466574557695</v>
      </c>
      <c r="D27" s="3">
        <f t="shared" ref="B27:F29" si="13">D3*D9/D15</f>
        <v>1.8789386576895553</v>
      </c>
      <c r="E27" s="3">
        <f t="shared" si="13"/>
        <v>1.9765433052792436</v>
      </c>
      <c r="F27" s="3">
        <f t="shared" si="13"/>
        <v>1.417783722595382</v>
      </c>
      <c r="H27" s="14">
        <f>O3</f>
        <v>10000</v>
      </c>
      <c r="I27" s="3">
        <f>J21/(1-J21)</f>
        <v>2.666311300639657</v>
      </c>
      <c r="J27" s="3">
        <f t="shared" ref="I27:L29" si="14">K21/(1-K21)</f>
        <v>2.0399673735725927</v>
      </c>
      <c r="K27" s="3">
        <f t="shared" si="14"/>
        <v>1.0601949978804575</v>
      </c>
      <c r="L27" s="3">
        <f t="shared" si="14"/>
        <v>0.59055489964580865</v>
      </c>
      <c r="O27" s="12">
        <f t="shared" ref="O27:O29" si="15">O21</f>
        <v>10000</v>
      </c>
      <c r="P27" s="6">
        <f>P21/(P21+P15)</f>
        <v>0.5</v>
      </c>
      <c r="Q27" s="6">
        <f>Q21/(Q21+P15)</f>
        <v>0.71976696861954548</v>
      </c>
      <c r="R27" s="6">
        <f>R21/(R21+P15)</f>
        <v>0.65721516880489994</v>
      </c>
      <c r="S27" s="6">
        <f>S21/(S21+P15)</f>
        <v>0.61653377606398252</v>
      </c>
      <c r="T27" s="6">
        <f>T21/(T21+P15)</f>
        <v>0.60872181085424781</v>
      </c>
    </row>
    <row r="28" spans="1:20" x14ac:dyDescent="0.25">
      <c r="A28" s="14">
        <f>O4</f>
        <v>100000</v>
      </c>
      <c r="B28" s="3">
        <f t="shared" si="13"/>
        <v>1</v>
      </c>
      <c r="C28" s="3">
        <f t="shared" ref="C28:F28" si="16">C4*C10/C16</f>
        <v>4.5956917128478088</v>
      </c>
      <c r="D28" s="3">
        <f>D4*D10/D16</f>
        <v>2.9724460396057295</v>
      </c>
      <c r="E28" s="3">
        <f>E4*E10/E16</f>
        <v>5.2286504017862594</v>
      </c>
      <c r="F28" s="3">
        <f t="shared" si="16"/>
        <v>3.6556552007304521</v>
      </c>
      <c r="H28" s="14">
        <f>O4</f>
        <v>100000</v>
      </c>
      <c r="I28" s="3">
        <f t="shared" si="14"/>
        <v>-2.5120633040856979</v>
      </c>
      <c r="J28" s="3">
        <f t="shared" si="14"/>
        <v>5.1436853823600703</v>
      </c>
      <c r="K28" s="3">
        <f t="shared" si="14"/>
        <v>4.1243128590366736</v>
      </c>
      <c r="L28" s="3">
        <f t="shared" si="14"/>
        <v>1.2452994326763476</v>
      </c>
      <c r="O28" s="12">
        <f t="shared" si="15"/>
        <v>100000</v>
      </c>
      <c r="P28" s="7">
        <f>P22/(P22+P16)</f>
        <v>0.5</v>
      </c>
      <c r="Q28" s="6">
        <f>Q22/(Q22+P16)</f>
        <v>0.70608264916755403</v>
      </c>
      <c r="R28" s="6">
        <f t="shared" ref="R28:R29" si="17">R22/(R22+P16)</f>
        <v>0.65356491742662581</v>
      </c>
      <c r="S28" s="6">
        <f>S22/(S22+P16)</f>
        <v>0.59786074562927471</v>
      </c>
      <c r="T28" s="6">
        <f>T22/(T22+P16)</f>
        <v>0.57380377548992101</v>
      </c>
    </row>
    <row r="29" spans="1:20" x14ac:dyDescent="0.25">
      <c r="A29" s="14">
        <f>O5</f>
        <v>1000000</v>
      </c>
      <c r="B29" s="3">
        <f t="shared" si="13"/>
        <v>1</v>
      </c>
      <c r="C29" s="3">
        <f t="shared" ref="C29:F29" si="18">C5*C11/C17</f>
        <v>0.69151157493072779</v>
      </c>
      <c r="D29" s="3">
        <f t="shared" si="18"/>
        <v>0.26891798489938057</v>
      </c>
      <c r="E29" s="3">
        <f t="shared" si="18"/>
        <v>0.36312261671223522</v>
      </c>
      <c r="F29" s="3">
        <f t="shared" si="18"/>
        <v>0.34647025213476818</v>
      </c>
      <c r="H29" s="14">
        <f>O5</f>
        <v>1000000</v>
      </c>
      <c r="I29" s="3">
        <f t="shared" si="14"/>
        <v>1.8499191798885535</v>
      </c>
      <c r="J29" s="3">
        <f t="shared" si="14"/>
        <v>0.60631482824001781</v>
      </c>
      <c r="K29" s="3">
        <f t="shared" si="14"/>
        <v>0.52851220649645969</v>
      </c>
      <c r="L29" s="3">
        <f t="shared" si="14"/>
        <v>0.48523992959573325</v>
      </c>
      <c r="O29" s="12">
        <f t="shared" si="15"/>
        <v>1000000</v>
      </c>
      <c r="P29" s="7">
        <f>P23/(P23+P17)</f>
        <v>0.5</v>
      </c>
      <c r="Q29" s="6">
        <f>Q23/(Q23+P17)</f>
        <v>0.70907016868204042</v>
      </c>
      <c r="R29" s="6">
        <f t="shared" si="17"/>
        <v>0.80910316822101636</v>
      </c>
      <c r="S29" s="6">
        <f>S23/(S23+P17)</f>
        <v>0.79801805544797322</v>
      </c>
      <c r="T29" s="6">
        <f>T23/(T23+P17)</f>
        <v>0.83134234994374245</v>
      </c>
    </row>
    <row r="30" spans="1:20" x14ac:dyDescent="0.25">
      <c r="K30" s="5"/>
    </row>
    <row r="31" spans="1:20" x14ac:dyDescent="0.25">
      <c r="O31" s="16" t="s">
        <v>24</v>
      </c>
      <c r="P31" s="16"/>
      <c r="Q31" s="16"/>
      <c r="R31" s="16"/>
      <c r="S31" s="16"/>
      <c r="T31" s="16"/>
    </row>
    <row r="32" spans="1:20" x14ac:dyDescent="0.25">
      <c r="O32" t="s">
        <v>4</v>
      </c>
      <c r="P32" t="s">
        <v>0</v>
      </c>
      <c r="Q32" t="s">
        <v>1</v>
      </c>
      <c r="R32" t="s">
        <v>2</v>
      </c>
      <c r="S32" t="s">
        <v>12</v>
      </c>
      <c r="T32" t="s">
        <v>3</v>
      </c>
    </row>
    <row r="33" spans="15:20" x14ac:dyDescent="0.25">
      <c r="O33" s="12">
        <f t="shared" ref="O33:O35" si="19">O27</f>
        <v>10000</v>
      </c>
      <c r="P33" s="6">
        <f>P27/(P27+P21)</f>
        <v>1.2334760550473231E-11</v>
      </c>
      <c r="Q33" s="6">
        <f t="shared" ref="Q33:Q35" si="20">P15/(P15+(Q21/4))</f>
        <v>0.60897086823672431</v>
      </c>
      <c r="R33" s="6">
        <f t="shared" ref="R33:R35" si="21">P15/(P15+(Q21/8))</f>
        <v>0.75696941474657919</v>
      </c>
      <c r="S33" s="6">
        <f t="shared" ref="S33:S35" si="22">P16/(P16+(Q22/12))</f>
        <v>0.83319926912502351</v>
      </c>
      <c r="T33" s="6">
        <f t="shared" ref="T33:T35" si="23">P16/(P16+(Q22/16))</f>
        <v>0.86945573201594795</v>
      </c>
    </row>
    <row r="34" spans="15:20" x14ac:dyDescent="0.25">
      <c r="O34" s="12">
        <f t="shared" si="19"/>
        <v>100000</v>
      </c>
      <c r="P34" s="7">
        <f>P28/(P28+P22)</f>
        <v>1.1521409229613117E-12</v>
      </c>
      <c r="Q34" s="6">
        <f>P16/(P16+(Q22/4))</f>
        <v>0.62477381213402305</v>
      </c>
      <c r="R34" s="6">
        <f t="shared" si="21"/>
        <v>0.76905943149517875</v>
      </c>
      <c r="S34" s="6">
        <f t="shared" si="22"/>
        <v>0.83118293952414291</v>
      </c>
      <c r="T34" s="6">
        <f t="shared" si="23"/>
        <v>0.86780814452820798</v>
      </c>
    </row>
    <row r="35" spans="15:20" x14ac:dyDescent="0.25">
      <c r="O35" s="12">
        <f t="shared" si="19"/>
        <v>1000000</v>
      </c>
      <c r="P35" s="7">
        <f>P29/(P29+P23)</f>
        <v>2.489524436519E-13</v>
      </c>
      <c r="Q35" s="6">
        <f t="shared" si="20"/>
        <v>0.62138287780276136</v>
      </c>
      <c r="R35" s="6">
        <f t="shared" si="21"/>
        <v>0.76648506199206523</v>
      </c>
      <c r="S35" s="6" t="e">
        <f t="shared" si="22"/>
        <v>#DIV/0!</v>
      </c>
      <c r="T35" s="6" t="e">
        <f t="shared" si="23"/>
        <v>#DIV/0!</v>
      </c>
    </row>
  </sheetData>
  <mergeCells count="16">
    <mergeCell ref="O31:T31"/>
    <mergeCell ref="A19:F19"/>
    <mergeCell ref="A25:F25"/>
    <mergeCell ref="A1:F1"/>
    <mergeCell ref="A7:F7"/>
    <mergeCell ref="A13:F13"/>
    <mergeCell ref="O19:T19"/>
    <mergeCell ref="H1:M1"/>
    <mergeCell ref="O25:T25"/>
    <mergeCell ref="O13:P13"/>
    <mergeCell ref="H19:M19"/>
    <mergeCell ref="H25:L25"/>
    <mergeCell ref="O1:T1"/>
    <mergeCell ref="O7:T7"/>
    <mergeCell ref="H7:M7"/>
    <mergeCell ref="H13:L13"/>
  </mergeCells>
  <pageMargins left="0.511811024" right="0.511811024" top="0.78740157499999996" bottom="0.78740157499999996" header="0.31496062000000002" footer="0.31496062000000002"/>
  <pageSetup paperSize="9" orientation="portrait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eduardo.shibukawa</dc:creator>
  <cp:lastModifiedBy>Alison K. Orita</cp:lastModifiedBy>
  <dcterms:created xsi:type="dcterms:W3CDTF">2016-12-20T10:39:20Z</dcterms:created>
  <dcterms:modified xsi:type="dcterms:W3CDTF">2017-02-07T08:27:56Z</dcterms:modified>
</cp:coreProperties>
</file>