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db5ad18e9aacb1/UCL/Year 4/Individual Project/Data/"/>
    </mc:Choice>
  </mc:AlternateContent>
  <xr:revisionPtr revIDLastSave="1485" documentId="8_{43C6EE54-FB48-E24B-BE57-D771EFBEE400}" xr6:coauthVersionLast="47" xr6:coauthVersionMax="47" xr10:uidLastSave="{7091087E-BFBA-5643-8A93-3F8F1C582A4C}"/>
  <bookViews>
    <workbookView xWindow="0" yWindow="500" windowWidth="17920" windowHeight="21000" activeTab="1" xr2:uid="{7B408B47-DDCE-7B45-AC5C-1BFB62539F08}"/>
  </bookViews>
  <sheets>
    <sheet name="Offshore Floating" sheetId="1" r:id="rId1"/>
    <sheet name="Offshore Fixed" sheetId="2" r:id="rId2"/>
    <sheet name="Onshore" sheetId="4" r:id="rId3"/>
    <sheet name="Cost Mod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39" i="4" l="1"/>
  <c r="C38" i="4" s="1"/>
  <c r="C32" i="4"/>
  <c r="C8" i="4"/>
  <c r="C11" i="4"/>
  <c r="C15" i="4"/>
  <c r="C7" i="4"/>
  <c r="C29" i="4"/>
  <c r="C84" i="2"/>
  <c r="C25" i="4"/>
  <c r="C20" i="4"/>
  <c r="C21" i="5"/>
  <c r="C13" i="5"/>
  <c r="C14" i="5" s="1"/>
  <c r="C11" i="5"/>
  <c r="H21" i="5"/>
  <c r="H13" i="5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70" i="2"/>
  <c r="F71" i="2"/>
  <c r="F72" i="2"/>
  <c r="F73" i="2"/>
  <c r="C18" i="5" s="1"/>
  <c r="C22" i="5" s="1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C12" i="5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C96" i="2"/>
  <c r="C90" i="2"/>
  <c r="C78" i="2"/>
  <c r="C69" i="2"/>
  <c r="F69" i="2" s="1"/>
  <c r="C65" i="2"/>
  <c r="F65" i="2" s="1"/>
  <c r="C61" i="2"/>
  <c r="C57" i="2"/>
  <c r="C56" i="2" s="1"/>
  <c r="C52" i="2"/>
  <c r="C43" i="2"/>
  <c r="C29" i="2"/>
  <c r="C22" i="2"/>
  <c r="C18" i="2"/>
  <c r="C11" i="2"/>
  <c r="C8" i="2"/>
  <c r="C85" i="1"/>
  <c r="C78" i="1"/>
  <c r="C72" i="1"/>
  <c r="C64" i="1"/>
  <c r="C58" i="1"/>
  <c r="C53" i="1"/>
  <c r="C48" i="1"/>
  <c r="C42" i="1"/>
  <c r="C37" i="1"/>
  <c r="C32" i="1"/>
  <c r="C25" i="1"/>
  <c r="C19" i="1"/>
  <c r="C15" i="1"/>
  <c r="C11" i="1"/>
  <c r="C8" i="1"/>
  <c r="C99" i="2"/>
  <c r="C89" i="2" l="1"/>
  <c r="F89" i="2" s="1"/>
  <c r="C28" i="2"/>
  <c r="C19" i="5" s="1"/>
  <c r="C73" i="2"/>
  <c r="C15" i="5"/>
  <c r="C77" i="1"/>
  <c r="C7" i="1"/>
  <c r="C56" i="1"/>
  <c r="C29" i="1"/>
  <c r="C7" i="2"/>
  <c r="F7" i="2" s="1"/>
  <c r="C23" i="5" l="1"/>
  <c r="C27" i="5"/>
  <c r="C47" i="4"/>
  <c r="F47" i="4" s="1"/>
  <c r="C26" i="5" s="1"/>
  <c r="C105" i="2"/>
  <c r="C98" i="1"/>
  <c r="C28" i="5" l="1"/>
  <c r="C29" i="5" s="1"/>
  <c r="C31" i="5" s="1"/>
  <c r="C53" i="4"/>
</calcChain>
</file>

<file path=xl/sharedStrings.xml><?xml version="1.0" encoding="utf-8"?>
<sst xmlns="http://schemas.openxmlformats.org/spreadsheetml/2006/main" count="600" uniqueCount="201">
  <si>
    <t>Category</t>
  </si>
  <si>
    <t>Rounded cost</t>
  </si>
  <si>
    <t>Unit</t>
  </si>
  <si>
    <t>Development and project management</t>
  </si>
  <si>
    <t>£/MW</t>
  </si>
  <si>
    <t>Development and consenting services</t>
  </si>
  <si>
    <t>Environmental impact assessments</t>
  </si>
  <si>
    <t>Development activities and other consenting services</t>
  </si>
  <si>
    <t>Environmental surveys</t>
  </si>
  <si>
    <t>Offshore species and habitat surveys</t>
  </si>
  <si>
    <t>Onshore environmental surveys</t>
  </si>
  <si>
    <t>Human impact studies</t>
  </si>
  <si>
    <t>Resource and metocean assessment</t>
  </si>
  <si>
    <t>Structure</t>
  </si>
  <si>
    <t>Sensors</t>
  </si>
  <si>
    <t>Maintenance</t>
  </si>
  <si>
    <t>Geological and hydrographical surveys</t>
  </si>
  <si>
    <t>Geophysical surveys</t>
  </si>
  <si>
    <t>Geotechnical surveys</t>
  </si>
  <si>
    <t>Hydrographic surveys</t>
  </si>
  <si>
    <t>Engineering and consultancy</t>
  </si>
  <si>
    <t>Project management</t>
  </si>
  <si>
    <t>Wind turbine</t>
  </si>
  <si>
    <t>Nacelle</t>
  </si>
  <si>
    <t>Rotor</t>
  </si>
  <si>
    <t>Tower</t>
  </si>
  <si>
    <t>Balance of plant</t>
  </si>
  <si>
    <t>Array cable</t>
  </si>
  <si>
    <t>Export cable</t>
  </si>
  <si>
    <t>Cable accessories</t>
  </si>
  <si>
    <t>Interface</t>
  </si>
  <si>
    <t>Cable protection</t>
  </si>
  <si>
    <t>Buoyancy</t>
  </si>
  <si>
    <t>Connectors and joints</t>
  </si>
  <si>
    <t>Floating substructure</t>
  </si>
  <si>
    <t>Secondary steel</t>
  </si>
  <si>
    <t>Systems</t>
  </si>
  <si>
    <t>Corrosion protection</t>
  </si>
  <si>
    <t>Mooring systems</t>
  </si>
  <si>
    <t>Anchor systems</t>
  </si>
  <si>
    <t>Mooring lines and chains</t>
  </si>
  <si>
    <t>Jewellery</t>
  </si>
  <si>
    <t>Topside connection</t>
  </si>
  <si>
    <t>Installation aids</t>
  </si>
  <si>
    <t>Offshore substation</t>
  </si>
  <si>
    <t>HVAC electrical system</t>
  </si>
  <si>
    <t>Auxiliary systems</t>
  </si>
  <si>
    <t>Topside structure</t>
  </si>
  <si>
    <t>Foundation</t>
  </si>
  <si>
    <t>Onshore substation</t>
  </si>
  <si>
    <t>Electrical system</t>
  </si>
  <si>
    <t>Buildings, access and security</t>
  </si>
  <si>
    <t>Installation and commissioning</t>
  </si>
  <si>
    <t>Inbound transport</t>
  </si>
  <si>
    <t>Offshore cable installation </t>
  </si>
  <si>
    <t>Export cable installation</t>
  </si>
  <si>
    <t>Array cable installation</t>
  </si>
  <si>
    <t>Cable pull-in</t>
  </si>
  <si>
    <t>Electrical testing and termination</t>
  </si>
  <si>
    <t>Mooring and anchoring pre-installation</t>
  </si>
  <si>
    <t>Floating substructure - turbine assembly</t>
  </si>
  <si>
    <t>Heavy lifting and moving equipment</t>
  </si>
  <si>
    <t>Technician services</t>
  </si>
  <si>
    <t>Marshalling port</t>
  </si>
  <si>
    <t>Other</t>
  </si>
  <si>
    <t>Floating substructure - turbine installation</t>
  </si>
  <si>
    <t>Offshore substation installation</t>
  </si>
  <si>
    <t>Onshore export cable installation</t>
  </si>
  <si>
    <t>Offshore logistics</t>
  </si>
  <si>
    <t>Sea-based support</t>
  </si>
  <si>
    <t>Marine coordination</t>
  </si>
  <si>
    <t>Weather forecasting and metocean data</t>
  </si>
  <si>
    <t>Marine safety and rescue</t>
  </si>
  <si>
    <t>Operations</t>
  </si>
  <si>
    <t>Operations control centre</t>
  </si>
  <si>
    <t>Training</t>
  </si>
  <si>
    <t>Onshore logistics</t>
  </si>
  <si>
    <t>Technical resource (onshore and offshore)</t>
  </si>
  <si>
    <t>Admin and support staff (onshore)</t>
  </si>
  <si>
    <t>Insurance</t>
  </si>
  <si>
    <t>Turbine maintenance</t>
  </si>
  <si>
    <t>Balance of plant maintenance</t>
  </si>
  <si>
    <t>Statutory inspections</t>
  </si>
  <si>
    <t>Offshore logistics and vessels</t>
  </si>
  <si>
    <t>O&amp;M port</t>
  </si>
  <si>
    <t>Decommissioning</t>
  </si>
  <si>
    <t>Floating substructure - turbine decommissioning</t>
  </si>
  <si>
    <t>Mooring and anchoring decommissioning</t>
  </si>
  <si>
    <t>Cable decommissioning</t>
  </si>
  <si>
    <t>Substation decommissioning</t>
  </si>
  <si>
    <t>Contingency and insurance</t>
  </si>
  <si>
    <t>https://guidetofloatingoffshorewind.com/wind-farm-costs/</t>
  </si>
  <si>
    <t>2023 Floating Offshore Wind Farm</t>
  </si>
  <si>
    <t>https://guidetoanoffshorewindfarm.com/wind-farm-costs</t>
  </si>
  <si>
    <t>Other (includes developer staff hours and other subcontract work)</t>
  </si>
  <si>
    <t>Benthic environmental surveys</t>
  </si>
  <si>
    <t>Fish and shellfish surveys</t>
  </si>
  <si>
    <t>Ornithological environmental surveys</t>
  </si>
  <si>
    <t>Marine mammal environmental surveys</t>
  </si>
  <si>
    <t>650 </t>
  </si>
  <si>
    <t>300 </t>
  </si>
  <si>
    <t>Geological and hydrological surveys</t>
  </si>
  <si>
    <t>700 </t>
  </si>
  <si>
    <t>800 </t>
  </si>
  <si>
    <t>Other (includes lost projects that incur development expenditure)</t>
  </si>
  <si>
    <t>Turbine</t>
  </si>
  <si>
    <t>Bedplate</t>
  </si>
  <si>
    <t>Main bearing</t>
  </si>
  <si>
    <t>Main shaft</t>
  </si>
  <si>
    <t>Gearbox</t>
  </si>
  <si>
    <t>Generator</t>
  </si>
  <si>
    <t>Power take-off</t>
  </si>
  <si>
    <t>Control system</t>
  </si>
  <si>
    <t>Yaw system</t>
  </si>
  <si>
    <t>Yaw bearing</t>
  </si>
  <si>
    <t>Nacelle auxiliary systems</t>
  </si>
  <si>
    <t>Nacelle cover</t>
  </si>
  <si>
    <t>Small engineering components</t>
  </si>
  <si>
    <t>Structural fasteners</t>
  </si>
  <si>
    <t>Blades</t>
  </si>
  <si>
    <t>Hub casting</t>
  </si>
  <si>
    <t>Blade bearings</t>
  </si>
  <si>
    <t>Pitch system</t>
  </si>
  <si>
    <t>Spinner</t>
  </si>
  <si>
    <t>Rotor auxiliary systems</t>
  </si>
  <si>
    <t>Fabricated steel components</t>
  </si>
  <si>
    <t>Steel</t>
  </si>
  <si>
    <t>Tower internals</t>
  </si>
  <si>
    <t>Other (includes assembly, wind turbine supplier aspects of installation and commissioning, profit and warranty)</t>
  </si>
  <si>
    <t>Cables</t>
  </si>
  <si>
    <t>Turbine foundation</t>
  </si>
  <si>
    <t>Scour protection</t>
  </si>
  <si>
    <t>Facilities</t>
  </si>
  <si>
    <t>Other (includes electrical equipment and systems)</t>
  </si>
  <si>
    <t>Operations base</t>
  </si>
  <si>
    <t>Foundation installation</t>
  </si>
  <si>
    <t>Onshore substation construction</t>
  </si>
  <si>
    <t>Offshore cable installation</t>
  </si>
  <si>
    <t>Cable burial</t>
  </si>
  <si>
    <t>Other (includes cable-laying vessel, survey works, route clearance, cable protection systems</t>
  </si>
  <si>
    <t>Turbine installation</t>
  </si>
  <si>
    <t>850 </t>
  </si>
  <si>
    <t>Other (insurance, contingency (spent) and construction project management)</t>
  </si>
  <si>
    <t>Operation, maintenance and service (per annum)</t>
  </si>
  <si>
    <t>Health and safety inspections</t>
  </si>
  <si>
    <t>Other (insurance, environmental studies and compensation payments)</t>
  </si>
  <si>
    <t>Maintenance and service</t>
  </si>
  <si>
    <t>Turbine maintenance and service</t>
  </si>
  <si>
    <t>Balance of plant maintenance and service</t>
  </si>
  <si>
    <t>Turbine decommissioning</t>
  </si>
  <si>
    <t>Foundation decommissioning</t>
  </si>
  <si>
    <t>Parameter</t>
  </si>
  <si>
    <t>Data</t>
  </si>
  <si>
    <t>Wind farm rating (MW)</t>
  </si>
  <si>
    <t>Wind turbine rating (MW)</t>
  </si>
  <si>
    <t>Water depth at site (m)</t>
  </si>
  <si>
    <t>Annual mean wind speed at 100m height (m/s)</t>
  </si>
  <si>
    <t>Distance to shore, grid, port (km)</t>
  </si>
  <si>
    <t>Date of financial investment decision to proceed (FID)</t>
  </si>
  <si>
    <t>First operation date</t>
  </si>
  <si>
    <t>Distance from offshore substation to shore (km)</t>
  </si>
  <si>
    <t>TOTAL</t>
  </si>
  <si>
    <t>Variable</t>
  </si>
  <si>
    <t>Operations and maintenance (per annum)</t>
  </si>
  <si>
    <t>2019 Offshore Wind Farm</t>
  </si>
  <si>
    <t>Related to Distance to Shore</t>
  </si>
  <si>
    <t>Related to Turbine Rating</t>
  </si>
  <si>
    <t>Related to Water Depth, Floor Type</t>
  </si>
  <si>
    <t>Onshore Wind Farm</t>
  </si>
  <si>
    <t>Geological surveys</t>
  </si>
  <si>
    <t>Ornithological, species and habitiat surveys</t>
  </si>
  <si>
    <t>Access roads and site preparation</t>
  </si>
  <si>
    <t>Other (includes site restoration)</t>
  </si>
  <si>
    <t>Cable installation, electrical testing and commissioning</t>
  </si>
  <si>
    <t>Transition piece and foundation</t>
  </si>
  <si>
    <t>Wind Farm Type</t>
  </si>
  <si>
    <t>Input</t>
  </si>
  <si>
    <t>Assumed Average</t>
  </si>
  <si>
    <t>Project Name</t>
  </si>
  <si>
    <t>Total Capacity (MW)</t>
  </si>
  <si>
    <t>Ocean Depth (m)</t>
  </si>
  <si>
    <t>Distance to Shore (km)</t>
  </si>
  <si>
    <t>Calculated Cost</t>
  </si>
  <si>
    <t>Sum of Non Variable Values</t>
  </si>
  <si>
    <t>Sum of Turbine Values</t>
  </si>
  <si>
    <t>Offshore Floating Case</t>
  </si>
  <si>
    <t>F</t>
  </si>
  <si>
    <t>T</t>
  </si>
  <si>
    <t>Variable Cost</t>
  </si>
  <si>
    <t>Offshore Fixed Case</t>
  </si>
  <si>
    <t xml:space="preserve">  </t>
  </si>
  <si>
    <t>Onshore Case</t>
  </si>
  <si>
    <t>Total /MW</t>
  </si>
  <si>
    <t>Grand Total</t>
  </si>
  <si>
    <t>Sum of Turbine Base Values</t>
  </si>
  <si>
    <t>Jacket</t>
  </si>
  <si>
    <t>Monoplie</t>
  </si>
  <si>
    <t>Onshore</t>
  </si>
  <si>
    <t>Base Type</t>
  </si>
  <si>
    <t>Cost</t>
  </si>
  <si>
    <t>Sum of Cable Costs (/Km)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</si>
</sst>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Aptos Narrow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u/>
      <sz val="12"/>
      <color theme="10"/>
      <name val="Aptos Narrow"/>
      <family val="2"/>
      <scheme val="minor"/>
    </font>
    <font>
      <sz val="13"/>
      <color theme="1"/>
      <name val="Arial"/>
      <family val="2"/>
    </font>
    <font>
      <b/>
      <sz val="13"/>
      <color theme="4" tint="-0.249977111117893"/>
      <name val="Helvetica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3" fontId="2" fillId="3" borderId="5" xfId="0" applyNumberFormat="1" applyFont="1" applyFill="1" applyBorder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4" borderId="3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4" fillId="0" borderId="0" xfId="0" applyFont="1"/>
    <xf numFmtId="0" fontId="5" fillId="5" borderId="2" xfId="0" applyFont="1" applyFill="1" applyBorder="1"/>
    <xf numFmtId="3" fontId="5" fillId="5" borderId="2" xfId="0" applyNumberFormat="1" applyFont="1" applyFill="1" applyBorder="1"/>
    <xf numFmtId="3" fontId="0" fillId="0" borderId="0" xfId="0" applyNumberFormat="1"/>
    <xf numFmtId="3" fontId="2" fillId="3" borderId="6" xfId="0" applyNumberFormat="1" applyFont="1" applyFill="1" applyBorder="1" applyAlignment="1">
      <alignment horizontal="right"/>
    </xf>
    <xf numFmtId="43" fontId="0" fillId="0" borderId="0" xfId="2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3" fontId="0" fillId="0" borderId="0" xfId="0" applyNumberFormat="1"/>
    <xf numFmtId="0" fontId="7" fillId="0" borderId="0" xfId="0" applyFont="1"/>
    <xf numFmtId="164" fontId="0" fillId="0" borderId="0" xfId="2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CF18B-6F90-234C-90DD-31D806B27A90}" name="Table1" displayName="Table1" ref="B6:F96" totalsRowShown="0" headerRowDxfId="30">
  <autoFilter ref="B6:F96" xr:uid="{555CF18B-6F90-234C-90DD-31D806B27A90}"/>
  <tableColumns count="5">
    <tableColumn id="1" xr3:uid="{C16DBEC3-DAB2-A04A-B2FD-3FBCCA63A7C5}" name="Category" dataDxfId="29"/>
    <tableColumn id="2" xr3:uid="{DC623B49-9B0B-9F44-AB27-A7DE2226BA2B}" name="Rounded cost" dataDxfId="28"/>
    <tableColumn id="3" xr3:uid="{C081AADE-256D-2041-B1F3-D5912BD19A25}" name="Unit" dataDxfId="27"/>
    <tableColumn id="4" xr3:uid="{5EED5C8F-AD85-EC45-B5B5-67B547277E95}" name="Variable" dataDxfId="26"/>
    <tableColumn id="7" xr3:uid="{19F2FCCE-11C5-2840-A764-854A7FEED594}" name="Variable Cost" dataDxfId="25">
      <calculatedColumnFormula>IF(Table1[[#This Row],[Variable]]="F",Table1[[#This Row],[Rounded cost]],0)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BAF5D3-ACDD-D04E-9CF7-E60C44143BD2}" name="Table46" displayName="Table46" ref="H6:I13" totalsRowShown="0" headerRowDxfId="24" dataDxfId="23">
  <autoFilter ref="H6:I13" xr:uid="{ABBAF5D3-ACDD-D04E-9CF7-E60C44143BD2}"/>
  <tableColumns count="2">
    <tableColumn id="1" xr3:uid="{7A819D89-3040-F24A-8174-8C229A81DDB7}" name="Parameter" dataDxfId="22"/>
    <tableColumn id="2" xr3:uid="{FE4DF561-907C-694C-82E7-0013A9ED915A}" name="Data" dataDxfId="2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B451E-9268-B946-9B96-A2973BA05C5D}" name="Table14" displayName="Table14" ref="B6:F103" totalsRowShown="0" headerRowDxfId="20">
  <autoFilter ref="B6:F103" xr:uid="{5C0B451E-9268-B946-9B96-A2973BA05C5D}"/>
  <tableColumns count="5">
    <tableColumn id="1" xr3:uid="{19B4D997-37D9-5C49-988E-46AD0BD4B1C8}" name="Category" dataDxfId="19"/>
    <tableColumn id="2" xr3:uid="{BF4509EC-E2C5-1441-950D-F1BE845A8B60}" name="Rounded cost" dataDxfId="18"/>
    <tableColumn id="3" xr3:uid="{E76902A1-9F0B-D045-947A-BC8213AEB51C}" name="Unit" dataDxfId="17"/>
    <tableColumn id="4" xr3:uid="{05C68155-FACB-0F41-B7E8-0E8603F9B58A}" name="Variable" dataDxfId="16"/>
    <tableColumn id="5" xr3:uid="{4973A0E5-A4CD-D84C-B484-89630BC78C4E}" name="Variable Cost" dataDxfId="15">
      <calculatedColumnFormula>IF(Table14[[#This Row],[Variable]]="F",Table14[[#This Row],[Rounded cost]],0)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AB11A3-D478-AF44-98C4-C5624A09AC5C}" name="Table4" displayName="Table4" ref="H6:I13" totalsRowShown="0" headerRowDxfId="14" dataDxfId="13">
  <autoFilter ref="H6:I13" xr:uid="{55AB11A3-D478-AF44-98C4-C5624A09AC5C}"/>
  <tableColumns count="2">
    <tableColumn id="1" xr3:uid="{741093C3-E966-4545-89B7-2F13974DAD8F}" name="Parameter" dataDxfId="12"/>
    <tableColumn id="2" xr3:uid="{9732A474-79A9-414B-A53B-EA2110B8D823}" name="Data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C166C9-963B-0248-AF0D-230059A51E98}" name="Table8" displayName="Table8" ref="H61:I63" totalsRowShown="0">
  <autoFilter ref="H61:I63" xr:uid="{94C166C9-963B-0248-AF0D-230059A51E98}"/>
  <tableColumns count="2">
    <tableColumn id="1" xr3:uid="{1FB42DAE-C5C5-3D48-8E4B-739C561A5F9D}" name="Base Type" dataDxfId="10"/>
    <tableColumn id="2" xr3:uid="{14C21019-037B-0640-8250-FEB5E24490FF}" name="Cos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B06D2-E170-794E-95DA-38D5C001B835}" name="Table143" displayName="Table143" ref="B6:F51" totalsRowShown="0" headerRowDxfId="9">
  <autoFilter ref="B6:F51" xr:uid="{5C0B451E-9268-B946-9B96-A2973BA05C5D}"/>
  <tableColumns count="5">
    <tableColumn id="1" xr3:uid="{32987DCE-E4A0-4A4F-BBA2-82CCFB6CADFB}" name="Category" dataDxfId="8"/>
    <tableColumn id="2" xr3:uid="{C81E5602-D154-344B-A020-1FA72FA7749D}" name="Rounded cost" dataDxfId="7"/>
    <tableColumn id="3" xr3:uid="{2D54F9E0-0CF7-704B-9B29-4A1EB221A593}" name="Unit" dataDxfId="6"/>
    <tableColumn id="4" xr3:uid="{89496056-6B04-1845-8672-5F2AB410FEE3}" name="Variable" dataDxfId="5"/>
    <tableColumn id="5" xr3:uid="{1DE8E440-FD8B-1C4D-B1A2-0BE76326A820}" name="Variable Cost" dataDxfId="4">
      <calculatedColumnFormula>IF(Table143[[#This Row],[Variable]]="F",Table143[[#This Row],[Rounded cost]],0)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B5CBDC-820A-0E4F-A3A9-BCC97D0F5DB9}" name="Table47" displayName="Table47" ref="H6:I11" totalsRowShown="0" headerRowDxfId="3" dataDxfId="2">
  <autoFilter ref="H6:I11" xr:uid="{55AB11A3-D478-AF44-98C4-C5624A09AC5C}"/>
  <tableColumns count="2">
    <tableColumn id="1" xr3:uid="{86B3FA71-2B06-4346-A0F8-11FAD8D0FB74}" name="Parameter" dataDxfId="1"/>
    <tableColumn id="2" xr3:uid="{B09C7EC6-177C-734A-9B17-E6D95283AADA}" name="Da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uidetofloatingoffshorewind.com/wind-farm-cost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guidetoanoffshorewindfarm.com/wind-farm-costs" TargetMode="Externa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67E9-E8F5-2E49-B9B0-545BBB0F39C6}">
  <dimension ref="B2:I102"/>
  <sheetViews>
    <sheetView topLeftCell="A47" zoomScale="69" zoomScaleNormal="75" workbookViewId="0">
      <selection activeCell="G20" sqref="G20"/>
    </sheetView>
  </sheetViews>
  <sheetFormatPr baseColWidth="10" defaultRowHeight="16" outlineLevelCol="1" x14ac:dyDescent="0.2"/>
  <cols>
    <col min="2" max="2" width="115.1640625" customWidth="1"/>
    <col min="3" max="3" width="21.5" bestFit="1" customWidth="1"/>
    <col min="4" max="4" width="12.1640625" hidden="1" customWidth="1" outlineLevel="1"/>
    <col min="5" max="5" width="15.5" bestFit="1" customWidth="1" collapsed="1"/>
    <col min="6" max="6" width="24.5" hidden="1" customWidth="1" outlineLevel="1"/>
    <col min="7" max="7" width="30.33203125" customWidth="1" collapsed="1"/>
    <col min="8" max="8" width="54.5" bestFit="1" customWidth="1"/>
  </cols>
  <sheetData>
    <row r="2" spans="2:9" x14ac:dyDescent="0.2">
      <c r="B2" s="52" t="s">
        <v>92</v>
      </c>
      <c r="C2" s="52"/>
      <c r="D2" s="52"/>
    </row>
    <row r="3" spans="2:9" x14ac:dyDescent="0.2">
      <c r="B3" s="51" t="s">
        <v>91</v>
      </c>
      <c r="C3" s="52"/>
      <c r="D3" s="52"/>
    </row>
    <row r="6" spans="2:9" ht="17" x14ac:dyDescent="0.2">
      <c r="B6" s="3" t="s">
        <v>0</v>
      </c>
      <c r="C6" s="3" t="s">
        <v>1</v>
      </c>
      <c r="D6" s="3" t="s">
        <v>2</v>
      </c>
      <c r="E6" s="3" t="s">
        <v>162</v>
      </c>
      <c r="F6" s="3" t="s">
        <v>188</v>
      </c>
      <c r="H6" s="37" t="s">
        <v>151</v>
      </c>
      <c r="I6" s="37" t="s">
        <v>152</v>
      </c>
    </row>
    <row r="7" spans="2:9" ht="18" thickBot="1" x14ac:dyDescent="0.25">
      <c r="B7" s="10" t="s">
        <v>3</v>
      </c>
      <c r="C7" s="26">
        <f>C8+C11+C15+C19+C23+C24</f>
        <v>146150</v>
      </c>
      <c r="D7" s="11" t="s">
        <v>4</v>
      </c>
      <c r="E7" s="11" t="s">
        <v>186</v>
      </c>
      <c r="F7" s="11">
        <f>IF(Table1[[#This Row],[Variable]]="F",Table1[[#This Row],[Rounded cost]],0)</f>
        <v>146150</v>
      </c>
      <c r="G7" s="43"/>
      <c r="H7" s="37" t="s">
        <v>153</v>
      </c>
      <c r="I7" s="37">
        <v>450</v>
      </c>
    </row>
    <row r="8" spans="2:9" ht="17" x14ac:dyDescent="0.2">
      <c r="B8" s="13" t="s">
        <v>5</v>
      </c>
      <c r="C8" s="27">
        <f>SUM(C9:C10)</f>
        <v>68000</v>
      </c>
      <c r="D8" s="14" t="s">
        <v>4</v>
      </c>
      <c r="E8" s="14"/>
      <c r="F8" s="14">
        <f>IF(Table1[[#This Row],[Variable]]="F",Table1[[#This Row],[Rounded cost]],0)</f>
        <v>0</v>
      </c>
      <c r="G8" s="43"/>
      <c r="H8" s="37" t="s">
        <v>154</v>
      </c>
      <c r="I8" s="37">
        <v>15</v>
      </c>
    </row>
    <row r="9" spans="2:9" ht="17" x14ac:dyDescent="0.2">
      <c r="B9" s="15" t="s">
        <v>6</v>
      </c>
      <c r="C9" s="28">
        <v>10000</v>
      </c>
      <c r="D9" s="16" t="s">
        <v>4</v>
      </c>
      <c r="E9" s="16"/>
      <c r="F9" s="16">
        <f>IF(Table1[[#This Row],[Variable]]="F",Table1[[#This Row],[Rounded cost]],0)</f>
        <v>0</v>
      </c>
      <c r="G9" s="43"/>
      <c r="H9" s="37" t="s">
        <v>155</v>
      </c>
      <c r="I9" s="37">
        <v>100</v>
      </c>
    </row>
    <row r="10" spans="2:9" ht="17" x14ac:dyDescent="0.2">
      <c r="B10" s="17" t="s">
        <v>7</v>
      </c>
      <c r="C10" s="29">
        <v>58000</v>
      </c>
      <c r="D10" s="18" t="s">
        <v>4</v>
      </c>
      <c r="E10" s="18"/>
      <c r="F10" s="18">
        <f>IF(Table1[[#This Row],[Variable]]="F",Table1[[#This Row],[Rounded cost]],0)</f>
        <v>0</v>
      </c>
      <c r="G10" s="43"/>
      <c r="H10" s="37" t="s">
        <v>156</v>
      </c>
      <c r="I10" s="37">
        <v>10</v>
      </c>
    </row>
    <row r="11" spans="2:9" ht="17" x14ac:dyDescent="0.2">
      <c r="B11" s="1" t="s">
        <v>8</v>
      </c>
      <c r="C11" s="30">
        <f>SUM(C12:C14)</f>
        <v>8800</v>
      </c>
      <c r="D11" s="2" t="s">
        <v>4</v>
      </c>
      <c r="E11" s="2"/>
      <c r="F11" s="2">
        <f>IF(Table1[[#This Row],[Variable]]="F",Table1[[#This Row],[Rounded cost]],0)</f>
        <v>0</v>
      </c>
      <c r="G11" s="43"/>
      <c r="H11" s="37" t="s">
        <v>160</v>
      </c>
      <c r="I11" s="37">
        <v>60</v>
      </c>
    </row>
    <row r="12" spans="2:9" ht="17" x14ac:dyDescent="0.2">
      <c r="B12" s="15" t="s">
        <v>9</v>
      </c>
      <c r="C12" s="28">
        <v>7000</v>
      </c>
      <c r="D12" s="16" t="s">
        <v>4</v>
      </c>
      <c r="E12" s="16"/>
      <c r="F12" s="16">
        <f>IF(Table1[[#This Row],[Variable]]="F",Table1[[#This Row],[Rounded cost]],0)</f>
        <v>0</v>
      </c>
      <c r="G12" s="43"/>
      <c r="H12" s="37" t="s">
        <v>158</v>
      </c>
      <c r="I12" s="37">
        <v>2025</v>
      </c>
    </row>
    <row r="13" spans="2:9" ht="17" x14ac:dyDescent="0.2">
      <c r="B13" s="15" t="s">
        <v>10</v>
      </c>
      <c r="C13" s="28">
        <v>1100</v>
      </c>
      <c r="D13" s="16" t="s">
        <v>4</v>
      </c>
      <c r="E13" s="16"/>
      <c r="F13" s="16">
        <f>IF(Table1[[#This Row],[Variable]]="F",Table1[[#This Row],[Rounded cost]],0)</f>
        <v>0</v>
      </c>
      <c r="G13" s="43"/>
      <c r="H13" s="37" t="s">
        <v>159</v>
      </c>
      <c r="I13" s="37">
        <v>2028</v>
      </c>
    </row>
    <row r="14" spans="2:9" ht="17" x14ac:dyDescent="0.2">
      <c r="B14" s="4" t="s">
        <v>11</v>
      </c>
      <c r="C14" s="29">
        <v>700</v>
      </c>
      <c r="D14" s="18" t="s">
        <v>4</v>
      </c>
      <c r="E14" s="5"/>
      <c r="F14" s="5">
        <f>IF(Table1[[#This Row],[Variable]]="F",Table1[[#This Row],[Rounded cost]],0)</f>
        <v>0</v>
      </c>
      <c r="G14" s="43"/>
    </row>
    <row r="15" spans="2:9" ht="17" x14ac:dyDescent="0.2">
      <c r="B15" s="1" t="s">
        <v>12</v>
      </c>
      <c r="C15" s="30">
        <f>SUM(C16:C18)</f>
        <v>6650</v>
      </c>
      <c r="D15" s="2" t="s">
        <v>4</v>
      </c>
      <c r="E15" s="2"/>
      <c r="F15" s="2">
        <f>IF(Table1[[#This Row],[Variable]]="F",Table1[[#This Row],[Rounded cost]],0)</f>
        <v>0</v>
      </c>
      <c r="G15" s="43"/>
    </row>
    <row r="16" spans="2:9" ht="17" x14ac:dyDescent="0.2">
      <c r="B16" s="15" t="s">
        <v>13</v>
      </c>
      <c r="C16" s="28">
        <v>3300</v>
      </c>
      <c r="D16" s="16" t="s">
        <v>4</v>
      </c>
      <c r="E16" s="16"/>
      <c r="F16" s="16">
        <f>IF(Table1[[#This Row],[Variable]]="F",Table1[[#This Row],[Rounded cost]],0)</f>
        <v>0</v>
      </c>
      <c r="G16" s="43"/>
    </row>
    <row r="17" spans="2:7" ht="17" x14ac:dyDescent="0.2">
      <c r="B17" s="15" t="s">
        <v>14</v>
      </c>
      <c r="C17" s="28">
        <v>2700</v>
      </c>
      <c r="D17" s="16" t="s">
        <v>4</v>
      </c>
      <c r="E17" s="16"/>
      <c r="F17" s="16">
        <f>IF(Table1[[#This Row],[Variable]]="F",Table1[[#This Row],[Rounded cost]],0)</f>
        <v>0</v>
      </c>
      <c r="G17" s="43"/>
    </row>
    <row r="18" spans="2:7" ht="17" x14ac:dyDescent="0.2">
      <c r="B18" s="17" t="s">
        <v>15</v>
      </c>
      <c r="C18" s="18">
        <v>650</v>
      </c>
      <c r="D18" s="18" t="s">
        <v>4</v>
      </c>
      <c r="E18" s="18"/>
      <c r="F18" s="18">
        <f>IF(Table1[[#This Row],[Variable]]="F",Table1[[#This Row],[Rounded cost]],0)</f>
        <v>0</v>
      </c>
      <c r="G18" s="43"/>
    </row>
    <row r="19" spans="2:7" ht="17" x14ac:dyDescent="0.2">
      <c r="B19" s="1" t="s">
        <v>16</v>
      </c>
      <c r="C19" s="30">
        <f>SUM(C20:C22)</f>
        <v>8900</v>
      </c>
      <c r="D19" s="2" t="s">
        <v>4</v>
      </c>
      <c r="E19" s="2"/>
      <c r="F19" s="2">
        <f>IF(Table1[[#This Row],[Variable]]="F",Table1[[#This Row],[Rounded cost]],0)</f>
        <v>0</v>
      </c>
      <c r="G19" s="43"/>
    </row>
    <row r="20" spans="2:7" ht="17" x14ac:dyDescent="0.2">
      <c r="B20" s="15" t="s">
        <v>17</v>
      </c>
      <c r="C20" s="28">
        <v>2400</v>
      </c>
      <c r="D20" s="16" t="s">
        <v>4</v>
      </c>
      <c r="E20" s="16"/>
      <c r="F20" s="16">
        <f>IF(Table1[[#This Row],[Variable]]="F",Table1[[#This Row],[Rounded cost]],0)</f>
        <v>0</v>
      </c>
      <c r="G20" s="43"/>
    </row>
    <row r="21" spans="2:7" ht="17" x14ac:dyDescent="0.2">
      <c r="B21" s="15" t="s">
        <v>18</v>
      </c>
      <c r="C21" s="28">
        <v>4700</v>
      </c>
      <c r="D21" s="16" t="s">
        <v>4</v>
      </c>
      <c r="E21" s="16"/>
      <c r="F21" s="16">
        <f>IF(Table1[[#This Row],[Variable]]="F",Table1[[#This Row],[Rounded cost]],0)</f>
        <v>0</v>
      </c>
      <c r="G21" s="43"/>
    </row>
    <row r="22" spans="2:7" ht="17" x14ac:dyDescent="0.2">
      <c r="B22" s="17" t="s">
        <v>19</v>
      </c>
      <c r="C22" s="29">
        <v>1800</v>
      </c>
      <c r="D22" s="18" t="s">
        <v>4</v>
      </c>
      <c r="E22" s="18"/>
      <c r="F22" s="18">
        <f>IF(Table1[[#This Row],[Variable]]="F",Table1[[#This Row],[Rounded cost]],0)</f>
        <v>0</v>
      </c>
      <c r="G22" s="43"/>
    </row>
    <row r="23" spans="2:7" ht="17" x14ac:dyDescent="0.2">
      <c r="B23" s="6" t="s">
        <v>20</v>
      </c>
      <c r="C23" s="31">
        <v>8800</v>
      </c>
      <c r="D23" s="7" t="s">
        <v>4</v>
      </c>
      <c r="E23" s="7"/>
      <c r="F23" s="7">
        <f>IF(Table1[[#This Row],[Variable]]="F",Table1[[#This Row],[Rounded cost]],0)</f>
        <v>0</v>
      </c>
      <c r="G23" s="43"/>
    </row>
    <row r="24" spans="2:7" ht="17" x14ac:dyDescent="0.2">
      <c r="B24" s="12" t="s">
        <v>21</v>
      </c>
      <c r="C24" s="32">
        <v>45000</v>
      </c>
      <c r="D24" s="19" t="s">
        <v>4</v>
      </c>
      <c r="E24" s="19"/>
      <c r="F24" s="19">
        <f>IF(Table1[[#This Row],[Variable]]="F",Table1[[#This Row],[Rounded cost]],0)</f>
        <v>0</v>
      </c>
      <c r="G24" s="43"/>
    </row>
    <row r="25" spans="2:7" ht="18" thickBot="1" x14ac:dyDescent="0.25">
      <c r="B25" s="10" t="s">
        <v>22</v>
      </c>
      <c r="C25" s="26">
        <f>SUM(C26:C28)</f>
        <v>1340000</v>
      </c>
      <c r="D25" s="11" t="s">
        <v>4</v>
      </c>
      <c r="E25" s="11" t="s">
        <v>187</v>
      </c>
      <c r="F25" s="11">
        <f>IF(Table1[[#This Row],[Variable]]="F",Table1[[#This Row],[Rounded cost]],0)</f>
        <v>0</v>
      </c>
      <c r="G25" s="43" t="s">
        <v>166</v>
      </c>
    </row>
    <row r="26" spans="2:7" ht="17" x14ac:dyDescent="0.2">
      <c r="B26" s="20" t="s">
        <v>23</v>
      </c>
      <c r="C26" s="33">
        <v>760000</v>
      </c>
      <c r="D26" s="21" t="s">
        <v>4</v>
      </c>
      <c r="E26" s="21"/>
      <c r="F26" s="21">
        <f>IF(Table1[[#This Row],[Variable]]="F",Table1[[#This Row],[Rounded cost]],0)</f>
        <v>0</v>
      </c>
      <c r="G26" s="43"/>
    </row>
    <row r="27" spans="2:7" ht="17" x14ac:dyDescent="0.2">
      <c r="B27" s="22" t="s">
        <v>24</v>
      </c>
      <c r="C27" s="34">
        <v>370000</v>
      </c>
      <c r="D27" s="23" t="s">
        <v>4</v>
      </c>
      <c r="E27" s="23"/>
      <c r="F27" s="23">
        <f>IF(Table1[[#This Row],[Variable]]="F",Table1[[#This Row],[Rounded cost]],0)</f>
        <v>0</v>
      </c>
      <c r="G27" s="43"/>
    </row>
    <row r="28" spans="2:7" ht="17" x14ac:dyDescent="0.2">
      <c r="B28" s="12" t="s">
        <v>25</v>
      </c>
      <c r="C28" s="32">
        <v>210000</v>
      </c>
      <c r="D28" s="19" t="s">
        <v>4</v>
      </c>
      <c r="E28" s="19"/>
      <c r="F28" s="19">
        <f>IF(Table1[[#This Row],[Variable]]="F",Table1[[#This Row],[Rounded cost]],0)</f>
        <v>0</v>
      </c>
      <c r="G28" s="43"/>
    </row>
    <row r="29" spans="2:7" ht="18" thickBot="1" x14ac:dyDescent="0.25">
      <c r="B29" s="10" t="s">
        <v>26</v>
      </c>
      <c r="C29" s="26">
        <f>C30+C31+C32+C37+C42+C48+C53</f>
        <v>1685700</v>
      </c>
      <c r="D29" s="11" t="s">
        <v>4</v>
      </c>
      <c r="E29" s="11"/>
      <c r="F29" s="11">
        <f>IF(Table1[[#This Row],[Variable]]="F",Table1[[#This Row],[Rounded cost]],0)</f>
        <v>0</v>
      </c>
      <c r="G29" s="43"/>
    </row>
    <row r="30" spans="2:7" ht="17" x14ac:dyDescent="0.2">
      <c r="B30" s="20" t="s">
        <v>27</v>
      </c>
      <c r="C30" s="33">
        <v>71000</v>
      </c>
      <c r="D30" s="21" t="s">
        <v>4</v>
      </c>
      <c r="E30" s="21" t="s">
        <v>186</v>
      </c>
      <c r="F30" s="21">
        <f>IF(Table1[[#This Row],[Variable]]="F",Table1[[#This Row],[Rounded cost]],0)</f>
        <v>71000</v>
      </c>
      <c r="G30" s="43"/>
    </row>
    <row r="31" spans="2:7" ht="17" x14ac:dyDescent="0.2">
      <c r="B31" s="22" t="s">
        <v>28</v>
      </c>
      <c r="C31" s="34">
        <v>200000</v>
      </c>
      <c r="D31" s="23" t="s">
        <v>4</v>
      </c>
      <c r="E31" s="23" t="s">
        <v>187</v>
      </c>
      <c r="F31" s="23">
        <f>IF(Table1[[#This Row],[Variable]]="F",Table1[[#This Row],[Rounded cost]],0)</f>
        <v>0</v>
      </c>
      <c r="G31" s="43" t="s">
        <v>165</v>
      </c>
    </row>
    <row r="32" spans="2:7" ht="17" x14ac:dyDescent="0.2">
      <c r="B32" s="12" t="s">
        <v>29</v>
      </c>
      <c r="C32" s="32">
        <f>SUM(C33:C36)</f>
        <v>44400</v>
      </c>
      <c r="D32" s="19" t="s">
        <v>4</v>
      </c>
      <c r="E32" s="19" t="s">
        <v>186</v>
      </c>
      <c r="F32" s="19">
        <f>IF(Table1[[#This Row],[Variable]]="F",Table1[[#This Row],[Rounded cost]],0)</f>
        <v>44400</v>
      </c>
      <c r="G32" s="43"/>
    </row>
    <row r="33" spans="2:7" ht="17" x14ac:dyDescent="0.2">
      <c r="B33" s="15" t="s">
        <v>30</v>
      </c>
      <c r="C33" s="28">
        <v>8900</v>
      </c>
      <c r="D33" s="16" t="s">
        <v>4</v>
      </c>
      <c r="E33" s="16"/>
      <c r="F33" s="16">
        <f>IF(Table1[[#This Row],[Variable]]="F",Table1[[#This Row],[Rounded cost]],0)</f>
        <v>0</v>
      </c>
      <c r="G33" s="43"/>
    </row>
    <row r="34" spans="2:7" ht="17" x14ac:dyDescent="0.2">
      <c r="B34" s="15" t="s">
        <v>31</v>
      </c>
      <c r="C34" s="28">
        <v>17000</v>
      </c>
      <c r="D34" s="16" t="s">
        <v>4</v>
      </c>
      <c r="E34" s="16"/>
      <c r="F34" s="16">
        <f>IF(Table1[[#This Row],[Variable]]="F",Table1[[#This Row],[Rounded cost]],0)</f>
        <v>0</v>
      </c>
      <c r="G34" s="43"/>
    </row>
    <row r="35" spans="2:7" ht="17" x14ac:dyDescent="0.2">
      <c r="B35" s="15" t="s">
        <v>32</v>
      </c>
      <c r="C35" s="28">
        <v>5500</v>
      </c>
      <c r="D35" s="16" t="s">
        <v>4</v>
      </c>
      <c r="E35" s="16"/>
      <c r="F35" s="16">
        <f>IF(Table1[[#This Row],[Variable]]="F",Table1[[#This Row],[Rounded cost]],0)</f>
        <v>0</v>
      </c>
      <c r="G35" s="43"/>
    </row>
    <row r="36" spans="2:7" ht="17" x14ac:dyDescent="0.2">
      <c r="B36" s="17" t="s">
        <v>33</v>
      </c>
      <c r="C36" s="29">
        <v>13000</v>
      </c>
      <c r="D36" s="18" t="s">
        <v>4</v>
      </c>
      <c r="E36" s="18"/>
      <c r="F36" s="18">
        <f>IF(Table1[[#This Row],[Variable]]="F",Table1[[#This Row],[Rounded cost]],0)</f>
        <v>0</v>
      </c>
      <c r="G36" s="43"/>
    </row>
    <row r="37" spans="2:7" ht="17" x14ac:dyDescent="0.2">
      <c r="B37" s="1" t="s">
        <v>34</v>
      </c>
      <c r="C37" s="30">
        <f>SUM(C38:C41)</f>
        <v>963000</v>
      </c>
      <c r="D37" s="2" t="s">
        <v>4</v>
      </c>
      <c r="E37" s="2" t="s">
        <v>186</v>
      </c>
      <c r="F37" s="2">
        <f>IF(Table1[[#This Row],[Variable]]="F",Table1[[#This Row],[Rounded cost]],0)</f>
        <v>963000</v>
      </c>
      <c r="G37" s="43"/>
    </row>
    <row r="38" spans="2:7" ht="17" x14ac:dyDescent="0.2">
      <c r="B38" s="15" t="s">
        <v>13</v>
      </c>
      <c r="C38" s="28">
        <v>790000</v>
      </c>
      <c r="D38" s="16" t="s">
        <v>4</v>
      </c>
      <c r="E38" s="16"/>
      <c r="F38" s="16">
        <f>IF(Table1[[#This Row],[Variable]]="F",Table1[[#This Row],[Rounded cost]],0)</f>
        <v>0</v>
      </c>
      <c r="G38" s="43"/>
    </row>
    <row r="39" spans="2:7" ht="17" x14ac:dyDescent="0.2">
      <c r="B39" s="15" t="s">
        <v>35</v>
      </c>
      <c r="C39" s="28">
        <v>67000</v>
      </c>
      <c r="D39" s="16" t="s">
        <v>4</v>
      </c>
      <c r="E39" s="16"/>
      <c r="F39" s="16">
        <f>IF(Table1[[#This Row],[Variable]]="F",Table1[[#This Row],[Rounded cost]],0)</f>
        <v>0</v>
      </c>
      <c r="G39" s="43"/>
    </row>
    <row r="40" spans="2:7" ht="17" x14ac:dyDescent="0.2">
      <c r="B40" s="15" t="s">
        <v>36</v>
      </c>
      <c r="C40" s="28">
        <v>58000</v>
      </c>
      <c r="D40" s="16" t="s">
        <v>4</v>
      </c>
      <c r="E40" s="16"/>
      <c r="F40" s="16">
        <f>IF(Table1[[#This Row],[Variable]]="F",Table1[[#This Row],[Rounded cost]],0)</f>
        <v>0</v>
      </c>
      <c r="G40" s="43"/>
    </row>
    <row r="41" spans="2:7" ht="17" x14ac:dyDescent="0.2">
      <c r="B41" s="17" t="s">
        <v>37</v>
      </c>
      <c r="C41" s="29">
        <v>48000</v>
      </c>
      <c r="D41" s="18" t="s">
        <v>4</v>
      </c>
      <c r="E41" s="18"/>
      <c r="F41" s="18">
        <f>IF(Table1[[#This Row],[Variable]]="F",Table1[[#This Row],[Rounded cost]],0)</f>
        <v>0</v>
      </c>
      <c r="G41" s="43"/>
    </row>
    <row r="42" spans="2:7" ht="17" x14ac:dyDescent="0.2">
      <c r="B42" s="12" t="s">
        <v>38</v>
      </c>
      <c r="C42" s="32">
        <f>SUM(C43:C47)</f>
        <v>176800</v>
      </c>
      <c r="D42" s="19" t="s">
        <v>4</v>
      </c>
      <c r="E42" s="19" t="s">
        <v>186</v>
      </c>
      <c r="F42" s="19">
        <f>IF(Table1[[#This Row],[Variable]]="F",Table1[[#This Row],[Rounded cost]],0)</f>
        <v>176800</v>
      </c>
      <c r="G42" s="43"/>
    </row>
    <row r="43" spans="2:7" ht="17" x14ac:dyDescent="0.2">
      <c r="B43" s="15" t="s">
        <v>39</v>
      </c>
      <c r="C43" s="28">
        <v>38000</v>
      </c>
      <c r="D43" s="16" t="s">
        <v>4</v>
      </c>
      <c r="E43" s="16"/>
      <c r="F43" s="16">
        <f>IF(Table1[[#This Row],[Variable]]="F",Table1[[#This Row],[Rounded cost]],0)</f>
        <v>0</v>
      </c>
      <c r="G43" s="43"/>
    </row>
    <row r="44" spans="2:7" ht="17" x14ac:dyDescent="0.2">
      <c r="B44" s="15" t="s">
        <v>40</v>
      </c>
      <c r="C44" s="28">
        <v>110000</v>
      </c>
      <c r="D44" s="16" t="s">
        <v>4</v>
      </c>
      <c r="E44" s="16"/>
      <c r="F44" s="16">
        <f>IF(Table1[[#This Row],[Variable]]="F",Table1[[#This Row],[Rounded cost]],0)</f>
        <v>0</v>
      </c>
      <c r="G44" s="43"/>
    </row>
    <row r="45" spans="2:7" ht="17" x14ac:dyDescent="0.2">
      <c r="B45" s="15" t="s">
        <v>41</v>
      </c>
      <c r="C45" s="28">
        <v>19000</v>
      </c>
      <c r="D45" s="16" t="s">
        <v>4</v>
      </c>
      <c r="E45" s="16"/>
      <c r="F45" s="16">
        <f>IF(Table1[[#This Row],[Variable]]="F",Table1[[#This Row],[Rounded cost]],0)</f>
        <v>0</v>
      </c>
      <c r="G45" s="43"/>
    </row>
    <row r="46" spans="2:7" ht="17" x14ac:dyDescent="0.2">
      <c r="B46" s="15" t="s">
        <v>42</v>
      </c>
      <c r="C46" s="28">
        <v>6700</v>
      </c>
      <c r="D46" s="16" t="s">
        <v>4</v>
      </c>
      <c r="E46" s="16"/>
      <c r="F46" s="16">
        <f>IF(Table1[[#This Row],[Variable]]="F",Table1[[#This Row],[Rounded cost]],0)</f>
        <v>0</v>
      </c>
      <c r="G46" s="43"/>
    </row>
    <row r="47" spans="2:7" ht="17" x14ac:dyDescent="0.2">
      <c r="B47" s="17" t="s">
        <v>43</v>
      </c>
      <c r="C47" s="29">
        <v>3100</v>
      </c>
      <c r="D47" s="18" t="s">
        <v>4</v>
      </c>
      <c r="E47" s="18"/>
      <c r="F47" s="18">
        <f>IF(Table1[[#This Row],[Variable]]="F",Table1[[#This Row],[Rounded cost]],0)</f>
        <v>0</v>
      </c>
      <c r="G47" s="43"/>
    </row>
    <row r="48" spans="2:7" ht="17" x14ac:dyDescent="0.2">
      <c r="B48" s="12" t="s">
        <v>44</v>
      </c>
      <c r="C48" s="32">
        <f>SUM(C49:C52)</f>
        <v>149500</v>
      </c>
      <c r="D48" s="19" t="s">
        <v>4</v>
      </c>
      <c r="E48" s="19" t="s">
        <v>186</v>
      </c>
      <c r="F48" s="19">
        <f>IF(Table1[[#This Row],[Variable]]="F",Table1[[#This Row],[Rounded cost]],0)</f>
        <v>149500</v>
      </c>
      <c r="G48" s="43"/>
    </row>
    <row r="49" spans="2:7" ht="17" x14ac:dyDescent="0.2">
      <c r="B49" s="15" t="s">
        <v>45</v>
      </c>
      <c r="C49" s="28">
        <v>45000</v>
      </c>
      <c r="D49" s="16" t="s">
        <v>4</v>
      </c>
      <c r="E49" s="16"/>
      <c r="F49" s="16">
        <f>IF(Table1[[#This Row],[Variable]]="F",Table1[[#This Row],[Rounded cost]],0)</f>
        <v>0</v>
      </c>
      <c r="G49" s="43"/>
    </row>
    <row r="50" spans="2:7" ht="17" x14ac:dyDescent="0.2">
      <c r="B50" s="15" t="s">
        <v>46</v>
      </c>
      <c r="C50" s="28">
        <v>7500</v>
      </c>
      <c r="D50" s="16" t="s">
        <v>4</v>
      </c>
      <c r="E50" s="16"/>
      <c r="F50" s="16">
        <f>IF(Table1[[#This Row],[Variable]]="F",Table1[[#This Row],[Rounded cost]],0)</f>
        <v>0</v>
      </c>
      <c r="G50" s="43"/>
    </row>
    <row r="51" spans="2:7" ht="17" x14ac:dyDescent="0.2">
      <c r="B51" s="15" t="s">
        <v>47</v>
      </c>
      <c r="C51" s="28">
        <v>70000</v>
      </c>
      <c r="D51" s="16" t="s">
        <v>4</v>
      </c>
      <c r="E51" s="16"/>
      <c r="F51" s="16">
        <f>IF(Table1[[#This Row],[Variable]]="F",Table1[[#This Row],[Rounded cost]],0)</f>
        <v>0</v>
      </c>
      <c r="G51" s="43"/>
    </row>
    <row r="52" spans="2:7" ht="17" x14ac:dyDescent="0.2">
      <c r="B52" s="17" t="s">
        <v>48</v>
      </c>
      <c r="C52" s="29">
        <v>27000</v>
      </c>
      <c r="D52" s="18" t="s">
        <v>4</v>
      </c>
      <c r="E52" s="18"/>
      <c r="F52" s="18">
        <f>IF(Table1[[#This Row],[Variable]]="F",Table1[[#This Row],[Rounded cost]],0)</f>
        <v>0</v>
      </c>
      <c r="G52" s="43"/>
    </row>
    <row r="53" spans="2:7" ht="17" x14ac:dyDescent="0.2">
      <c r="B53" s="1" t="s">
        <v>49</v>
      </c>
      <c r="C53" s="30">
        <f>SUM(C54:C55)</f>
        <v>81000</v>
      </c>
      <c r="D53" s="2" t="s">
        <v>4</v>
      </c>
      <c r="E53" s="2" t="s">
        <v>186</v>
      </c>
      <c r="F53" s="2">
        <f>IF(Table1[[#This Row],[Variable]]="F",Table1[[#This Row],[Rounded cost]],0)</f>
        <v>81000</v>
      </c>
      <c r="G53" s="43"/>
    </row>
    <row r="54" spans="2:7" ht="17" x14ac:dyDescent="0.2">
      <c r="B54" s="15" t="s">
        <v>50</v>
      </c>
      <c r="C54" s="28">
        <v>57000</v>
      </c>
      <c r="D54" s="16" t="s">
        <v>4</v>
      </c>
      <c r="E54" s="16"/>
      <c r="F54" s="16">
        <f>IF(Table1[[#This Row],[Variable]]="F",Table1[[#This Row],[Rounded cost]],0)</f>
        <v>0</v>
      </c>
      <c r="G54" s="43"/>
    </row>
    <row r="55" spans="2:7" ht="17" x14ac:dyDescent="0.2">
      <c r="B55" s="15" t="s">
        <v>51</v>
      </c>
      <c r="C55" s="28">
        <v>24000</v>
      </c>
      <c r="D55" s="16" t="s">
        <v>4</v>
      </c>
      <c r="E55" s="16"/>
      <c r="F55" s="16">
        <f>IF(Table1[[#This Row],[Variable]]="F",Table1[[#This Row],[Rounded cost]],0)</f>
        <v>0</v>
      </c>
      <c r="G55" s="43"/>
    </row>
    <row r="56" spans="2:7" ht="18" thickBot="1" x14ac:dyDescent="0.25">
      <c r="B56" s="10" t="s">
        <v>52</v>
      </c>
      <c r="C56" s="26">
        <f>C57+C58+C63+C64+C69+C70+C71+C72</f>
        <v>369900</v>
      </c>
      <c r="D56" s="11" t="s">
        <v>4</v>
      </c>
      <c r="E56" s="11"/>
      <c r="F56" s="11">
        <f>IF(Table1[[#This Row],[Variable]]="F",Table1[[#This Row],[Rounded cost]],0)</f>
        <v>0</v>
      </c>
      <c r="G56" s="43"/>
    </row>
    <row r="57" spans="2:7" ht="17" x14ac:dyDescent="0.2">
      <c r="B57" s="8" t="s">
        <v>53</v>
      </c>
      <c r="C57" s="35">
        <v>8700</v>
      </c>
      <c r="D57" s="9" t="s">
        <v>4</v>
      </c>
      <c r="E57" s="9" t="s">
        <v>186</v>
      </c>
      <c r="F57" s="9">
        <f>IF(Table1[[#This Row],[Variable]]="F",Table1[[#This Row],[Rounded cost]],0)</f>
        <v>8700</v>
      </c>
      <c r="G57" s="43"/>
    </row>
    <row r="58" spans="2:7" ht="17" x14ac:dyDescent="0.2">
      <c r="B58" s="12" t="s">
        <v>54</v>
      </c>
      <c r="C58" s="32">
        <f>SUM(C59:C62)</f>
        <v>140700</v>
      </c>
      <c r="D58" s="19" t="s">
        <v>4</v>
      </c>
      <c r="E58" s="19" t="s">
        <v>187</v>
      </c>
      <c r="F58" s="19">
        <f>IF(Table1[[#This Row],[Variable]]="F",Table1[[#This Row],[Rounded cost]],0)</f>
        <v>0</v>
      </c>
      <c r="G58" s="43" t="s">
        <v>165</v>
      </c>
    </row>
    <row r="59" spans="2:7" ht="17" x14ac:dyDescent="0.2">
      <c r="B59" s="15" t="s">
        <v>55</v>
      </c>
      <c r="C59" s="28">
        <v>46000</v>
      </c>
      <c r="D59" s="16" t="s">
        <v>4</v>
      </c>
      <c r="E59" s="16"/>
      <c r="F59" s="16">
        <f>IF(Table1[[#This Row],[Variable]]="F",Table1[[#This Row],[Rounded cost]],0)</f>
        <v>0</v>
      </c>
      <c r="G59" s="43"/>
    </row>
    <row r="60" spans="2:7" ht="17" x14ac:dyDescent="0.2">
      <c r="B60" s="1" t="s">
        <v>56</v>
      </c>
      <c r="C60" s="28">
        <v>74000</v>
      </c>
      <c r="D60" s="16" t="s">
        <v>4</v>
      </c>
      <c r="E60" s="2"/>
      <c r="F60" s="2">
        <f>IF(Table1[[#This Row],[Variable]]="F",Table1[[#This Row],[Rounded cost]],0)</f>
        <v>0</v>
      </c>
      <c r="G60" s="43"/>
    </row>
    <row r="61" spans="2:7" ht="17" x14ac:dyDescent="0.2">
      <c r="B61" s="15" t="s">
        <v>57</v>
      </c>
      <c r="C61" s="28">
        <v>11000</v>
      </c>
      <c r="D61" s="16" t="s">
        <v>4</v>
      </c>
      <c r="E61" s="16"/>
      <c r="F61" s="16">
        <f>IF(Table1[[#This Row],[Variable]]="F",Table1[[#This Row],[Rounded cost]],0)</f>
        <v>0</v>
      </c>
      <c r="G61" s="43"/>
    </row>
    <row r="62" spans="2:7" ht="17" x14ac:dyDescent="0.2">
      <c r="B62" s="4" t="s">
        <v>58</v>
      </c>
      <c r="C62" s="29">
        <v>9700</v>
      </c>
      <c r="D62" s="18" t="s">
        <v>4</v>
      </c>
      <c r="E62" s="5"/>
      <c r="F62" s="5">
        <f>IF(Table1[[#This Row],[Variable]]="F",Table1[[#This Row],[Rounded cost]],0)</f>
        <v>0</v>
      </c>
      <c r="G62" s="43"/>
    </row>
    <row r="63" spans="2:7" ht="17" x14ac:dyDescent="0.2">
      <c r="B63" s="6" t="s">
        <v>59</v>
      </c>
      <c r="C63" s="31">
        <v>68000</v>
      </c>
      <c r="D63" s="7" t="s">
        <v>4</v>
      </c>
      <c r="E63" s="5" t="s">
        <v>186</v>
      </c>
      <c r="F63" s="5">
        <f>IF(Table1[[#This Row],[Variable]]="F",Table1[[#This Row],[Rounded cost]],0)</f>
        <v>68000</v>
      </c>
      <c r="G63" s="43"/>
    </row>
    <row r="64" spans="2:7" ht="17" x14ac:dyDescent="0.2">
      <c r="B64" s="12" t="s">
        <v>60</v>
      </c>
      <c r="C64" s="32">
        <f>SUM(C65:C68)</f>
        <v>67600</v>
      </c>
      <c r="D64" s="19" t="s">
        <v>4</v>
      </c>
      <c r="E64" s="19" t="s">
        <v>186</v>
      </c>
      <c r="F64" s="19">
        <f>IF(Table1[[#This Row],[Variable]]="F",Table1[[#This Row],[Rounded cost]],0)</f>
        <v>67600</v>
      </c>
      <c r="G64" s="43"/>
    </row>
    <row r="65" spans="2:7" ht="17" x14ac:dyDescent="0.2">
      <c r="B65" s="15" t="s">
        <v>61</v>
      </c>
      <c r="C65" s="28">
        <v>28000</v>
      </c>
      <c r="D65" s="16" t="s">
        <v>4</v>
      </c>
      <c r="E65" s="16"/>
      <c r="F65" s="16">
        <f>IF(Table1[[#This Row],[Variable]]="F",Table1[[#This Row],[Rounded cost]],0)</f>
        <v>0</v>
      </c>
      <c r="G65" s="43"/>
    </row>
    <row r="66" spans="2:7" ht="17" x14ac:dyDescent="0.2">
      <c r="B66" s="15" t="s">
        <v>62</v>
      </c>
      <c r="C66" s="28">
        <v>4700</v>
      </c>
      <c r="D66" s="16" t="s">
        <v>4</v>
      </c>
      <c r="E66" s="16"/>
      <c r="F66" s="16">
        <f>IF(Table1[[#This Row],[Variable]]="F",Table1[[#This Row],[Rounded cost]],0)</f>
        <v>0</v>
      </c>
      <c r="G66" s="43"/>
    </row>
    <row r="67" spans="2:7" ht="17" x14ac:dyDescent="0.2">
      <c r="B67" s="15" t="s">
        <v>63</v>
      </c>
      <c r="C67" s="28">
        <v>30000</v>
      </c>
      <c r="D67" s="16" t="s">
        <v>4</v>
      </c>
      <c r="E67" s="16"/>
      <c r="F67" s="16">
        <f>IF(Table1[[#This Row],[Variable]]="F",Table1[[#This Row],[Rounded cost]],0)</f>
        <v>0</v>
      </c>
      <c r="G67" s="43"/>
    </row>
    <row r="68" spans="2:7" ht="17" x14ac:dyDescent="0.2">
      <c r="B68" s="17" t="s">
        <v>64</v>
      </c>
      <c r="C68" s="29">
        <v>4900</v>
      </c>
      <c r="D68" s="18" t="s">
        <v>4</v>
      </c>
      <c r="E68" s="18"/>
      <c r="F68" s="18">
        <f>IF(Table1[[#This Row],[Variable]]="F",Table1[[#This Row],[Rounded cost]],0)</f>
        <v>0</v>
      </c>
      <c r="G68" s="43"/>
    </row>
    <row r="69" spans="2:7" ht="17" x14ac:dyDescent="0.2">
      <c r="B69" s="22" t="s">
        <v>65</v>
      </c>
      <c r="C69" s="34">
        <v>53000</v>
      </c>
      <c r="D69" s="23" t="s">
        <v>4</v>
      </c>
      <c r="E69" s="23" t="s">
        <v>186</v>
      </c>
      <c r="F69" s="23">
        <f>IF(Table1[[#This Row],[Variable]]="F",Table1[[#This Row],[Rounded cost]],0)</f>
        <v>53000</v>
      </c>
      <c r="G69" s="43"/>
    </row>
    <row r="70" spans="2:7" ht="17" x14ac:dyDescent="0.2">
      <c r="B70" s="22" t="s">
        <v>66</v>
      </c>
      <c r="C70" s="34">
        <v>24000</v>
      </c>
      <c r="D70" s="23" t="s">
        <v>4</v>
      </c>
      <c r="E70" s="23" t="s">
        <v>186</v>
      </c>
      <c r="F70" s="23">
        <f>IF(Table1[[#This Row],[Variable]]="F",Table1[[#This Row],[Rounded cost]],0)</f>
        <v>24000</v>
      </c>
      <c r="G70" s="43"/>
    </row>
    <row r="71" spans="2:7" ht="17" x14ac:dyDescent="0.2">
      <c r="B71" s="22" t="s">
        <v>67</v>
      </c>
      <c r="C71" s="34">
        <v>5700</v>
      </c>
      <c r="D71" s="23" t="s">
        <v>4</v>
      </c>
      <c r="E71" s="23" t="s">
        <v>186</v>
      </c>
      <c r="F71" s="23">
        <f>IF(Table1[[#This Row],[Variable]]="F",Table1[[#This Row],[Rounded cost]],0)</f>
        <v>5700</v>
      </c>
      <c r="G71" s="43"/>
    </row>
    <row r="72" spans="2:7" ht="17" x14ac:dyDescent="0.2">
      <c r="B72" s="12" t="s">
        <v>68</v>
      </c>
      <c r="C72" s="32">
        <f>SUM(C73:C76)</f>
        <v>2200</v>
      </c>
      <c r="D72" s="19" t="s">
        <v>4</v>
      </c>
      <c r="E72" s="19" t="s">
        <v>186</v>
      </c>
      <c r="F72" s="19">
        <f>IF(Table1[[#This Row],[Variable]]="F",Table1[[#This Row],[Rounded cost]],0)</f>
        <v>2200</v>
      </c>
      <c r="G72" s="43"/>
    </row>
    <row r="73" spans="2:7" ht="17" x14ac:dyDescent="0.2">
      <c r="B73" s="15" t="s">
        <v>69</v>
      </c>
      <c r="C73" s="28">
        <v>1400</v>
      </c>
      <c r="D73" s="16" t="s">
        <v>4</v>
      </c>
      <c r="E73" s="16"/>
      <c r="F73" s="16">
        <f>IF(Table1[[#This Row],[Variable]]="F",Table1[[#This Row],[Rounded cost]],0)</f>
        <v>0</v>
      </c>
      <c r="G73" s="43"/>
    </row>
    <row r="74" spans="2:7" ht="17" x14ac:dyDescent="0.2">
      <c r="B74" s="15" t="s">
        <v>70</v>
      </c>
      <c r="C74" s="16">
        <v>450</v>
      </c>
      <c r="D74" s="16" t="s">
        <v>4</v>
      </c>
      <c r="E74" s="16"/>
      <c r="F74" s="16">
        <f>IF(Table1[[#This Row],[Variable]]="F",Table1[[#This Row],[Rounded cost]],0)</f>
        <v>0</v>
      </c>
      <c r="G74" s="43"/>
    </row>
    <row r="75" spans="2:7" ht="17" x14ac:dyDescent="0.2">
      <c r="B75" s="15" t="s">
        <v>71</v>
      </c>
      <c r="C75" s="16">
        <v>150</v>
      </c>
      <c r="D75" s="16" t="s">
        <v>4</v>
      </c>
      <c r="E75" s="16"/>
      <c r="F75" s="16">
        <f>IF(Table1[[#This Row],[Variable]]="F",Table1[[#This Row],[Rounded cost]],0)</f>
        <v>0</v>
      </c>
      <c r="G75" s="43"/>
    </row>
    <row r="76" spans="2:7" ht="17" x14ac:dyDescent="0.2">
      <c r="B76" s="15" t="s">
        <v>72</v>
      </c>
      <c r="C76" s="16">
        <v>200</v>
      </c>
      <c r="D76" s="16" t="s">
        <v>4</v>
      </c>
      <c r="E76" s="16"/>
      <c r="F76" s="16">
        <f>IF(Table1[[#This Row],[Variable]]="F",Table1[[#This Row],[Rounded cost]],0)</f>
        <v>0</v>
      </c>
      <c r="G76" s="43"/>
    </row>
    <row r="77" spans="2:7" ht="18" thickBot="1" x14ac:dyDescent="0.25">
      <c r="B77" s="10" t="s">
        <v>163</v>
      </c>
      <c r="C77" s="26">
        <f>C78+C85+C89+C90</f>
        <v>71050</v>
      </c>
      <c r="D77" s="11" t="s">
        <v>4</v>
      </c>
      <c r="E77" s="11" t="s">
        <v>186</v>
      </c>
      <c r="F77" s="11">
        <f>IF(Table1[[#This Row],[Variable]]="F",Table1[[#This Row],[Rounded cost]],0)</f>
        <v>71050</v>
      </c>
      <c r="G77" s="43"/>
    </row>
    <row r="78" spans="2:7" ht="17" x14ac:dyDescent="0.2">
      <c r="B78" s="12" t="s">
        <v>73</v>
      </c>
      <c r="C78" s="32">
        <f>SUM(C79:C84)</f>
        <v>24000</v>
      </c>
      <c r="D78" s="19" t="s">
        <v>4</v>
      </c>
      <c r="E78" s="19"/>
      <c r="F78" s="19">
        <f>IF(Table1[[#This Row],[Variable]]="F",Table1[[#This Row],[Rounded cost]],0)</f>
        <v>0</v>
      </c>
      <c r="G78" s="43"/>
    </row>
    <row r="79" spans="2:7" ht="17" x14ac:dyDescent="0.2">
      <c r="B79" s="15" t="s">
        <v>74</v>
      </c>
      <c r="C79" s="28">
        <v>1200</v>
      </c>
      <c r="D79" s="16" t="s">
        <v>4</v>
      </c>
      <c r="E79" s="16"/>
      <c r="F79" s="16">
        <f>IF(Table1[[#This Row],[Variable]]="F",Table1[[#This Row],[Rounded cost]],0)</f>
        <v>0</v>
      </c>
      <c r="G79" s="43"/>
    </row>
    <row r="80" spans="2:7" ht="17" x14ac:dyDescent="0.2">
      <c r="B80" s="15" t="s">
        <v>75</v>
      </c>
      <c r="C80" s="28">
        <v>2400</v>
      </c>
      <c r="D80" s="16" t="s">
        <v>4</v>
      </c>
      <c r="E80" s="16"/>
      <c r="F80" s="16">
        <f>IF(Table1[[#This Row],[Variable]]="F",Table1[[#This Row],[Rounded cost]],0)</f>
        <v>0</v>
      </c>
      <c r="G80" s="43"/>
    </row>
    <row r="81" spans="2:7" ht="17" x14ac:dyDescent="0.2">
      <c r="B81" s="15" t="s">
        <v>76</v>
      </c>
      <c r="C81" s="28">
        <v>1200</v>
      </c>
      <c r="D81" s="16" t="s">
        <v>4</v>
      </c>
      <c r="E81" s="16"/>
      <c r="F81" s="16">
        <f>IF(Table1[[#This Row],[Variable]]="F",Table1[[#This Row],[Rounded cost]],0)</f>
        <v>0</v>
      </c>
      <c r="G81" s="43"/>
    </row>
    <row r="82" spans="2:7" ht="17" x14ac:dyDescent="0.2">
      <c r="B82" s="15" t="s">
        <v>77</v>
      </c>
      <c r="C82" s="28">
        <v>6000</v>
      </c>
      <c r="D82" s="16" t="s">
        <v>4</v>
      </c>
      <c r="E82" s="16"/>
      <c r="F82" s="16">
        <f>IF(Table1[[#This Row],[Variable]]="F",Table1[[#This Row],[Rounded cost]],0)</f>
        <v>0</v>
      </c>
      <c r="G82" s="43"/>
    </row>
    <row r="83" spans="2:7" ht="17" x14ac:dyDescent="0.2">
      <c r="B83" s="15" t="s">
        <v>78</v>
      </c>
      <c r="C83" s="28">
        <v>7200</v>
      </c>
      <c r="D83" s="16" t="s">
        <v>4</v>
      </c>
      <c r="E83" s="16"/>
      <c r="F83" s="16">
        <f>IF(Table1[[#This Row],[Variable]]="F",Table1[[#This Row],[Rounded cost]],0)</f>
        <v>0</v>
      </c>
      <c r="G83" s="43"/>
    </row>
    <row r="84" spans="2:7" ht="17" x14ac:dyDescent="0.2">
      <c r="B84" s="17" t="s">
        <v>79</v>
      </c>
      <c r="C84" s="29">
        <v>6000</v>
      </c>
      <c r="D84" s="18" t="s">
        <v>4</v>
      </c>
      <c r="E84" s="18"/>
      <c r="F84" s="18">
        <f>IF(Table1[[#This Row],[Variable]]="F",Table1[[#This Row],[Rounded cost]],0)</f>
        <v>0</v>
      </c>
      <c r="G84" s="43"/>
    </row>
    <row r="85" spans="2:7" ht="17" x14ac:dyDescent="0.2">
      <c r="B85" s="1" t="s">
        <v>15</v>
      </c>
      <c r="C85" s="30">
        <f>SUM(C86:C88)</f>
        <v>44450</v>
      </c>
      <c r="D85" s="2" t="s">
        <v>4</v>
      </c>
      <c r="E85" s="2"/>
      <c r="F85" s="2">
        <f>IF(Table1[[#This Row],[Variable]]="F",Table1[[#This Row],[Rounded cost]],0)</f>
        <v>0</v>
      </c>
      <c r="G85" s="43"/>
    </row>
    <row r="86" spans="2:7" ht="17" x14ac:dyDescent="0.2">
      <c r="B86" s="15" t="s">
        <v>80</v>
      </c>
      <c r="C86" s="28">
        <v>31000</v>
      </c>
      <c r="D86" s="16" t="s">
        <v>4</v>
      </c>
      <c r="E86" s="16"/>
      <c r="F86" s="16">
        <f>IF(Table1[[#This Row],[Variable]]="F",Table1[[#This Row],[Rounded cost]],0)</f>
        <v>0</v>
      </c>
      <c r="G86" s="43"/>
    </row>
    <row r="87" spans="2:7" ht="17" x14ac:dyDescent="0.2">
      <c r="B87" s="15" t="s">
        <v>81</v>
      </c>
      <c r="C87" s="28">
        <v>13000</v>
      </c>
      <c r="D87" s="16" t="s">
        <v>4</v>
      </c>
      <c r="E87" s="16"/>
      <c r="F87" s="16">
        <f>IF(Table1[[#This Row],[Variable]]="F",Table1[[#This Row],[Rounded cost]],0)</f>
        <v>0</v>
      </c>
      <c r="G87" s="43"/>
    </row>
    <row r="88" spans="2:7" ht="17" x14ac:dyDescent="0.2">
      <c r="B88" s="17" t="s">
        <v>82</v>
      </c>
      <c r="C88" s="18">
        <v>450</v>
      </c>
      <c r="D88" s="18" t="s">
        <v>4</v>
      </c>
      <c r="E88" s="18"/>
      <c r="F88" s="18">
        <f>IF(Table1[[#This Row],[Variable]]="F",Table1[[#This Row],[Rounded cost]],0)</f>
        <v>0</v>
      </c>
      <c r="G88" s="43"/>
    </row>
    <row r="89" spans="2:7" ht="17" x14ac:dyDescent="0.2">
      <c r="B89" s="6" t="s">
        <v>83</v>
      </c>
      <c r="C89" s="31">
        <v>2200</v>
      </c>
      <c r="D89" s="7" t="s">
        <v>4</v>
      </c>
      <c r="E89" s="7"/>
      <c r="F89" s="7">
        <f>IF(Table1[[#This Row],[Variable]]="F",Table1[[#This Row],[Rounded cost]],0)</f>
        <v>0</v>
      </c>
      <c r="G89" s="43"/>
    </row>
    <row r="90" spans="2:7" ht="17" x14ac:dyDescent="0.2">
      <c r="B90" s="12" t="s">
        <v>84</v>
      </c>
      <c r="C90" s="19">
        <v>400</v>
      </c>
      <c r="D90" s="19" t="s">
        <v>4</v>
      </c>
      <c r="E90" s="19"/>
      <c r="F90" s="19">
        <f>IF(Table1[[#This Row],[Variable]]="F",Table1[[#This Row],[Rounded cost]],0)</f>
        <v>0</v>
      </c>
      <c r="G90" s="43"/>
    </row>
    <row r="91" spans="2:7" ht="18" thickBot="1" x14ac:dyDescent="0.25">
      <c r="B91" s="10" t="s">
        <v>85</v>
      </c>
      <c r="C91" s="26">
        <v>150000</v>
      </c>
      <c r="D91" s="11" t="s">
        <v>4</v>
      </c>
      <c r="E91" s="11" t="s">
        <v>186</v>
      </c>
      <c r="F91" s="11">
        <f>IF(Table1[[#This Row],[Variable]]="F",Table1[[#This Row],[Rounded cost]],0)</f>
        <v>150000</v>
      </c>
      <c r="G91" s="43"/>
    </row>
    <row r="92" spans="2:7" ht="17" x14ac:dyDescent="0.2">
      <c r="B92" s="20" t="s">
        <v>86</v>
      </c>
      <c r="C92" s="33">
        <v>7000</v>
      </c>
      <c r="D92" s="21" t="s">
        <v>4</v>
      </c>
      <c r="E92" s="21"/>
      <c r="F92" s="21">
        <f>IF(Table1[[#This Row],[Variable]]="F",Table1[[#This Row],[Rounded cost]],0)</f>
        <v>0</v>
      </c>
      <c r="G92" s="43"/>
    </row>
    <row r="93" spans="2:7" ht="17" x14ac:dyDescent="0.2">
      <c r="B93" s="24" t="s">
        <v>87</v>
      </c>
      <c r="C93" s="36">
        <v>40000</v>
      </c>
      <c r="D93" s="25" t="s">
        <v>4</v>
      </c>
      <c r="E93" s="25"/>
      <c r="F93" s="25">
        <f>IF(Table1[[#This Row],[Variable]]="F",Table1[[#This Row],[Rounded cost]],0)</f>
        <v>0</v>
      </c>
      <c r="G93" s="43"/>
    </row>
    <row r="94" spans="2:7" ht="17" x14ac:dyDescent="0.2">
      <c r="B94" s="24" t="s">
        <v>88</v>
      </c>
      <c r="C94" s="36">
        <v>73000</v>
      </c>
      <c r="D94" s="25" t="s">
        <v>4</v>
      </c>
      <c r="E94" s="25"/>
      <c r="F94" s="25">
        <f>IF(Table1[[#This Row],[Variable]]="F",Table1[[#This Row],[Rounded cost]],0)</f>
        <v>0</v>
      </c>
      <c r="G94" s="43"/>
    </row>
    <row r="95" spans="2:7" ht="17" x14ac:dyDescent="0.2">
      <c r="B95" s="24" t="s">
        <v>89</v>
      </c>
      <c r="C95" s="36">
        <v>26000</v>
      </c>
      <c r="D95" s="25" t="s">
        <v>4</v>
      </c>
      <c r="E95" s="25"/>
      <c r="F95" s="25">
        <f>IF(Table1[[#This Row],[Variable]]="F",Table1[[#This Row],[Rounded cost]],0)</f>
        <v>0</v>
      </c>
      <c r="G95" s="43"/>
    </row>
    <row r="96" spans="2:7" ht="18" thickBot="1" x14ac:dyDescent="0.25">
      <c r="B96" s="10" t="s">
        <v>90</v>
      </c>
      <c r="C96" s="26">
        <v>270000</v>
      </c>
      <c r="D96" s="11" t="s">
        <v>4</v>
      </c>
      <c r="E96" s="11" t="s">
        <v>186</v>
      </c>
      <c r="F96" s="11">
        <f>IF(Table1[[#This Row],[Variable]]="F",Table1[[#This Row],[Rounded cost]],0)</f>
        <v>270000</v>
      </c>
      <c r="G96" s="43"/>
    </row>
    <row r="98" spans="2:6" ht="18" thickBot="1" x14ac:dyDescent="0.25">
      <c r="B98" s="38" t="s">
        <v>161</v>
      </c>
      <c r="C98" s="39">
        <f>C7+C25+C29+C56+C77+C91+C96</f>
        <v>4032800</v>
      </c>
      <c r="D98" s="38"/>
      <c r="E98" s="38"/>
      <c r="F98" s="38"/>
    </row>
    <row r="102" spans="2:6" x14ac:dyDescent="0.2">
      <c r="C102" s="42"/>
    </row>
  </sheetData>
  <mergeCells count="2">
    <mergeCell ref="B3:D3"/>
    <mergeCell ref="B2:D2"/>
  </mergeCells>
  <hyperlinks>
    <hyperlink ref="B3" r:id="rId1" xr:uid="{167E504E-750F-8044-BFEE-4FAF38C22C18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BA34-24E5-4E41-91A1-95253FF1C9FD}">
  <dimension ref="B2:I115"/>
  <sheetViews>
    <sheetView tabSelected="1" topLeftCell="B45" zoomScale="83" zoomScaleNormal="90" workbookViewId="0">
      <selection activeCell="H79" sqref="H79"/>
    </sheetView>
  </sheetViews>
  <sheetFormatPr baseColWidth="10" defaultRowHeight="16" outlineLevelCol="1" x14ac:dyDescent="0.2"/>
  <cols>
    <col min="2" max="2" width="115.1640625" customWidth="1"/>
    <col min="3" max="3" width="21.5" bestFit="1" customWidth="1"/>
    <col min="4" max="4" width="11.1640625" hidden="1" customWidth="1" outlineLevel="1"/>
    <col min="5" max="5" width="15.5" bestFit="1" customWidth="1" collapsed="1"/>
    <col min="6" max="6" width="37.6640625" hidden="1" customWidth="1" outlineLevel="1"/>
    <col min="7" max="7" width="29.6640625" bestFit="1" customWidth="1" collapsed="1"/>
    <col min="8" max="8" width="55.1640625" bestFit="1" customWidth="1"/>
  </cols>
  <sheetData>
    <row r="2" spans="2:9" x14ac:dyDescent="0.2">
      <c r="B2" s="52" t="s">
        <v>164</v>
      </c>
      <c r="C2" s="52"/>
      <c r="D2" s="52"/>
    </row>
    <row r="3" spans="2:9" x14ac:dyDescent="0.2">
      <c r="B3" s="51" t="s">
        <v>93</v>
      </c>
      <c r="C3" s="52"/>
      <c r="D3" s="52"/>
    </row>
    <row r="6" spans="2:9" ht="17" x14ac:dyDescent="0.2">
      <c r="B6" s="3" t="s">
        <v>0</v>
      </c>
      <c r="C6" s="3" t="s">
        <v>1</v>
      </c>
      <c r="D6" s="3" t="s">
        <v>2</v>
      </c>
      <c r="E6" s="3" t="s">
        <v>162</v>
      </c>
      <c r="F6" s="3" t="s">
        <v>188</v>
      </c>
      <c r="H6" s="37" t="s">
        <v>151</v>
      </c>
      <c r="I6" s="37" t="s">
        <v>152</v>
      </c>
    </row>
    <row r="7" spans="2:9" ht="18" thickBot="1" x14ac:dyDescent="0.25">
      <c r="B7" s="10" t="s">
        <v>3</v>
      </c>
      <c r="C7" s="26">
        <f>C8+C11+C18+C22+C26+C27</f>
        <v>117250</v>
      </c>
      <c r="D7" s="11" t="s">
        <v>4</v>
      </c>
      <c r="E7" s="11" t="s">
        <v>186</v>
      </c>
      <c r="F7" s="11">
        <f>IF(Table14[[#This Row],[Variable]]="F",Table14[[#This Row],[Rounded cost]],0)</f>
        <v>117250</v>
      </c>
      <c r="G7" s="43"/>
      <c r="H7" s="37" t="s">
        <v>153</v>
      </c>
      <c r="I7" s="37">
        <v>1000</v>
      </c>
    </row>
    <row r="8" spans="2:9" ht="17" x14ac:dyDescent="0.2">
      <c r="B8" s="13" t="s">
        <v>5</v>
      </c>
      <c r="C8" s="27">
        <f>SUM(C9:C10)</f>
        <v>50000</v>
      </c>
      <c r="D8" s="14" t="s">
        <v>4</v>
      </c>
      <c r="E8" s="14" t="s">
        <v>190</v>
      </c>
      <c r="F8" s="14">
        <f>IF(Table14[[#This Row],[Variable]]="F",Table14[[#This Row],[Rounded cost]],0)</f>
        <v>0</v>
      </c>
      <c r="G8" s="43"/>
      <c r="H8" s="37" t="s">
        <v>154</v>
      </c>
      <c r="I8" s="37">
        <v>10</v>
      </c>
    </row>
    <row r="9" spans="2:9" ht="17" x14ac:dyDescent="0.2">
      <c r="B9" s="15" t="s">
        <v>6</v>
      </c>
      <c r="C9" s="28">
        <v>8000</v>
      </c>
      <c r="D9" s="16" t="s">
        <v>4</v>
      </c>
      <c r="E9" s="16"/>
      <c r="F9" s="16">
        <f>IF(Table14[[#This Row],[Variable]]="F",Table14[[#This Row],[Rounded cost]],0)</f>
        <v>0</v>
      </c>
      <c r="G9" s="43"/>
      <c r="H9" s="37" t="s">
        <v>155</v>
      </c>
      <c r="I9" s="37">
        <v>30</v>
      </c>
    </row>
    <row r="10" spans="2:9" ht="17" x14ac:dyDescent="0.2">
      <c r="B10" s="17" t="s">
        <v>94</v>
      </c>
      <c r="C10" s="29">
        <v>42000</v>
      </c>
      <c r="D10" s="18" t="s">
        <v>4</v>
      </c>
      <c r="E10" s="18"/>
      <c r="F10" s="18">
        <f>IF(Table14[[#This Row],[Variable]]="F",Table14[[#This Row],[Rounded cost]],0)</f>
        <v>0</v>
      </c>
      <c r="G10" s="43"/>
      <c r="H10" s="37" t="s">
        <v>156</v>
      </c>
      <c r="I10" s="37">
        <v>10</v>
      </c>
    </row>
    <row r="11" spans="2:9" ht="17" x14ac:dyDescent="0.2">
      <c r="B11" s="12" t="s">
        <v>8</v>
      </c>
      <c r="C11" s="32">
        <f>SUM(C12:C17)</f>
        <v>3750</v>
      </c>
      <c r="D11" s="19" t="s">
        <v>4</v>
      </c>
      <c r="E11" s="19"/>
      <c r="F11" s="19">
        <f>IF(Table14[[#This Row],[Variable]]="F",Table14[[#This Row],[Rounded cost]],0)</f>
        <v>0</v>
      </c>
      <c r="G11" s="43"/>
      <c r="H11" s="37" t="s">
        <v>157</v>
      </c>
      <c r="I11" s="37">
        <v>60</v>
      </c>
    </row>
    <row r="12" spans="2:9" ht="17" x14ac:dyDescent="0.2">
      <c r="B12" s="15" t="s">
        <v>95</v>
      </c>
      <c r="C12" s="28">
        <v>450</v>
      </c>
      <c r="D12" s="16" t="s">
        <v>4</v>
      </c>
      <c r="E12" s="16"/>
      <c r="F12" s="16">
        <f>IF(Table14[[#This Row],[Variable]]="F",Table14[[#This Row],[Rounded cost]],0)</f>
        <v>0</v>
      </c>
      <c r="G12" s="43"/>
      <c r="H12" s="37" t="s">
        <v>158</v>
      </c>
      <c r="I12" s="37">
        <v>2019</v>
      </c>
    </row>
    <row r="13" spans="2:9" ht="17" x14ac:dyDescent="0.2">
      <c r="B13" s="15" t="s">
        <v>96</v>
      </c>
      <c r="C13" s="28">
        <v>400</v>
      </c>
      <c r="D13" s="16" t="s">
        <v>4</v>
      </c>
      <c r="E13" s="16"/>
      <c r="F13" s="16">
        <f>IF(Table14[[#This Row],[Variable]]="F",Table14[[#This Row],[Rounded cost]],0)</f>
        <v>0</v>
      </c>
      <c r="G13" s="43"/>
      <c r="H13" s="37" t="s">
        <v>159</v>
      </c>
      <c r="I13" s="37">
        <v>2022</v>
      </c>
    </row>
    <row r="14" spans="2:9" ht="17" x14ac:dyDescent="0.2">
      <c r="B14" s="15" t="s">
        <v>97</v>
      </c>
      <c r="C14" s="28">
        <v>1000</v>
      </c>
      <c r="D14" s="16" t="s">
        <v>4</v>
      </c>
      <c r="E14" s="16"/>
      <c r="F14" s="16">
        <f>IF(Table14[[#This Row],[Variable]]="F",Table14[[#This Row],[Rounded cost]],0)</f>
        <v>0</v>
      </c>
      <c r="G14" s="43"/>
    </row>
    <row r="15" spans="2:9" ht="17" x14ac:dyDescent="0.2">
      <c r="B15" s="15" t="s">
        <v>98</v>
      </c>
      <c r="C15" s="28">
        <v>1000</v>
      </c>
      <c r="D15" s="16" t="s">
        <v>4</v>
      </c>
      <c r="E15" s="16"/>
      <c r="F15" s="16">
        <f>IF(Table14[[#This Row],[Variable]]="F",Table14[[#This Row],[Rounded cost]],0)</f>
        <v>0</v>
      </c>
      <c r="G15" s="43"/>
    </row>
    <row r="16" spans="2:9" ht="17" x14ac:dyDescent="0.2">
      <c r="B16" s="15" t="s">
        <v>10</v>
      </c>
      <c r="C16" s="28">
        <v>550</v>
      </c>
      <c r="D16" s="16" t="s">
        <v>4</v>
      </c>
      <c r="E16" s="16"/>
      <c r="F16" s="16">
        <f>IF(Table14[[#This Row],[Variable]]="F",Table14[[#This Row],[Rounded cost]],0)</f>
        <v>0</v>
      </c>
      <c r="G16" s="43"/>
    </row>
    <row r="17" spans="2:8" ht="17" x14ac:dyDescent="0.2">
      <c r="B17" s="17" t="s">
        <v>11</v>
      </c>
      <c r="C17" s="29">
        <v>350</v>
      </c>
      <c r="D17" s="18" t="s">
        <v>4</v>
      </c>
      <c r="E17" s="18"/>
      <c r="F17" s="18">
        <f>IF(Table14[[#This Row],[Variable]]="F",Table14[[#This Row],[Rounded cost]],0)</f>
        <v>0</v>
      </c>
      <c r="G17" s="43"/>
      <c r="H17" s="40"/>
    </row>
    <row r="18" spans="2:8" ht="17" x14ac:dyDescent="0.2">
      <c r="B18" s="12" t="s">
        <v>12</v>
      </c>
      <c r="C18" s="32">
        <f>SUM(C19:C21)</f>
        <v>3000</v>
      </c>
      <c r="D18" s="19" t="s">
        <v>4</v>
      </c>
      <c r="E18" s="19"/>
      <c r="F18" s="19">
        <f>IF(Table14[[#This Row],[Variable]]="F",Table14[[#This Row],[Rounded cost]],0)</f>
        <v>0</v>
      </c>
      <c r="G18" s="43"/>
    </row>
    <row r="19" spans="2:8" ht="17" x14ac:dyDescent="0.2">
      <c r="B19" s="15" t="s">
        <v>13</v>
      </c>
      <c r="C19" s="28">
        <v>3000</v>
      </c>
      <c r="D19" s="16" t="s">
        <v>4</v>
      </c>
      <c r="E19" s="16"/>
      <c r="F19" s="16">
        <f>IF(Table14[[#This Row],[Variable]]="F",Table14[[#This Row],[Rounded cost]],0)</f>
        <v>0</v>
      </c>
      <c r="G19" s="43"/>
    </row>
    <row r="20" spans="2:8" ht="17" x14ac:dyDescent="0.2">
      <c r="B20" s="15" t="s">
        <v>14</v>
      </c>
      <c r="C20" s="28" t="s">
        <v>99</v>
      </c>
      <c r="D20" s="16" t="s">
        <v>4</v>
      </c>
      <c r="E20" s="16"/>
      <c r="F20" s="16">
        <f>IF(Table14[[#This Row],[Variable]]="F",Table14[[#This Row],[Rounded cost]],0)</f>
        <v>0</v>
      </c>
      <c r="G20" s="43"/>
    </row>
    <row r="21" spans="2:8" ht="17" x14ac:dyDescent="0.2">
      <c r="B21" s="17" t="s">
        <v>15</v>
      </c>
      <c r="C21" s="29" t="s">
        <v>100</v>
      </c>
      <c r="D21" s="18" t="s">
        <v>4</v>
      </c>
      <c r="E21" s="18"/>
      <c r="F21" s="18">
        <f>IF(Table14[[#This Row],[Variable]]="F",Table14[[#This Row],[Rounded cost]],0)</f>
        <v>0</v>
      </c>
      <c r="G21" s="43"/>
    </row>
    <row r="22" spans="2:8" ht="17" x14ac:dyDescent="0.2">
      <c r="B22" s="12" t="s">
        <v>101</v>
      </c>
      <c r="C22" s="32">
        <f>SUM(C23:C25)</f>
        <v>2500</v>
      </c>
      <c r="D22" s="19" t="s">
        <v>4</v>
      </c>
      <c r="E22" s="19"/>
      <c r="F22" s="19">
        <f>IF(Table14[[#This Row],[Variable]]="F",Table14[[#This Row],[Rounded cost]],0)</f>
        <v>0</v>
      </c>
      <c r="G22" s="43"/>
    </row>
    <row r="23" spans="2:8" ht="17" x14ac:dyDescent="0.2">
      <c r="B23" s="15" t="s">
        <v>17</v>
      </c>
      <c r="C23" s="28" t="s">
        <v>102</v>
      </c>
      <c r="D23" s="16" t="s">
        <v>4</v>
      </c>
      <c r="E23" s="16"/>
      <c r="F23" s="16">
        <f>IF(Table14[[#This Row],[Variable]]="F",Table14[[#This Row],[Rounded cost]],0)</f>
        <v>0</v>
      </c>
      <c r="G23" s="43"/>
    </row>
    <row r="24" spans="2:8" ht="17" x14ac:dyDescent="0.2">
      <c r="B24" s="15" t="s">
        <v>18</v>
      </c>
      <c r="C24" s="28">
        <v>2500</v>
      </c>
      <c r="D24" s="16" t="s">
        <v>4</v>
      </c>
      <c r="E24" s="16"/>
      <c r="F24" s="16">
        <f>IF(Table14[[#This Row],[Variable]]="F",Table14[[#This Row],[Rounded cost]],0)</f>
        <v>0</v>
      </c>
      <c r="G24" s="43"/>
    </row>
    <row r="25" spans="2:8" ht="17" x14ac:dyDescent="0.2">
      <c r="B25" s="17" t="s">
        <v>19</v>
      </c>
      <c r="C25" s="29" t="s">
        <v>103</v>
      </c>
      <c r="D25" s="18" t="s">
        <v>4</v>
      </c>
      <c r="E25" s="18"/>
      <c r="F25" s="18">
        <f>IF(Table14[[#This Row],[Variable]]="F",Table14[[#This Row],[Rounded cost]],0)</f>
        <v>0</v>
      </c>
      <c r="G25" s="43"/>
    </row>
    <row r="26" spans="2:8" ht="17" x14ac:dyDescent="0.2">
      <c r="B26" s="22" t="s">
        <v>20</v>
      </c>
      <c r="C26" s="34">
        <v>4000</v>
      </c>
      <c r="D26" s="23" t="s">
        <v>4</v>
      </c>
      <c r="E26" s="23"/>
      <c r="F26" s="23">
        <f>IF(Table14[[#This Row],[Variable]]="F",Table14[[#This Row],[Rounded cost]],0)</f>
        <v>0</v>
      </c>
      <c r="G26" s="43"/>
    </row>
    <row r="27" spans="2:8" ht="17" x14ac:dyDescent="0.2">
      <c r="B27" s="12" t="s">
        <v>104</v>
      </c>
      <c r="C27" s="32">
        <v>54000</v>
      </c>
      <c r="D27" s="19" t="s">
        <v>4</v>
      </c>
      <c r="E27" s="19"/>
      <c r="F27" s="19">
        <f>IF(Table14[[#This Row],[Variable]]="F",Table14[[#This Row],[Rounded cost]],0)</f>
        <v>0</v>
      </c>
      <c r="G27" s="43"/>
    </row>
    <row r="28" spans="2:8" ht="18" thickBot="1" x14ac:dyDescent="0.25">
      <c r="B28" s="10" t="s">
        <v>105</v>
      </c>
      <c r="C28" s="26">
        <f>C29+C43+C52+C55</f>
        <v>1001000</v>
      </c>
      <c r="D28" s="11" t="s">
        <v>4</v>
      </c>
      <c r="E28" s="11" t="s">
        <v>187</v>
      </c>
      <c r="F28" s="11">
        <f>IF(Table14[[#This Row],[Variable]]="F",Table14[[#This Row],[Rounded cost]],0)</f>
        <v>0</v>
      </c>
      <c r="G28" s="43" t="s">
        <v>166</v>
      </c>
      <c r="H28" s="40"/>
    </row>
    <row r="29" spans="2:8" ht="17" x14ac:dyDescent="0.2">
      <c r="B29" s="12" t="s">
        <v>23</v>
      </c>
      <c r="C29" s="32">
        <f>SUM(C30:C42)</f>
        <v>398000</v>
      </c>
      <c r="D29" s="19" t="s">
        <v>4</v>
      </c>
      <c r="E29" s="19"/>
      <c r="F29" s="19">
        <f>IF(Table14[[#This Row],[Variable]]="F",Table14[[#This Row],[Rounded cost]],0)</f>
        <v>0</v>
      </c>
      <c r="G29" s="43"/>
    </row>
    <row r="30" spans="2:8" ht="17" x14ac:dyDescent="0.2">
      <c r="B30" s="15" t="s">
        <v>106</v>
      </c>
      <c r="C30" s="28">
        <v>20000</v>
      </c>
      <c r="D30" s="16" t="s">
        <v>4</v>
      </c>
      <c r="E30" s="16"/>
      <c r="F30" s="16">
        <f>IF(Table14[[#This Row],[Variable]]="F",Table14[[#This Row],[Rounded cost]],0)</f>
        <v>0</v>
      </c>
      <c r="G30" s="43"/>
    </row>
    <row r="31" spans="2:8" ht="17" x14ac:dyDescent="0.2">
      <c r="B31" s="15" t="s">
        <v>107</v>
      </c>
      <c r="C31" s="28">
        <v>20000</v>
      </c>
      <c r="D31" s="16" t="s">
        <v>4</v>
      </c>
      <c r="E31" s="16"/>
      <c r="F31" s="16">
        <f>IF(Table14[[#This Row],[Variable]]="F",Table14[[#This Row],[Rounded cost]],0)</f>
        <v>0</v>
      </c>
      <c r="G31" s="43"/>
    </row>
    <row r="32" spans="2:8" ht="17" x14ac:dyDescent="0.2">
      <c r="B32" s="15" t="s">
        <v>108</v>
      </c>
      <c r="C32" s="28">
        <v>20000</v>
      </c>
      <c r="D32" s="16" t="s">
        <v>4</v>
      </c>
      <c r="E32" s="16"/>
      <c r="F32" s="16">
        <f>IF(Table14[[#This Row],[Variable]]="F",Table14[[#This Row],[Rounded cost]],0)</f>
        <v>0</v>
      </c>
      <c r="G32" s="43"/>
    </row>
    <row r="33" spans="2:7" ht="17" x14ac:dyDescent="0.2">
      <c r="B33" s="15" t="s">
        <v>109</v>
      </c>
      <c r="C33" s="28">
        <v>70000</v>
      </c>
      <c r="D33" s="16" t="s">
        <v>4</v>
      </c>
      <c r="E33" s="16"/>
      <c r="F33" s="16">
        <f>IF(Table14[[#This Row],[Variable]]="F",Table14[[#This Row],[Rounded cost]],0)</f>
        <v>0</v>
      </c>
      <c r="G33" s="43"/>
    </row>
    <row r="34" spans="2:7" ht="17" x14ac:dyDescent="0.2">
      <c r="B34" s="15" t="s">
        <v>110</v>
      </c>
      <c r="C34" s="28">
        <v>100000</v>
      </c>
      <c r="D34" s="16" t="s">
        <v>4</v>
      </c>
      <c r="E34" s="16"/>
      <c r="F34" s="16">
        <f>IF(Table14[[#This Row],[Variable]]="F",Table14[[#This Row],[Rounded cost]],0)</f>
        <v>0</v>
      </c>
      <c r="G34" s="43"/>
    </row>
    <row r="35" spans="2:7" ht="17" x14ac:dyDescent="0.2">
      <c r="B35" s="15" t="s">
        <v>111</v>
      </c>
      <c r="C35" s="28">
        <v>70000</v>
      </c>
      <c r="D35" s="16" t="s">
        <v>4</v>
      </c>
      <c r="E35" s="16"/>
      <c r="F35" s="16">
        <f>IF(Table14[[#This Row],[Variable]]="F",Table14[[#This Row],[Rounded cost]],0)</f>
        <v>0</v>
      </c>
      <c r="G35" s="43"/>
    </row>
    <row r="36" spans="2:7" ht="17" x14ac:dyDescent="0.2">
      <c r="B36" s="15" t="s">
        <v>112</v>
      </c>
      <c r="C36" s="28">
        <v>25000</v>
      </c>
      <c r="D36" s="16" t="s">
        <v>4</v>
      </c>
      <c r="E36" s="16"/>
      <c r="F36" s="16">
        <f>IF(Table14[[#This Row],[Variable]]="F",Table14[[#This Row],[Rounded cost]],0)</f>
        <v>0</v>
      </c>
      <c r="G36" s="43"/>
    </row>
    <row r="37" spans="2:7" ht="17" x14ac:dyDescent="0.2">
      <c r="B37" s="15" t="s">
        <v>113</v>
      </c>
      <c r="C37" s="28">
        <v>17000</v>
      </c>
      <c r="D37" s="16" t="s">
        <v>4</v>
      </c>
      <c r="E37" s="16"/>
      <c r="F37" s="16">
        <f>IF(Table14[[#This Row],[Variable]]="F",Table14[[#This Row],[Rounded cost]],0)</f>
        <v>0</v>
      </c>
      <c r="G37" s="43"/>
    </row>
    <row r="38" spans="2:7" ht="17" x14ac:dyDescent="0.2">
      <c r="B38" s="15" t="s">
        <v>114</v>
      </c>
      <c r="C38" s="28">
        <v>7000</v>
      </c>
      <c r="D38" s="16" t="s">
        <v>4</v>
      </c>
      <c r="E38" s="16"/>
      <c r="F38" s="16">
        <f>IF(Table14[[#This Row],[Variable]]="F",Table14[[#This Row],[Rounded cost]],0)</f>
        <v>0</v>
      </c>
      <c r="G38" s="43"/>
    </row>
    <row r="39" spans="2:7" ht="17" x14ac:dyDescent="0.2">
      <c r="B39" s="15" t="s">
        <v>115</v>
      </c>
      <c r="C39" s="28">
        <v>7000</v>
      </c>
      <c r="D39" s="16" t="s">
        <v>4</v>
      </c>
      <c r="E39" s="16"/>
      <c r="F39" s="16">
        <f>IF(Table14[[#This Row],[Variable]]="F",Table14[[#This Row],[Rounded cost]],0)</f>
        <v>0</v>
      </c>
      <c r="G39" s="43"/>
    </row>
    <row r="40" spans="2:7" ht="17" x14ac:dyDescent="0.2">
      <c r="B40" s="15" t="s">
        <v>116</v>
      </c>
      <c r="C40" s="28">
        <v>10000</v>
      </c>
      <c r="D40" s="16" t="s">
        <v>4</v>
      </c>
      <c r="E40" s="16"/>
      <c r="F40" s="16">
        <f>IF(Table14[[#This Row],[Variable]]="F",Table14[[#This Row],[Rounded cost]],0)</f>
        <v>0</v>
      </c>
      <c r="G40" s="43"/>
    </row>
    <row r="41" spans="2:7" ht="17" x14ac:dyDescent="0.2">
      <c r="B41" s="15" t="s">
        <v>117</v>
      </c>
      <c r="C41" s="28">
        <v>25000</v>
      </c>
      <c r="D41" s="16" t="s">
        <v>4</v>
      </c>
      <c r="E41" s="16"/>
      <c r="F41" s="16">
        <f>IF(Table14[[#This Row],[Variable]]="F",Table14[[#This Row],[Rounded cost]],0)</f>
        <v>0</v>
      </c>
      <c r="G41" s="43"/>
    </row>
    <row r="42" spans="2:7" ht="17" x14ac:dyDescent="0.2">
      <c r="B42" s="17" t="s">
        <v>118</v>
      </c>
      <c r="C42" s="29">
        <v>7000</v>
      </c>
      <c r="D42" s="18" t="s">
        <v>4</v>
      </c>
      <c r="E42" s="18"/>
      <c r="F42" s="18">
        <f>IF(Table14[[#This Row],[Variable]]="F",Table14[[#This Row],[Rounded cost]],0)</f>
        <v>0</v>
      </c>
      <c r="G42" s="43"/>
    </row>
    <row r="43" spans="2:7" ht="17" x14ac:dyDescent="0.2">
      <c r="B43" s="12" t="s">
        <v>24</v>
      </c>
      <c r="C43" s="32">
        <f>SUM(C44:C51)</f>
        <v>196000</v>
      </c>
      <c r="D43" s="19" t="s">
        <v>4</v>
      </c>
      <c r="E43" s="19"/>
      <c r="F43" s="19">
        <f>IF(Table14[[#This Row],[Variable]]="F",Table14[[#This Row],[Rounded cost]],0)</f>
        <v>0</v>
      </c>
      <c r="G43" s="43"/>
    </row>
    <row r="44" spans="2:7" ht="17" x14ac:dyDescent="0.2">
      <c r="B44" s="15" t="s">
        <v>119</v>
      </c>
      <c r="C44" s="28">
        <v>130000</v>
      </c>
      <c r="D44" s="16" t="s">
        <v>4</v>
      </c>
      <c r="E44" s="16"/>
      <c r="F44" s="16">
        <f>IF(Table14[[#This Row],[Variable]]="F",Table14[[#This Row],[Rounded cost]],0)</f>
        <v>0</v>
      </c>
      <c r="G44" s="43"/>
    </row>
    <row r="45" spans="2:7" ht="17" x14ac:dyDescent="0.2">
      <c r="B45" s="15" t="s">
        <v>120</v>
      </c>
      <c r="C45" s="28">
        <v>15000</v>
      </c>
      <c r="D45" s="16" t="s">
        <v>4</v>
      </c>
      <c r="E45" s="16"/>
      <c r="F45" s="16">
        <f>IF(Table14[[#This Row],[Variable]]="F",Table14[[#This Row],[Rounded cost]],0)</f>
        <v>0</v>
      </c>
      <c r="G45" s="43"/>
    </row>
    <row r="46" spans="2:7" ht="17" x14ac:dyDescent="0.2">
      <c r="B46" s="15" t="s">
        <v>121</v>
      </c>
      <c r="C46" s="28">
        <v>20000</v>
      </c>
      <c r="D46" s="16" t="s">
        <v>4</v>
      </c>
      <c r="E46" s="16"/>
      <c r="F46" s="16">
        <f>IF(Table14[[#This Row],[Variable]]="F",Table14[[#This Row],[Rounded cost]],0)</f>
        <v>0</v>
      </c>
      <c r="G46" s="43"/>
    </row>
    <row r="47" spans="2:7" ht="17" x14ac:dyDescent="0.2">
      <c r="B47" s="15" t="s">
        <v>122</v>
      </c>
      <c r="C47" s="28">
        <v>10000</v>
      </c>
      <c r="D47" s="16" t="s">
        <v>4</v>
      </c>
      <c r="E47" s="16"/>
      <c r="F47" s="16">
        <f>IF(Table14[[#This Row],[Variable]]="F",Table14[[#This Row],[Rounded cost]],0)</f>
        <v>0</v>
      </c>
      <c r="G47" s="43"/>
    </row>
    <row r="48" spans="2:7" ht="17" x14ac:dyDescent="0.2">
      <c r="B48" s="15" t="s">
        <v>123</v>
      </c>
      <c r="C48" s="28">
        <v>2000</v>
      </c>
      <c r="D48" s="16" t="s">
        <v>4</v>
      </c>
      <c r="E48" s="16"/>
      <c r="F48" s="16">
        <f>IF(Table14[[#This Row],[Variable]]="F",Table14[[#This Row],[Rounded cost]],0)</f>
        <v>0</v>
      </c>
      <c r="G48" s="43"/>
    </row>
    <row r="49" spans="2:9" ht="17" x14ac:dyDescent="0.2">
      <c r="B49" s="15" t="s">
        <v>124</v>
      </c>
      <c r="C49" s="28">
        <v>4000</v>
      </c>
      <c r="D49" s="16" t="s">
        <v>4</v>
      </c>
      <c r="E49" s="16"/>
      <c r="F49" s="16">
        <f>IF(Table14[[#This Row],[Variable]]="F",Table14[[#This Row],[Rounded cost]],0)</f>
        <v>0</v>
      </c>
      <c r="G49" s="43"/>
    </row>
    <row r="50" spans="2:9" ht="17" x14ac:dyDescent="0.2">
      <c r="B50" s="15" t="s">
        <v>125</v>
      </c>
      <c r="C50" s="28">
        <v>8000</v>
      </c>
      <c r="D50" s="16" t="s">
        <v>4</v>
      </c>
      <c r="E50" s="16"/>
      <c r="F50" s="16">
        <f>IF(Table14[[#This Row],[Variable]]="F",Table14[[#This Row],[Rounded cost]],0)</f>
        <v>0</v>
      </c>
      <c r="G50" s="43"/>
    </row>
    <row r="51" spans="2:9" ht="17" x14ac:dyDescent="0.2">
      <c r="B51" s="17" t="s">
        <v>118</v>
      </c>
      <c r="C51" s="29">
        <v>7000</v>
      </c>
      <c r="D51" s="18" t="s">
        <v>4</v>
      </c>
      <c r="E51" s="18"/>
      <c r="F51" s="18">
        <f>IF(Table14[[#This Row],[Variable]]="F",Table14[[#This Row],[Rounded cost]],0)</f>
        <v>0</v>
      </c>
      <c r="G51" s="43"/>
    </row>
    <row r="52" spans="2:9" ht="17" x14ac:dyDescent="0.2">
      <c r="B52" s="12" t="s">
        <v>25</v>
      </c>
      <c r="C52" s="32">
        <f>SUM(C53:C54)</f>
        <v>67000</v>
      </c>
      <c r="D52" s="19" t="s">
        <v>4</v>
      </c>
      <c r="E52" s="19"/>
      <c r="F52" s="19">
        <f>IF(Table14[[#This Row],[Variable]]="F",Table14[[#This Row],[Rounded cost]],0)</f>
        <v>0</v>
      </c>
      <c r="G52" s="43"/>
    </row>
    <row r="53" spans="2:9" ht="17" x14ac:dyDescent="0.2">
      <c r="B53" s="15" t="s">
        <v>126</v>
      </c>
      <c r="C53" s="28">
        <v>60000</v>
      </c>
      <c r="D53" s="16" t="s">
        <v>4</v>
      </c>
      <c r="E53" s="16"/>
      <c r="F53" s="16">
        <f>IF(Table14[[#This Row],[Variable]]="F",Table14[[#This Row],[Rounded cost]],0)</f>
        <v>0</v>
      </c>
      <c r="G53" s="43"/>
    </row>
    <row r="54" spans="2:9" ht="17" x14ac:dyDescent="0.2">
      <c r="B54" s="17" t="s">
        <v>127</v>
      </c>
      <c r="C54" s="29">
        <v>7000</v>
      </c>
      <c r="D54" s="18" t="s">
        <v>4</v>
      </c>
      <c r="E54" s="18"/>
      <c r="F54" s="18">
        <f>IF(Table14[[#This Row],[Variable]]="F",Table14[[#This Row],[Rounded cost]],0)</f>
        <v>0</v>
      </c>
      <c r="G54" s="43"/>
    </row>
    <row r="55" spans="2:9" ht="17" x14ac:dyDescent="0.2">
      <c r="B55" s="12" t="s">
        <v>128</v>
      </c>
      <c r="C55" s="32">
        <v>340000</v>
      </c>
      <c r="D55" s="19" t="s">
        <v>4</v>
      </c>
      <c r="E55" s="19"/>
      <c r="F55" s="19">
        <f>IF(Table14[[#This Row],[Variable]]="F",Table14[[#This Row],[Rounded cost]],0)</f>
        <v>0</v>
      </c>
      <c r="G55" s="43"/>
    </row>
    <row r="56" spans="2:9" ht="18" thickBot="1" x14ac:dyDescent="0.25">
      <c r="B56" s="10" t="s">
        <v>26</v>
      </c>
      <c r="C56" s="26">
        <f>C57+C61+C65+C72+C69</f>
        <v>605000</v>
      </c>
      <c r="D56" s="11" t="s">
        <v>4</v>
      </c>
      <c r="E56" s="11"/>
      <c r="F56" s="11">
        <f>IF(Table14[[#This Row],[Variable]]="F",Table14[[#This Row],[Rounded cost]],0)</f>
        <v>0</v>
      </c>
      <c r="G56" s="43"/>
    </row>
    <row r="57" spans="2:9" ht="17" x14ac:dyDescent="0.2">
      <c r="B57" s="12" t="s">
        <v>129</v>
      </c>
      <c r="C57" s="32">
        <f>SUM(C58:C60)</f>
        <v>167000</v>
      </c>
      <c r="D57" s="19" t="s">
        <v>4</v>
      </c>
      <c r="E57" s="19" t="s">
        <v>187</v>
      </c>
      <c r="F57" s="19">
        <f>IF(Table14[[#This Row],[Variable]]="F",Table14[[#This Row],[Rounded cost]],0)</f>
        <v>0</v>
      </c>
      <c r="G57" s="43" t="s">
        <v>165</v>
      </c>
    </row>
    <row r="58" spans="2:9" ht="17" x14ac:dyDescent="0.2">
      <c r="B58" s="15" t="s">
        <v>28</v>
      </c>
      <c r="C58" s="28">
        <v>130000</v>
      </c>
      <c r="D58" s="16" t="s">
        <v>4</v>
      </c>
      <c r="E58" s="16"/>
      <c r="F58" s="16">
        <f>IF(Table14[[#This Row],[Variable]]="F",Table14[[#This Row],[Rounded cost]],0)</f>
        <v>0</v>
      </c>
      <c r="G58" s="43"/>
    </row>
    <row r="59" spans="2:9" ht="17" x14ac:dyDescent="0.2">
      <c r="B59" s="15" t="s">
        <v>27</v>
      </c>
      <c r="C59" s="28">
        <v>35000</v>
      </c>
      <c r="D59" s="16" t="s">
        <v>4</v>
      </c>
      <c r="E59" s="16"/>
      <c r="F59" s="16">
        <f>IF(Table14[[#This Row],[Variable]]="F",Table14[[#This Row],[Rounded cost]],0)</f>
        <v>0</v>
      </c>
      <c r="G59" s="43"/>
    </row>
    <row r="60" spans="2:9" ht="17" x14ac:dyDescent="0.2">
      <c r="B60" s="17" t="s">
        <v>31</v>
      </c>
      <c r="C60" s="29">
        <v>2000</v>
      </c>
      <c r="D60" s="18" t="s">
        <v>4</v>
      </c>
      <c r="E60" s="18"/>
      <c r="F60" s="18">
        <f>IF(Table14[[#This Row],[Variable]]="F",Table14[[#This Row],[Rounded cost]],0)</f>
        <v>0</v>
      </c>
      <c r="G60" s="43"/>
    </row>
    <row r="61" spans="2:9" ht="17" x14ac:dyDescent="0.2">
      <c r="B61" s="12" t="s">
        <v>130</v>
      </c>
      <c r="C61" s="32">
        <f>SUM(C62:C64)</f>
        <v>280000</v>
      </c>
      <c r="D61" s="19" t="s">
        <v>4</v>
      </c>
      <c r="E61" s="19" t="s">
        <v>187</v>
      </c>
      <c r="F61" s="19">
        <f>IF(Table14[[#This Row],[Variable]]="F",Table14[[#This Row],[Rounded cost]],0)</f>
        <v>0</v>
      </c>
      <c r="G61" s="43" t="s">
        <v>167</v>
      </c>
      <c r="H61" t="s">
        <v>198</v>
      </c>
      <c r="I61" t="s">
        <v>199</v>
      </c>
    </row>
    <row r="62" spans="2:9" ht="17" x14ac:dyDescent="0.2">
      <c r="B62" s="15" t="s">
        <v>174</v>
      </c>
      <c r="C62" s="28">
        <v>250000</v>
      </c>
      <c r="D62" s="16" t="s">
        <v>4</v>
      </c>
      <c r="E62" s="16"/>
      <c r="F62" s="16">
        <f>IF(Table14[[#This Row],[Variable]]="F",Table14[[#This Row],[Rounded cost]],0)</f>
        <v>0</v>
      </c>
      <c r="H62" s="49" t="s">
        <v>196</v>
      </c>
      <c r="I62">
        <v>250000</v>
      </c>
    </row>
    <row r="63" spans="2:9" ht="17" x14ac:dyDescent="0.2">
      <c r="B63" s="15" t="s">
        <v>37</v>
      </c>
      <c r="C63" s="28">
        <v>20000</v>
      </c>
      <c r="D63" s="16" t="s">
        <v>4</v>
      </c>
      <c r="E63" s="16"/>
      <c r="F63" s="16">
        <f>IF(Table14[[#This Row],[Variable]]="F",Table14[[#This Row],[Rounded cost]],0)</f>
        <v>0</v>
      </c>
      <c r="H63" s="49" t="s">
        <v>195</v>
      </c>
      <c r="I63">
        <v>310000</v>
      </c>
    </row>
    <row r="64" spans="2:9" ht="17" x14ac:dyDescent="0.2">
      <c r="B64" s="17" t="s">
        <v>131</v>
      </c>
      <c r="C64" s="29">
        <v>10000</v>
      </c>
      <c r="D64" s="18" t="s">
        <v>4</v>
      </c>
      <c r="E64" s="18"/>
      <c r="F64" s="18">
        <f>IF(Table14[[#This Row],[Variable]]="F",Table14[[#This Row],[Rounded cost]],0)</f>
        <v>0</v>
      </c>
      <c r="G64" s="43"/>
    </row>
    <row r="65" spans="2:8" ht="17" x14ac:dyDescent="0.2">
      <c r="B65" s="12" t="s">
        <v>44</v>
      </c>
      <c r="C65" s="32">
        <f>SUM(C66:C68)</f>
        <v>125000</v>
      </c>
      <c r="D65" s="19" t="s">
        <v>4</v>
      </c>
      <c r="E65" s="19" t="s">
        <v>186</v>
      </c>
      <c r="F65" s="19">
        <f>IF(Table14[[#This Row],[Variable]]="F",Table14[[#This Row],[Rounded cost]],0)</f>
        <v>125000</v>
      </c>
      <c r="G65" s="43"/>
    </row>
    <row r="66" spans="2:8" ht="17" x14ac:dyDescent="0.2">
      <c r="B66" s="15" t="s">
        <v>50</v>
      </c>
      <c r="C66" s="28">
        <v>45000</v>
      </c>
      <c r="D66" s="16" t="s">
        <v>4</v>
      </c>
      <c r="E66" s="16"/>
      <c r="F66" s="16">
        <f>IF(Table14[[#This Row],[Variable]]="F",Table14[[#This Row],[Rounded cost]],0)</f>
        <v>0</v>
      </c>
      <c r="G66" s="43"/>
    </row>
    <row r="67" spans="2:8" ht="17" x14ac:dyDescent="0.2">
      <c r="B67" s="15" t="s">
        <v>132</v>
      </c>
      <c r="C67" s="28">
        <v>20000</v>
      </c>
      <c r="D67" s="16" t="s">
        <v>4</v>
      </c>
      <c r="E67" s="16"/>
      <c r="F67" s="16">
        <f>IF(Table14[[#This Row],[Variable]]="F",Table14[[#This Row],[Rounded cost]],0)</f>
        <v>0</v>
      </c>
      <c r="G67" s="43"/>
    </row>
    <row r="68" spans="2:8" ht="17" x14ac:dyDescent="0.2">
      <c r="B68" s="17" t="s">
        <v>13</v>
      </c>
      <c r="C68" s="29">
        <v>60000</v>
      </c>
      <c r="D68" s="18" t="s">
        <v>4</v>
      </c>
      <c r="E68" s="18"/>
      <c r="F68" s="18">
        <f>IF(Table14[[#This Row],[Variable]]="F",Table14[[#This Row],[Rounded cost]],0)</f>
        <v>0</v>
      </c>
      <c r="G68" s="43"/>
    </row>
    <row r="69" spans="2:8" ht="17" x14ac:dyDescent="0.2">
      <c r="B69" s="12" t="s">
        <v>49</v>
      </c>
      <c r="C69" s="32">
        <f>SUM(C70:C71)</f>
        <v>30000</v>
      </c>
      <c r="D69" s="19" t="s">
        <v>4</v>
      </c>
      <c r="E69" s="19" t="s">
        <v>186</v>
      </c>
      <c r="F69" s="19">
        <f>IF(Table14[[#This Row],[Variable]]="F",Table14[[#This Row],[Rounded cost]],0)</f>
        <v>30000</v>
      </c>
      <c r="G69" s="43"/>
    </row>
    <row r="70" spans="2:8" ht="17" x14ac:dyDescent="0.2">
      <c r="B70" s="15" t="s">
        <v>51</v>
      </c>
      <c r="C70" s="28">
        <v>8000</v>
      </c>
      <c r="D70" s="16" t="s">
        <v>4</v>
      </c>
      <c r="E70" s="16"/>
      <c r="F70" s="16">
        <f>IF(Table14[[#This Row],[Variable]]="F",Table14[[#This Row],[Rounded cost]],0)</f>
        <v>0</v>
      </c>
      <c r="G70" s="43"/>
    </row>
    <row r="71" spans="2:8" ht="17" x14ac:dyDescent="0.2">
      <c r="B71" s="17" t="s">
        <v>133</v>
      </c>
      <c r="C71" s="29">
        <v>22000</v>
      </c>
      <c r="D71" s="18" t="s">
        <v>4</v>
      </c>
      <c r="E71" s="18"/>
      <c r="F71" s="18">
        <f>IF(Table14[[#This Row],[Variable]]="F",Table14[[#This Row],[Rounded cost]],0)</f>
        <v>0</v>
      </c>
      <c r="G71" s="43"/>
    </row>
    <row r="72" spans="2:8" ht="17" x14ac:dyDescent="0.2">
      <c r="B72" s="12" t="s">
        <v>134</v>
      </c>
      <c r="C72" s="32">
        <v>3000</v>
      </c>
      <c r="D72" s="19" t="s">
        <v>4</v>
      </c>
      <c r="E72" s="19" t="s">
        <v>186</v>
      </c>
      <c r="F72" s="19">
        <f>IF(Table14[[#This Row],[Variable]]="F",Table14[[#This Row],[Rounded cost]],0)</f>
        <v>3000</v>
      </c>
      <c r="G72" s="43"/>
    </row>
    <row r="73" spans="2:8" ht="18" thickBot="1" x14ac:dyDescent="0.25">
      <c r="B73" s="10" t="s">
        <v>52</v>
      </c>
      <c r="C73" s="26">
        <f>C74+C75+C76+C77+C78+C83+C84+C88</f>
        <v>649800</v>
      </c>
      <c r="D73" s="11" t="s">
        <v>4</v>
      </c>
      <c r="E73" s="11"/>
      <c r="F73" s="11">
        <f>IF(Table14[[#This Row],[Variable]]="F",Table14[[#This Row],[Rounded cost]],0)</f>
        <v>0</v>
      </c>
      <c r="G73" s="43"/>
      <c r="H73" s="40"/>
    </row>
    <row r="74" spans="2:8" ht="17" x14ac:dyDescent="0.2">
      <c r="B74" s="20" t="s">
        <v>135</v>
      </c>
      <c r="C74" s="33">
        <v>100000</v>
      </c>
      <c r="D74" s="21" t="s">
        <v>4</v>
      </c>
      <c r="E74" s="21" t="s">
        <v>186</v>
      </c>
      <c r="F74" s="21">
        <f>IF(Table14[[#This Row],[Variable]]="F",Table14[[#This Row],[Rounded cost]],0)</f>
        <v>100000</v>
      </c>
      <c r="G74" s="43"/>
    </row>
    <row r="75" spans="2:8" ht="17" x14ac:dyDescent="0.2">
      <c r="B75" s="22" t="s">
        <v>66</v>
      </c>
      <c r="C75" s="34">
        <v>35000</v>
      </c>
      <c r="D75" s="23" t="s">
        <v>4</v>
      </c>
      <c r="E75" s="23" t="s">
        <v>186</v>
      </c>
      <c r="F75" s="23">
        <f>IF(Table14[[#This Row],[Variable]]="F",Table14[[#This Row],[Rounded cost]],0)</f>
        <v>35000</v>
      </c>
      <c r="G75" s="43"/>
    </row>
    <row r="76" spans="2:8" ht="17" x14ac:dyDescent="0.2">
      <c r="B76" s="22" t="s">
        <v>136</v>
      </c>
      <c r="C76" s="34">
        <v>25000</v>
      </c>
      <c r="D76" s="23" t="s">
        <v>4</v>
      </c>
      <c r="E76" s="23" t="s">
        <v>186</v>
      </c>
      <c r="F76" s="23">
        <f>IF(Table14[[#This Row],[Variable]]="F",Table14[[#This Row],[Rounded cost]],0)</f>
        <v>25000</v>
      </c>
      <c r="G76" s="43"/>
    </row>
    <row r="77" spans="2:8" ht="17" x14ac:dyDescent="0.2">
      <c r="B77" s="22" t="s">
        <v>67</v>
      </c>
      <c r="C77" s="34">
        <v>5000</v>
      </c>
      <c r="D77" s="23" t="s">
        <v>4</v>
      </c>
      <c r="E77" s="23" t="s">
        <v>186</v>
      </c>
      <c r="F77" s="23">
        <f>IF(Table14[[#This Row],[Variable]]="F",Table14[[#This Row],[Rounded cost]],0)</f>
        <v>5000</v>
      </c>
      <c r="G77" s="43"/>
    </row>
    <row r="78" spans="2:8" ht="17" x14ac:dyDescent="0.2">
      <c r="B78" s="12" t="s">
        <v>137</v>
      </c>
      <c r="C78" s="41">
        <f>SUM(C79:C82)</f>
        <v>220000</v>
      </c>
      <c r="D78" s="19" t="s">
        <v>4</v>
      </c>
      <c r="E78" s="19" t="s">
        <v>187</v>
      </c>
      <c r="F78" s="19">
        <f>IF(Table14[[#This Row],[Variable]]="F",Table14[[#This Row],[Rounded cost]],0)</f>
        <v>0</v>
      </c>
      <c r="G78" s="43" t="s">
        <v>165</v>
      </c>
    </row>
    <row r="79" spans="2:8" ht="17" x14ac:dyDescent="0.2">
      <c r="B79" s="15" t="s">
        <v>138</v>
      </c>
      <c r="C79" s="28">
        <v>20000</v>
      </c>
      <c r="D79" s="16" t="s">
        <v>4</v>
      </c>
      <c r="E79" s="16"/>
      <c r="F79" s="16">
        <f>IF(Table14[[#This Row],[Variable]]="F",Table14[[#This Row],[Rounded cost]],0)</f>
        <v>0</v>
      </c>
      <c r="G79" s="43"/>
    </row>
    <row r="80" spans="2:8" ht="17" x14ac:dyDescent="0.2">
      <c r="B80" s="15" t="s">
        <v>57</v>
      </c>
      <c r="C80" s="28">
        <v>7500</v>
      </c>
      <c r="D80" s="16" t="s">
        <v>4</v>
      </c>
      <c r="E80" s="16"/>
      <c r="F80" s="16">
        <f>IF(Table14[[#This Row],[Variable]]="F",Table14[[#This Row],[Rounded cost]],0)</f>
        <v>0</v>
      </c>
      <c r="G80" s="43"/>
    </row>
    <row r="81" spans="2:7" ht="17" x14ac:dyDescent="0.2">
      <c r="B81" s="15" t="s">
        <v>58</v>
      </c>
      <c r="C81" s="28">
        <v>6500</v>
      </c>
      <c r="D81" s="16" t="s">
        <v>4</v>
      </c>
      <c r="E81" s="16"/>
      <c r="F81" s="16">
        <f>IF(Table14[[#This Row],[Variable]]="F",Table14[[#This Row],[Rounded cost]],0)</f>
        <v>0</v>
      </c>
      <c r="G81" s="43"/>
    </row>
    <row r="82" spans="2:7" ht="17" x14ac:dyDescent="0.2">
      <c r="B82" s="17" t="s">
        <v>139</v>
      </c>
      <c r="C82" s="29">
        <v>186000</v>
      </c>
      <c r="D82" s="18" t="s">
        <v>4</v>
      </c>
      <c r="E82" s="18"/>
      <c r="F82" s="18">
        <f>IF(Table14[[#This Row],[Variable]]="F",Table14[[#This Row],[Rounded cost]],0)</f>
        <v>0</v>
      </c>
      <c r="G82" s="43"/>
    </row>
    <row r="83" spans="2:7" ht="17" x14ac:dyDescent="0.2">
      <c r="B83" s="22" t="s">
        <v>140</v>
      </c>
      <c r="C83" s="34">
        <v>50000</v>
      </c>
      <c r="D83" s="23" t="s">
        <v>4</v>
      </c>
      <c r="E83" s="23" t="s">
        <v>186</v>
      </c>
      <c r="F83" s="23">
        <f>IF(Table14[[#This Row],[Variable]]="F",Table14[[#This Row],[Rounded cost]],0)</f>
        <v>50000</v>
      </c>
      <c r="G83" s="43"/>
    </row>
    <row r="84" spans="2:7" ht="17" x14ac:dyDescent="0.2">
      <c r="B84" s="12" t="s">
        <v>68</v>
      </c>
      <c r="C84" s="32">
        <f>SUM(C85:C87)</f>
        <v>2800</v>
      </c>
      <c r="D84" s="19" t="s">
        <v>4</v>
      </c>
      <c r="E84" s="19" t="s">
        <v>186</v>
      </c>
      <c r="F84" s="19">
        <f>IF(Table14[[#This Row],[Variable]]="F",Table14[[#This Row],[Rounded cost]],0)</f>
        <v>2800</v>
      </c>
      <c r="G84" s="43"/>
    </row>
    <row r="85" spans="2:7" ht="17" x14ac:dyDescent="0.2">
      <c r="B85" s="15" t="s">
        <v>69</v>
      </c>
      <c r="C85" s="28">
        <v>2500</v>
      </c>
      <c r="D85" s="16" t="s">
        <v>4</v>
      </c>
      <c r="E85" s="16"/>
      <c r="F85" s="16">
        <f>IF(Table14[[#This Row],[Variable]]="F",Table14[[#This Row],[Rounded cost]],0)</f>
        <v>0</v>
      </c>
      <c r="G85" s="43"/>
    </row>
    <row r="86" spans="2:7" ht="17" x14ac:dyDescent="0.2">
      <c r="B86" s="15" t="s">
        <v>70</v>
      </c>
      <c r="C86" s="28" t="s">
        <v>141</v>
      </c>
      <c r="D86" s="16" t="s">
        <v>4</v>
      </c>
      <c r="E86" s="16"/>
      <c r="F86" s="16">
        <f>IF(Table14[[#This Row],[Variable]]="F",Table14[[#This Row],[Rounded cost]],0)</f>
        <v>0</v>
      </c>
      <c r="G86" s="43"/>
    </row>
    <row r="87" spans="2:7" ht="17" x14ac:dyDescent="0.2">
      <c r="B87" s="17" t="s">
        <v>71</v>
      </c>
      <c r="C87" s="29">
        <v>300</v>
      </c>
      <c r="D87" s="18" t="s">
        <v>4</v>
      </c>
      <c r="E87" s="18"/>
      <c r="F87" s="18">
        <f>IF(Table14[[#This Row],[Variable]]="F",Table14[[#This Row],[Rounded cost]],0)</f>
        <v>0</v>
      </c>
      <c r="G87" s="43"/>
    </row>
    <row r="88" spans="2:7" ht="17" x14ac:dyDescent="0.2">
      <c r="B88" s="12" t="s">
        <v>142</v>
      </c>
      <c r="C88" s="32">
        <v>212000</v>
      </c>
      <c r="D88" s="19" t="s">
        <v>4</v>
      </c>
      <c r="E88" s="19" t="s">
        <v>186</v>
      </c>
      <c r="F88" s="19">
        <f>IF(Table14[[#This Row],[Variable]]="F",Table14[[#This Row],[Rounded cost]],0)</f>
        <v>212000</v>
      </c>
      <c r="G88" s="43"/>
    </row>
    <row r="89" spans="2:7" ht="18" thickBot="1" x14ac:dyDescent="0.25">
      <c r="B89" s="10" t="s">
        <v>143</v>
      </c>
      <c r="C89" s="26">
        <f>C90+C96</f>
        <v>75950</v>
      </c>
      <c r="D89" s="11" t="s">
        <v>4</v>
      </c>
      <c r="E89" s="11" t="s">
        <v>186</v>
      </c>
      <c r="F89" s="11">
        <f>IF(Table14[[#This Row],[Variable]]="F",Table14[[#This Row],[Rounded cost]],0)</f>
        <v>75950</v>
      </c>
      <c r="G89" s="43"/>
    </row>
    <row r="90" spans="2:7" ht="17" x14ac:dyDescent="0.2">
      <c r="B90" s="12" t="s">
        <v>73</v>
      </c>
      <c r="C90" s="32">
        <f>SUM(C91:C95)</f>
        <v>24950</v>
      </c>
      <c r="D90" s="19" t="s">
        <v>4</v>
      </c>
      <c r="E90" s="19"/>
      <c r="F90" s="19">
        <f>IF(Table14[[#This Row],[Variable]]="F",Table14[[#This Row],[Rounded cost]],0)</f>
        <v>0</v>
      </c>
      <c r="G90" s="43"/>
    </row>
    <row r="91" spans="2:7" ht="17" x14ac:dyDescent="0.2">
      <c r="B91" s="15" t="s">
        <v>75</v>
      </c>
      <c r="C91" s="28">
        <v>500</v>
      </c>
      <c r="D91" s="16" t="s">
        <v>4</v>
      </c>
      <c r="E91" s="16"/>
      <c r="F91" s="16">
        <f>IF(Table14[[#This Row],[Variable]]="F",Table14[[#This Row],[Rounded cost]],0)</f>
        <v>0</v>
      </c>
      <c r="G91" s="43"/>
    </row>
    <row r="92" spans="2:7" ht="17" x14ac:dyDescent="0.2">
      <c r="B92" s="15" t="s">
        <v>76</v>
      </c>
      <c r="C92" s="28">
        <v>450</v>
      </c>
      <c r="D92" s="16" t="s">
        <v>4</v>
      </c>
      <c r="E92" s="16"/>
      <c r="F92" s="16">
        <f>IF(Table14[[#This Row],[Variable]]="F",Table14[[#This Row],[Rounded cost]],0)</f>
        <v>0</v>
      </c>
      <c r="G92" s="43"/>
    </row>
    <row r="93" spans="2:7" ht="17" x14ac:dyDescent="0.2">
      <c r="B93" s="15" t="s">
        <v>68</v>
      </c>
      <c r="C93" s="28">
        <v>1600</v>
      </c>
      <c r="D93" s="16" t="s">
        <v>4</v>
      </c>
      <c r="E93" s="16"/>
      <c r="F93" s="16">
        <f>IF(Table14[[#This Row],[Variable]]="F",Table14[[#This Row],[Rounded cost]],0)</f>
        <v>0</v>
      </c>
      <c r="G93" s="43"/>
    </row>
    <row r="94" spans="2:7" ht="17" x14ac:dyDescent="0.2">
      <c r="B94" s="15" t="s">
        <v>144</v>
      </c>
      <c r="C94" s="28">
        <v>400</v>
      </c>
      <c r="D94" s="16" t="s">
        <v>4</v>
      </c>
      <c r="E94" s="16"/>
      <c r="F94" s="16">
        <f>IF(Table14[[#This Row],[Variable]]="F",Table14[[#This Row],[Rounded cost]],0)</f>
        <v>0</v>
      </c>
      <c r="G94" s="43"/>
    </row>
    <row r="95" spans="2:7" ht="17" x14ac:dyDescent="0.2">
      <c r="B95" s="17" t="s">
        <v>145</v>
      </c>
      <c r="C95" s="29">
        <v>22000</v>
      </c>
      <c r="D95" s="18" t="s">
        <v>4</v>
      </c>
      <c r="E95" s="18"/>
      <c r="F95" s="18">
        <f>IF(Table14[[#This Row],[Variable]]="F",Table14[[#This Row],[Rounded cost]],0)</f>
        <v>0</v>
      </c>
      <c r="G95" s="43"/>
    </row>
    <row r="96" spans="2:7" ht="17" x14ac:dyDescent="0.2">
      <c r="B96" s="12" t="s">
        <v>146</v>
      </c>
      <c r="C96" s="32">
        <f>SUM(C97:C98)</f>
        <v>51000</v>
      </c>
      <c r="D96" s="19" t="s">
        <v>4</v>
      </c>
      <c r="E96" s="19"/>
      <c r="F96" s="19">
        <f>IF(Table14[[#This Row],[Variable]]="F",Table14[[#This Row],[Rounded cost]],0)</f>
        <v>0</v>
      </c>
      <c r="G96" s="43"/>
    </row>
    <row r="97" spans="2:8" ht="17" x14ac:dyDescent="0.2">
      <c r="B97" s="15" t="s">
        <v>147</v>
      </c>
      <c r="C97" s="28">
        <v>33000</v>
      </c>
      <c r="D97" s="16" t="s">
        <v>4</v>
      </c>
      <c r="E97" s="16"/>
      <c r="F97" s="16">
        <f>IF(Table14[[#This Row],[Variable]]="F",Table14[[#This Row],[Rounded cost]],0)</f>
        <v>0</v>
      </c>
      <c r="G97" s="43"/>
      <c r="H97" s="40"/>
    </row>
    <row r="98" spans="2:8" ht="17" x14ac:dyDescent="0.2">
      <c r="B98" s="15" t="s">
        <v>148</v>
      </c>
      <c r="C98" s="28">
        <v>18000</v>
      </c>
      <c r="D98" s="16" t="s">
        <v>4</v>
      </c>
      <c r="E98" s="16"/>
      <c r="F98" s="16">
        <f>IF(Table14[[#This Row],[Variable]]="F",Table14[[#This Row],[Rounded cost]],0)</f>
        <v>0</v>
      </c>
      <c r="G98" s="43"/>
    </row>
    <row r="99" spans="2:8" ht="18" thickBot="1" x14ac:dyDescent="0.25">
      <c r="B99" s="10" t="s">
        <v>85</v>
      </c>
      <c r="C99" s="26">
        <f>SUM(C100:C103)</f>
        <v>325000</v>
      </c>
      <c r="D99" s="11" t="s">
        <v>4</v>
      </c>
      <c r="E99" s="11" t="s">
        <v>186</v>
      </c>
      <c r="F99" s="11">
        <f>IF(Table14[[#This Row],[Variable]]="F",Table14[[#This Row],[Rounded cost]],0)</f>
        <v>325000</v>
      </c>
      <c r="G99" s="43"/>
      <c r="H99" s="40"/>
    </row>
    <row r="100" spans="2:8" ht="17" x14ac:dyDescent="0.2">
      <c r="B100" s="20" t="s">
        <v>149</v>
      </c>
      <c r="C100" s="33">
        <v>45000</v>
      </c>
      <c r="D100" s="21" t="s">
        <v>4</v>
      </c>
      <c r="E100" s="21"/>
      <c r="F100" s="21">
        <f>IF(Table14[[#This Row],[Variable]]="F",Table14[[#This Row],[Rounded cost]],0)</f>
        <v>0</v>
      </c>
      <c r="G100" s="43"/>
      <c r="H100" s="40"/>
    </row>
    <row r="101" spans="2:8" ht="17" x14ac:dyDescent="0.2">
      <c r="B101" s="22" t="s">
        <v>150</v>
      </c>
      <c r="C101" s="34">
        <v>75000</v>
      </c>
      <c r="D101" s="23" t="s">
        <v>4</v>
      </c>
      <c r="E101" s="23"/>
      <c r="F101" s="23">
        <f>IF(Table14[[#This Row],[Variable]]="F",Table14[[#This Row],[Rounded cost]],0)</f>
        <v>0</v>
      </c>
      <c r="G101" s="43"/>
    </row>
    <row r="102" spans="2:8" ht="17" x14ac:dyDescent="0.2">
      <c r="B102" s="22" t="s">
        <v>88</v>
      </c>
      <c r="C102" s="34">
        <v>140000</v>
      </c>
      <c r="D102" s="23" t="s">
        <v>4</v>
      </c>
      <c r="E102" s="23"/>
      <c r="F102" s="23">
        <f>IF(Table14[[#This Row],[Variable]]="F",Table14[[#This Row],[Rounded cost]],0)</f>
        <v>0</v>
      </c>
      <c r="G102" s="43"/>
    </row>
    <row r="103" spans="2:8" ht="17" x14ac:dyDescent="0.2">
      <c r="B103" s="12" t="s">
        <v>89</v>
      </c>
      <c r="C103" s="32">
        <v>65000</v>
      </c>
      <c r="D103" s="19" t="s">
        <v>4</v>
      </c>
      <c r="E103" s="19"/>
      <c r="F103" s="19">
        <f>IF(Table14[[#This Row],[Variable]]="F",Table14[[#This Row],[Rounded cost]],0)</f>
        <v>0</v>
      </c>
      <c r="G103" s="43"/>
    </row>
    <row r="105" spans="2:8" ht="18" thickBot="1" x14ac:dyDescent="0.25">
      <c r="B105" s="38" t="s">
        <v>161</v>
      </c>
      <c r="C105" s="39">
        <f>C99+C89+C73+C56+C28+C7</f>
        <v>2774000</v>
      </c>
      <c r="D105" s="38"/>
      <c r="E105" s="38"/>
      <c r="F105" s="38"/>
    </row>
    <row r="107" spans="2:8" x14ac:dyDescent="0.2">
      <c r="C107" s="42"/>
    </row>
    <row r="108" spans="2:8" x14ac:dyDescent="0.2">
      <c r="C108" s="42"/>
    </row>
    <row r="109" spans="2:8" x14ac:dyDescent="0.2">
      <c r="C109" s="45"/>
    </row>
    <row r="110" spans="2:8" x14ac:dyDescent="0.2">
      <c r="D110" s="42"/>
    </row>
    <row r="115" spans="3:3" x14ac:dyDescent="0.2">
      <c r="C115" s="42"/>
    </row>
  </sheetData>
  <mergeCells count="2">
    <mergeCell ref="B2:D2"/>
    <mergeCell ref="B3:D3"/>
  </mergeCells>
  <hyperlinks>
    <hyperlink ref="B3" r:id="rId1" xr:uid="{8CE2CF30-EA0C-0F4A-9D69-45589BE89BD8}"/>
  </hyperlinks>
  <pageMargins left="0.7" right="0.7" top="0.75" bottom="0.75" header="0.3" footer="0.3"/>
  <pageSetup paperSize="9" orientation="portrait" horizontalDpi="0" verticalDpi="0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29A-8F3E-7C42-8A93-58024D6B102E}">
  <dimension ref="B2:J64"/>
  <sheetViews>
    <sheetView zoomScale="75" zoomScaleNormal="90" workbookViewId="0">
      <selection activeCell="D14" sqref="D14"/>
    </sheetView>
  </sheetViews>
  <sheetFormatPr baseColWidth="10" defaultRowHeight="16" outlineLevelCol="1" x14ac:dyDescent="0.2"/>
  <cols>
    <col min="2" max="2" width="115.1640625" customWidth="1"/>
    <col min="3" max="3" width="21.5" bestFit="1" customWidth="1"/>
    <col min="4" max="4" width="11.1640625" hidden="1" customWidth="1" outlineLevel="1"/>
    <col min="5" max="5" width="15.5" bestFit="1" customWidth="1" collapsed="1"/>
    <col min="6" max="6" width="20" bestFit="1" customWidth="1"/>
    <col min="7" max="7" width="24.6640625" customWidth="1"/>
    <col min="8" max="8" width="58" bestFit="1" customWidth="1"/>
  </cols>
  <sheetData>
    <row r="2" spans="2:9" x14ac:dyDescent="0.2">
      <c r="B2" s="52" t="s">
        <v>168</v>
      </c>
      <c r="C2" s="52"/>
      <c r="D2" s="52"/>
    </row>
    <row r="3" spans="2:9" x14ac:dyDescent="0.2">
      <c r="B3" s="51"/>
      <c r="C3" s="52"/>
      <c r="D3" s="52"/>
    </row>
    <row r="6" spans="2:9" ht="17" x14ac:dyDescent="0.2">
      <c r="B6" s="3" t="s">
        <v>0</v>
      </c>
      <c r="C6" s="3" t="s">
        <v>1</v>
      </c>
      <c r="D6" s="3" t="s">
        <v>2</v>
      </c>
      <c r="E6" s="3" t="s">
        <v>162</v>
      </c>
      <c r="F6" s="3" t="s">
        <v>188</v>
      </c>
      <c r="H6" s="37" t="s">
        <v>151</v>
      </c>
      <c r="I6" s="37" t="s">
        <v>152</v>
      </c>
    </row>
    <row r="7" spans="2:9" ht="18" thickBot="1" x14ac:dyDescent="0.25">
      <c r="B7" s="10" t="s">
        <v>3</v>
      </c>
      <c r="C7" s="26">
        <f>C8+C11+C15+C18+C19</f>
        <v>74000</v>
      </c>
      <c r="D7" s="11" t="s">
        <v>4</v>
      </c>
      <c r="E7" s="11" t="s">
        <v>186</v>
      </c>
      <c r="F7" s="11">
        <f>IF(Table143[[#This Row],[Variable]]="F",Table143[[#This Row],[Rounded cost]],0)</f>
        <v>74000</v>
      </c>
      <c r="G7" s="43"/>
      <c r="H7" s="37" t="s">
        <v>153</v>
      </c>
      <c r="I7" s="37">
        <v>1000</v>
      </c>
    </row>
    <row r="8" spans="2:9" ht="17" x14ac:dyDescent="0.2">
      <c r="B8" s="13" t="s">
        <v>5</v>
      </c>
      <c r="C8" s="27">
        <f>SUM(C9:C10)</f>
        <v>30000</v>
      </c>
      <c r="D8" s="14" t="s">
        <v>4</v>
      </c>
      <c r="E8" s="14"/>
      <c r="F8" s="14">
        <f>IF(Table143[[#This Row],[Variable]]="F",Table143[[#This Row],[Rounded cost]],0)</f>
        <v>0</v>
      </c>
      <c r="G8" s="43"/>
      <c r="H8" s="37" t="s">
        <v>154</v>
      </c>
      <c r="I8" s="37">
        <v>3</v>
      </c>
    </row>
    <row r="9" spans="2:9" ht="17" x14ac:dyDescent="0.2">
      <c r="B9" s="15" t="s">
        <v>6</v>
      </c>
      <c r="C9" s="28">
        <v>4000</v>
      </c>
      <c r="D9" s="16" t="s">
        <v>4</v>
      </c>
      <c r="E9" s="16"/>
      <c r="F9" s="16">
        <f>IF(Table143[[#This Row],[Variable]]="F",Table143[[#This Row],[Rounded cost]],0)</f>
        <v>0</v>
      </c>
      <c r="G9" s="43"/>
      <c r="H9" s="37" t="s">
        <v>156</v>
      </c>
      <c r="I9" s="37">
        <v>7.5</v>
      </c>
    </row>
    <row r="10" spans="2:9" ht="17" x14ac:dyDescent="0.2">
      <c r="B10" s="17" t="s">
        <v>94</v>
      </c>
      <c r="C10" s="29">
        <v>26000</v>
      </c>
      <c r="D10" s="18" t="s">
        <v>4</v>
      </c>
      <c r="E10" s="18"/>
      <c r="F10" s="18">
        <f>IF(Table143[[#This Row],[Variable]]="F",Table143[[#This Row],[Rounded cost]],0)</f>
        <v>0</v>
      </c>
      <c r="G10" s="43"/>
      <c r="H10" s="37" t="s">
        <v>158</v>
      </c>
      <c r="I10" s="37">
        <v>2019</v>
      </c>
    </row>
    <row r="11" spans="2:9" ht="17" x14ac:dyDescent="0.2">
      <c r="B11" s="12" t="s">
        <v>8</v>
      </c>
      <c r="C11" s="32">
        <f>SUM(C12:C14)</f>
        <v>5500</v>
      </c>
      <c r="D11" s="19" t="s">
        <v>4</v>
      </c>
      <c r="E11" s="19"/>
      <c r="F11" s="19">
        <f>IF(Table143[[#This Row],[Variable]]="F",Table143[[#This Row],[Rounded cost]],0)</f>
        <v>0</v>
      </c>
      <c r="G11" s="43"/>
      <c r="H11" s="37" t="s">
        <v>159</v>
      </c>
      <c r="I11" s="37">
        <v>2022</v>
      </c>
    </row>
    <row r="12" spans="2:9" ht="17" x14ac:dyDescent="0.2">
      <c r="B12" s="15" t="s">
        <v>10</v>
      </c>
      <c r="C12" s="28">
        <v>3500</v>
      </c>
      <c r="D12" s="16" t="s">
        <v>4</v>
      </c>
      <c r="E12" s="16"/>
      <c r="F12" s="16">
        <f>IF(Table143[[#This Row],[Variable]]="F",Table143[[#This Row],[Rounded cost]],0)</f>
        <v>0</v>
      </c>
      <c r="G12" s="43"/>
    </row>
    <row r="13" spans="2:9" ht="17" x14ac:dyDescent="0.2">
      <c r="B13" s="15" t="s">
        <v>170</v>
      </c>
      <c r="C13" s="28">
        <v>1500</v>
      </c>
      <c r="D13" s="16"/>
      <c r="E13" s="16"/>
      <c r="F13" s="16">
        <f>IF(Table143[[#This Row],[Variable]]="F",Table143[[#This Row],[Rounded cost]],0)</f>
        <v>0</v>
      </c>
      <c r="G13" s="43"/>
    </row>
    <row r="14" spans="2:9" ht="17" x14ac:dyDescent="0.2">
      <c r="B14" s="17" t="s">
        <v>11</v>
      </c>
      <c r="C14" s="29">
        <v>500</v>
      </c>
      <c r="D14" s="18" t="s">
        <v>4</v>
      </c>
      <c r="E14" s="18"/>
      <c r="F14" s="18">
        <f>IF(Table143[[#This Row],[Variable]]="F",Table143[[#This Row],[Rounded cost]],0)</f>
        <v>0</v>
      </c>
      <c r="G14" s="43"/>
    </row>
    <row r="15" spans="2:9" ht="17" x14ac:dyDescent="0.2">
      <c r="B15" s="12" t="s">
        <v>169</v>
      </c>
      <c r="C15" s="32">
        <f>SUM(C16:C17)</f>
        <v>4500</v>
      </c>
      <c r="D15" s="19" t="s">
        <v>4</v>
      </c>
      <c r="E15" s="19"/>
      <c r="F15" s="19">
        <f>IF(Table143[[#This Row],[Variable]]="F",Table143[[#This Row],[Rounded cost]],0)</f>
        <v>0</v>
      </c>
      <c r="G15" s="43"/>
    </row>
    <row r="16" spans="2:9" ht="17" x14ac:dyDescent="0.2">
      <c r="B16" s="15" t="s">
        <v>17</v>
      </c>
      <c r="C16" s="28">
        <v>1500</v>
      </c>
      <c r="D16" s="16" t="s">
        <v>4</v>
      </c>
      <c r="E16" s="16"/>
      <c r="F16" s="16">
        <f>IF(Table143[[#This Row],[Variable]]="F",Table143[[#This Row],[Rounded cost]],0)</f>
        <v>0</v>
      </c>
      <c r="G16" s="43"/>
    </row>
    <row r="17" spans="2:10" ht="17" x14ac:dyDescent="0.2">
      <c r="B17" s="15" t="s">
        <v>18</v>
      </c>
      <c r="C17" s="28">
        <v>3000</v>
      </c>
      <c r="D17" s="16" t="s">
        <v>4</v>
      </c>
      <c r="E17" s="16"/>
      <c r="F17" s="16">
        <f>IF(Table143[[#This Row],[Variable]]="F",Table143[[#This Row],[Rounded cost]],0)</f>
        <v>0</v>
      </c>
      <c r="G17" s="43"/>
    </row>
    <row r="18" spans="2:10" ht="17" x14ac:dyDescent="0.2">
      <c r="B18" s="22" t="s">
        <v>20</v>
      </c>
      <c r="C18" s="34">
        <v>4000</v>
      </c>
      <c r="D18" s="23" t="s">
        <v>4</v>
      </c>
      <c r="E18" s="23"/>
      <c r="F18" s="23">
        <f>IF(Table143[[#This Row],[Variable]]="F",Table143[[#This Row],[Rounded cost]],0)</f>
        <v>0</v>
      </c>
      <c r="G18" s="43"/>
    </row>
    <row r="19" spans="2:10" ht="17" x14ac:dyDescent="0.2">
      <c r="B19" s="12" t="s">
        <v>104</v>
      </c>
      <c r="C19" s="32">
        <v>30000</v>
      </c>
      <c r="D19" s="19" t="s">
        <v>4</v>
      </c>
      <c r="E19" s="19"/>
      <c r="F19" s="19">
        <f>IF(Table143[[#This Row],[Variable]]="F",Table143[[#This Row],[Rounded cost]],0)</f>
        <v>0</v>
      </c>
      <c r="G19" s="43"/>
    </row>
    <row r="20" spans="2:10" ht="18" thickBot="1" x14ac:dyDescent="0.25">
      <c r="B20" s="10" t="s">
        <v>105</v>
      </c>
      <c r="C20" s="26">
        <f>SUM(C21:C24)</f>
        <v>740000</v>
      </c>
      <c r="D20" s="11" t="s">
        <v>4</v>
      </c>
      <c r="E20" s="11" t="s">
        <v>187</v>
      </c>
      <c r="F20" s="11">
        <f>IF(Table143[[#This Row],[Variable]]="F",Table143[[#This Row],[Rounded cost]],0)</f>
        <v>0</v>
      </c>
      <c r="G20" s="43" t="s">
        <v>166</v>
      </c>
      <c r="J20">
        <v>835</v>
      </c>
    </row>
    <row r="21" spans="2:10" ht="17" x14ac:dyDescent="0.2">
      <c r="B21" s="20" t="s">
        <v>23</v>
      </c>
      <c r="C21" s="33">
        <v>370000</v>
      </c>
      <c r="D21" s="21" t="s">
        <v>4</v>
      </c>
      <c r="E21" s="21"/>
      <c r="F21" s="21">
        <f>IF(Table143[[#This Row],[Variable]]="F",Table143[[#This Row],[Rounded cost]],0)</f>
        <v>0</v>
      </c>
      <c r="G21" s="44"/>
      <c r="J21">
        <v>415</v>
      </c>
    </row>
    <row r="22" spans="2:10" ht="17" x14ac:dyDescent="0.2">
      <c r="B22" s="22" t="s">
        <v>24</v>
      </c>
      <c r="C22" s="34">
        <v>200000</v>
      </c>
      <c r="D22" s="23" t="s">
        <v>4</v>
      </c>
      <c r="E22" s="23"/>
      <c r="F22" s="23">
        <f>IF(Table143[[#This Row],[Variable]]="F",Table143[[#This Row],[Rounded cost]],0)</f>
        <v>0</v>
      </c>
      <c r="G22" s="43"/>
      <c r="J22">
        <v>254</v>
      </c>
    </row>
    <row r="23" spans="2:10" ht="17" x14ac:dyDescent="0.2">
      <c r="B23" s="24" t="s">
        <v>25</v>
      </c>
      <c r="C23" s="36">
        <v>100000</v>
      </c>
      <c r="D23" s="25" t="s">
        <v>4</v>
      </c>
      <c r="E23" s="25"/>
      <c r="F23" s="25">
        <f>IF(Table143[[#This Row],[Variable]]="F",Table143[[#This Row],[Rounded cost]],0)</f>
        <v>0</v>
      </c>
      <c r="G23" s="43"/>
      <c r="J23">
        <v>165</v>
      </c>
    </row>
    <row r="24" spans="2:10" ht="17" x14ac:dyDescent="0.2">
      <c r="B24" s="12" t="s">
        <v>128</v>
      </c>
      <c r="C24" s="32">
        <v>70000</v>
      </c>
      <c r="D24" s="19" t="s">
        <v>4</v>
      </c>
      <c r="E24" s="19"/>
      <c r="F24" s="19">
        <f>IF(Table143[[#This Row],[Variable]]="F",Table143[[#This Row],[Rounded cost]],0)</f>
        <v>0</v>
      </c>
      <c r="G24" s="43"/>
    </row>
    <row r="25" spans="2:10" ht="18" thickBot="1" x14ac:dyDescent="0.25">
      <c r="B25" s="10" t="s">
        <v>26</v>
      </c>
      <c r="C25" s="26">
        <f>SUM(C26:C29)</f>
        <v>155000</v>
      </c>
      <c r="D25" s="11" t="s">
        <v>4</v>
      </c>
      <c r="E25" s="11" t="s">
        <v>186</v>
      </c>
      <c r="F25" s="11">
        <f>IF(Table143[[#This Row],[Variable]]="F",Table143[[#This Row],[Rounded cost]],0)</f>
        <v>155000</v>
      </c>
      <c r="G25" s="43"/>
    </row>
    <row r="26" spans="2:10" ht="17" x14ac:dyDescent="0.2">
      <c r="B26" s="20" t="s">
        <v>129</v>
      </c>
      <c r="C26" s="33">
        <v>15000</v>
      </c>
      <c r="D26" s="21" t="s">
        <v>4</v>
      </c>
      <c r="E26" s="21"/>
      <c r="F26" s="21">
        <f>IF(Table143[[#This Row],[Variable]]="F",Table143[[#This Row],[Rounded cost]],0)</f>
        <v>0</v>
      </c>
      <c r="G26" s="43"/>
    </row>
    <row r="27" spans="2:10" ht="17" x14ac:dyDescent="0.2">
      <c r="B27" s="22" t="s">
        <v>130</v>
      </c>
      <c r="C27" s="34">
        <v>60000</v>
      </c>
      <c r="D27" s="23" t="s">
        <v>4</v>
      </c>
      <c r="E27" s="23"/>
      <c r="F27" s="23">
        <f>IF(Table143[[#This Row],[Variable]]="F",Table143[[#This Row],[Rounded cost]],0)</f>
        <v>0</v>
      </c>
      <c r="G27" s="43"/>
    </row>
    <row r="28" spans="2:10" ht="17" x14ac:dyDescent="0.2">
      <c r="B28" s="22" t="s">
        <v>171</v>
      </c>
      <c r="C28" s="34">
        <v>30000</v>
      </c>
      <c r="D28" s="23"/>
      <c r="E28" s="23"/>
      <c r="F28" s="23">
        <f>IF(Table143[[#This Row],[Variable]]="F",Table143[[#This Row],[Rounded cost]],0)</f>
        <v>0</v>
      </c>
      <c r="G28" s="43"/>
    </row>
    <row r="29" spans="2:10" ht="17" x14ac:dyDescent="0.2">
      <c r="B29" s="12" t="s">
        <v>49</v>
      </c>
      <c r="C29" s="32">
        <f>SUM(C30:C31)</f>
        <v>50000</v>
      </c>
      <c r="D29" s="19" t="s">
        <v>4</v>
      </c>
      <c r="E29" s="19"/>
      <c r="F29" s="19">
        <f>IF(Table143[[#This Row],[Variable]]="F",Table143[[#This Row],[Rounded cost]],0)</f>
        <v>0</v>
      </c>
      <c r="G29" s="43"/>
    </row>
    <row r="30" spans="2:10" ht="17" x14ac:dyDescent="0.2">
      <c r="B30" s="15" t="s">
        <v>51</v>
      </c>
      <c r="C30" s="28">
        <v>15000</v>
      </c>
      <c r="D30" s="16" t="s">
        <v>4</v>
      </c>
      <c r="E30" s="16"/>
      <c r="F30" s="16">
        <f>IF(Table143[[#This Row],[Variable]]="F",Table143[[#This Row],[Rounded cost]],0)</f>
        <v>0</v>
      </c>
      <c r="G30" s="43"/>
    </row>
    <row r="31" spans="2:10" ht="17" x14ac:dyDescent="0.2">
      <c r="B31" s="17" t="s">
        <v>133</v>
      </c>
      <c r="C31" s="29">
        <v>35000</v>
      </c>
      <c r="D31" s="18" t="s">
        <v>4</v>
      </c>
      <c r="E31" s="18"/>
      <c r="F31" s="18">
        <f>IF(Table143[[#This Row],[Variable]]="F",Table143[[#This Row],[Rounded cost]],0)</f>
        <v>0</v>
      </c>
      <c r="G31" s="43"/>
    </row>
    <row r="32" spans="2:10" ht="18" thickBot="1" x14ac:dyDescent="0.25">
      <c r="B32" s="10" t="s">
        <v>52</v>
      </c>
      <c r="C32" s="26">
        <f>SUM(C33:C37)</f>
        <v>240000</v>
      </c>
      <c r="D32" s="11" t="s">
        <v>4</v>
      </c>
      <c r="E32" s="11" t="s">
        <v>186</v>
      </c>
      <c r="F32" s="11">
        <f>IF(Table143[[#This Row],[Variable]]="F",Table143[[#This Row],[Rounded cost]],0)</f>
        <v>240000</v>
      </c>
      <c r="G32" s="43"/>
    </row>
    <row r="33" spans="2:7" ht="17" x14ac:dyDescent="0.2">
      <c r="B33" s="20" t="s">
        <v>135</v>
      </c>
      <c r="C33" s="33">
        <v>30000</v>
      </c>
      <c r="D33" s="21" t="s">
        <v>4</v>
      </c>
      <c r="E33" s="21"/>
      <c r="F33" s="21">
        <f>IF(Table143[[#This Row],[Variable]]="F",Table143[[#This Row],[Rounded cost]],0)</f>
        <v>0</v>
      </c>
      <c r="G33" s="43"/>
    </row>
    <row r="34" spans="2:7" ht="17" x14ac:dyDescent="0.2">
      <c r="B34" s="22" t="s">
        <v>136</v>
      </c>
      <c r="C34" s="34">
        <v>20000</v>
      </c>
      <c r="D34" s="23" t="s">
        <v>4</v>
      </c>
      <c r="E34" s="23"/>
      <c r="F34" s="23">
        <f>IF(Table143[[#This Row],[Variable]]="F",Table143[[#This Row],[Rounded cost]],0)</f>
        <v>0</v>
      </c>
      <c r="G34" s="43"/>
    </row>
    <row r="35" spans="2:7" ht="17" x14ac:dyDescent="0.2">
      <c r="B35" s="22" t="s">
        <v>173</v>
      </c>
      <c r="C35" s="34">
        <v>20000</v>
      </c>
      <c r="D35" s="23" t="s">
        <v>4</v>
      </c>
      <c r="E35" s="23"/>
      <c r="F35" s="23">
        <f>IF(Table143[[#This Row],[Variable]]="F",Table143[[#This Row],[Rounded cost]],0)</f>
        <v>0</v>
      </c>
      <c r="G35" s="43"/>
    </row>
    <row r="36" spans="2:7" ht="17" x14ac:dyDescent="0.2">
      <c r="B36" s="22" t="s">
        <v>140</v>
      </c>
      <c r="C36" s="34">
        <v>50000</v>
      </c>
      <c r="D36" s="23" t="s">
        <v>4</v>
      </c>
      <c r="E36" s="23"/>
      <c r="F36" s="23">
        <f>IF(Table143[[#This Row],[Variable]]="F",Table143[[#This Row],[Rounded cost]],0)</f>
        <v>0</v>
      </c>
      <c r="G36" s="43"/>
    </row>
    <row r="37" spans="2:7" ht="17" x14ac:dyDescent="0.2">
      <c r="B37" s="12" t="s">
        <v>142</v>
      </c>
      <c r="C37" s="32">
        <v>120000</v>
      </c>
      <c r="D37" s="19" t="s">
        <v>4</v>
      </c>
      <c r="E37" s="19"/>
      <c r="F37" s="19">
        <f>IF(Table143[[#This Row],[Variable]]="F",Table143[[#This Row],[Rounded cost]],0)</f>
        <v>0</v>
      </c>
      <c r="G37" s="43"/>
    </row>
    <row r="38" spans="2:7" ht="18" thickBot="1" x14ac:dyDescent="0.25">
      <c r="B38" s="10" t="s">
        <v>143</v>
      </c>
      <c r="C38" s="26">
        <f>C39+C44</f>
        <v>50000</v>
      </c>
      <c r="D38" s="11" t="s">
        <v>4</v>
      </c>
      <c r="E38" s="11" t="s">
        <v>186</v>
      </c>
      <c r="F38" s="11">
        <f>IF(Table143[[#This Row],[Variable]]="F",Table143[[#This Row],[Rounded cost]],0)</f>
        <v>50000</v>
      </c>
      <c r="G38" s="43"/>
    </row>
    <row r="39" spans="2:7" ht="17" x14ac:dyDescent="0.2">
      <c r="B39" s="12" t="s">
        <v>73</v>
      </c>
      <c r="C39" s="32">
        <f>SUM(C40:C43)</f>
        <v>20000</v>
      </c>
      <c r="D39" s="19" t="s">
        <v>4</v>
      </c>
      <c r="E39" s="19"/>
      <c r="F39" s="19">
        <f>IF(Table143[[#This Row],[Variable]]="F",Table143[[#This Row],[Rounded cost]],0)</f>
        <v>0</v>
      </c>
      <c r="G39" s="43"/>
    </row>
    <row r="40" spans="2:7" ht="17" x14ac:dyDescent="0.2">
      <c r="B40" s="15" t="s">
        <v>75</v>
      </c>
      <c r="C40" s="28">
        <v>500</v>
      </c>
      <c r="D40" s="16" t="s">
        <v>4</v>
      </c>
      <c r="E40" s="16"/>
      <c r="F40" s="16">
        <f>IF(Table143[[#This Row],[Variable]]="F",Table143[[#This Row],[Rounded cost]],0)</f>
        <v>0</v>
      </c>
      <c r="G40" s="43"/>
    </row>
    <row r="41" spans="2:7" ht="17" x14ac:dyDescent="0.2">
      <c r="B41" s="15" t="s">
        <v>76</v>
      </c>
      <c r="C41" s="28">
        <v>250</v>
      </c>
      <c r="D41" s="16" t="s">
        <v>4</v>
      </c>
      <c r="E41" s="16"/>
      <c r="F41" s="16">
        <f>IF(Table143[[#This Row],[Variable]]="F",Table143[[#This Row],[Rounded cost]],0)</f>
        <v>0</v>
      </c>
      <c r="G41" s="43"/>
    </row>
    <row r="42" spans="2:7" ht="17" x14ac:dyDescent="0.2">
      <c r="B42" s="15" t="s">
        <v>144</v>
      </c>
      <c r="C42" s="28">
        <v>250</v>
      </c>
      <c r="D42" s="16" t="s">
        <v>4</v>
      </c>
      <c r="E42" s="16"/>
      <c r="F42" s="16">
        <f>IF(Table143[[#This Row],[Variable]]="F",Table143[[#This Row],[Rounded cost]],0)</f>
        <v>0</v>
      </c>
      <c r="G42" s="43"/>
    </row>
    <row r="43" spans="2:7" ht="17" x14ac:dyDescent="0.2">
      <c r="B43" s="17" t="s">
        <v>145</v>
      </c>
      <c r="C43" s="29">
        <v>19000</v>
      </c>
      <c r="D43" s="18" t="s">
        <v>4</v>
      </c>
      <c r="E43" s="18"/>
      <c r="F43" s="18">
        <f>IF(Table143[[#This Row],[Variable]]="F",Table143[[#This Row],[Rounded cost]],0)</f>
        <v>0</v>
      </c>
      <c r="G43" s="43"/>
    </row>
    <row r="44" spans="2:7" ht="17" x14ac:dyDescent="0.2">
      <c r="B44" s="12" t="s">
        <v>146</v>
      </c>
      <c r="C44" s="32">
        <v>30000</v>
      </c>
      <c r="D44" s="19" t="s">
        <v>4</v>
      </c>
      <c r="E44" s="19"/>
      <c r="F44" s="19">
        <f>IF(Table143[[#This Row],[Variable]]="F",Table143[[#This Row],[Rounded cost]],0)</f>
        <v>0</v>
      </c>
      <c r="G44" s="43"/>
    </row>
    <row r="45" spans="2:7" ht="17" x14ac:dyDescent="0.2">
      <c r="B45" s="15" t="s">
        <v>147</v>
      </c>
      <c r="C45" s="28">
        <v>22000</v>
      </c>
      <c r="D45" s="16" t="s">
        <v>4</v>
      </c>
      <c r="E45" s="16"/>
      <c r="F45" s="16">
        <f>IF(Table143[[#This Row],[Variable]]="F",Table143[[#This Row],[Rounded cost]],0)</f>
        <v>0</v>
      </c>
      <c r="G45" s="43"/>
    </row>
    <row r="46" spans="2:7" ht="17" x14ac:dyDescent="0.2">
      <c r="B46" s="15" t="s">
        <v>148</v>
      </c>
      <c r="C46" s="28">
        <v>8000</v>
      </c>
      <c r="D46" s="16" t="s">
        <v>4</v>
      </c>
      <c r="E46" s="16"/>
      <c r="F46" s="16">
        <f>IF(Table143[[#This Row],[Variable]]="F",Table143[[#This Row],[Rounded cost]],0)</f>
        <v>0</v>
      </c>
      <c r="G46" s="43"/>
    </row>
    <row r="47" spans="2:7" ht="18" thickBot="1" x14ac:dyDescent="0.25">
      <c r="B47" s="10" t="s">
        <v>85</v>
      </c>
      <c r="C47" s="26">
        <f>SUM(C48:C51)</f>
        <v>100000</v>
      </c>
      <c r="D47" s="11" t="s">
        <v>4</v>
      </c>
      <c r="E47" s="11" t="s">
        <v>186</v>
      </c>
      <c r="F47" s="11">
        <f>IF(Table143[[#This Row],[Variable]]="F",Table143[[#This Row],[Rounded cost]],0)</f>
        <v>100000</v>
      </c>
      <c r="G47" s="43"/>
    </row>
    <row r="48" spans="2:7" ht="17" x14ac:dyDescent="0.2">
      <c r="B48" s="20" t="s">
        <v>149</v>
      </c>
      <c r="C48" s="33">
        <v>30000</v>
      </c>
      <c r="D48" s="21" t="s">
        <v>4</v>
      </c>
      <c r="E48" s="21"/>
      <c r="F48" s="21">
        <f>IF(Table143[[#This Row],[Variable]]="F",Table143[[#This Row],[Rounded cost]],0)</f>
        <v>0</v>
      </c>
      <c r="G48" s="43"/>
    </row>
    <row r="49" spans="2:7" ht="17" x14ac:dyDescent="0.2">
      <c r="B49" s="22" t="s">
        <v>150</v>
      </c>
      <c r="C49" s="34">
        <v>35000</v>
      </c>
      <c r="D49" s="23" t="s">
        <v>4</v>
      </c>
      <c r="E49" s="23"/>
      <c r="F49" s="23">
        <f>IF(Table143[[#This Row],[Variable]]="F",Table143[[#This Row],[Rounded cost]],0)</f>
        <v>0</v>
      </c>
      <c r="G49" s="43"/>
    </row>
    <row r="50" spans="2:7" ht="17" x14ac:dyDescent="0.2">
      <c r="B50" s="22" t="s">
        <v>89</v>
      </c>
      <c r="C50" s="34">
        <v>25000</v>
      </c>
      <c r="D50" s="23" t="s">
        <v>4</v>
      </c>
      <c r="E50" s="23"/>
      <c r="F50" s="23">
        <f>IF(Table143[[#This Row],[Variable]]="F",Table143[[#This Row],[Rounded cost]],0)</f>
        <v>0</v>
      </c>
      <c r="G50" s="43"/>
    </row>
    <row r="51" spans="2:7" ht="17" x14ac:dyDescent="0.2">
      <c r="B51" s="12" t="s">
        <v>172</v>
      </c>
      <c r="C51" s="32">
        <v>10000</v>
      </c>
      <c r="D51" s="19" t="s">
        <v>4</v>
      </c>
      <c r="E51" s="19"/>
      <c r="F51" s="19">
        <f>IF(Table143[[#This Row],[Variable]]="F",Table143[[#This Row],[Rounded cost]],0)</f>
        <v>0</v>
      </c>
      <c r="G51" s="43"/>
    </row>
    <row r="53" spans="2:7" ht="18" thickBot="1" x14ac:dyDescent="0.25">
      <c r="B53" s="38" t="s">
        <v>161</v>
      </c>
      <c r="C53" s="39">
        <f>C47+C38+C32+C25+C20+C7</f>
        <v>1359000</v>
      </c>
      <c r="D53" s="38"/>
      <c r="E53" s="38"/>
      <c r="F53" s="38"/>
    </row>
    <row r="54" spans="2:7" x14ac:dyDescent="0.2">
      <c r="F54" s="43"/>
    </row>
    <row r="55" spans="2:7" x14ac:dyDescent="0.2">
      <c r="F55" s="43"/>
    </row>
    <row r="56" spans="2:7" x14ac:dyDescent="0.2">
      <c r="F56" s="43"/>
      <c r="G56" s="40"/>
    </row>
    <row r="57" spans="2:7" x14ac:dyDescent="0.2">
      <c r="F57" s="43"/>
    </row>
    <row r="58" spans="2:7" x14ac:dyDescent="0.2">
      <c r="D58" s="42"/>
      <c r="F58" s="43"/>
      <c r="G58" s="40"/>
    </row>
    <row r="59" spans="2:7" x14ac:dyDescent="0.2">
      <c r="F59" s="43"/>
      <c r="G59" s="40"/>
    </row>
    <row r="60" spans="2:7" x14ac:dyDescent="0.2">
      <c r="F60" s="43"/>
    </row>
    <row r="61" spans="2:7" x14ac:dyDescent="0.2">
      <c r="F61" s="43"/>
    </row>
    <row r="62" spans="2:7" x14ac:dyDescent="0.2">
      <c r="F62" s="43"/>
    </row>
    <row r="63" spans="2:7" x14ac:dyDescent="0.2">
      <c r="F63" s="43"/>
    </row>
    <row r="64" spans="2:7" x14ac:dyDescent="0.2">
      <c r="F64" s="43"/>
    </row>
  </sheetData>
  <mergeCells count="2">
    <mergeCell ref="B2:D2"/>
    <mergeCell ref="B3:D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9025-86D6-D34C-97D4-0D01373C187E}">
  <dimension ref="B2:H31"/>
  <sheetViews>
    <sheetView workbookViewId="0">
      <selection activeCell="C20" sqref="C20"/>
    </sheetView>
  </sheetViews>
  <sheetFormatPr baseColWidth="10" defaultRowHeight="16" x14ac:dyDescent="0.2"/>
  <cols>
    <col min="2" max="2" width="26.83203125" customWidth="1"/>
    <col min="3" max="3" width="46.83203125" customWidth="1"/>
    <col min="4" max="4" width="29.1640625" customWidth="1"/>
  </cols>
  <sheetData>
    <row r="2" spans="2:8" x14ac:dyDescent="0.2">
      <c r="B2" s="48" t="s">
        <v>151</v>
      </c>
      <c r="C2" s="48" t="s">
        <v>176</v>
      </c>
      <c r="D2" s="48" t="s">
        <v>177</v>
      </c>
      <c r="E2" s="48" t="s">
        <v>162</v>
      </c>
    </row>
    <row r="3" spans="2:8" x14ac:dyDescent="0.2">
      <c r="B3" t="s">
        <v>178</v>
      </c>
      <c r="C3" s="43"/>
    </row>
    <row r="4" spans="2:8" x14ac:dyDescent="0.2">
      <c r="B4" t="s">
        <v>179</v>
      </c>
      <c r="C4" s="43"/>
      <c r="E4">
        <v>1</v>
      </c>
    </row>
    <row r="5" spans="2:8" x14ac:dyDescent="0.2">
      <c r="B5" t="s">
        <v>175</v>
      </c>
      <c r="C5" s="43" t="s">
        <v>197</v>
      </c>
      <c r="E5">
        <v>1</v>
      </c>
    </row>
    <row r="6" spans="2:8" x14ac:dyDescent="0.2">
      <c r="B6" t="s">
        <v>180</v>
      </c>
      <c r="C6" s="43">
        <v>100</v>
      </c>
      <c r="E6">
        <v>1</v>
      </c>
    </row>
    <row r="7" spans="2:8" x14ac:dyDescent="0.2">
      <c r="B7" t="s">
        <v>181</v>
      </c>
      <c r="C7" s="43">
        <v>60</v>
      </c>
      <c r="E7">
        <v>1</v>
      </c>
    </row>
    <row r="8" spans="2:8" x14ac:dyDescent="0.2">
      <c r="C8" s="43"/>
    </row>
    <row r="9" spans="2:8" x14ac:dyDescent="0.2">
      <c r="C9" s="43"/>
    </row>
    <row r="10" spans="2:8" x14ac:dyDescent="0.2">
      <c r="B10" s="46" t="s">
        <v>185</v>
      </c>
      <c r="C10" s="47"/>
    </row>
    <row r="11" spans="2:8" x14ac:dyDescent="0.2">
      <c r="B11" t="s">
        <v>183</v>
      </c>
      <c r="C11" s="47">
        <f>SUM(Table1[Variable Cost])+'Offshore Floating'!C58</f>
        <v>2492800</v>
      </c>
    </row>
    <row r="12" spans="2:8" x14ac:dyDescent="0.2">
      <c r="B12" t="s">
        <v>184</v>
      </c>
      <c r="C12" s="47">
        <f>SUM('Offshore Floating'!C26:C28)</f>
        <v>1340000</v>
      </c>
    </row>
    <row r="13" spans="2:8" x14ac:dyDescent="0.2">
      <c r="B13" t="s">
        <v>200</v>
      </c>
      <c r="C13" s="47">
        <f>(('Offshore Floating'!C31)/60)</f>
        <v>3333.3333333333335</v>
      </c>
      <c r="D13" s="45"/>
      <c r="E13">
        <v>1</v>
      </c>
      <c r="H13">
        <f>(('Offshore Floating'!C31+'Offshore Floating'!C58)/60)*C7</f>
        <v>340700</v>
      </c>
    </row>
    <row r="14" spans="2:8" x14ac:dyDescent="0.2">
      <c r="B14" t="s">
        <v>192</v>
      </c>
      <c r="C14" s="47">
        <f>SUM(C11:C13)</f>
        <v>3836133.3333333335</v>
      </c>
      <c r="E14">
        <v>1</v>
      </c>
    </row>
    <row r="15" spans="2:8" x14ac:dyDescent="0.2">
      <c r="B15" t="s">
        <v>193</v>
      </c>
      <c r="C15" s="47">
        <f>C14*C4</f>
        <v>0</v>
      </c>
    </row>
    <row r="16" spans="2:8" x14ac:dyDescent="0.2">
      <c r="C16" s="47"/>
    </row>
    <row r="17" spans="2:8" x14ac:dyDescent="0.2">
      <c r="B17" s="46" t="s">
        <v>189</v>
      </c>
      <c r="C17" s="47"/>
    </row>
    <row r="18" spans="2:8" x14ac:dyDescent="0.2">
      <c r="B18" t="s">
        <v>183</v>
      </c>
      <c r="C18" s="47">
        <f>SUM(Table14[Variable Cost])+'Offshore Fixed'!C78</f>
        <v>1326000</v>
      </c>
    </row>
    <row r="19" spans="2:8" x14ac:dyDescent="0.2">
      <c r="B19" t="s">
        <v>184</v>
      </c>
      <c r="C19" s="47">
        <f>'Offshore Fixed'!C28</f>
        <v>1001000</v>
      </c>
    </row>
    <row r="20" spans="2:8" x14ac:dyDescent="0.2">
      <c r="B20" t="s">
        <v>194</v>
      </c>
      <c r="C20" s="47">
        <f>IF(C6&gt;35,'Offshore Fixed'!I63,'Offshore Fixed'!I62)</f>
        <v>310000</v>
      </c>
      <c r="E20">
        <v>1</v>
      </c>
    </row>
    <row r="21" spans="2:8" x14ac:dyDescent="0.2">
      <c r="B21" t="s">
        <v>200</v>
      </c>
      <c r="C21" s="47">
        <f>(('Offshore Fixed'!C57)/60)</f>
        <v>2783.3333333333335</v>
      </c>
      <c r="D21" s="50"/>
      <c r="E21">
        <v>1</v>
      </c>
      <c r="H21">
        <f>(('Offshore Fixed'!C57+'Offshore Fixed'!C78)/60)*C7</f>
        <v>387000</v>
      </c>
    </row>
    <row r="22" spans="2:8" x14ac:dyDescent="0.2">
      <c r="B22" t="s">
        <v>192</v>
      </c>
      <c r="C22" s="47">
        <f>SUM(C18:C21)</f>
        <v>2639783.3333333335</v>
      </c>
      <c r="E22">
        <v>1</v>
      </c>
    </row>
    <row r="23" spans="2:8" x14ac:dyDescent="0.2">
      <c r="B23" t="s">
        <v>193</v>
      </c>
      <c r="C23" s="47">
        <f>C22*C4</f>
        <v>0</v>
      </c>
      <c r="E23">
        <v>1</v>
      </c>
    </row>
    <row r="24" spans="2:8" x14ac:dyDescent="0.2">
      <c r="C24" s="47"/>
    </row>
    <row r="25" spans="2:8" x14ac:dyDescent="0.2">
      <c r="B25" s="46" t="s">
        <v>191</v>
      </c>
      <c r="C25" s="47"/>
    </row>
    <row r="26" spans="2:8" x14ac:dyDescent="0.2">
      <c r="B26" t="s">
        <v>183</v>
      </c>
      <c r="C26" s="47">
        <f>SUM(Table143[Variable Cost])</f>
        <v>619000</v>
      </c>
    </row>
    <row r="27" spans="2:8" x14ac:dyDescent="0.2">
      <c r="B27" t="s">
        <v>184</v>
      </c>
      <c r="C27" s="47">
        <f>Onshore!C20</f>
        <v>740000</v>
      </c>
    </row>
    <row r="28" spans="2:8" x14ac:dyDescent="0.2">
      <c r="B28" t="s">
        <v>192</v>
      </c>
      <c r="C28" s="47">
        <f>SUM(C26:C27)</f>
        <v>1359000</v>
      </c>
      <c r="E28">
        <v>1</v>
      </c>
    </row>
    <row r="29" spans="2:8" x14ac:dyDescent="0.2">
      <c r="B29" t="s">
        <v>193</v>
      </c>
      <c r="C29" s="47">
        <f>C28*C4</f>
        <v>0</v>
      </c>
      <c r="E29">
        <v>1</v>
      </c>
    </row>
    <row r="30" spans="2:8" x14ac:dyDescent="0.2">
      <c r="C30" s="47"/>
    </row>
    <row r="31" spans="2:8" x14ac:dyDescent="0.2">
      <c r="B31" s="46" t="s">
        <v>182</v>
      </c>
      <c r="C31" s="47">
        <f>IF(C5="Offshore Floating", C15, IF(C5="Offshore Fixed",C23,IF(C5="Onshore",C29,"Error")))</f>
        <v>0</v>
      </c>
      <c r="E31">
        <v>1</v>
      </c>
    </row>
  </sheetData>
  <dataValidations disablePrompts="1" count="1">
    <dataValidation type="list" allowBlank="1" showInputMessage="1" showErrorMessage="1" sqref="C5" xr:uid="{A00C054C-1CB4-7442-AE19-2D979F50DBE8}">
      <formula1>"Offshore Floating, Onshore, Offshore Fixed"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Offshore Floating</vt:lpstr>
      <vt:lpstr>Offshore Fixed</vt:lpstr>
      <vt:lpstr>Onshore</vt:lpstr>
      <vt:lpstr>Cost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Brown</dc:creator>
  <cp:lastModifiedBy>Alistair Brown</cp:lastModifiedBy>
  <dcterms:created xsi:type="dcterms:W3CDTF">2024-11-26T14:05:06Z</dcterms:created>
  <dcterms:modified xsi:type="dcterms:W3CDTF">2025-02-19T01:02:56Z</dcterms:modified>
</cp:coreProperties>
</file>