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a\Documents\Semester 5\Metode Peramalan Deret Waktu MPDW\"/>
    </mc:Choice>
  </mc:AlternateContent>
  <xr:revisionPtr revIDLastSave="0" documentId="13_ncr:1_{28F71F5B-DF64-4C33-BE25-8D30935F2420}" xr6:coauthVersionLast="47" xr6:coauthVersionMax="47" xr10:uidLastSave="{00000000-0000-0000-0000-000000000000}"/>
  <bookViews>
    <workbookView xWindow="9510" yWindow="0" windowWidth="9780" windowHeight="10890" firstSheet="2" activeTab="3" xr2:uid="{C16F106F-9992-4F63-8BA2-4C2932768451}"/>
  </bookViews>
  <sheets>
    <sheet name="RBS (SMA)" sheetId="1" r:id="rId1"/>
    <sheet name="RBG (DMA)" sheetId="2" r:id="rId2"/>
    <sheet name="DW TEST" sheetId="3" r:id="rId3"/>
    <sheet name="Cochrane Orcutt" sheetId="5" r:id="rId4"/>
    <sheet name="KOYCK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5" l="1"/>
  <c r="Q13" i="5"/>
  <c r="Q21" i="5"/>
  <c r="Q25" i="5"/>
  <c r="P8" i="5"/>
  <c r="P20" i="5"/>
  <c r="D27" i="5"/>
  <c r="Q10" i="5" s="1"/>
  <c r="C27" i="5"/>
  <c r="P9" i="5" s="1"/>
  <c r="E23" i="5"/>
  <c r="E24" i="5"/>
  <c r="E25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F27" i="5" s="1"/>
  <c r="E2" i="5"/>
  <c r="E27" i="5" s="1"/>
  <c r="E3" i="5"/>
  <c r="G3" i="5" s="1"/>
  <c r="H3" i="5" s="1"/>
  <c r="E4" i="5"/>
  <c r="E5" i="5"/>
  <c r="G5" i="5" s="1"/>
  <c r="H5" i="5" s="1"/>
  <c r="E6" i="5"/>
  <c r="G6" i="5" s="1"/>
  <c r="H6" i="5" s="1"/>
  <c r="E7" i="5"/>
  <c r="G7" i="5" s="1"/>
  <c r="H7" i="5" s="1"/>
  <c r="E8" i="5"/>
  <c r="E9" i="5"/>
  <c r="G9" i="5" s="1"/>
  <c r="H9" i="5" s="1"/>
  <c r="E10" i="5"/>
  <c r="G10" i="5" s="1"/>
  <c r="H10" i="5" s="1"/>
  <c r="E11" i="5"/>
  <c r="G11" i="5" s="1"/>
  <c r="H11" i="5" s="1"/>
  <c r="E12" i="5"/>
  <c r="E13" i="5"/>
  <c r="G13" i="5" s="1"/>
  <c r="H13" i="5" s="1"/>
  <c r="E14" i="5"/>
  <c r="G14" i="5" s="1"/>
  <c r="H14" i="5" s="1"/>
  <c r="E15" i="5"/>
  <c r="G15" i="5" s="1"/>
  <c r="H15" i="5" s="1"/>
  <c r="E16" i="5"/>
  <c r="E17" i="5"/>
  <c r="G17" i="5" s="1"/>
  <c r="H17" i="5" s="1"/>
  <c r="E18" i="5"/>
  <c r="G18" i="5" s="1"/>
  <c r="H18" i="5" s="1"/>
  <c r="E19" i="5"/>
  <c r="G19" i="5" s="1"/>
  <c r="H19" i="5" s="1"/>
  <c r="E20" i="5"/>
  <c r="E21" i="5"/>
  <c r="G21" i="5" s="1"/>
  <c r="H21" i="5" s="1"/>
  <c r="E22" i="5"/>
  <c r="G22" i="5" s="1"/>
  <c r="H22" i="5" s="1"/>
  <c r="L15" i="5"/>
  <c r="H50" i="5" s="1"/>
  <c r="L44" i="5"/>
  <c r="L45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52" i="5"/>
  <c r="F52" i="5" s="1"/>
  <c r="E53" i="5"/>
  <c r="F53" i="5" s="1"/>
  <c r="E30" i="5"/>
  <c r="F30" i="5" s="1"/>
  <c r="G29" i="3"/>
  <c r="F30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29" i="3"/>
  <c r="E30" i="3"/>
  <c r="D30" i="3"/>
  <c r="D52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B51" i="3"/>
  <c r="B52" i="3"/>
  <c r="B47" i="3"/>
  <c r="B48" i="3"/>
  <c r="B49" i="3"/>
  <c r="B50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29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3" i="3"/>
  <c r="H15" i="3" a="1"/>
  <c r="H15" i="3" s="1"/>
  <c r="K7" i="3" a="1"/>
  <c r="K7" i="3" s="1"/>
  <c r="H7" i="3" a="1"/>
  <c r="H7" i="3" s="1"/>
  <c r="K40" i="1"/>
  <c r="K41" i="1"/>
  <c r="J41" i="1"/>
  <c r="G36" i="1"/>
  <c r="H37" i="1" s="1"/>
  <c r="I37" i="1" s="1"/>
  <c r="G43" i="1"/>
  <c r="G42" i="1"/>
  <c r="H43" i="1" s="1"/>
  <c r="I43" i="1" s="1"/>
  <c r="G41" i="1"/>
  <c r="H42" i="1" s="1"/>
  <c r="I42" i="1" s="1"/>
  <c r="J42" i="1" s="1"/>
  <c r="G40" i="1"/>
  <c r="H41" i="1" s="1"/>
  <c r="I41" i="1" s="1"/>
  <c r="G39" i="1"/>
  <c r="H40" i="1" s="1"/>
  <c r="I40" i="1" s="1"/>
  <c r="J40" i="1" s="1"/>
  <c r="G38" i="1"/>
  <c r="H39" i="1" s="1"/>
  <c r="I39" i="1" s="1"/>
  <c r="J39" i="1" s="1"/>
  <c r="G37" i="1"/>
  <c r="H38" i="1" s="1"/>
  <c r="I38" i="1" s="1"/>
  <c r="H23" i="1"/>
  <c r="H24" i="1"/>
  <c r="H27" i="1"/>
  <c r="G8" i="1"/>
  <c r="G7" i="1"/>
  <c r="I22" i="2"/>
  <c r="I23" i="2"/>
  <c r="I24" i="2"/>
  <c r="G26" i="2"/>
  <c r="G25" i="2"/>
  <c r="H26" i="2" s="1"/>
  <c r="G24" i="2"/>
  <c r="G23" i="2"/>
  <c r="G22" i="2"/>
  <c r="H24" i="2" s="1"/>
  <c r="J24" i="2" s="1"/>
  <c r="K25" i="2" s="1"/>
  <c r="G21" i="2"/>
  <c r="H23" i="2" s="1"/>
  <c r="G20" i="2"/>
  <c r="H22" i="2" s="1"/>
  <c r="J22" i="2" s="1"/>
  <c r="K13" i="2"/>
  <c r="K12" i="2"/>
  <c r="K11" i="2"/>
  <c r="K10" i="2"/>
  <c r="K9" i="2"/>
  <c r="H10" i="2"/>
  <c r="H11" i="2"/>
  <c r="G13" i="2"/>
  <c r="G12" i="2"/>
  <c r="G11" i="2"/>
  <c r="H13" i="2" s="1"/>
  <c r="G10" i="2"/>
  <c r="H12" i="2" s="1"/>
  <c r="G9" i="2"/>
  <c r="H9" i="2" s="1"/>
  <c r="G8" i="2"/>
  <c r="G7" i="2"/>
  <c r="G28" i="1"/>
  <c r="G27" i="1"/>
  <c r="H28" i="1" s="1"/>
  <c r="G26" i="1"/>
  <c r="G25" i="1"/>
  <c r="H26" i="1" s="1"/>
  <c r="G24" i="1"/>
  <c r="H25" i="1" s="1"/>
  <c r="G23" i="1"/>
  <c r="G22" i="1"/>
  <c r="G21" i="1"/>
  <c r="H22" i="1" s="1"/>
  <c r="G13" i="1"/>
  <c r="G9" i="1"/>
  <c r="G10" i="1"/>
  <c r="G11" i="1"/>
  <c r="G12" i="1"/>
  <c r="G14" i="1"/>
  <c r="P19" i="5" l="1"/>
  <c r="P7" i="5"/>
  <c r="Q20" i="5"/>
  <c r="Q8" i="5"/>
  <c r="P18" i="5"/>
  <c r="P6" i="5"/>
  <c r="Q19" i="5"/>
  <c r="Q7" i="5"/>
  <c r="P17" i="5"/>
  <c r="P5" i="5"/>
  <c r="Q18" i="5"/>
  <c r="Q6" i="5"/>
  <c r="P16" i="5"/>
  <c r="P4" i="5"/>
  <c r="Q17" i="5"/>
  <c r="Q5" i="5"/>
  <c r="P15" i="5"/>
  <c r="P3" i="5"/>
  <c r="Q16" i="5"/>
  <c r="Q4" i="5"/>
  <c r="P14" i="5"/>
  <c r="P2" i="5"/>
  <c r="Q15" i="5"/>
  <c r="Q3" i="5"/>
  <c r="G16" i="5"/>
  <c r="H16" i="5" s="1"/>
  <c r="G4" i="5"/>
  <c r="H4" i="5" s="1"/>
  <c r="P25" i="5"/>
  <c r="P13" i="5"/>
  <c r="Q2" i="5"/>
  <c r="Q14" i="5"/>
  <c r="P24" i="5"/>
  <c r="P12" i="5"/>
  <c r="G2" i="5"/>
  <c r="P23" i="5"/>
  <c r="P11" i="5"/>
  <c r="Q24" i="5"/>
  <c r="Q12" i="5"/>
  <c r="G50" i="5"/>
  <c r="P22" i="5"/>
  <c r="P10" i="5"/>
  <c r="Q23" i="5"/>
  <c r="Q11" i="5"/>
  <c r="G12" i="5"/>
  <c r="H12" i="5" s="1"/>
  <c r="G24" i="5"/>
  <c r="H24" i="5" s="1"/>
  <c r="P21" i="5"/>
  <c r="Q22" i="5"/>
  <c r="G48" i="5"/>
  <c r="G47" i="5"/>
  <c r="G45" i="5"/>
  <c r="G44" i="5"/>
  <c r="H53" i="5"/>
  <c r="H49" i="5"/>
  <c r="G25" i="5"/>
  <c r="H25" i="5" s="1"/>
  <c r="G23" i="5"/>
  <c r="H23" i="5" s="1"/>
  <c r="G20" i="5"/>
  <c r="H20" i="5" s="1"/>
  <c r="G8" i="5"/>
  <c r="H8" i="5" s="1"/>
  <c r="G46" i="5"/>
  <c r="H44" i="5"/>
  <c r="H41" i="5"/>
  <c r="H40" i="5"/>
  <c r="G43" i="5"/>
  <c r="H38" i="5"/>
  <c r="G31" i="5"/>
  <c r="G42" i="5"/>
  <c r="H37" i="5"/>
  <c r="G53" i="5"/>
  <c r="G41" i="5"/>
  <c r="G52" i="5"/>
  <c r="G39" i="5"/>
  <c r="G51" i="5"/>
  <c r="G38" i="5"/>
  <c r="H42" i="5"/>
  <c r="G49" i="5"/>
  <c r="H52" i="5"/>
  <c r="G33" i="5"/>
  <c r="G32" i="5"/>
  <c r="H31" i="5"/>
  <c r="G40" i="5"/>
  <c r="H51" i="5"/>
  <c r="H39" i="5"/>
  <c r="G37" i="5"/>
  <c r="H48" i="5"/>
  <c r="H36" i="5"/>
  <c r="G36" i="5"/>
  <c r="H47" i="5"/>
  <c r="H35" i="5"/>
  <c r="G35" i="5"/>
  <c r="H46" i="5"/>
  <c r="H34" i="5"/>
  <c r="G34" i="5"/>
  <c r="H45" i="5"/>
  <c r="H33" i="5"/>
  <c r="H32" i="5"/>
  <c r="H43" i="5"/>
  <c r="H16" i="3"/>
  <c r="K43" i="1"/>
  <c r="J43" i="1"/>
  <c r="K37" i="1"/>
  <c r="I44" i="1"/>
  <c r="J37" i="1"/>
  <c r="I26" i="2"/>
  <c r="K23" i="2"/>
  <c r="K38" i="1"/>
  <c r="J38" i="1"/>
  <c r="K42" i="1"/>
  <c r="I25" i="2"/>
  <c r="J26" i="2"/>
  <c r="K39" i="1"/>
  <c r="H25" i="2"/>
  <c r="J25" i="2" s="1"/>
  <c r="J23" i="2"/>
  <c r="K24" i="2" s="1"/>
  <c r="K8" i="3"/>
  <c r="I8" i="3"/>
  <c r="H8" i="3"/>
  <c r="I7" i="3"/>
  <c r="H11" i="3" s="1" a="1"/>
  <c r="H2" i="5" l="1"/>
  <c r="G27" i="5"/>
  <c r="S3" i="5"/>
  <c r="S4" i="5" s="1"/>
  <c r="S2" i="5"/>
  <c r="H11" i="3"/>
  <c r="I12" i="3"/>
  <c r="H12" i="3"/>
  <c r="I11" i="3"/>
  <c r="K27" i="2"/>
  <c r="K29" i="2"/>
  <c r="K28" i="2"/>
  <c r="I45" i="1"/>
  <c r="J44" i="1"/>
  <c r="K26" i="2"/>
  <c r="I46" i="1"/>
  <c r="S5" i="5" l="1"/>
  <c r="H27" i="5"/>
  <c r="H26" i="5"/>
  <c r="L17" i="5" s="1"/>
</calcChain>
</file>

<file path=xl/sharedStrings.xml><?xml version="1.0" encoding="utf-8"?>
<sst xmlns="http://schemas.openxmlformats.org/spreadsheetml/2006/main" count="92" uniqueCount="54">
  <si>
    <t>Bulan (t)</t>
  </si>
  <si>
    <t>Data (Xt)</t>
  </si>
  <si>
    <t>Tentukan data termuluskan mellaui teknik rataan bergerak sederhana dengan rentang m = 3. Kemudian buat time series plotnya bersama data asal</t>
  </si>
  <si>
    <t>St</t>
  </si>
  <si>
    <t>Tentukan ramalan besarna profit pada setiap satu waktu kedepan. Berapa ramalam profit pada bulan ke-11 dan 12</t>
  </si>
  <si>
    <t>Ft</t>
  </si>
  <si>
    <t>S(1,t)</t>
  </si>
  <si>
    <t>S(2,t)</t>
  </si>
  <si>
    <t>At</t>
  </si>
  <si>
    <t>Bt</t>
  </si>
  <si>
    <t>m</t>
  </si>
  <si>
    <t>Nilai Keakuratan</t>
  </si>
  <si>
    <t>Error</t>
  </si>
  <si>
    <t>MAD</t>
  </si>
  <si>
    <t>Error^2</t>
  </si>
  <si>
    <t>MSE</t>
  </si>
  <si>
    <t>MAPE</t>
  </si>
  <si>
    <t>error/xi</t>
  </si>
  <si>
    <t>Y</t>
  </si>
  <si>
    <t>X</t>
  </si>
  <si>
    <t>X'</t>
  </si>
  <si>
    <t>X'X</t>
  </si>
  <si>
    <t>X'y</t>
  </si>
  <si>
    <t>Inv(X'X)</t>
  </si>
  <si>
    <t>Betaduga</t>
  </si>
  <si>
    <t>Yduga</t>
  </si>
  <si>
    <t>Sisaan</t>
  </si>
  <si>
    <t>d</t>
  </si>
  <si>
    <t>selisih e</t>
  </si>
  <si>
    <t>SUMSQ e</t>
  </si>
  <si>
    <t>Sisaan^2</t>
  </si>
  <si>
    <t>t</t>
  </si>
  <si>
    <t>Yt</t>
  </si>
  <si>
    <t>Xt</t>
  </si>
  <si>
    <t>Penelitian dilakukan untuk mengetahui hubungan antara pembelian perlengkapan dan hasil penjualan suatu perusahaan selaam 20 tahun</t>
  </si>
  <si>
    <t>Berdasarkan data pembelian perlengkapan dan hasil penjualan dalam tabel akan ditunjukkan persamaan dinamis distribusi lag dengan menggunakan metode Koyck</t>
  </si>
  <si>
    <t>JAWAB</t>
  </si>
  <si>
    <t>Yt-1</t>
  </si>
  <si>
    <t>Langkah 1: Regresikan Y(t-1) dan Xt</t>
  </si>
  <si>
    <t>b0</t>
  </si>
  <si>
    <t>b1</t>
  </si>
  <si>
    <t>et</t>
  </si>
  <si>
    <t>r</t>
  </si>
  <si>
    <t>Yt*</t>
  </si>
  <si>
    <t>Xt*</t>
  </si>
  <si>
    <t>rho</t>
  </si>
  <si>
    <t>Rank(X)</t>
  </si>
  <si>
    <t>Rank(Y)</t>
  </si>
  <si>
    <t>bi</t>
  </si>
  <si>
    <t>bi^2</t>
  </si>
  <si>
    <t>AVG</t>
  </si>
  <si>
    <t>(xi-Xbar)</t>
  </si>
  <si>
    <t>(yi-ybar)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</si>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</sst>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'RBS (SMA)'!$F$5:$F$14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3-4FD9-A510-0922A2BDD47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'RBS (SMA)'!$G$5:$G$14</c:f>
              <c:numCache>
                <c:formatCode>General</c:formatCode>
                <c:ptCount val="10"/>
                <c:pt idx="2">
                  <c:v>6</c:v>
                </c:pt>
                <c:pt idx="3">
                  <c:v>5.6666666666666661</c:v>
                </c:pt>
                <c:pt idx="4">
                  <c:v>5</c:v>
                </c:pt>
                <c:pt idx="5">
                  <c:v>5</c:v>
                </c:pt>
                <c:pt idx="6">
                  <c:v>6.333333333333333</c:v>
                </c:pt>
                <c:pt idx="7">
                  <c:v>7</c:v>
                </c:pt>
                <c:pt idx="8">
                  <c:v>7.6666666666666661</c:v>
                </c:pt>
                <c:pt idx="9">
                  <c:v>7.333333333333333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33-4FD9-A510-0922A2BDD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327567"/>
        <c:axId val="1976325167"/>
      </c:lineChart>
      <c:catAx>
        <c:axId val="197632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25167"/>
        <c:crosses val="autoZero"/>
        <c:auto val="1"/>
        <c:lblAlgn val="ctr"/>
        <c:lblOffset val="100"/>
        <c:noMultiLvlLbl val="0"/>
      </c:catAx>
      <c:valAx>
        <c:axId val="197632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2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'RBG (DMA)'!$J$5:$J$13</c:f>
              <c:numCache>
                <c:formatCode>General</c:formatCode>
                <c:ptCount val="9"/>
                <c:pt idx="0">
                  <c:v>12.5</c:v>
                </c:pt>
                <c:pt idx="1">
                  <c:v>11.8</c:v>
                </c:pt>
                <c:pt idx="2">
                  <c:v>12.85</c:v>
                </c:pt>
                <c:pt idx="3">
                  <c:v>13.95</c:v>
                </c:pt>
                <c:pt idx="4">
                  <c:v>13.3</c:v>
                </c:pt>
                <c:pt idx="5">
                  <c:v>13.95</c:v>
                </c:pt>
                <c:pt idx="6">
                  <c:v>15</c:v>
                </c:pt>
                <c:pt idx="7">
                  <c:v>16.2</c:v>
                </c:pt>
                <c:pt idx="8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3-46BF-ADBC-3A1D713D6DF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'RBG (DMA)'!$K$5:$K$13</c:f>
              <c:numCache>
                <c:formatCode>General</c:formatCode>
                <c:ptCount val="9"/>
                <c:pt idx="4">
                  <c:v>13.366666666666664</c:v>
                </c:pt>
                <c:pt idx="5">
                  <c:v>13.733333333333334</c:v>
                </c:pt>
                <c:pt idx="6">
                  <c:v>14.083333333333332</c:v>
                </c:pt>
                <c:pt idx="7">
                  <c:v>15.049999999999999</c:v>
                </c:pt>
                <c:pt idx="8">
                  <c:v>15.766666666666666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3-46BF-ADBC-3A1D713D6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0769615"/>
        <c:axId val="2000770095"/>
      </c:lineChart>
      <c:catAx>
        <c:axId val="200076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770095"/>
        <c:crosses val="autoZero"/>
        <c:auto val="1"/>
        <c:lblAlgn val="ctr"/>
        <c:lblOffset val="100"/>
        <c:noMultiLvlLbl val="0"/>
      </c:catAx>
      <c:valAx>
        <c:axId val="200077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76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663113264688066E-2"/>
                  <c:y val="0.32439408488573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'Cochrane Orcutt'!$C$2:$C$25</c:f>
              <c:numCache>
                <c:formatCode>General</c:formatCode>
                <c:ptCount val="24"/>
                <c:pt idx="0">
                  <c:v>38</c:v>
                </c:pt>
                <c:pt idx="1">
                  <c:v>40</c:v>
                </c:pt>
                <c:pt idx="2">
                  <c:v>44</c:v>
                </c:pt>
                <c:pt idx="3">
                  <c:v>62</c:v>
                </c:pt>
                <c:pt idx="4">
                  <c:v>50</c:v>
                </c:pt>
                <c:pt idx="5">
                  <c:v>106</c:v>
                </c:pt>
                <c:pt idx="6">
                  <c:v>50</c:v>
                </c:pt>
                <c:pt idx="7">
                  <c:v>52</c:v>
                </c:pt>
                <c:pt idx="8">
                  <c:v>132</c:v>
                </c:pt>
                <c:pt idx="9">
                  <c:v>138</c:v>
                </c:pt>
                <c:pt idx="10">
                  <c:v>100</c:v>
                </c:pt>
                <c:pt idx="11">
                  <c:v>96</c:v>
                </c:pt>
                <c:pt idx="12">
                  <c:v>74</c:v>
                </c:pt>
                <c:pt idx="13">
                  <c:v>132</c:v>
                </c:pt>
                <c:pt idx="14">
                  <c:v>52</c:v>
                </c:pt>
                <c:pt idx="15">
                  <c:v>32</c:v>
                </c:pt>
                <c:pt idx="16">
                  <c:v>56</c:v>
                </c:pt>
                <c:pt idx="17">
                  <c:v>14</c:v>
                </c:pt>
                <c:pt idx="18">
                  <c:v>18</c:v>
                </c:pt>
                <c:pt idx="19">
                  <c:v>36</c:v>
                </c:pt>
                <c:pt idx="20">
                  <c:v>42</c:v>
                </c:pt>
                <c:pt idx="21">
                  <c:v>18</c:v>
                </c:pt>
                <c:pt idx="22">
                  <c:v>42</c:v>
                </c:pt>
                <c:pt idx="23">
                  <c:v>10</c:v>
                </c:pt>
              </c:numCache>
            </c:numRef>
          </c:xVal>
          <c:yVal>
            <c:numRef>
              <c:f>'Cochrane Orcutt'!$D$2:$D$25</c:f>
              <c:numCache>
                <c:formatCode>General</c:formatCode>
                <c:ptCount val="24"/>
                <c:pt idx="0">
                  <c:v>32</c:v>
                </c:pt>
                <c:pt idx="1">
                  <c:v>49</c:v>
                </c:pt>
                <c:pt idx="2">
                  <c:v>50</c:v>
                </c:pt>
                <c:pt idx="3">
                  <c:v>39</c:v>
                </c:pt>
                <c:pt idx="4">
                  <c:v>38</c:v>
                </c:pt>
                <c:pt idx="5">
                  <c:v>55</c:v>
                </c:pt>
                <c:pt idx="6">
                  <c:v>57</c:v>
                </c:pt>
                <c:pt idx="7">
                  <c:v>50</c:v>
                </c:pt>
                <c:pt idx="8">
                  <c:v>58</c:v>
                </c:pt>
                <c:pt idx="9">
                  <c:v>81</c:v>
                </c:pt>
                <c:pt idx="10">
                  <c:v>81</c:v>
                </c:pt>
                <c:pt idx="11">
                  <c:v>67</c:v>
                </c:pt>
                <c:pt idx="12">
                  <c:v>69</c:v>
                </c:pt>
                <c:pt idx="13">
                  <c:v>64</c:v>
                </c:pt>
                <c:pt idx="14">
                  <c:v>60</c:v>
                </c:pt>
                <c:pt idx="15">
                  <c:v>51</c:v>
                </c:pt>
                <c:pt idx="16">
                  <c:v>47</c:v>
                </c:pt>
                <c:pt idx="17">
                  <c:v>46</c:v>
                </c:pt>
                <c:pt idx="18">
                  <c:v>40</c:v>
                </c:pt>
                <c:pt idx="19">
                  <c:v>49</c:v>
                </c:pt>
                <c:pt idx="20">
                  <c:v>72</c:v>
                </c:pt>
                <c:pt idx="21">
                  <c:v>60</c:v>
                </c:pt>
                <c:pt idx="22">
                  <c:v>54</c:v>
                </c:pt>
                <c:pt idx="23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F-4EFB-A56E-18A25B46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429535"/>
        <c:axId val="1517430495"/>
      </c:scatterChart>
      <c:valAx>
        <c:axId val="15174295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430495"/>
        <c:crosses val="autoZero"/>
        <c:crossBetween val="midCat"/>
      </c:valAx>
      <c:valAx>
        <c:axId val="15174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429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940247042579394"/>
                  <c:y val="0.270645517136444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'Cochrane Orcutt'!$H$31:$H$53</c:f>
              <c:numCache>
                <c:formatCode>General</c:formatCode>
                <c:ptCount val="23"/>
                <c:pt idx="0">
                  <c:v>16.857407232550628</c:v>
                </c:pt>
                <c:pt idx="1">
                  <c:v>19.639376034263819</c:v>
                </c:pt>
                <c:pt idx="2">
                  <c:v>35.203313637690201</c:v>
                </c:pt>
                <c:pt idx="3">
                  <c:v>12.241032853108919</c:v>
                </c:pt>
                <c:pt idx="4">
                  <c:v>75.549220042829774</c:v>
                </c:pt>
                <c:pt idx="5">
                  <c:v>-14.55565350920088</c:v>
                </c:pt>
                <c:pt idx="6">
                  <c:v>21.549220042829774</c:v>
                </c:pt>
                <c:pt idx="7">
                  <c:v>100.33118884454296</c:v>
                </c:pt>
                <c:pt idx="8">
                  <c:v>57.609940913070602</c:v>
                </c:pt>
                <c:pt idx="9">
                  <c:v>15.955847318210175</c:v>
                </c:pt>
                <c:pt idx="10">
                  <c:v>35.098440085659547</c:v>
                </c:pt>
                <c:pt idx="11">
                  <c:v>15.534502482233165</c:v>
                </c:pt>
                <c:pt idx="12">
                  <c:v>86.932845663388065</c:v>
                </c:pt>
                <c:pt idx="13">
                  <c:v>-28.390059086929398</c:v>
                </c:pt>
                <c:pt idx="14">
                  <c:v>0.33118884454296449</c:v>
                </c:pt>
                <c:pt idx="15">
                  <c:v>36.511500827411055</c:v>
                </c:pt>
                <c:pt idx="16">
                  <c:v>-20.104873552030654</c:v>
                </c:pt>
                <c:pt idx="17">
                  <c:v>9.4737816119923366</c:v>
                </c:pt>
                <c:pt idx="18">
                  <c:v>25.037719215418718</c:v>
                </c:pt>
                <c:pt idx="19">
                  <c:v>20.075438430837437</c:v>
                </c:pt>
                <c:pt idx="20">
                  <c:v>-7.5786551640229902</c:v>
                </c:pt>
                <c:pt idx="21">
                  <c:v>31.037719215418718</c:v>
                </c:pt>
                <c:pt idx="22">
                  <c:v>-15.57865516402299</c:v>
                </c:pt>
              </c:numCache>
            </c:numRef>
          </c:xVal>
          <c:yVal>
            <c:numRef>
              <c:f>'Cochrane Orcutt'!$G$31:$G$53</c:f>
              <c:numCache>
                <c:formatCode>General</c:formatCode>
                <c:ptCount val="23"/>
                <c:pt idx="0">
                  <c:v>29.511500827411055</c:v>
                </c:pt>
                <c:pt idx="1">
                  <c:v>20.158235641973178</c:v>
                </c:pt>
                <c:pt idx="2">
                  <c:v>8.5492200428297735</c:v>
                </c:pt>
                <c:pt idx="3">
                  <c:v>14.248391633407223</c:v>
                </c:pt>
                <c:pt idx="4">
                  <c:v>31.857407232550628</c:v>
                </c:pt>
                <c:pt idx="5">
                  <c:v>23.504142047112751</c:v>
                </c:pt>
                <c:pt idx="6">
                  <c:v>15.286110848825942</c:v>
                </c:pt>
                <c:pt idx="7">
                  <c:v>27.549220042829774</c:v>
                </c:pt>
                <c:pt idx="8">
                  <c:v>45.677095249682537</c:v>
                </c:pt>
                <c:pt idx="9">
                  <c:v>31.669736469384233</c:v>
                </c:pt>
                <c:pt idx="10">
                  <c:v>17.669736469384233</c:v>
                </c:pt>
                <c:pt idx="11">
                  <c:v>28.195954857391897</c:v>
                </c:pt>
                <c:pt idx="12">
                  <c:v>21.977923659105087</c:v>
                </c:pt>
                <c:pt idx="13">
                  <c:v>21.02300165482211</c:v>
                </c:pt>
                <c:pt idx="14">
                  <c:v>14.459064051395728</c:v>
                </c:pt>
                <c:pt idx="15">
                  <c:v>15.940204443686369</c:v>
                </c:pt>
                <c:pt idx="16">
                  <c:v>17.376266840259987</c:v>
                </c:pt>
                <c:pt idx="17">
                  <c:v>11.985282439403392</c:v>
                </c:pt>
                <c:pt idx="18">
                  <c:v>24.639376034263819</c:v>
                </c:pt>
                <c:pt idx="19">
                  <c:v>42.158235641973178</c:v>
                </c:pt>
                <c:pt idx="20">
                  <c:v>16.150876861674874</c:v>
                </c:pt>
                <c:pt idx="21">
                  <c:v>17.459064051395728</c:v>
                </c:pt>
                <c:pt idx="22">
                  <c:v>7.1131576462561554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A-4B52-B594-771704708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631935"/>
        <c:axId val="1653465215"/>
      </c:scatterChart>
      <c:valAx>
        <c:axId val="15086319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465215"/>
        <c:crosses val="autoZero"/>
        <c:crossBetween val="midCat"/>
      </c:valAx>
      <c:valAx>
        <c:axId val="16534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159307</xdr:colOff>
      <xdr:row>3</xdr:row>
      <xdr:rowOff>59935</xdr:rowOff>
    </xdr:from>
    <xdr:to>
      <xdr:col>11</xdr:col>
      <xdr:colOff>311930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F5BCB-972D-8E50-D33A-F2D3FF33A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79375</xdr:colOff>
      <xdr:row>3</xdr:row>
      <xdr:rowOff>3175</xdr:rowOff>
    </xdr:from>
    <xdr:to>
      <xdr:col>15</xdr:col>
      <xdr:colOff>184150</xdr:colOff>
      <xdr:row>13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3C7151-250A-FA8A-A021-43642CBF7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25586</xdr:colOff>
      <xdr:row>0</xdr:row>
      <xdr:rowOff>168275</xdr:rowOff>
    </xdr:from>
    <xdr:to>
      <xdr:col>14</xdr:col>
      <xdr:colOff>73211</xdr:colOff>
      <xdr:row>11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AEF3F-1DAD-DBCA-0680-33620A0BC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29</xdr:row>
      <xdr:rowOff>34925</xdr:rowOff>
    </xdr:from>
    <xdr:to>
      <xdr:col>14</xdr:col>
      <xdr:colOff>482600</xdr:colOff>
      <xdr:row>39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B527F-F745-7EB6-9296-3CEDA9748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03F1-DDA8-4174-8E9E-1844A77A6085}">
  <dimension ref="B2:L46"/>
  <sheetViews>
    <sheetView topLeftCell="A6" zoomScale="74" workbookViewId="0">
      <selection activeCell="I47" sqref="I47"/>
    </sheetView>
  </sheetViews>
  <sheetFormatPr defaultRowHeight="14.5" x14ac:dyDescent="0.35"/>
  <sheetData>
    <row r="2" spans="2:12" ht="14.5" customHeight="1" x14ac:dyDescent="0.35">
      <c r="B2" s="4" t="s">
        <v>0</v>
      </c>
      <c r="C2" s="4" t="s">
        <v>1</v>
      </c>
      <c r="E2" s="11" t="s">
        <v>2</v>
      </c>
      <c r="F2" s="11"/>
      <c r="G2" s="11"/>
      <c r="H2" s="11"/>
      <c r="I2" s="11"/>
      <c r="J2" s="11"/>
      <c r="K2" s="11"/>
      <c r="L2" s="11"/>
    </row>
    <row r="3" spans="2:12" x14ac:dyDescent="0.35">
      <c r="B3" s="4">
        <v>1</v>
      </c>
      <c r="C3" s="4">
        <v>5</v>
      </c>
      <c r="E3" s="11"/>
      <c r="F3" s="11"/>
      <c r="G3" s="11"/>
      <c r="H3" s="11"/>
      <c r="I3" s="11"/>
      <c r="J3" s="11"/>
      <c r="K3" s="11"/>
      <c r="L3" s="11"/>
    </row>
    <row r="4" spans="2:12" x14ac:dyDescent="0.35">
      <c r="B4" s="4">
        <v>2</v>
      </c>
      <c r="C4" s="4">
        <v>7</v>
      </c>
      <c r="E4" s="3" t="s">
        <v>0</v>
      </c>
      <c r="F4" s="3" t="s">
        <v>1</v>
      </c>
      <c r="G4" s="3" t="s">
        <v>3</v>
      </c>
      <c r="H4" s="2"/>
      <c r="I4" s="2"/>
      <c r="J4" s="2"/>
      <c r="K4" s="2"/>
      <c r="L4" s="2"/>
    </row>
    <row r="5" spans="2:12" x14ac:dyDescent="0.35">
      <c r="B5" s="4">
        <v>3</v>
      </c>
      <c r="C5" s="4">
        <v>6</v>
      </c>
      <c r="E5" s="3">
        <v>1</v>
      </c>
      <c r="F5" s="3">
        <v>5</v>
      </c>
      <c r="G5" s="3"/>
      <c r="H5" s="2"/>
      <c r="I5" s="2"/>
      <c r="J5" s="2"/>
      <c r="K5" s="2"/>
      <c r="L5" s="2"/>
    </row>
    <row r="6" spans="2:12" x14ac:dyDescent="0.35">
      <c r="B6" s="4">
        <v>4</v>
      </c>
      <c r="C6" s="4">
        <v>4</v>
      </c>
      <c r="E6" s="3">
        <v>2</v>
      </c>
      <c r="F6" s="3">
        <v>7</v>
      </c>
      <c r="G6" s="3"/>
      <c r="H6" s="2"/>
      <c r="I6" s="2"/>
      <c r="J6" s="2"/>
      <c r="K6" s="2"/>
      <c r="L6" s="2"/>
    </row>
    <row r="7" spans="2:12" x14ac:dyDescent="0.35">
      <c r="B7" s="4">
        <v>5</v>
      </c>
      <c r="C7" s="4">
        <v>5</v>
      </c>
      <c r="E7" s="3">
        <v>3</v>
      </c>
      <c r="F7" s="3">
        <v>6</v>
      </c>
      <c r="G7" s="3">
        <f>1/3*(SUM(F5:F7))</f>
        <v>6</v>
      </c>
      <c r="H7" s="2"/>
      <c r="I7" s="2"/>
      <c r="J7" s="2"/>
      <c r="K7" s="2"/>
      <c r="L7" s="2"/>
    </row>
    <row r="8" spans="2:12" x14ac:dyDescent="0.35">
      <c r="B8" s="4">
        <v>6</v>
      </c>
      <c r="C8" s="4">
        <v>6</v>
      </c>
      <c r="E8" s="3">
        <v>4</v>
      </c>
      <c r="F8" s="3">
        <v>4</v>
      </c>
      <c r="G8" s="3">
        <f>1/3*(SUM(F6:F8))</f>
        <v>5.6666666666666661</v>
      </c>
      <c r="H8" s="2"/>
      <c r="I8" s="2"/>
      <c r="J8" s="2"/>
      <c r="K8" s="2"/>
      <c r="L8" s="2"/>
    </row>
    <row r="9" spans="2:12" x14ac:dyDescent="0.35">
      <c r="B9" s="4">
        <v>7</v>
      </c>
      <c r="C9" s="4">
        <v>8</v>
      </c>
      <c r="E9" s="3">
        <v>5</v>
      </c>
      <c r="F9" s="3">
        <v>5</v>
      </c>
      <c r="G9" s="3">
        <f t="shared" ref="G9:G14" si="0">1/3*(SUM(F7:F9))</f>
        <v>5</v>
      </c>
      <c r="H9" s="2"/>
      <c r="I9" s="2"/>
      <c r="J9" s="2"/>
      <c r="K9" s="2"/>
      <c r="L9" s="2"/>
    </row>
    <row r="10" spans="2:12" x14ac:dyDescent="0.35">
      <c r="B10" s="4">
        <v>8</v>
      </c>
      <c r="C10" s="4">
        <v>7</v>
      </c>
      <c r="E10" s="3">
        <v>6</v>
      </c>
      <c r="F10" s="3">
        <v>6</v>
      </c>
      <c r="G10" s="3">
        <f t="shared" si="0"/>
        <v>5</v>
      </c>
      <c r="H10" s="2"/>
      <c r="I10" s="2"/>
      <c r="J10" s="2"/>
      <c r="K10" s="2"/>
      <c r="L10" s="2"/>
    </row>
    <row r="11" spans="2:12" x14ac:dyDescent="0.35">
      <c r="B11" s="4">
        <v>9</v>
      </c>
      <c r="C11" s="4">
        <v>8</v>
      </c>
      <c r="E11" s="3">
        <v>7</v>
      </c>
      <c r="F11" s="3">
        <v>8</v>
      </c>
      <c r="G11" s="3">
        <f t="shared" si="0"/>
        <v>6.333333333333333</v>
      </c>
      <c r="H11" s="2"/>
      <c r="I11" s="2"/>
      <c r="J11" s="2"/>
      <c r="K11" s="2"/>
      <c r="L11" s="2"/>
    </row>
    <row r="12" spans="2:12" x14ac:dyDescent="0.35">
      <c r="B12" s="4">
        <v>10</v>
      </c>
      <c r="C12" s="4">
        <v>7</v>
      </c>
      <c r="E12" s="3">
        <v>8</v>
      </c>
      <c r="F12" s="3">
        <v>7</v>
      </c>
      <c r="G12" s="3">
        <f t="shared" si="0"/>
        <v>7</v>
      </c>
      <c r="H12" s="2"/>
      <c r="I12" s="2"/>
      <c r="J12" s="2"/>
      <c r="K12" s="2"/>
      <c r="L12" s="2"/>
    </row>
    <row r="13" spans="2:12" x14ac:dyDescent="0.35">
      <c r="E13" s="3">
        <v>9</v>
      </c>
      <c r="F13" s="3">
        <v>8</v>
      </c>
      <c r="G13" s="3">
        <f>1/3*(SUM(F11:F13))</f>
        <v>7.6666666666666661</v>
      </c>
      <c r="H13" s="2"/>
      <c r="I13" s="2"/>
      <c r="J13" s="2"/>
      <c r="K13" s="2"/>
      <c r="L13" s="2"/>
    </row>
    <row r="14" spans="2:12" x14ac:dyDescent="0.35">
      <c r="E14" s="3">
        <v>10</v>
      </c>
      <c r="F14" s="3">
        <v>7</v>
      </c>
      <c r="G14" s="3">
        <f t="shared" si="0"/>
        <v>7.333333333333333</v>
      </c>
      <c r="H14" s="2"/>
      <c r="I14" s="2"/>
      <c r="J14" s="2"/>
      <c r="K14" s="2"/>
      <c r="L14" s="2"/>
    </row>
    <row r="16" spans="2:12" x14ac:dyDescent="0.35">
      <c r="E16" s="11" t="s">
        <v>4</v>
      </c>
      <c r="F16" s="11"/>
      <c r="G16" s="11"/>
      <c r="H16" s="11"/>
      <c r="I16" s="11"/>
      <c r="J16" s="11"/>
      <c r="K16" s="11"/>
      <c r="L16" s="11"/>
    </row>
    <row r="17" spans="5:12" x14ac:dyDescent="0.35">
      <c r="E17" s="11"/>
      <c r="F17" s="11"/>
      <c r="G17" s="11"/>
      <c r="H17" s="11"/>
      <c r="I17" s="11"/>
      <c r="J17" s="11"/>
      <c r="K17" s="11"/>
      <c r="L17" s="11"/>
    </row>
    <row r="18" spans="5:12" x14ac:dyDescent="0.35">
      <c r="E18" s="3" t="s">
        <v>0</v>
      </c>
      <c r="F18" s="3" t="s">
        <v>1</v>
      </c>
      <c r="G18" s="3" t="s">
        <v>3</v>
      </c>
      <c r="H18" s="7" t="s">
        <v>5</v>
      </c>
      <c r="I18" s="2"/>
    </row>
    <row r="19" spans="5:12" x14ac:dyDescent="0.35">
      <c r="E19" s="3">
        <v>1</v>
      </c>
      <c r="F19" s="3">
        <v>5</v>
      </c>
      <c r="G19" s="3"/>
      <c r="H19" s="4"/>
    </row>
    <row r="20" spans="5:12" x14ac:dyDescent="0.35">
      <c r="E20" s="3">
        <v>2</v>
      </c>
      <c r="F20" s="3">
        <v>7</v>
      </c>
      <c r="G20" s="3"/>
      <c r="H20" s="4"/>
    </row>
    <row r="21" spans="5:12" x14ac:dyDescent="0.35">
      <c r="E21" s="3">
        <v>3</v>
      </c>
      <c r="F21" s="3">
        <v>6</v>
      </c>
      <c r="G21" s="3">
        <f>1/3*(SUM(F19:F21))</f>
        <v>6</v>
      </c>
      <c r="H21" s="4"/>
    </row>
    <row r="22" spans="5:12" x14ac:dyDescent="0.35">
      <c r="E22" s="3">
        <v>4</v>
      </c>
      <c r="F22" s="3">
        <v>4</v>
      </c>
      <c r="G22" s="3">
        <f>1/3*(SUM(F20:F22))</f>
        <v>5.6666666666666661</v>
      </c>
      <c r="H22" s="3">
        <f>G21</f>
        <v>6</v>
      </c>
    </row>
    <row r="23" spans="5:12" x14ac:dyDescent="0.35">
      <c r="E23" s="3">
        <v>5</v>
      </c>
      <c r="F23" s="3">
        <v>5</v>
      </c>
      <c r="G23" s="3">
        <f t="shared" ref="G23:G28" si="1">1/3*(SUM(F21:F23))</f>
        <v>5</v>
      </c>
      <c r="H23" s="3">
        <f t="shared" ref="H23:H28" si="2">G22</f>
        <v>5.6666666666666661</v>
      </c>
    </row>
    <row r="24" spans="5:12" x14ac:dyDescent="0.35">
      <c r="E24" s="3">
        <v>6</v>
      </c>
      <c r="F24" s="3">
        <v>6</v>
      </c>
      <c r="G24" s="3">
        <f t="shared" si="1"/>
        <v>5</v>
      </c>
      <c r="H24" s="3">
        <f t="shared" si="2"/>
        <v>5</v>
      </c>
    </row>
    <row r="25" spans="5:12" x14ac:dyDescent="0.35">
      <c r="E25" s="3">
        <v>7</v>
      </c>
      <c r="F25" s="3">
        <v>8</v>
      </c>
      <c r="G25" s="3">
        <f t="shared" si="1"/>
        <v>6.333333333333333</v>
      </c>
      <c r="H25" s="3">
        <f t="shared" si="2"/>
        <v>5</v>
      </c>
    </row>
    <row r="26" spans="5:12" x14ac:dyDescent="0.35">
      <c r="E26" s="3">
        <v>8</v>
      </c>
      <c r="F26" s="3">
        <v>7</v>
      </c>
      <c r="G26" s="3">
        <f t="shared" si="1"/>
        <v>7</v>
      </c>
      <c r="H26" s="3">
        <f t="shared" si="2"/>
        <v>6.333333333333333</v>
      </c>
    </row>
    <row r="27" spans="5:12" x14ac:dyDescent="0.35">
      <c r="E27" s="3">
        <v>9</v>
      </c>
      <c r="F27" s="3">
        <v>8</v>
      </c>
      <c r="G27" s="3">
        <f>1/3*(SUM(F25:F27))</f>
        <v>7.6666666666666661</v>
      </c>
      <c r="H27" s="3">
        <f t="shared" si="2"/>
        <v>7</v>
      </c>
    </row>
    <row r="28" spans="5:12" x14ac:dyDescent="0.35">
      <c r="E28" s="3">
        <v>10</v>
      </c>
      <c r="F28" s="3">
        <v>7</v>
      </c>
      <c r="G28" s="3">
        <f t="shared" si="1"/>
        <v>7.333333333333333</v>
      </c>
      <c r="H28" s="3">
        <f t="shared" si="2"/>
        <v>7.6666666666666661</v>
      </c>
    </row>
    <row r="29" spans="5:12" x14ac:dyDescent="0.35">
      <c r="E29" s="3">
        <v>11</v>
      </c>
      <c r="F29" s="4"/>
      <c r="G29" s="4"/>
      <c r="H29" s="3">
        <v>7.333333333333333</v>
      </c>
    </row>
    <row r="30" spans="5:12" x14ac:dyDescent="0.35">
      <c r="E30" s="3">
        <v>12</v>
      </c>
      <c r="F30" s="4"/>
      <c r="G30" s="4"/>
      <c r="H30" s="3">
        <v>7.333333333333333</v>
      </c>
    </row>
    <row r="32" spans="5:12" x14ac:dyDescent="0.35">
      <c r="E32" t="s">
        <v>11</v>
      </c>
    </row>
    <row r="33" spans="5:11" x14ac:dyDescent="0.35">
      <c r="E33" s="3" t="s">
        <v>0</v>
      </c>
      <c r="F33" s="3" t="s">
        <v>1</v>
      </c>
      <c r="G33" s="3" t="s">
        <v>3</v>
      </c>
      <c r="H33" s="7" t="s">
        <v>5</v>
      </c>
      <c r="I33" s="2" t="s">
        <v>12</v>
      </c>
      <c r="J33" s="2" t="s">
        <v>14</v>
      </c>
      <c r="K33" s="2" t="s">
        <v>17</v>
      </c>
    </row>
    <row r="34" spans="5:11" x14ac:dyDescent="0.35">
      <c r="E34" s="3">
        <v>1</v>
      </c>
      <c r="F34" s="3">
        <v>5</v>
      </c>
      <c r="G34" s="3"/>
      <c r="H34" s="4"/>
    </row>
    <row r="35" spans="5:11" x14ac:dyDescent="0.35">
      <c r="E35" s="3">
        <v>2</v>
      </c>
      <c r="F35" s="3">
        <v>7</v>
      </c>
      <c r="G35" s="3"/>
      <c r="H35" s="4"/>
    </row>
    <row r="36" spans="5:11" x14ac:dyDescent="0.35">
      <c r="E36" s="3">
        <v>3</v>
      </c>
      <c r="F36" s="3">
        <v>6</v>
      </c>
      <c r="G36" s="3">
        <f>1/3*(SUM(F34:F36))</f>
        <v>6</v>
      </c>
      <c r="H36" s="4"/>
    </row>
    <row r="37" spans="5:11" x14ac:dyDescent="0.35">
      <c r="E37" s="3">
        <v>4</v>
      </c>
      <c r="F37" s="3">
        <v>4</v>
      </c>
      <c r="G37" s="3">
        <f>1/3*(SUM(F35:F37))</f>
        <v>5.6666666666666661</v>
      </c>
      <c r="H37" s="3">
        <f>G36</f>
        <v>6</v>
      </c>
      <c r="I37">
        <f>F37-H37</f>
        <v>-2</v>
      </c>
      <c r="J37">
        <f>I37^2</f>
        <v>4</v>
      </c>
      <c r="K37">
        <f>I37/F37</f>
        <v>-0.5</v>
      </c>
    </row>
    <row r="38" spans="5:11" x14ac:dyDescent="0.35">
      <c r="E38" s="3">
        <v>5</v>
      </c>
      <c r="F38" s="3">
        <v>5</v>
      </c>
      <c r="G38" s="3">
        <f t="shared" ref="G38" si="3">1/3*(SUM(F36:F38))</f>
        <v>5</v>
      </c>
      <c r="H38" s="3">
        <f t="shared" ref="H38:H43" si="4">G37</f>
        <v>5.6666666666666661</v>
      </c>
      <c r="I38">
        <f t="shared" ref="I38:I43" si="5">F38-H38</f>
        <v>-0.66666666666666607</v>
      </c>
      <c r="J38">
        <f t="shared" ref="J38:J43" si="6">I38^2</f>
        <v>0.44444444444444364</v>
      </c>
      <c r="K38">
        <f t="shared" ref="K38:K43" si="7">I38/F38</f>
        <v>-0.13333333333333322</v>
      </c>
    </row>
    <row r="39" spans="5:11" x14ac:dyDescent="0.35">
      <c r="E39" s="3">
        <v>6</v>
      </c>
      <c r="F39" s="3">
        <v>6</v>
      </c>
      <c r="G39" s="3">
        <f t="shared" ref="G39" si="8">1/3*(SUM(F37:F39))</f>
        <v>5</v>
      </c>
      <c r="H39" s="3">
        <f t="shared" si="4"/>
        <v>5</v>
      </c>
      <c r="I39">
        <f t="shared" si="5"/>
        <v>1</v>
      </c>
      <c r="J39">
        <f t="shared" si="6"/>
        <v>1</v>
      </c>
      <c r="K39">
        <f t="shared" si="7"/>
        <v>0.16666666666666666</v>
      </c>
    </row>
    <row r="40" spans="5:11" x14ac:dyDescent="0.35">
      <c r="E40" s="3">
        <v>7</v>
      </c>
      <c r="F40" s="3">
        <v>8</v>
      </c>
      <c r="G40" s="3">
        <f t="shared" ref="G40" si="9">1/3*(SUM(F38:F40))</f>
        <v>6.333333333333333</v>
      </c>
      <c r="H40" s="3">
        <f t="shared" si="4"/>
        <v>5</v>
      </c>
      <c r="I40">
        <f t="shared" si="5"/>
        <v>3</v>
      </c>
      <c r="J40">
        <f t="shared" si="6"/>
        <v>9</v>
      </c>
      <c r="K40">
        <f t="shared" si="7"/>
        <v>0.375</v>
      </c>
    </row>
    <row r="41" spans="5:11" x14ac:dyDescent="0.35">
      <c r="E41" s="3">
        <v>8</v>
      </c>
      <c r="F41" s="3">
        <v>7</v>
      </c>
      <c r="G41" s="3">
        <f t="shared" ref="G41" si="10">1/3*(SUM(F39:F41))</f>
        <v>7</v>
      </c>
      <c r="H41" s="3">
        <f t="shared" si="4"/>
        <v>6.333333333333333</v>
      </c>
      <c r="I41">
        <f t="shared" si="5"/>
        <v>0.66666666666666696</v>
      </c>
      <c r="J41">
        <f t="shared" si="6"/>
        <v>0.44444444444444486</v>
      </c>
      <c r="K41">
        <f t="shared" si="7"/>
        <v>9.5238095238095274E-2</v>
      </c>
    </row>
    <row r="42" spans="5:11" x14ac:dyDescent="0.35">
      <c r="E42" s="3">
        <v>9</v>
      </c>
      <c r="F42" s="3">
        <v>8</v>
      </c>
      <c r="G42" s="3">
        <f>1/3*(SUM(F40:F42))</f>
        <v>7.6666666666666661</v>
      </c>
      <c r="H42" s="3">
        <f t="shared" si="4"/>
        <v>7</v>
      </c>
      <c r="I42">
        <f t="shared" si="5"/>
        <v>1</v>
      </c>
      <c r="J42">
        <f t="shared" si="6"/>
        <v>1</v>
      </c>
      <c r="K42">
        <f t="shared" si="7"/>
        <v>0.125</v>
      </c>
    </row>
    <row r="43" spans="5:11" x14ac:dyDescent="0.35">
      <c r="E43" s="3">
        <v>10</v>
      </c>
      <c r="F43" s="3">
        <v>7</v>
      </c>
      <c r="G43" s="3">
        <f t="shared" ref="G43" si="11">1/3*(SUM(F41:F43))</f>
        <v>7.333333333333333</v>
      </c>
      <c r="H43" s="3">
        <f t="shared" si="4"/>
        <v>7.6666666666666661</v>
      </c>
      <c r="I43">
        <f t="shared" si="5"/>
        <v>-0.66666666666666607</v>
      </c>
      <c r="J43">
        <f t="shared" si="6"/>
        <v>0.44444444444444364</v>
      </c>
      <c r="K43">
        <f t="shared" si="7"/>
        <v>-9.523809523809515E-2</v>
      </c>
    </row>
    <row r="44" spans="5:11" x14ac:dyDescent="0.35">
      <c r="H44" t="s">
        <v>13</v>
      </c>
      <c r="I44">
        <f>ABS(AVERAGE(I37:I43))</f>
        <v>0.33333333333333354</v>
      </c>
      <c r="J44">
        <f>AVERAGE(J37:J43)</f>
        <v>2.333333333333333</v>
      </c>
    </row>
    <row r="45" spans="5:11" x14ac:dyDescent="0.35">
      <c r="H45" t="s">
        <v>15</v>
      </c>
      <c r="I45">
        <f>AVERAGE(J37:J43)</f>
        <v>2.333333333333333</v>
      </c>
    </row>
    <row r="46" spans="5:11" x14ac:dyDescent="0.35">
      <c r="H46" t="s">
        <v>16</v>
      </c>
      <c r="I46">
        <f>AVERAGE(ABS(SUM(K37:K43)))*100</f>
        <v>3.3333333333333575</v>
      </c>
    </row>
  </sheetData>
  <mergeCells count="2">
    <mergeCell ref="E16:L17"/>
    <mergeCell ref="E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25A1-14AC-4065-A2A2-A31BFB3F4D5F}">
  <dimension ref="B2:L29"/>
  <sheetViews>
    <sheetView zoomScale="55" zoomScaleNormal="55" workbookViewId="0">
      <selection activeCell="C22" sqref="C22"/>
    </sheetView>
  </sheetViews>
  <sheetFormatPr defaultRowHeight="14.5" x14ac:dyDescent="0.35"/>
  <cols>
    <col min="2" max="9" width="8.7265625" style="2"/>
  </cols>
  <sheetData>
    <row r="2" spans="2:12" ht="14.5" customHeight="1" x14ac:dyDescent="0.35">
      <c r="B2" s="2" t="s">
        <v>0</v>
      </c>
      <c r="C2" s="2" t="s">
        <v>1</v>
      </c>
      <c r="E2" s="11" t="s">
        <v>2</v>
      </c>
      <c r="F2" s="11"/>
      <c r="G2" s="11"/>
      <c r="H2" s="11"/>
      <c r="I2" s="11"/>
      <c r="J2" s="11"/>
      <c r="K2" s="11"/>
      <c r="L2" s="11"/>
    </row>
    <row r="3" spans="2:12" x14ac:dyDescent="0.35">
      <c r="B3" s="2">
        <v>1</v>
      </c>
      <c r="C3" s="2">
        <v>12.5</v>
      </c>
      <c r="E3" s="11"/>
      <c r="F3" s="11"/>
      <c r="G3" s="11"/>
      <c r="H3" s="11"/>
      <c r="I3" s="11"/>
      <c r="J3" s="11"/>
      <c r="K3" s="11"/>
      <c r="L3" s="11"/>
    </row>
    <row r="4" spans="2:12" x14ac:dyDescent="0.35">
      <c r="B4" s="2">
        <v>2</v>
      </c>
      <c r="C4" s="2">
        <v>11.8</v>
      </c>
      <c r="E4" s="3" t="s">
        <v>0</v>
      </c>
      <c r="F4" s="3" t="s">
        <v>1</v>
      </c>
      <c r="G4" s="3" t="s">
        <v>6</v>
      </c>
      <c r="H4" s="3" t="s">
        <v>7</v>
      </c>
      <c r="J4" s="3" t="s">
        <v>1</v>
      </c>
      <c r="K4" s="3" t="s">
        <v>7</v>
      </c>
    </row>
    <row r="5" spans="2:12" x14ac:dyDescent="0.35">
      <c r="B5" s="2">
        <v>3</v>
      </c>
      <c r="C5" s="2">
        <v>12.85</v>
      </c>
      <c r="E5" s="3">
        <v>1</v>
      </c>
      <c r="F5" s="3">
        <v>12.5</v>
      </c>
      <c r="G5" s="3"/>
      <c r="H5" s="3"/>
      <c r="J5" s="3">
        <v>12.5</v>
      </c>
      <c r="K5" s="3"/>
    </row>
    <row r="6" spans="2:12" x14ac:dyDescent="0.35">
      <c r="B6" s="2">
        <v>4</v>
      </c>
      <c r="C6" s="2">
        <v>13.95</v>
      </c>
      <c r="E6" s="3">
        <v>2</v>
      </c>
      <c r="F6" s="3">
        <v>11.8</v>
      </c>
      <c r="G6" s="3"/>
      <c r="H6" s="3"/>
      <c r="J6" s="3">
        <v>11.8</v>
      </c>
      <c r="K6" s="3"/>
    </row>
    <row r="7" spans="2:12" x14ac:dyDescent="0.35">
      <c r="B7" s="2">
        <v>5</v>
      </c>
      <c r="C7" s="2">
        <v>13.3</v>
      </c>
      <c r="E7" s="3">
        <v>3</v>
      </c>
      <c r="F7" s="3">
        <v>12.85</v>
      </c>
      <c r="G7" s="3">
        <f>1/3*(SUM(F5:F7))</f>
        <v>12.383333333333333</v>
      </c>
      <c r="H7" s="3"/>
      <c r="J7" s="3">
        <v>12.85</v>
      </c>
      <c r="K7" s="3"/>
    </row>
    <row r="8" spans="2:12" x14ac:dyDescent="0.35">
      <c r="B8" s="2">
        <v>6</v>
      </c>
      <c r="C8" s="2">
        <v>13.95</v>
      </c>
      <c r="E8" s="3">
        <v>4</v>
      </c>
      <c r="F8" s="3">
        <v>13.95</v>
      </c>
      <c r="G8" s="3">
        <f>1/3*(SUM(F6:F8))</f>
        <v>12.866666666666664</v>
      </c>
      <c r="H8" s="3"/>
      <c r="J8" s="3">
        <v>13.95</v>
      </c>
      <c r="K8" s="3"/>
    </row>
    <row r="9" spans="2:12" x14ac:dyDescent="0.35">
      <c r="B9" s="2">
        <v>7</v>
      </c>
      <c r="C9" s="2">
        <v>15</v>
      </c>
      <c r="E9" s="3">
        <v>5</v>
      </c>
      <c r="F9" s="3">
        <v>13.3</v>
      </c>
      <c r="G9" s="3">
        <f t="shared" ref="G9:H12" si="0">1/3*(SUM(F7:F9))</f>
        <v>13.366666666666664</v>
      </c>
      <c r="H9" s="3">
        <f>1/3*(SUM(G7:G9))</f>
        <v>12.87222222222222</v>
      </c>
      <c r="J9" s="3">
        <v>13.3</v>
      </c>
      <c r="K9" s="3">
        <f>1/3*(SUM(J7:J9))</f>
        <v>13.366666666666664</v>
      </c>
    </row>
    <row r="10" spans="2:12" x14ac:dyDescent="0.35">
      <c r="B10" s="2">
        <v>8</v>
      </c>
      <c r="C10" s="2">
        <v>16.2</v>
      </c>
      <c r="E10" s="3">
        <v>6</v>
      </c>
      <c r="F10" s="3">
        <v>13.95</v>
      </c>
      <c r="G10" s="3">
        <f t="shared" si="0"/>
        <v>13.733333333333334</v>
      </c>
      <c r="H10" s="3">
        <f t="shared" si="0"/>
        <v>13.322222222222219</v>
      </c>
      <c r="J10" s="3">
        <v>13.95</v>
      </c>
      <c r="K10" s="3">
        <f t="shared" ref="K10" si="1">1/3*(SUM(J8:J10))</f>
        <v>13.733333333333334</v>
      </c>
    </row>
    <row r="11" spans="2:12" x14ac:dyDescent="0.35">
      <c r="B11" s="2">
        <v>9</v>
      </c>
      <c r="C11" s="2">
        <v>16.100000000000001</v>
      </c>
      <c r="E11" s="3">
        <v>7</v>
      </c>
      <c r="F11" s="3">
        <v>15</v>
      </c>
      <c r="G11" s="3">
        <f t="shared" si="0"/>
        <v>14.083333333333332</v>
      </c>
      <c r="H11" s="3">
        <f t="shared" si="0"/>
        <v>13.727777777777776</v>
      </c>
      <c r="J11" s="3">
        <v>15</v>
      </c>
      <c r="K11" s="3">
        <f t="shared" ref="K11" si="2">1/3*(SUM(J9:J11))</f>
        <v>14.083333333333332</v>
      </c>
    </row>
    <row r="12" spans="2:12" x14ac:dyDescent="0.35">
      <c r="E12" s="3">
        <v>8</v>
      </c>
      <c r="F12" s="3">
        <v>16.2</v>
      </c>
      <c r="G12" s="3">
        <f t="shared" si="0"/>
        <v>15.049999999999999</v>
      </c>
      <c r="H12" s="3">
        <f t="shared" si="0"/>
        <v>14.288888888888888</v>
      </c>
      <c r="J12" s="3">
        <v>16.2</v>
      </c>
      <c r="K12" s="3">
        <f t="shared" ref="K12:K13" si="3">1/3*(SUM(J10:J12))</f>
        <v>15.049999999999999</v>
      </c>
    </row>
    <row r="13" spans="2:12" x14ac:dyDescent="0.35">
      <c r="E13" s="3">
        <v>9</v>
      </c>
      <c r="F13" s="3">
        <v>16.100000000000001</v>
      </c>
      <c r="G13" s="3">
        <f>1/3*(SUM(F11:F13))</f>
        <v>15.766666666666666</v>
      </c>
      <c r="H13" s="3">
        <f t="shared" ref="H13" si="4">1/3*(SUM(G11:G13))</f>
        <v>14.966666666666665</v>
      </c>
      <c r="J13" s="3">
        <v>16.100000000000001</v>
      </c>
      <c r="K13" s="3">
        <f t="shared" si="3"/>
        <v>15.766666666666666</v>
      </c>
    </row>
    <row r="15" spans="2:12" x14ac:dyDescent="0.35">
      <c r="E15" s="11" t="s">
        <v>4</v>
      </c>
      <c r="F15" s="11"/>
      <c r="G15" s="11"/>
      <c r="H15" s="11"/>
      <c r="I15" s="11"/>
      <c r="J15" s="11"/>
      <c r="K15" s="11"/>
      <c r="L15" s="11"/>
    </row>
    <row r="16" spans="2:12" x14ac:dyDescent="0.35">
      <c r="E16" s="11"/>
      <c r="F16" s="11"/>
      <c r="G16" s="11"/>
      <c r="H16" s="11"/>
      <c r="I16" s="11"/>
      <c r="J16" s="11"/>
      <c r="K16" s="11"/>
      <c r="L16" s="11"/>
    </row>
    <row r="17" spans="5:12" x14ac:dyDescent="0.35">
      <c r="E17" s="3" t="s">
        <v>0</v>
      </c>
      <c r="F17" s="3" t="s">
        <v>1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5</v>
      </c>
    </row>
    <row r="18" spans="5:12" x14ac:dyDescent="0.35">
      <c r="E18" s="3">
        <v>1</v>
      </c>
      <c r="F18" s="3">
        <v>12.5</v>
      </c>
      <c r="G18" s="3"/>
      <c r="H18" s="3"/>
      <c r="I18" s="3"/>
      <c r="J18" s="3"/>
      <c r="K18" s="3"/>
    </row>
    <row r="19" spans="5:12" x14ac:dyDescent="0.35">
      <c r="E19" s="3">
        <v>2</v>
      </c>
      <c r="F19" s="3">
        <v>11.8</v>
      </c>
      <c r="G19" s="3"/>
      <c r="H19" s="3"/>
      <c r="I19" s="3"/>
      <c r="J19" s="3"/>
      <c r="K19" s="3"/>
    </row>
    <row r="20" spans="5:12" x14ac:dyDescent="0.35">
      <c r="E20" s="3">
        <v>3</v>
      </c>
      <c r="F20" s="3">
        <v>12.85</v>
      </c>
      <c r="G20" s="5">
        <f>1/3*(SUM(F18:F20))</f>
        <v>12.383333333333333</v>
      </c>
      <c r="H20" s="5"/>
      <c r="I20" s="3"/>
      <c r="J20" s="3"/>
      <c r="K20" s="3"/>
    </row>
    <row r="21" spans="5:12" x14ac:dyDescent="0.35">
      <c r="E21" s="3">
        <v>4</v>
      </c>
      <c r="F21" s="3">
        <v>13.95</v>
      </c>
      <c r="G21" s="5">
        <f>1/3*(SUM(F19:F21))</f>
        <v>12.866666666666664</v>
      </c>
      <c r="H21" s="5"/>
      <c r="I21" s="3"/>
      <c r="J21" s="3"/>
      <c r="K21" s="3"/>
    </row>
    <row r="22" spans="5:12" x14ac:dyDescent="0.35">
      <c r="E22" s="3">
        <v>5</v>
      </c>
      <c r="F22" s="3">
        <v>13.3</v>
      </c>
      <c r="G22" s="5">
        <f t="shared" ref="G22" si="5">1/3*(SUM(F20:F22))</f>
        <v>13.366666666666664</v>
      </c>
      <c r="H22" s="5">
        <f>1/3*(SUM(G20:G22))</f>
        <v>12.87222222222222</v>
      </c>
      <c r="I22" s="6">
        <f>(2*(G22))-H22</f>
        <v>13.861111111111107</v>
      </c>
      <c r="J22" s="6">
        <f>(2/2)*(G22-H22)</f>
        <v>0.49444444444444358</v>
      </c>
      <c r="K22" s="3"/>
    </row>
    <row r="23" spans="5:12" x14ac:dyDescent="0.35">
      <c r="E23" s="3">
        <v>6</v>
      </c>
      <c r="F23" s="3">
        <v>13.95</v>
      </c>
      <c r="G23" s="5">
        <f t="shared" ref="G23:H23" si="6">1/3*(SUM(F21:F23))</f>
        <v>13.733333333333334</v>
      </c>
      <c r="H23" s="5">
        <f t="shared" si="6"/>
        <v>13.322222222222219</v>
      </c>
      <c r="I23" s="6">
        <f t="shared" ref="I23:I26" si="7">(2*(G23))-H23</f>
        <v>14.144444444444449</v>
      </c>
      <c r="J23" s="6">
        <f t="shared" ref="J23:J26" si="8">(2/2)*(G23-H23)</f>
        <v>0.41111111111111498</v>
      </c>
      <c r="K23" s="6">
        <f>I22+J22</f>
        <v>14.355555555555551</v>
      </c>
    </row>
    <row r="24" spans="5:12" x14ac:dyDescent="0.35">
      <c r="E24" s="3">
        <v>7</v>
      </c>
      <c r="F24" s="3">
        <v>15</v>
      </c>
      <c r="G24" s="5">
        <f t="shared" ref="G24:H24" si="9">1/3*(SUM(F22:F24))</f>
        <v>14.083333333333332</v>
      </c>
      <c r="H24" s="5">
        <f t="shared" si="9"/>
        <v>13.727777777777776</v>
      </c>
      <c r="I24" s="6">
        <f t="shared" si="7"/>
        <v>14.438888888888888</v>
      </c>
      <c r="J24" s="6">
        <f t="shared" si="8"/>
        <v>0.35555555555555607</v>
      </c>
      <c r="K24" s="6">
        <f t="shared" ref="K24:K26" si="10">I23+J23</f>
        <v>14.555555555555564</v>
      </c>
    </row>
    <row r="25" spans="5:12" x14ac:dyDescent="0.35">
      <c r="E25" s="3">
        <v>8</v>
      </c>
      <c r="F25" s="3">
        <v>16.2</v>
      </c>
      <c r="G25" s="5">
        <f t="shared" ref="G25:H26" si="11">1/3*(SUM(F23:F25))</f>
        <v>15.049999999999999</v>
      </c>
      <c r="H25" s="5">
        <f t="shared" si="11"/>
        <v>14.288888888888888</v>
      </c>
      <c r="I25" s="6">
        <f t="shared" si="7"/>
        <v>15.81111111111111</v>
      </c>
      <c r="J25" s="6">
        <f t="shared" si="8"/>
        <v>0.76111111111111107</v>
      </c>
      <c r="K25" s="6">
        <f t="shared" si="10"/>
        <v>14.794444444444444</v>
      </c>
    </row>
    <row r="26" spans="5:12" x14ac:dyDescent="0.35">
      <c r="E26" s="3">
        <v>9</v>
      </c>
      <c r="F26" s="3">
        <v>16.100000000000001</v>
      </c>
      <c r="G26" s="5">
        <f>1/3*(SUM(F24:F26))</f>
        <v>15.766666666666666</v>
      </c>
      <c r="H26" s="5">
        <f t="shared" si="11"/>
        <v>14.966666666666665</v>
      </c>
      <c r="I26" s="6">
        <f t="shared" si="7"/>
        <v>16.566666666666666</v>
      </c>
      <c r="J26" s="6">
        <f t="shared" si="8"/>
        <v>0.80000000000000071</v>
      </c>
      <c r="K26" s="6">
        <f t="shared" si="10"/>
        <v>16.572222222222223</v>
      </c>
      <c r="L26" s="2" t="s">
        <v>10</v>
      </c>
    </row>
    <row r="27" spans="5:12" x14ac:dyDescent="0.35">
      <c r="E27" s="3">
        <v>10</v>
      </c>
      <c r="F27" s="3"/>
      <c r="G27" s="3"/>
      <c r="H27" s="3"/>
      <c r="I27" s="3"/>
      <c r="J27" s="3"/>
      <c r="K27" s="6">
        <f>I26+J26</f>
        <v>17.366666666666667</v>
      </c>
      <c r="L27" s="2">
        <v>1</v>
      </c>
    </row>
    <row r="28" spans="5:12" x14ac:dyDescent="0.35">
      <c r="E28" s="3">
        <v>11</v>
      </c>
      <c r="F28" s="3"/>
      <c r="G28" s="3"/>
      <c r="H28" s="3"/>
      <c r="I28" s="3"/>
      <c r="J28" s="3"/>
      <c r="K28" s="6">
        <f>I26+(J26*2)</f>
        <v>18.166666666666668</v>
      </c>
      <c r="L28" s="2">
        <v>2</v>
      </c>
    </row>
    <row r="29" spans="5:12" x14ac:dyDescent="0.35">
      <c r="E29" s="3">
        <v>12</v>
      </c>
      <c r="F29" s="3"/>
      <c r="G29" s="3"/>
      <c r="H29" s="3"/>
      <c r="I29" s="3"/>
      <c r="J29" s="3"/>
      <c r="K29" s="6">
        <f t="shared" ref="K29" si="12">I26+(J26*3)</f>
        <v>18.966666666666669</v>
      </c>
      <c r="L29" s="2">
        <v>3</v>
      </c>
    </row>
  </sheetData>
  <mergeCells count="2">
    <mergeCell ref="E2:L3"/>
    <mergeCell ref="E15:L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DA28-D87B-4FC4-B15B-ECABF01E0D07}">
  <dimension ref="A2:AE52"/>
  <sheetViews>
    <sheetView topLeftCell="A10" zoomScale="68" zoomScaleNormal="85" workbookViewId="0">
      <selection activeCell="G29" sqref="G29"/>
    </sheetView>
  </sheetViews>
  <sheetFormatPr defaultRowHeight="14.5" x14ac:dyDescent="0.35"/>
  <cols>
    <col min="1" max="2" width="8.7265625" style="2"/>
    <col min="3" max="3" width="9.6328125" style="2" customWidth="1"/>
    <col min="4" max="7" width="8.7265625" style="2"/>
    <col min="8" max="9" width="6.6328125" style="2" customWidth="1"/>
    <col min="10" max="10" width="9.90625" style="2" customWidth="1"/>
    <col min="11" max="11" width="6.6328125" style="2" customWidth="1"/>
    <col min="12" max="31" width="6.6328125" customWidth="1"/>
  </cols>
  <sheetData>
    <row r="2" spans="2:31" x14ac:dyDescent="0.35">
      <c r="B2" s="2" t="s">
        <v>18</v>
      </c>
      <c r="C2" s="2" t="s">
        <v>19</v>
      </c>
      <c r="D2" s="2" t="s">
        <v>25</v>
      </c>
      <c r="E2" s="12" t="s">
        <v>19</v>
      </c>
      <c r="F2" s="12"/>
      <c r="H2" s="12" t="s">
        <v>20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2:31" x14ac:dyDescent="0.35">
      <c r="B3" s="2">
        <v>32</v>
      </c>
      <c r="C3" s="2">
        <v>38</v>
      </c>
      <c r="D3" s="2">
        <f>$H$15+($H$16*C3)</f>
        <v>49.992086730633503</v>
      </c>
      <c r="E3" s="2">
        <v>1</v>
      </c>
      <c r="F3" s="2">
        <v>38</v>
      </c>
      <c r="H3" s="2">
        <v>1</v>
      </c>
      <c r="I3" s="2">
        <v>1</v>
      </c>
      <c r="J3" s="2">
        <v>1</v>
      </c>
      <c r="K3" s="2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2:31" x14ac:dyDescent="0.35">
      <c r="B4" s="2">
        <v>49</v>
      </c>
      <c r="C4" s="2">
        <v>40</v>
      </c>
      <c r="D4" s="2">
        <f t="shared" ref="D4:D26" si="0">$H$15+($H$16*C4)</f>
        <v>50.410438908659543</v>
      </c>
      <c r="E4" s="2">
        <v>1</v>
      </c>
      <c r="F4" s="2">
        <v>40</v>
      </c>
      <c r="H4" s="2">
        <v>38</v>
      </c>
      <c r="I4" s="2">
        <v>40</v>
      </c>
      <c r="J4" s="2">
        <v>44</v>
      </c>
      <c r="K4" s="2">
        <v>62</v>
      </c>
      <c r="L4">
        <v>50</v>
      </c>
      <c r="M4">
        <v>106</v>
      </c>
      <c r="N4">
        <v>50</v>
      </c>
      <c r="O4">
        <v>52</v>
      </c>
      <c r="P4">
        <v>132</v>
      </c>
      <c r="Q4">
        <v>138</v>
      </c>
      <c r="R4">
        <v>100</v>
      </c>
      <c r="S4">
        <v>96</v>
      </c>
      <c r="T4">
        <v>74</v>
      </c>
      <c r="U4">
        <v>132</v>
      </c>
      <c r="V4">
        <v>52</v>
      </c>
      <c r="W4">
        <v>32</v>
      </c>
      <c r="X4">
        <v>56</v>
      </c>
      <c r="Y4">
        <v>14</v>
      </c>
      <c r="Z4">
        <v>18</v>
      </c>
      <c r="AA4">
        <v>36</v>
      </c>
      <c r="AB4">
        <v>42</v>
      </c>
      <c r="AC4">
        <v>18</v>
      </c>
      <c r="AD4">
        <v>42</v>
      </c>
      <c r="AE4">
        <v>10</v>
      </c>
    </row>
    <row r="5" spans="2:31" x14ac:dyDescent="0.35">
      <c r="B5" s="2">
        <v>50</v>
      </c>
      <c r="C5" s="2">
        <v>44</v>
      </c>
      <c r="D5" s="2">
        <f t="shared" si="0"/>
        <v>51.247143264711617</v>
      </c>
      <c r="E5" s="2">
        <v>1</v>
      </c>
      <c r="F5" s="2">
        <v>44</v>
      </c>
    </row>
    <row r="6" spans="2:31" x14ac:dyDescent="0.35">
      <c r="B6" s="2">
        <v>39</v>
      </c>
      <c r="C6" s="2">
        <v>62</v>
      </c>
      <c r="D6" s="2">
        <f t="shared" si="0"/>
        <v>55.012312866945948</v>
      </c>
      <c r="E6" s="2">
        <v>1</v>
      </c>
      <c r="F6" s="2">
        <v>62</v>
      </c>
      <c r="H6" s="2" t="s">
        <v>21</v>
      </c>
      <c r="K6" s="2" t="s">
        <v>22</v>
      </c>
    </row>
    <row r="7" spans="2:31" x14ac:dyDescent="0.35">
      <c r="B7" s="2">
        <v>38</v>
      </c>
      <c r="C7" s="2">
        <v>50</v>
      </c>
      <c r="D7" s="2">
        <f t="shared" si="0"/>
        <v>52.502199798789732</v>
      </c>
      <c r="E7" s="2">
        <v>1</v>
      </c>
      <c r="F7" s="2">
        <v>50</v>
      </c>
      <c r="H7" s="2">
        <f t="array" ref="H7:I8">MMULT(H3:AE4,E3:F26)</f>
        <v>24</v>
      </c>
      <c r="I7" s="2">
        <v>1434</v>
      </c>
      <c r="K7" s="2">
        <f t="array" ref="K7:K8">MMULT(H3:AE4,B3:B26)</f>
        <v>1309</v>
      </c>
    </row>
    <row r="8" spans="2:31" x14ac:dyDescent="0.35">
      <c r="B8" s="2">
        <v>55</v>
      </c>
      <c r="C8" s="2">
        <v>106</v>
      </c>
      <c r="D8" s="2">
        <f t="shared" si="0"/>
        <v>64.21606078351877</v>
      </c>
      <c r="E8" s="2">
        <v>1</v>
      </c>
      <c r="F8" s="2">
        <v>106</v>
      </c>
      <c r="H8" s="2">
        <v>1434</v>
      </c>
      <c r="I8" s="2">
        <v>118980</v>
      </c>
      <c r="K8" s="2">
        <v>85178</v>
      </c>
    </row>
    <row r="9" spans="2:31" x14ac:dyDescent="0.35">
      <c r="B9" s="2">
        <v>57</v>
      </c>
      <c r="C9" s="2">
        <v>50</v>
      </c>
      <c r="D9" s="2">
        <f t="shared" si="0"/>
        <v>52.502199798789732</v>
      </c>
      <c r="E9" s="2">
        <v>1</v>
      </c>
      <c r="F9" s="2">
        <v>50</v>
      </c>
    </row>
    <row r="10" spans="2:31" x14ac:dyDescent="0.35">
      <c r="B10" s="2">
        <v>50</v>
      </c>
      <c r="C10" s="2">
        <v>52</v>
      </c>
      <c r="D10" s="2">
        <f t="shared" si="0"/>
        <v>52.920551976815766</v>
      </c>
      <c r="E10" s="2">
        <v>1</v>
      </c>
      <c r="F10" s="2">
        <v>52</v>
      </c>
      <c r="H10" s="2" t="s">
        <v>23</v>
      </c>
    </row>
    <row r="11" spans="2:31" x14ac:dyDescent="0.35">
      <c r="B11" s="2">
        <v>58</v>
      </c>
      <c r="C11" s="2">
        <v>132</v>
      </c>
      <c r="D11" s="2">
        <f t="shared" si="0"/>
        <v>69.654639097857256</v>
      </c>
      <c r="E11" s="2">
        <v>1</v>
      </c>
      <c r="F11" s="2">
        <v>132</v>
      </c>
      <c r="H11" s="2">
        <f t="array" ref="H11:I12">MINVERSE(H7:I8)</f>
        <v>0.14888058020631564</v>
      </c>
      <c r="I11" s="2">
        <v>-1.7943751220024936E-3</v>
      </c>
    </row>
    <row r="12" spans="2:31" x14ac:dyDescent="0.35">
      <c r="B12" s="2">
        <v>81</v>
      </c>
      <c r="C12" s="2">
        <v>138</v>
      </c>
      <c r="D12" s="2">
        <f t="shared" si="0"/>
        <v>70.909695631935364</v>
      </c>
      <c r="E12" s="2">
        <v>1</v>
      </c>
      <c r="F12" s="2">
        <v>138</v>
      </c>
      <c r="H12" s="2">
        <v>-1.7943751220024934E-3</v>
      </c>
      <c r="I12" s="2">
        <v>3.0031382795020807E-5</v>
      </c>
    </row>
    <row r="13" spans="2:31" x14ac:dyDescent="0.35">
      <c r="B13" s="2">
        <v>81</v>
      </c>
      <c r="C13" s="2">
        <v>100</v>
      </c>
      <c r="D13" s="2">
        <f t="shared" si="0"/>
        <v>62.961004249440656</v>
      </c>
      <c r="E13" s="2">
        <v>1</v>
      </c>
      <c r="F13" s="2">
        <v>100</v>
      </c>
    </row>
    <row r="14" spans="2:31" x14ac:dyDescent="0.35">
      <c r="B14" s="2">
        <v>67</v>
      </c>
      <c r="C14" s="2">
        <v>96</v>
      </c>
      <c r="D14" s="2">
        <f t="shared" si="0"/>
        <v>62.124299893388581</v>
      </c>
      <c r="E14" s="2">
        <v>1</v>
      </c>
      <c r="F14" s="2">
        <v>96</v>
      </c>
      <c r="H14" s="12" t="s">
        <v>24</v>
      </c>
      <c r="I14" s="12"/>
    </row>
    <row r="15" spans="2:31" x14ac:dyDescent="0.35">
      <c r="B15" s="2">
        <v>69</v>
      </c>
      <c r="C15" s="2">
        <v>74</v>
      </c>
      <c r="D15" s="2">
        <f t="shared" si="0"/>
        <v>57.522425935102177</v>
      </c>
      <c r="E15" s="2">
        <v>1</v>
      </c>
      <c r="F15" s="2">
        <v>74</v>
      </c>
      <c r="H15" s="1">
        <f t="array" ref="H15:H16">MMULT(H11:I12,K7:K8)</f>
        <v>42.043395348138802</v>
      </c>
      <c r="I15" s="1"/>
    </row>
    <row r="16" spans="2:31" x14ac:dyDescent="0.35">
      <c r="B16" s="2">
        <v>64</v>
      </c>
      <c r="C16" s="2">
        <v>132</v>
      </c>
      <c r="D16" s="2">
        <f t="shared" si="0"/>
        <v>69.654639097857256</v>
      </c>
      <c r="E16" s="2">
        <v>1</v>
      </c>
      <c r="F16" s="2">
        <v>132</v>
      </c>
      <c r="H16" s="1">
        <v>0.20917608901301854</v>
      </c>
      <c r="I16" s="1"/>
    </row>
    <row r="17" spans="2:7" x14ac:dyDescent="0.35">
      <c r="B17" s="2">
        <v>60</v>
      </c>
      <c r="C17" s="2">
        <v>52</v>
      </c>
      <c r="D17" s="2">
        <f t="shared" si="0"/>
        <v>52.920551976815766</v>
      </c>
      <c r="E17" s="2">
        <v>1</v>
      </c>
      <c r="F17" s="2">
        <v>52</v>
      </c>
    </row>
    <row r="18" spans="2:7" x14ac:dyDescent="0.35">
      <c r="B18" s="2">
        <v>51</v>
      </c>
      <c r="C18" s="2">
        <v>32</v>
      </c>
      <c r="D18" s="2">
        <f t="shared" si="0"/>
        <v>48.737030196555395</v>
      </c>
      <c r="E18" s="2">
        <v>1</v>
      </c>
      <c r="F18" s="2">
        <v>32</v>
      </c>
    </row>
    <row r="19" spans="2:7" x14ac:dyDescent="0.35">
      <c r="B19" s="2">
        <v>47</v>
      </c>
      <c r="C19" s="2">
        <v>56</v>
      </c>
      <c r="D19" s="2">
        <f t="shared" si="0"/>
        <v>53.75725633286784</v>
      </c>
      <c r="E19" s="2">
        <v>1</v>
      </c>
      <c r="F19" s="2">
        <v>56</v>
      </c>
    </row>
    <row r="20" spans="2:7" x14ac:dyDescent="0.35">
      <c r="B20" s="2">
        <v>46</v>
      </c>
      <c r="C20" s="2">
        <v>14</v>
      </c>
      <c r="D20" s="2">
        <f t="shared" si="0"/>
        <v>44.971860594321058</v>
      </c>
      <c r="E20" s="2">
        <v>1</v>
      </c>
      <c r="F20" s="2">
        <v>14</v>
      </c>
    </row>
    <row r="21" spans="2:7" x14ac:dyDescent="0.35">
      <c r="B21" s="2">
        <v>40</v>
      </c>
      <c r="C21" s="2">
        <v>18</v>
      </c>
      <c r="D21" s="2">
        <f t="shared" si="0"/>
        <v>45.808564950373139</v>
      </c>
      <c r="E21" s="2">
        <v>1</v>
      </c>
      <c r="F21" s="2">
        <v>18</v>
      </c>
    </row>
    <row r="22" spans="2:7" x14ac:dyDescent="0.35">
      <c r="B22" s="2">
        <v>49</v>
      </c>
      <c r="C22" s="2">
        <v>36</v>
      </c>
      <c r="D22" s="2">
        <f t="shared" si="0"/>
        <v>49.573734552607469</v>
      </c>
      <c r="E22" s="2">
        <v>1</v>
      </c>
      <c r="F22" s="2">
        <v>36</v>
      </c>
    </row>
    <row r="23" spans="2:7" x14ac:dyDescent="0.35">
      <c r="B23" s="2">
        <v>72</v>
      </c>
      <c r="C23" s="2">
        <v>42</v>
      </c>
      <c r="D23" s="2">
        <f t="shared" si="0"/>
        <v>50.828791086685584</v>
      </c>
      <c r="E23" s="2">
        <v>1</v>
      </c>
      <c r="F23" s="2">
        <v>42</v>
      </c>
    </row>
    <row r="24" spans="2:7" x14ac:dyDescent="0.35">
      <c r="B24" s="2">
        <v>60</v>
      </c>
      <c r="C24" s="2">
        <v>18</v>
      </c>
      <c r="D24" s="2">
        <f t="shared" si="0"/>
        <v>45.808564950373139</v>
      </c>
      <c r="E24" s="2">
        <v>1</v>
      </c>
      <c r="F24" s="2">
        <v>18</v>
      </c>
    </row>
    <row r="25" spans="2:7" x14ac:dyDescent="0.35">
      <c r="B25" s="2">
        <v>54</v>
      </c>
      <c r="C25" s="2">
        <v>42</v>
      </c>
      <c r="D25" s="2">
        <f t="shared" si="0"/>
        <v>50.828791086685584</v>
      </c>
      <c r="E25" s="2">
        <v>1</v>
      </c>
      <c r="F25" s="2">
        <v>42</v>
      </c>
    </row>
    <row r="26" spans="2:7" x14ac:dyDescent="0.35">
      <c r="B26" s="2">
        <v>40</v>
      </c>
      <c r="C26" s="2">
        <v>10</v>
      </c>
      <c r="D26" s="2">
        <f t="shared" si="0"/>
        <v>44.135156238268991</v>
      </c>
      <c r="E26" s="2">
        <v>1</v>
      </c>
      <c r="F26" s="2">
        <v>10</v>
      </c>
    </row>
    <row r="28" spans="2:7" x14ac:dyDescent="0.35">
      <c r="B28" s="2" t="s">
        <v>26</v>
      </c>
      <c r="C28" s="2" t="s">
        <v>30</v>
      </c>
      <c r="D28" s="2" t="s">
        <v>28</v>
      </c>
      <c r="E28" s="2" t="s">
        <v>29</v>
      </c>
      <c r="G28" s="2" t="s">
        <v>27</v>
      </c>
    </row>
    <row r="29" spans="2:7" x14ac:dyDescent="0.35">
      <c r="B29" s="8">
        <f>B3-D3</f>
        <v>-17.992086730633503</v>
      </c>
      <c r="C29" s="8">
        <f>B29^2</f>
        <v>323.71518492263817</v>
      </c>
      <c r="G29" s="2">
        <f>E30/F30</f>
        <v>1.2087668710503121</v>
      </c>
    </row>
    <row r="30" spans="2:7" x14ac:dyDescent="0.35">
      <c r="B30" s="8">
        <f t="shared" ref="B30:B52" si="1">B4-D4</f>
        <v>-1.4104389086595432</v>
      </c>
      <c r="C30" s="8">
        <f t="shared" ref="C30:C52" si="2">B30^2</f>
        <v>1.9893379150607233</v>
      </c>
      <c r="D30" s="8">
        <f>B30-B29</f>
        <v>16.581647821973959</v>
      </c>
      <c r="E30" s="2">
        <f>SUMSQ(D30:D52)</f>
        <v>2986.8563860455401</v>
      </c>
      <c r="F30" s="2">
        <f>SUMSQ(B29:B52)</f>
        <v>2470.9945793354054</v>
      </c>
    </row>
    <row r="31" spans="2:7" x14ac:dyDescent="0.35">
      <c r="B31" s="8">
        <f t="shared" si="1"/>
        <v>-1.2471432647116174</v>
      </c>
      <c r="C31" s="8">
        <f t="shared" si="2"/>
        <v>1.5553663227155514</v>
      </c>
      <c r="D31" s="8">
        <f t="shared" ref="D31:D51" si="3">B31-B30</f>
        <v>0.16329564394792584</v>
      </c>
      <c r="F31" s="8"/>
    </row>
    <row r="32" spans="2:7" x14ac:dyDescent="0.35">
      <c r="B32" s="8">
        <f t="shared" si="1"/>
        <v>-16.012312866945948</v>
      </c>
      <c r="C32" s="8">
        <f t="shared" si="2"/>
        <v>256.39416334896276</v>
      </c>
      <c r="D32" s="8">
        <f t="shared" si="3"/>
        <v>-14.76516960223433</v>
      </c>
    </row>
    <row r="33" spans="2:4" x14ac:dyDescent="0.35">
      <c r="B33" s="8">
        <f t="shared" si="1"/>
        <v>-14.502199798789732</v>
      </c>
      <c r="C33" s="8">
        <f t="shared" si="2"/>
        <v>210.31379900401694</v>
      </c>
      <c r="D33" s="8">
        <f t="shared" si="3"/>
        <v>1.5101130681562154</v>
      </c>
    </row>
    <row r="34" spans="2:4" x14ac:dyDescent="0.35">
      <c r="B34" s="8">
        <f t="shared" si="1"/>
        <v>-9.2160607835187704</v>
      </c>
      <c r="C34" s="8">
        <f t="shared" si="2"/>
        <v>84.935776365512609</v>
      </c>
      <c r="D34" s="8">
        <f t="shared" si="3"/>
        <v>5.2861390152709617</v>
      </c>
    </row>
    <row r="35" spans="2:4" x14ac:dyDescent="0.35">
      <c r="B35" s="8">
        <f t="shared" si="1"/>
        <v>4.4978002012102678</v>
      </c>
      <c r="C35" s="8">
        <f t="shared" si="2"/>
        <v>20.230206650007126</v>
      </c>
      <c r="D35" s="8">
        <f t="shared" si="3"/>
        <v>13.713860984729038</v>
      </c>
    </row>
    <row r="36" spans="2:4" x14ac:dyDescent="0.35">
      <c r="B36" s="8">
        <f t="shared" si="1"/>
        <v>-2.9205519768157657</v>
      </c>
      <c r="C36" s="8">
        <f t="shared" si="2"/>
        <v>8.5296238492824763</v>
      </c>
      <c r="D36" s="8">
        <f t="shared" si="3"/>
        <v>-7.4183521780260335</v>
      </c>
    </row>
    <row r="37" spans="2:4" x14ac:dyDescent="0.35">
      <c r="B37" s="8">
        <f t="shared" si="1"/>
        <v>-11.654639097857256</v>
      </c>
      <c r="C37" s="8">
        <f t="shared" si="2"/>
        <v>135.83061250130299</v>
      </c>
      <c r="D37" s="8">
        <f t="shared" si="3"/>
        <v>-8.7340871210414903</v>
      </c>
    </row>
    <row r="38" spans="2:4" x14ac:dyDescent="0.35">
      <c r="B38" s="8">
        <f t="shared" si="1"/>
        <v>10.090304368064636</v>
      </c>
      <c r="C38" s="8">
        <f t="shared" si="2"/>
        <v>101.81424224018429</v>
      </c>
      <c r="D38" s="8">
        <f t="shared" si="3"/>
        <v>21.744943465921892</v>
      </c>
    </row>
    <row r="39" spans="2:4" x14ac:dyDescent="0.35">
      <c r="B39" s="8">
        <f t="shared" si="1"/>
        <v>18.038995750559344</v>
      </c>
      <c r="C39" s="8">
        <f t="shared" si="2"/>
        <v>325.40536768869811</v>
      </c>
      <c r="D39" s="8">
        <f t="shared" si="3"/>
        <v>7.9486913824947081</v>
      </c>
    </row>
    <row r="40" spans="2:4" x14ac:dyDescent="0.35">
      <c r="B40" s="8">
        <f t="shared" si="1"/>
        <v>4.8757001066114185</v>
      </c>
      <c r="C40" s="8">
        <f t="shared" si="2"/>
        <v>23.772451529610599</v>
      </c>
      <c r="D40" s="8">
        <f t="shared" si="3"/>
        <v>-13.163295643947926</v>
      </c>
    </row>
    <row r="41" spans="2:4" x14ac:dyDescent="0.35">
      <c r="B41" s="8">
        <f t="shared" si="1"/>
        <v>11.477574064897823</v>
      </c>
      <c r="C41" s="8">
        <f t="shared" si="2"/>
        <v>131.73470641521513</v>
      </c>
      <c r="D41" s="8">
        <f t="shared" si="3"/>
        <v>6.6018739582864043</v>
      </c>
    </row>
    <row r="42" spans="2:4" x14ac:dyDescent="0.35">
      <c r="B42" s="8">
        <f t="shared" si="1"/>
        <v>-5.654639097857256</v>
      </c>
      <c r="C42" s="8">
        <f t="shared" si="2"/>
        <v>31.974943327015922</v>
      </c>
      <c r="D42" s="8">
        <f t="shared" si="3"/>
        <v>-17.132213162755079</v>
      </c>
    </row>
    <row r="43" spans="2:4" x14ac:dyDescent="0.35">
      <c r="B43" s="8">
        <f t="shared" si="1"/>
        <v>7.0794480231842343</v>
      </c>
      <c r="C43" s="8">
        <f t="shared" si="2"/>
        <v>50.118584312967165</v>
      </c>
      <c r="D43" s="8">
        <f t="shared" si="3"/>
        <v>12.73408712104149</v>
      </c>
    </row>
    <row r="44" spans="2:4" x14ac:dyDescent="0.35">
      <c r="B44" s="8">
        <f t="shared" si="1"/>
        <v>2.2629698034446051</v>
      </c>
      <c r="C44" s="8">
        <f t="shared" si="2"/>
        <v>5.1210323313021142</v>
      </c>
      <c r="D44" s="8">
        <f t="shared" si="3"/>
        <v>-4.8164782197396292</v>
      </c>
    </row>
    <row r="45" spans="2:4" x14ac:dyDescent="0.35">
      <c r="B45" s="8">
        <f t="shared" si="1"/>
        <v>-6.7572563328678399</v>
      </c>
      <c r="C45" s="8">
        <f t="shared" si="2"/>
        <v>45.660513148082529</v>
      </c>
      <c r="D45" s="8">
        <f t="shared" si="3"/>
        <v>-9.020226136312445</v>
      </c>
    </row>
    <row r="46" spans="2:4" x14ac:dyDescent="0.35">
      <c r="B46" s="8">
        <f t="shared" si="1"/>
        <v>1.0281394056789424</v>
      </c>
      <c r="C46" s="8">
        <f t="shared" si="2"/>
        <v>1.0570706375098489</v>
      </c>
      <c r="D46" s="8">
        <f t="shared" si="3"/>
        <v>7.7853957385467822</v>
      </c>
    </row>
    <row r="47" spans="2:4" x14ac:dyDescent="0.35">
      <c r="B47" s="8">
        <f>B21-D21</f>
        <v>-5.8085649503731389</v>
      </c>
      <c r="C47" s="8">
        <f t="shared" si="2"/>
        <v>33.739426782703305</v>
      </c>
      <c r="D47" s="8">
        <f t="shared" si="3"/>
        <v>-6.8367043560520813</v>
      </c>
    </row>
    <row r="48" spans="2:4" x14ac:dyDescent="0.35">
      <c r="B48" s="8">
        <f t="shared" si="1"/>
        <v>-0.57373455260746908</v>
      </c>
      <c r="C48" s="8">
        <f t="shared" si="2"/>
        <v>0.32917133685569272</v>
      </c>
      <c r="D48" s="8">
        <f t="shared" si="3"/>
        <v>5.2348303977656698</v>
      </c>
    </row>
    <row r="49" spans="2:4" x14ac:dyDescent="0.35">
      <c r="B49" s="8">
        <f t="shared" si="1"/>
        <v>21.171208913314416</v>
      </c>
      <c r="C49" s="8">
        <f t="shared" si="2"/>
        <v>448.2200868512038</v>
      </c>
      <c r="D49" s="8">
        <f t="shared" si="3"/>
        <v>21.744943465921885</v>
      </c>
    </row>
    <row r="50" spans="2:4" x14ac:dyDescent="0.35">
      <c r="B50" s="8">
        <f t="shared" si="1"/>
        <v>14.191435049626861</v>
      </c>
      <c r="C50" s="8">
        <f t="shared" si="2"/>
        <v>201.39682876777775</v>
      </c>
      <c r="D50" s="8">
        <f t="shared" si="3"/>
        <v>-6.979773863687555</v>
      </c>
    </row>
    <row r="51" spans="2:4" x14ac:dyDescent="0.35">
      <c r="B51" s="8">
        <f>B25-D25</f>
        <v>3.1712089133144161</v>
      </c>
      <c r="C51" s="8">
        <f t="shared" si="2"/>
        <v>10.056565971884799</v>
      </c>
      <c r="D51" s="8">
        <f t="shared" si="3"/>
        <v>-11.020226136312445</v>
      </c>
    </row>
    <row r="52" spans="2:4" x14ac:dyDescent="0.35">
      <c r="B52" s="8">
        <f t="shared" si="1"/>
        <v>-4.1351562382689906</v>
      </c>
      <c r="C52" s="8">
        <f t="shared" si="2"/>
        <v>17.099517114894947</v>
      </c>
      <c r="D52" s="8">
        <f>B52-B51</f>
        <v>-7.3063651515834067</v>
      </c>
    </row>
  </sheetData>
  <mergeCells count="3">
    <mergeCell ref="E2:F2"/>
    <mergeCell ref="H2:AE2"/>
    <mergeCell ref="H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49D4-C32E-4195-9AA6-9F81B93755CD}">
  <dimension ref="B1:S53"/>
  <sheetViews>
    <sheetView tabSelected="1" topLeftCell="HL63" zoomScale="80" zoomScaleNormal="85" workbookViewId="0">
      <selection activeCell="HV70" sqref="HV70"/>
    </sheetView>
  </sheetViews>
  <sheetFormatPr defaultRowHeight="14.5" x14ac:dyDescent="0.35"/>
  <cols>
    <col min="19" max="19" width="12.26953125" bestFit="1" customWidth="1"/>
  </cols>
  <sheetData>
    <row r="1" spans="2:19" x14ac:dyDescent="0.35">
      <c r="C1" s="2" t="s">
        <v>19</v>
      </c>
      <c r="D1" s="2" t="s">
        <v>18</v>
      </c>
      <c r="E1" t="s">
        <v>46</v>
      </c>
      <c r="F1" t="s">
        <v>47</v>
      </c>
      <c r="G1" t="s">
        <v>48</v>
      </c>
      <c r="H1" t="s">
        <v>49</v>
      </c>
      <c r="I1" t="s">
        <v>41</v>
      </c>
      <c r="P1" t="s">
        <v>51</v>
      </c>
      <c r="Q1" t="s">
        <v>52</v>
      </c>
    </row>
    <row r="2" spans="2:19" x14ac:dyDescent="0.35">
      <c r="B2">
        <v>1</v>
      </c>
      <c r="C2">
        <v>38</v>
      </c>
      <c r="D2">
        <v>32</v>
      </c>
      <c r="E2">
        <f>_xlfn.RANK.AVG($C$2:$C$25,$C$2:$C$25,0)</f>
        <v>18</v>
      </c>
      <c r="F2">
        <f>_xlfn.RANK.AVG($D$2:$D$25,$D$2:$D$25,0)</f>
        <v>24</v>
      </c>
      <c r="G2">
        <f>E2-F2</f>
        <v>-6</v>
      </c>
      <c r="H2">
        <f>G2^2</f>
        <v>36</v>
      </c>
      <c r="P2">
        <f>C2-$C$27</f>
        <v>-21.75</v>
      </c>
      <c r="Q2">
        <f>D2-$D$27</f>
        <v>-22.541666666666664</v>
      </c>
      <c r="S2">
        <f>SUM(P2:P25)*SUM(Q2:Q25)</f>
        <v>0</v>
      </c>
    </row>
    <row r="3" spans="2:19" x14ac:dyDescent="0.35">
      <c r="B3">
        <v>2</v>
      </c>
      <c r="C3">
        <v>40</v>
      </c>
      <c r="D3">
        <v>49</v>
      </c>
      <c r="E3">
        <f>_xlfn.RANK.AVG($C$2:$C$25,$C$2:$C$25,0)</f>
        <v>17</v>
      </c>
      <c r="F3">
        <f t="shared" ref="F3:F25" si="0">_xlfn.RANK.AVG($D$2:$D$25,$D$2:$D$25,0)</f>
        <v>16.5</v>
      </c>
      <c r="G3">
        <f t="shared" ref="G3:G25" si="1">E3-F3</f>
        <v>0.5</v>
      </c>
      <c r="H3">
        <f t="shared" ref="H3:H25" si="2">G3^2</f>
        <v>0.25</v>
      </c>
      <c r="P3">
        <f t="shared" ref="P3:P25" si="3">C3-$C$27</f>
        <v>-19.75</v>
      </c>
      <c r="Q3">
        <f t="shared" ref="Q3:Q25" si="4">D3-$D$27</f>
        <v>-5.5416666666666643</v>
      </c>
      <c r="S3">
        <f>SUMSQ(P2:P25)*SUMSQ(Q2:Q25)</f>
        <v>130795120.56249997</v>
      </c>
    </row>
    <row r="4" spans="2:19" x14ac:dyDescent="0.35">
      <c r="B4">
        <v>3</v>
      </c>
      <c r="C4">
        <v>44</v>
      </c>
      <c r="D4">
        <v>50</v>
      </c>
      <c r="E4">
        <f t="shared" ref="E4:E25" si="5">_xlfn.RANK.AVG($C$2:$C$25,$C$2:$C$25,0)</f>
        <v>14</v>
      </c>
      <c r="F4">
        <f t="shared" si="0"/>
        <v>14.5</v>
      </c>
      <c r="G4">
        <f t="shared" si="1"/>
        <v>-0.5</v>
      </c>
      <c r="H4">
        <f t="shared" si="2"/>
        <v>0.25</v>
      </c>
      <c r="P4">
        <f t="shared" si="3"/>
        <v>-15.75</v>
      </c>
      <c r="Q4">
        <f t="shared" si="4"/>
        <v>-4.5416666666666643</v>
      </c>
      <c r="S4">
        <f>SQRT(S3)</f>
        <v>11436.569440286714</v>
      </c>
    </row>
    <row r="5" spans="2:19" x14ac:dyDescent="0.35">
      <c r="B5">
        <v>4</v>
      </c>
      <c r="C5">
        <v>62</v>
      </c>
      <c r="D5">
        <v>39</v>
      </c>
      <c r="E5">
        <f t="shared" si="5"/>
        <v>8</v>
      </c>
      <c r="F5">
        <f t="shared" si="0"/>
        <v>22</v>
      </c>
      <c r="G5">
        <f t="shared" si="1"/>
        <v>-14</v>
      </c>
      <c r="H5">
        <f t="shared" si="2"/>
        <v>196</v>
      </c>
      <c r="P5">
        <f t="shared" si="3"/>
        <v>2.25</v>
      </c>
      <c r="Q5">
        <f t="shared" si="4"/>
        <v>-15.541666666666664</v>
      </c>
      <c r="S5">
        <f>S2/S4</f>
        <v>0</v>
      </c>
    </row>
    <row r="6" spans="2:19" x14ac:dyDescent="0.35">
      <c r="B6">
        <v>5</v>
      </c>
      <c r="C6">
        <v>50</v>
      </c>
      <c r="D6">
        <v>38</v>
      </c>
      <c r="E6">
        <f t="shared" si="5"/>
        <v>12.5</v>
      </c>
      <c r="F6">
        <f t="shared" si="0"/>
        <v>23</v>
      </c>
      <c r="G6">
        <f t="shared" si="1"/>
        <v>-10.5</v>
      </c>
      <c r="H6">
        <f t="shared" si="2"/>
        <v>110.25</v>
      </c>
      <c r="P6">
        <f t="shared" si="3"/>
        <v>-9.75</v>
      </c>
      <c r="Q6">
        <f t="shared" si="4"/>
        <v>-16.541666666666664</v>
      </c>
    </row>
    <row r="7" spans="2:19" x14ac:dyDescent="0.35">
      <c r="B7">
        <v>6</v>
      </c>
      <c r="C7">
        <v>106</v>
      </c>
      <c r="D7">
        <v>55</v>
      </c>
      <c r="E7">
        <f t="shared" si="5"/>
        <v>4</v>
      </c>
      <c r="F7">
        <f t="shared" si="0"/>
        <v>11</v>
      </c>
      <c r="G7">
        <f t="shared" si="1"/>
        <v>-7</v>
      </c>
      <c r="H7">
        <f t="shared" si="2"/>
        <v>49</v>
      </c>
      <c r="P7">
        <f t="shared" si="3"/>
        <v>46.25</v>
      </c>
      <c r="Q7">
        <f t="shared" si="4"/>
        <v>0.4583333333333357</v>
      </c>
    </row>
    <row r="8" spans="2:19" x14ac:dyDescent="0.35">
      <c r="B8">
        <v>7</v>
      </c>
      <c r="C8">
        <v>50</v>
      </c>
      <c r="D8">
        <v>57</v>
      </c>
      <c r="E8">
        <f t="shared" si="5"/>
        <v>12.5</v>
      </c>
      <c r="F8">
        <f t="shared" si="0"/>
        <v>10</v>
      </c>
      <c r="G8">
        <f t="shared" si="1"/>
        <v>2.5</v>
      </c>
      <c r="H8">
        <f t="shared" si="2"/>
        <v>6.25</v>
      </c>
      <c r="P8">
        <f t="shared" si="3"/>
        <v>-9.75</v>
      </c>
      <c r="Q8">
        <f t="shared" si="4"/>
        <v>2.4583333333333357</v>
      </c>
    </row>
    <row r="9" spans="2:19" x14ac:dyDescent="0.35">
      <c r="B9">
        <v>8</v>
      </c>
      <c r="C9">
        <v>52</v>
      </c>
      <c r="D9">
        <v>50</v>
      </c>
      <c r="E9">
        <f t="shared" si="5"/>
        <v>10.5</v>
      </c>
      <c r="F9">
        <f t="shared" si="0"/>
        <v>14.5</v>
      </c>
      <c r="G9">
        <f t="shared" si="1"/>
        <v>-4</v>
      </c>
      <c r="H9">
        <f t="shared" si="2"/>
        <v>16</v>
      </c>
      <c r="P9">
        <f t="shared" si="3"/>
        <v>-7.75</v>
      </c>
      <c r="Q9">
        <f t="shared" si="4"/>
        <v>-4.5416666666666643</v>
      </c>
    </row>
    <row r="10" spans="2:19" x14ac:dyDescent="0.35">
      <c r="B10">
        <v>9</v>
      </c>
      <c r="C10">
        <v>132</v>
      </c>
      <c r="D10">
        <v>58</v>
      </c>
      <c r="E10">
        <f t="shared" si="5"/>
        <v>2.5</v>
      </c>
      <c r="F10">
        <f t="shared" si="0"/>
        <v>9</v>
      </c>
      <c r="G10">
        <f t="shared" si="1"/>
        <v>-6.5</v>
      </c>
      <c r="H10">
        <f t="shared" si="2"/>
        <v>42.25</v>
      </c>
      <c r="P10">
        <f t="shared" si="3"/>
        <v>72.25</v>
      </c>
      <c r="Q10">
        <f t="shared" si="4"/>
        <v>3.4583333333333357</v>
      </c>
    </row>
    <row r="11" spans="2:19" x14ac:dyDescent="0.35">
      <c r="B11">
        <v>10</v>
      </c>
      <c r="C11">
        <v>138</v>
      </c>
      <c r="D11">
        <v>81</v>
      </c>
      <c r="E11">
        <f t="shared" si="5"/>
        <v>1</v>
      </c>
      <c r="F11">
        <f t="shared" si="0"/>
        <v>1.5</v>
      </c>
      <c r="G11">
        <f t="shared" si="1"/>
        <v>-0.5</v>
      </c>
      <c r="H11">
        <f t="shared" si="2"/>
        <v>0.25</v>
      </c>
      <c r="P11">
        <f t="shared" si="3"/>
        <v>78.25</v>
      </c>
      <c r="Q11">
        <f t="shared" si="4"/>
        <v>26.458333333333336</v>
      </c>
    </row>
    <row r="12" spans="2:19" x14ac:dyDescent="0.35">
      <c r="B12">
        <v>11</v>
      </c>
      <c r="C12">
        <v>100</v>
      </c>
      <c r="D12">
        <v>81</v>
      </c>
      <c r="E12">
        <f t="shared" si="5"/>
        <v>5</v>
      </c>
      <c r="F12">
        <f t="shared" si="0"/>
        <v>1.5</v>
      </c>
      <c r="G12">
        <f t="shared" si="1"/>
        <v>3.5</v>
      </c>
      <c r="H12">
        <f t="shared" si="2"/>
        <v>12.25</v>
      </c>
      <c r="P12">
        <f t="shared" si="3"/>
        <v>40.25</v>
      </c>
      <c r="Q12">
        <f t="shared" si="4"/>
        <v>26.458333333333336</v>
      </c>
    </row>
    <row r="13" spans="2:19" x14ac:dyDescent="0.35">
      <c r="B13">
        <v>12</v>
      </c>
      <c r="C13">
        <v>96</v>
      </c>
      <c r="D13">
        <v>67</v>
      </c>
      <c r="E13">
        <f t="shared" si="5"/>
        <v>6</v>
      </c>
      <c r="F13">
        <f t="shared" si="0"/>
        <v>5</v>
      </c>
      <c r="G13">
        <f t="shared" si="1"/>
        <v>1</v>
      </c>
      <c r="H13">
        <f t="shared" si="2"/>
        <v>1</v>
      </c>
      <c r="K13" t="s">
        <v>39</v>
      </c>
      <c r="L13">
        <v>42.042999999999999</v>
      </c>
      <c r="P13">
        <f t="shared" si="3"/>
        <v>36.25</v>
      </c>
      <c r="Q13">
        <f t="shared" si="4"/>
        <v>12.458333333333336</v>
      </c>
    </row>
    <row r="14" spans="2:19" x14ac:dyDescent="0.35">
      <c r="B14">
        <v>13</v>
      </c>
      <c r="C14">
        <v>74</v>
      </c>
      <c r="D14">
        <v>69</v>
      </c>
      <c r="E14">
        <f t="shared" si="5"/>
        <v>7</v>
      </c>
      <c r="F14">
        <f t="shared" si="0"/>
        <v>4</v>
      </c>
      <c r="G14">
        <f t="shared" si="1"/>
        <v>3</v>
      </c>
      <c r="H14">
        <f t="shared" si="2"/>
        <v>9</v>
      </c>
      <c r="K14" t="s">
        <v>40</v>
      </c>
      <c r="L14">
        <v>0.2092</v>
      </c>
      <c r="P14">
        <f t="shared" si="3"/>
        <v>14.25</v>
      </c>
      <c r="Q14">
        <f t="shared" si="4"/>
        <v>14.458333333333336</v>
      </c>
    </row>
    <row r="15" spans="2:19" x14ac:dyDescent="0.35">
      <c r="B15">
        <v>14</v>
      </c>
      <c r="C15">
        <v>132</v>
      </c>
      <c r="D15">
        <v>64</v>
      </c>
      <c r="E15">
        <f t="shared" si="5"/>
        <v>2.5</v>
      </c>
      <c r="F15">
        <f t="shared" si="0"/>
        <v>6</v>
      </c>
      <c r="G15">
        <f t="shared" si="1"/>
        <v>-3.5</v>
      </c>
      <c r="H15">
        <f t="shared" si="2"/>
        <v>12.25</v>
      </c>
      <c r="K15" t="s">
        <v>42</v>
      </c>
      <c r="L15">
        <f>SQRT(0.3709)</f>
        <v>0.60901559914340453</v>
      </c>
      <c r="P15">
        <f t="shared" si="3"/>
        <v>72.25</v>
      </c>
      <c r="Q15">
        <f t="shared" si="4"/>
        <v>9.4583333333333357</v>
      </c>
    </row>
    <row r="16" spans="2:19" x14ac:dyDescent="0.35">
      <c r="B16">
        <v>15</v>
      </c>
      <c r="C16">
        <v>52</v>
      </c>
      <c r="D16">
        <v>60</v>
      </c>
      <c r="E16">
        <f t="shared" si="5"/>
        <v>10.5</v>
      </c>
      <c r="F16">
        <f t="shared" si="0"/>
        <v>7.5</v>
      </c>
      <c r="G16">
        <f t="shared" si="1"/>
        <v>3</v>
      </c>
      <c r="H16">
        <f t="shared" si="2"/>
        <v>9</v>
      </c>
      <c r="P16">
        <f t="shared" si="3"/>
        <v>-7.75</v>
      </c>
      <c r="Q16">
        <f t="shared" si="4"/>
        <v>5.4583333333333357</v>
      </c>
    </row>
    <row r="17" spans="2:17" x14ac:dyDescent="0.35">
      <c r="B17">
        <v>16</v>
      </c>
      <c r="C17">
        <v>32</v>
      </c>
      <c r="D17">
        <v>51</v>
      </c>
      <c r="E17">
        <f t="shared" si="5"/>
        <v>20</v>
      </c>
      <c r="F17">
        <f t="shared" si="0"/>
        <v>13</v>
      </c>
      <c r="G17">
        <f t="shared" si="1"/>
        <v>7</v>
      </c>
      <c r="H17">
        <f t="shared" si="2"/>
        <v>49</v>
      </c>
      <c r="K17" t="s">
        <v>45</v>
      </c>
      <c r="L17">
        <f>1-((6*H26)/(24*((24^2)-1)))</f>
        <v>0.55217391304347818</v>
      </c>
      <c r="P17">
        <f t="shared" si="3"/>
        <v>-27.75</v>
      </c>
      <c r="Q17">
        <f t="shared" si="4"/>
        <v>-3.5416666666666643</v>
      </c>
    </row>
    <row r="18" spans="2:17" x14ac:dyDescent="0.35">
      <c r="B18">
        <v>17</v>
      </c>
      <c r="C18">
        <v>56</v>
      </c>
      <c r="D18">
        <v>47</v>
      </c>
      <c r="E18">
        <f t="shared" si="5"/>
        <v>9</v>
      </c>
      <c r="F18">
        <f t="shared" si="0"/>
        <v>18</v>
      </c>
      <c r="G18">
        <f t="shared" si="1"/>
        <v>-9</v>
      </c>
      <c r="H18">
        <f t="shared" si="2"/>
        <v>81</v>
      </c>
      <c r="K18" t="s">
        <v>53</v>
      </c>
      <c r="P18">
        <f t="shared" si="3"/>
        <v>-3.75</v>
      </c>
      <c r="Q18">
        <f t="shared" si="4"/>
        <v>-7.5416666666666643</v>
      </c>
    </row>
    <row r="19" spans="2:17" x14ac:dyDescent="0.35">
      <c r="B19">
        <v>18</v>
      </c>
      <c r="C19">
        <v>14</v>
      </c>
      <c r="D19">
        <v>46</v>
      </c>
      <c r="E19">
        <f t="shared" si="5"/>
        <v>23</v>
      </c>
      <c r="F19">
        <f t="shared" si="0"/>
        <v>19</v>
      </c>
      <c r="G19">
        <f t="shared" si="1"/>
        <v>4</v>
      </c>
      <c r="H19">
        <f t="shared" si="2"/>
        <v>16</v>
      </c>
      <c r="P19">
        <f t="shared" si="3"/>
        <v>-45.75</v>
      </c>
      <c r="Q19">
        <f t="shared" si="4"/>
        <v>-8.5416666666666643</v>
      </c>
    </row>
    <row r="20" spans="2:17" x14ac:dyDescent="0.35">
      <c r="B20">
        <v>19</v>
      </c>
      <c r="C20">
        <v>18</v>
      </c>
      <c r="D20">
        <v>40</v>
      </c>
      <c r="E20">
        <f t="shared" si="5"/>
        <v>21.5</v>
      </c>
      <c r="F20">
        <f t="shared" si="0"/>
        <v>20.5</v>
      </c>
      <c r="G20">
        <f t="shared" si="1"/>
        <v>1</v>
      </c>
      <c r="H20">
        <f t="shared" si="2"/>
        <v>1</v>
      </c>
      <c r="P20">
        <f t="shared" si="3"/>
        <v>-41.75</v>
      </c>
      <c r="Q20">
        <f t="shared" si="4"/>
        <v>-14.541666666666664</v>
      </c>
    </row>
    <row r="21" spans="2:17" x14ac:dyDescent="0.35">
      <c r="B21">
        <v>20</v>
      </c>
      <c r="C21">
        <v>36</v>
      </c>
      <c r="D21">
        <v>49</v>
      </c>
      <c r="E21">
        <f t="shared" si="5"/>
        <v>19</v>
      </c>
      <c r="F21">
        <f t="shared" si="0"/>
        <v>16.5</v>
      </c>
      <c r="G21">
        <f t="shared" si="1"/>
        <v>2.5</v>
      </c>
      <c r="H21">
        <f t="shared" si="2"/>
        <v>6.25</v>
      </c>
      <c r="P21">
        <f t="shared" si="3"/>
        <v>-23.75</v>
      </c>
      <c r="Q21">
        <f t="shared" si="4"/>
        <v>-5.5416666666666643</v>
      </c>
    </row>
    <row r="22" spans="2:17" x14ac:dyDescent="0.35">
      <c r="B22">
        <v>21</v>
      </c>
      <c r="C22">
        <v>42</v>
      </c>
      <c r="D22">
        <v>72</v>
      </c>
      <c r="E22">
        <f t="shared" si="5"/>
        <v>15.5</v>
      </c>
      <c r="F22">
        <f t="shared" si="0"/>
        <v>3</v>
      </c>
      <c r="G22">
        <f t="shared" si="1"/>
        <v>12.5</v>
      </c>
      <c r="H22">
        <f t="shared" si="2"/>
        <v>156.25</v>
      </c>
      <c r="P22">
        <f t="shared" si="3"/>
        <v>-17.75</v>
      </c>
      <c r="Q22">
        <f t="shared" si="4"/>
        <v>17.458333333333336</v>
      </c>
    </row>
    <row r="23" spans="2:17" x14ac:dyDescent="0.35">
      <c r="B23">
        <v>22</v>
      </c>
      <c r="C23">
        <v>18</v>
      </c>
      <c r="D23">
        <v>60</v>
      </c>
      <c r="E23">
        <f t="shared" si="5"/>
        <v>21.5</v>
      </c>
      <c r="F23">
        <f t="shared" si="0"/>
        <v>7.5</v>
      </c>
      <c r="G23">
        <f t="shared" si="1"/>
        <v>14</v>
      </c>
      <c r="H23">
        <f t="shared" si="2"/>
        <v>196</v>
      </c>
      <c r="P23">
        <f t="shared" si="3"/>
        <v>-41.75</v>
      </c>
      <c r="Q23">
        <f t="shared" si="4"/>
        <v>5.4583333333333357</v>
      </c>
    </row>
    <row r="24" spans="2:17" x14ac:dyDescent="0.35">
      <c r="B24">
        <v>23</v>
      </c>
      <c r="C24">
        <v>42</v>
      </c>
      <c r="D24">
        <v>54</v>
      </c>
      <c r="E24">
        <f t="shared" si="5"/>
        <v>15.5</v>
      </c>
      <c r="F24">
        <f t="shared" si="0"/>
        <v>12</v>
      </c>
      <c r="G24">
        <f t="shared" si="1"/>
        <v>3.5</v>
      </c>
      <c r="H24">
        <f t="shared" si="2"/>
        <v>12.25</v>
      </c>
      <c r="P24">
        <f t="shared" si="3"/>
        <v>-17.75</v>
      </c>
      <c r="Q24">
        <f t="shared" si="4"/>
        <v>-0.5416666666666643</v>
      </c>
    </row>
    <row r="25" spans="2:17" x14ac:dyDescent="0.35">
      <c r="B25">
        <v>24</v>
      </c>
      <c r="C25">
        <v>10</v>
      </c>
      <c r="D25">
        <v>40</v>
      </c>
      <c r="E25">
        <f t="shared" si="5"/>
        <v>24</v>
      </c>
      <c r="F25">
        <f t="shared" si="0"/>
        <v>20.5</v>
      </c>
      <c r="G25">
        <f t="shared" si="1"/>
        <v>3.5</v>
      </c>
      <c r="H25">
        <f t="shared" si="2"/>
        <v>12.25</v>
      </c>
      <c r="P25">
        <f t="shared" si="3"/>
        <v>-49.75</v>
      </c>
      <c r="Q25">
        <f t="shared" si="4"/>
        <v>-14.541666666666664</v>
      </c>
    </row>
    <row r="26" spans="2:17" x14ac:dyDescent="0.35">
      <c r="H26">
        <f>SUM(H2:H25)</f>
        <v>1030</v>
      </c>
    </row>
    <row r="27" spans="2:17" x14ac:dyDescent="0.35">
      <c r="B27" t="s">
        <v>50</v>
      </c>
      <c r="C27">
        <f>AVERAGE(C2:C25)</f>
        <v>59.75</v>
      </c>
      <c r="D27">
        <f t="shared" ref="D27:H27" si="6">AVERAGE(D2:D25)</f>
        <v>54.541666666666664</v>
      </c>
      <c r="E27">
        <f t="shared" si="6"/>
        <v>12.5</v>
      </c>
      <c r="F27">
        <f t="shared" si="6"/>
        <v>12.5</v>
      </c>
      <c r="G27">
        <f t="shared" si="6"/>
        <v>0</v>
      </c>
      <c r="H27">
        <f t="shared" si="6"/>
        <v>42.916666666666664</v>
      </c>
    </row>
    <row r="29" spans="2:17" x14ac:dyDescent="0.35">
      <c r="B29" s="2" t="s">
        <v>31</v>
      </c>
      <c r="C29" s="2" t="s">
        <v>19</v>
      </c>
      <c r="D29" s="2" t="s">
        <v>18</v>
      </c>
      <c r="E29" s="2" t="s">
        <v>25</v>
      </c>
      <c r="F29" s="2" t="s">
        <v>41</v>
      </c>
      <c r="G29" s="2" t="s">
        <v>43</v>
      </c>
      <c r="H29" s="2" t="s">
        <v>44</v>
      </c>
      <c r="I29" s="2"/>
    </row>
    <row r="30" spans="2:17" x14ac:dyDescent="0.35">
      <c r="B30">
        <v>1</v>
      </c>
      <c r="C30">
        <v>38</v>
      </c>
      <c r="D30">
        <v>32</v>
      </c>
      <c r="E30">
        <f>$L$13+($L$14*C30)</f>
        <v>49.992599999999996</v>
      </c>
      <c r="F30">
        <f>D30-E30</f>
        <v>-17.992599999999996</v>
      </c>
    </row>
    <row r="31" spans="2:17" x14ac:dyDescent="0.35">
      <c r="B31">
        <v>2</v>
      </c>
      <c r="C31">
        <v>40</v>
      </c>
      <c r="D31">
        <v>49</v>
      </c>
      <c r="E31">
        <f>$L$13+($L$14*C31)</f>
        <v>50.411000000000001</v>
      </c>
      <c r="F31">
        <f t="shared" ref="F31:F53" si="7">D31-E31</f>
        <v>-1.4110000000000014</v>
      </c>
      <c r="G31">
        <f>D31-($L$15*D30)</f>
        <v>29.511500827411055</v>
      </c>
      <c r="H31">
        <f>C31-($L$15*C30)</f>
        <v>16.857407232550628</v>
      </c>
    </row>
    <row r="32" spans="2:17" x14ac:dyDescent="0.35">
      <c r="B32">
        <v>3</v>
      </c>
      <c r="C32">
        <v>44</v>
      </c>
      <c r="D32">
        <v>50</v>
      </c>
      <c r="E32">
        <f>$L$13+($L$14*C32)</f>
        <v>51.247799999999998</v>
      </c>
      <c r="F32">
        <f t="shared" si="7"/>
        <v>-1.247799999999998</v>
      </c>
      <c r="G32">
        <f>D32-($L$15*D31)</f>
        <v>20.158235641973178</v>
      </c>
      <c r="H32">
        <f>C32-($L$15*C31)</f>
        <v>19.639376034263819</v>
      </c>
    </row>
    <row r="33" spans="2:12" x14ac:dyDescent="0.35">
      <c r="B33">
        <v>4</v>
      </c>
      <c r="C33">
        <v>62</v>
      </c>
      <c r="D33">
        <v>39</v>
      </c>
      <c r="E33">
        <f>$L$13+($L$14*C33)</f>
        <v>55.013399999999997</v>
      </c>
      <c r="F33">
        <f t="shared" si="7"/>
        <v>-16.013399999999997</v>
      </c>
      <c r="G33">
        <f>D33-($L$15*D32)</f>
        <v>8.5492200428297735</v>
      </c>
      <c r="H33">
        <f>C33-($L$15*C32)</f>
        <v>35.203313637690201</v>
      </c>
    </row>
    <row r="34" spans="2:12" x14ac:dyDescent="0.35">
      <c r="B34">
        <v>5</v>
      </c>
      <c r="C34">
        <v>50</v>
      </c>
      <c r="D34">
        <v>38</v>
      </c>
      <c r="E34">
        <f>$L$13+($L$14*C34)</f>
        <v>52.503</v>
      </c>
      <c r="F34">
        <f t="shared" si="7"/>
        <v>-14.503</v>
      </c>
      <c r="G34">
        <f>D34-($L$15*D33)</f>
        <v>14.248391633407223</v>
      </c>
      <c r="H34">
        <f>C34-($L$15*C33)</f>
        <v>12.241032853108919</v>
      </c>
    </row>
    <row r="35" spans="2:12" x14ac:dyDescent="0.35">
      <c r="B35">
        <v>6</v>
      </c>
      <c r="C35">
        <v>106</v>
      </c>
      <c r="D35">
        <v>55</v>
      </c>
      <c r="E35">
        <f>$L$13+($L$14*C35)</f>
        <v>64.218199999999996</v>
      </c>
      <c r="F35">
        <f t="shared" si="7"/>
        <v>-9.218199999999996</v>
      </c>
      <c r="G35">
        <f>D35-($L$15*D34)</f>
        <v>31.857407232550628</v>
      </c>
      <c r="H35">
        <f>C35-($L$15*C34)</f>
        <v>75.549220042829774</v>
      </c>
    </row>
    <row r="36" spans="2:12" x14ac:dyDescent="0.35">
      <c r="B36">
        <v>7</v>
      </c>
      <c r="C36">
        <v>50</v>
      </c>
      <c r="D36">
        <v>57</v>
      </c>
      <c r="E36">
        <f>$L$13+($L$14*C36)</f>
        <v>52.503</v>
      </c>
      <c r="F36">
        <f t="shared" si="7"/>
        <v>4.4969999999999999</v>
      </c>
      <c r="G36">
        <f>D36-($L$15*D35)</f>
        <v>23.504142047112751</v>
      </c>
      <c r="H36">
        <f>C36-($L$15*C35)</f>
        <v>-14.55565350920088</v>
      </c>
    </row>
    <row r="37" spans="2:12" x14ac:dyDescent="0.35">
      <c r="B37">
        <v>8</v>
      </c>
      <c r="C37">
        <v>52</v>
      </c>
      <c r="D37">
        <v>50</v>
      </c>
      <c r="E37">
        <f>$L$13+($L$14*C37)</f>
        <v>52.921399999999998</v>
      </c>
      <c r="F37">
        <f t="shared" si="7"/>
        <v>-2.9213999999999984</v>
      </c>
      <c r="G37">
        <f>D37-($L$15*D36)</f>
        <v>15.286110848825942</v>
      </c>
      <c r="H37">
        <f>C37-($L$15*C36)</f>
        <v>21.549220042829774</v>
      </c>
    </row>
    <row r="38" spans="2:12" x14ac:dyDescent="0.35">
      <c r="B38">
        <v>9</v>
      </c>
      <c r="C38">
        <v>132</v>
      </c>
      <c r="D38">
        <v>58</v>
      </c>
      <c r="E38">
        <f>$L$13+($L$14*C38)</f>
        <v>69.657399999999996</v>
      </c>
      <c r="F38">
        <f t="shared" si="7"/>
        <v>-11.657399999999996</v>
      </c>
      <c r="G38">
        <f>D38-($L$15*D37)</f>
        <v>27.549220042829774</v>
      </c>
      <c r="H38">
        <f>C38-($L$15*C37)</f>
        <v>100.33118884454296</v>
      </c>
    </row>
    <row r="39" spans="2:12" x14ac:dyDescent="0.35">
      <c r="B39">
        <v>10</v>
      </c>
      <c r="C39">
        <v>138</v>
      </c>
      <c r="D39">
        <v>81</v>
      </c>
      <c r="E39">
        <f>$L$13+($L$14*C39)</f>
        <v>70.912599999999998</v>
      </c>
      <c r="F39">
        <f t="shared" si="7"/>
        <v>10.087400000000002</v>
      </c>
      <c r="G39">
        <f>D39-($L$15*D38)</f>
        <v>45.677095249682537</v>
      </c>
      <c r="H39">
        <f>C39-($L$15*C38)</f>
        <v>57.609940913070602</v>
      </c>
    </row>
    <row r="40" spans="2:12" x14ac:dyDescent="0.35">
      <c r="B40">
        <v>11</v>
      </c>
      <c r="C40">
        <v>100</v>
      </c>
      <c r="D40">
        <v>81</v>
      </c>
      <c r="E40">
        <f>$L$13+($L$14*C40)</f>
        <v>62.962999999999994</v>
      </c>
      <c r="F40">
        <f t="shared" si="7"/>
        <v>18.037000000000006</v>
      </c>
      <c r="G40">
        <f>D40-($L$15*D39)</f>
        <v>31.669736469384233</v>
      </c>
      <c r="H40">
        <f>C40-($L$15*C39)</f>
        <v>15.955847318210175</v>
      </c>
    </row>
    <row r="41" spans="2:12" x14ac:dyDescent="0.35">
      <c r="B41">
        <v>12</v>
      </c>
      <c r="C41">
        <v>96</v>
      </c>
      <c r="D41">
        <v>67</v>
      </c>
      <c r="E41">
        <f>$L$13+($L$14*C41)</f>
        <v>62.126199999999997</v>
      </c>
      <c r="F41">
        <f t="shared" si="7"/>
        <v>4.8738000000000028</v>
      </c>
      <c r="G41">
        <f>D41-($L$15*D40)</f>
        <v>17.669736469384233</v>
      </c>
      <c r="H41">
        <f>C41-($L$15*C40)</f>
        <v>35.098440085659547</v>
      </c>
    </row>
    <row r="42" spans="2:12" x14ac:dyDescent="0.35">
      <c r="B42">
        <v>13</v>
      </c>
      <c r="C42">
        <v>74</v>
      </c>
      <c r="D42">
        <v>69</v>
      </c>
      <c r="E42">
        <f>$L$13+($L$14*C42)</f>
        <v>57.523800000000001</v>
      </c>
      <c r="F42">
        <f t="shared" si="7"/>
        <v>11.476199999999999</v>
      </c>
      <c r="G42">
        <f>D42-($L$15*D41)</f>
        <v>28.195954857391897</v>
      </c>
      <c r="H42">
        <f>C42-($L$15*C41)</f>
        <v>15.534502482233165</v>
      </c>
      <c r="K42" s="16" t="s">
        <v>39</v>
      </c>
      <c r="L42">
        <v>19.448</v>
      </c>
    </row>
    <row r="43" spans="2:12" x14ac:dyDescent="0.35">
      <c r="B43">
        <v>14</v>
      </c>
      <c r="C43">
        <v>132</v>
      </c>
      <c r="D43">
        <v>64</v>
      </c>
      <c r="E43">
        <f>$L$13+($L$14*C43)</f>
        <v>69.657399999999996</v>
      </c>
      <c r="F43">
        <f t="shared" si="7"/>
        <v>-5.6573999999999955</v>
      </c>
      <c r="G43">
        <f>D43-($L$15*D42)</f>
        <v>21.977923659105087</v>
      </c>
      <c r="H43">
        <f>C43-($L$15*C42)</f>
        <v>86.932845663388065</v>
      </c>
      <c r="K43" t="s">
        <v>40</v>
      </c>
      <c r="L43">
        <v>0.1075</v>
      </c>
    </row>
    <row r="44" spans="2:12" x14ac:dyDescent="0.35">
      <c r="B44">
        <v>15</v>
      </c>
      <c r="C44">
        <v>52</v>
      </c>
      <c r="D44">
        <v>60</v>
      </c>
      <c r="E44">
        <f>$L$13+($L$14*C44)</f>
        <v>52.921399999999998</v>
      </c>
      <c r="F44">
        <f t="shared" si="7"/>
        <v>7.0786000000000016</v>
      </c>
      <c r="G44">
        <f>D44-($L$15*D43)</f>
        <v>21.02300165482211</v>
      </c>
      <c r="H44">
        <f>C44-($L$15*C43)</f>
        <v>-28.390059086929398</v>
      </c>
      <c r="K44" t="s">
        <v>42</v>
      </c>
      <c r="L44">
        <f>SQRT(0.1319)</f>
        <v>0.36318039594669754</v>
      </c>
    </row>
    <row r="45" spans="2:12" x14ac:dyDescent="0.35">
      <c r="B45">
        <v>16</v>
      </c>
      <c r="C45">
        <v>32</v>
      </c>
      <c r="D45">
        <v>51</v>
      </c>
      <c r="E45">
        <f>$L$13+($L$14*C45)</f>
        <v>48.737400000000001</v>
      </c>
      <c r="F45">
        <f t="shared" si="7"/>
        <v>2.2625999999999991</v>
      </c>
      <c r="G45">
        <f>D45-($L$15*D44)</f>
        <v>14.459064051395728</v>
      </c>
      <c r="H45">
        <f>C45-($L$15*C44)</f>
        <v>0.33118884454296449</v>
      </c>
      <c r="K45" t="s">
        <v>39</v>
      </c>
      <c r="L45">
        <f>L42/(1-L44)</f>
        <v>30.539260845952509</v>
      </c>
    </row>
    <row r="46" spans="2:12" x14ac:dyDescent="0.35">
      <c r="B46">
        <v>17</v>
      </c>
      <c r="C46">
        <v>56</v>
      </c>
      <c r="D46">
        <v>47</v>
      </c>
      <c r="E46">
        <f>$L$13+($L$14*C46)</f>
        <v>53.758200000000002</v>
      </c>
      <c r="F46">
        <f t="shared" si="7"/>
        <v>-6.7582000000000022</v>
      </c>
      <c r="G46">
        <f>D46-($L$15*D45)</f>
        <v>15.940204443686369</v>
      </c>
      <c r="H46">
        <f>C46-($L$15*C45)</f>
        <v>36.511500827411055</v>
      </c>
    </row>
    <row r="47" spans="2:12" x14ac:dyDescent="0.35">
      <c r="B47">
        <v>18</v>
      </c>
      <c r="C47">
        <v>14</v>
      </c>
      <c r="D47">
        <v>46</v>
      </c>
      <c r="E47">
        <f>$L$13+($L$14*C47)</f>
        <v>44.971800000000002</v>
      </c>
      <c r="F47">
        <f t="shared" si="7"/>
        <v>1.0281999999999982</v>
      </c>
      <c r="G47">
        <f>D47-($L$15*D46)</f>
        <v>17.376266840259987</v>
      </c>
      <c r="H47">
        <f>C47-($L$15*C46)</f>
        <v>-20.104873552030654</v>
      </c>
    </row>
    <row r="48" spans="2:12" x14ac:dyDescent="0.35">
      <c r="B48">
        <v>19</v>
      </c>
      <c r="C48">
        <v>18</v>
      </c>
      <c r="D48">
        <v>40</v>
      </c>
      <c r="E48">
        <f>$L$13+($L$14*C48)</f>
        <v>45.808599999999998</v>
      </c>
      <c r="F48">
        <f t="shared" si="7"/>
        <v>-5.8085999999999984</v>
      </c>
      <c r="G48">
        <f>D48-($L$15*D47)</f>
        <v>11.985282439403392</v>
      </c>
      <c r="H48">
        <f>C48-($L$15*C47)</f>
        <v>9.4737816119923366</v>
      </c>
    </row>
    <row r="49" spans="2:8" x14ac:dyDescent="0.35">
      <c r="B49">
        <v>20</v>
      </c>
      <c r="C49">
        <v>36</v>
      </c>
      <c r="D49">
        <v>49</v>
      </c>
      <c r="E49">
        <f>$L$13+($L$14*C49)</f>
        <v>49.574199999999998</v>
      </c>
      <c r="F49">
        <f t="shared" si="7"/>
        <v>-0.5741999999999976</v>
      </c>
      <c r="G49">
        <f>D49-($L$15*D48)</f>
        <v>24.639376034263819</v>
      </c>
      <c r="H49">
        <f>C49-($L$15*C48)</f>
        <v>25.037719215418718</v>
      </c>
    </row>
    <row r="50" spans="2:8" x14ac:dyDescent="0.35">
      <c r="B50">
        <v>21</v>
      </c>
      <c r="C50">
        <v>42</v>
      </c>
      <c r="D50">
        <v>72</v>
      </c>
      <c r="E50">
        <f>$L$13+($L$14*C50)</f>
        <v>50.8294</v>
      </c>
      <c r="F50">
        <f t="shared" si="7"/>
        <v>21.1706</v>
      </c>
      <c r="G50">
        <f>D50-($L$15*D49)</f>
        <v>42.158235641973178</v>
      </c>
      <c r="H50">
        <f>C50-($L$15*C49)</f>
        <v>20.075438430837437</v>
      </c>
    </row>
    <row r="51" spans="2:8" x14ac:dyDescent="0.35">
      <c r="B51">
        <v>22</v>
      </c>
      <c r="C51">
        <v>18</v>
      </c>
      <c r="D51">
        <v>60</v>
      </c>
      <c r="E51">
        <f>$L$13+($L$14*C51)</f>
        <v>45.808599999999998</v>
      </c>
      <c r="F51">
        <f t="shared" si="7"/>
        <v>14.191400000000002</v>
      </c>
      <c r="G51">
        <f>D51-($L$15*D50)</f>
        <v>16.150876861674874</v>
      </c>
      <c r="H51">
        <f>C51-($L$15*C50)</f>
        <v>-7.5786551640229902</v>
      </c>
    </row>
    <row r="52" spans="2:8" x14ac:dyDescent="0.35">
      <c r="B52">
        <v>23</v>
      </c>
      <c r="C52">
        <v>42</v>
      </c>
      <c r="D52">
        <v>54</v>
      </c>
      <c r="E52">
        <f>$L$13+($L$14*C52)</f>
        <v>50.8294</v>
      </c>
      <c r="F52">
        <f t="shared" si="7"/>
        <v>3.1706000000000003</v>
      </c>
      <c r="G52">
        <f>D52-($L$15*D51)</f>
        <v>17.459064051395728</v>
      </c>
      <c r="H52">
        <f>C52-($L$15*C51)</f>
        <v>31.037719215418718</v>
      </c>
    </row>
    <row r="53" spans="2:8" x14ac:dyDescent="0.35">
      <c r="B53">
        <v>24</v>
      </c>
      <c r="C53">
        <v>10</v>
      </c>
      <c r="D53">
        <v>40</v>
      </c>
      <c r="E53">
        <f>$L$13+($L$14*C53)</f>
        <v>44.134999999999998</v>
      </c>
      <c r="F53">
        <f t="shared" si="7"/>
        <v>-4.134999999999998</v>
      </c>
      <c r="G53">
        <f>D53-($L$15*D52)</f>
        <v>7.1131576462561554</v>
      </c>
      <c r="H53">
        <f>C53-($L$15*C52)</f>
        <v>-15.57865516402299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5049-EAB4-445D-A996-7DEC642F4D05}">
  <dimension ref="B1:O31"/>
  <sheetViews>
    <sheetView topLeftCell="H1" workbookViewId="0">
      <selection activeCell="K11" sqref="K11:L11"/>
    </sheetView>
  </sheetViews>
  <sheetFormatPr defaultRowHeight="14.5" x14ac:dyDescent="0.35"/>
  <sheetData>
    <row r="1" spans="2:15" ht="14.5" customHeight="1" x14ac:dyDescent="0.35">
      <c r="F1" s="13" t="s">
        <v>34</v>
      </c>
      <c r="G1" s="13"/>
      <c r="H1" s="13"/>
      <c r="I1" s="13"/>
      <c r="J1" s="13"/>
      <c r="K1" s="13"/>
      <c r="L1" s="9"/>
    </row>
    <row r="2" spans="2:15" x14ac:dyDescent="0.35">
      <c r="B2" t="s">
        <v>31</v>
      </c>
      <c r="C2" t="s">
        <v>32</v>
      </c>
      <c r="D2" t="s">
        <v>33</v>
      </c>
      <c r="F2" s="13"/>
      <c r="G2" s="13"/>
      <c r="H2" s="13"/>
      <c r="I2" s="13"/>
      <c r="J2" s="13"/>
      <c r="K2" s="13"/>
      <c r="L2" s="9"/>
    </row>
    <row r="3" spans="2:15" x14ac:dyDescent="0.35">
      <c r="B3">
        <v>1</v>
      </c>
      <c r="C3">
        <v>52.9</v>
      </c>
      <c r="D3">
        <v>30.3</v>
      </c>
      <c r="F3" s="13"/>
      <c r="G3" s="13"/>
      <c r="H3" s="13"/>
      <c r="I3" s="13"/>
      <c r="J3" s="13"/>
      <c r="K3" s="13"/>
      <c r="L3" s="9"/>
    </row>
    <row r="4" spans="2:15" x14ac:dyDescent="0.35">
      <c r="B4">
        <v>2</v>
      </c>
      <c r="C4">
        <v>53.8</v>
      </c>
      <c r="D4">
        <v>30.9</v>
      </c>
      <c r="F4" s="13"/>
      <c r="G4" s="13"/>
      <c r="H4" s="13"/>
      <c r="I4" s="13"/>
      <c r="J4" s="13"/>
      <c r="K4" s="13"/>
    </row>
    <row r="5" spans="2:15" x14ac:dyDescent="0.35">
      <c r="B5">
        <v>3</v>
      </c>
      <c r="C5">
        <v>54.9</v>
      </c>
      <c r="D5">
        <v>30.9</v>
      </c>
      <c r="F5" s="14" t="s">
        <v>35</v>
      </c>
      <c r="G5" s="14"/>
      <c r="H5" s="14"/>
      <c r="I5" s="14"/>
      <c r="J5" s="14"/>
      <c r="K5" s="14"/>
    </row>
    <row r="6" spans="2:15" x14ac:dyDescent="0.35">
      <c r="B6">
        <v>4</v>
      </c>
      <c r="C6">
        <v>58.2</v>
      </c>
      <c r="D6">
        <v>33.4</v>
      </c>
      <c r="F6" s="14"/>
      <c r="G6" s="14"/>
      <c r="H6" s="14"/>
      <c r="I6" s="14"/>
      <c r="J6" s="14"/>
      <c r="K6" s="14"/>
    </row>
    <row r="7" spans="2:15" x14ac:dyDescent="0.35">
      <c r="B7">
        <v>5</v>
      </c>
      <c r="C7">
        <v>60</v>
      </c>
      <c r="D7">
        <v>35.1</v>
      </c>
      <c r="F7" s="14"/>
      <c r="G7" s="14"/>
      <c r="H7" s="14"/>
      <c r="I7" s="14"/>
      <c r="J7" s="14"/>
      <c r="K7" s="14"/>
    </row>
    <row r="8" spans="2:15" x14ac:dyDescent="0.35">
      <c r="B8">
        <v>6</v>
      </c>
      <c r="C8">
        <v>63.4</v>
      </c>
      <c r="D8">
        <v>37.299999999999997</v>
      </c>
    </row>
    <row r="9" spans="2:15" x14ac:dyDescent="0.35">
      <c r="B9">
        <v>7</v>
      </c>
      <c r="C9">
        <v>68.2</v>
      </c>
      <c r="D9">
        <v>41</v>
      </c>
      <c r="F9" s="10" t="s">
        <v>36</v>
      </c>
    </row>
    <row r="10" spans="2:15" x14ac:dyDescent="0.35">
      <c r="B10">
        <v>8</v>
      </c>
      <c r="C10">
        <v>78</v>
      </c>
      <c r="D10">
        <v>44.9</v>
      </c>
      <c r="F10" t="s">
        <v>31</v>
      </c>
      <c r="G10" t="s">
        <v>32</v>
      </c>
      <c r="H10" t="s">
        <v>37</v>
      </c>
      <c r="I10" t="s">
        <v>33</v>
      </c>
      <c r="K10" t="s">
        <v>38</v>
      </c>
    </row>
    <row r="11" spans="2:15" x14ac:dyDescent="0.35">
      <c r="B11">
        <v>9</v>
      </c>
      <c r="C11">
        <v>84.7</v>
      </c>
      <c r="D11">
        <v>46.5</v>
      </c>
      <c r="F11">
        <v>1</v>
      </c>
      <c r="G11">
        <v>52.9</v>
      </c>
      <c r="H11">
        <v>0</v>
      </c>
      <c r="I11">
        <v>30.3</v>
      </c>
      <c r="K11" s="15" t="s">
        <v>33</v>
      </c>
      <c r="L11" s="15"/>
      <c r="N11" s="15"/>
      <c r="O11" s="15"/>
    </row>
    <row r="12" spans="2:15" x14ac:dyDescent="0.35">
      <c r="B12">
        <v>10</v>
      </c>
      <c r="C12">
        <v>90.6</v>
      </c>
      <c r="D12">
        <v>50.3</v>
      </c>
      <c r="F12">
        <v>2</v>
      </c>
      <c r="G12">
        <v>53.8</v>
      </c>
      <c r="H12">
        <v>52.9</v>
      </c>
      <c r="I12">
        <v>30.9</v>
      </c>
      <c r="K12">
        <v>1</v>
      </c>
      <c r="L12">
        <v>30.3</v>
      </c>
    </row>
    <row r="13" spans="2:15" x14ac:dyDescent="0.35">
      <c r="B13">
        <v>11</v>
      </c>
      <c r="C13">
        <v>98.2</v>
      </c>
      <c r="D13">
        <v>53.5</v>
      </c>
      <c r="F13">
        <v>3</v>
      </c>
      <c r="G13">
        <v>54.9</v>
      </c>
      <c r="H13">
        <v>53.8</v>
      </c>
      <c r="I13">
        <v>30.9</v>
      </c>
      <c r="K13">
        <v>1</v>
      </c>
      <c r="L13">
        <v>30.9</v>
      </c>
    </row>
    <row r="14" spans="2:15" x14ac:dyDescent="0.35">
      <c r="B14">
        <v>12</v>
      </c>
      <c r="C14">
        <v>101.7</v>
      </c>
      <c r="D14">
        <v>52.8</v>
      </c>
      <c r="F14">
        <v>4</v>
      </c>
      <c r="G14">
        <v>58.2</v>
      </c>
      <c r="H14">
        <v>54.9</v>
      </c>
      <c r="I14">
        <v>33.4</v>
      </c>
      <c r="K14">
        <v>1</v>
      </c>
      <c r="L14">
        <v>30.9</v>
      </c>
    </row>
    <row r="15" spans="2:15" x14ac:dyDescent="0.35">
      <c r="B15">
        <v>13</v>
      </c>
      <c r="C15">
        <v>102.7</v>
      </c>
      <c r="D15">
        <v>55.9</v>
      </c>
      <c r="F15">
        <v>5</v>
      </c>
      <c r="G15">
        <v>60</v>
      </c>
      <c r="H15">
        <v>58.2</v>
      </c>
      <c r="I15">
        <v>35.1</v>
      </c>
      <c r="K15">
        <v>1</v>
      </c>
      <c r="L15">
        <v>33.4</v>
      </c>
    </row>
    <row r="16" spans="2:15" x14ac:dyDescent="0.35">
      <c r="B16">
        <v>14</v>
      </c>
      <c r="C16">
        <v>108.3</v>
      </c>
      <c r="D16">
        <v>63</v>
      </c>
      <c r="F16">
        <v>6</v>
      </c>
      <c r="G16">
        <v>63.4</v>
      </c>
      <c r="H16">
        <v>60</v>
      </c>
      <c r="I16">
        <v>37.299999999999997</v>
      </c>
      <c r="K16">
        <v>1</v>
      </c>
      <c r="L16">
        <v>35.1</v>
      </c>
    </row>
    <row r="17" spans="2:12" x14ac:dyDescent="0.35">
      <c r="B17">
        <v>15</v>
      </c>
      <c r="C17">
        <v>124.7</v>
      </c>
      <c r="D17">
        <v>73</v>
      </c>
      <c r="F17">
        <v>7</v>
      </c>
      <c r="G17">
        <v>68.2</v>
      </c>
      <c r="H17">
        <v>63.4</v>
      </c>
      <c r="I17">
        <v>41</v>
      </c>
      <c r="K17">
        <v>1</v>
      </c>
      <c r="L17">
        <v>37.299999999999997</v>
      </c>
    </row>
    <row r="18" spans="2:12" x14ac:dyDescent="0.35">
      <c r="B18">
        <v>16</v>
      </c>
      <c r="C18">
        <v>157.9</v>
      </c>
      <c r="D18">
        <v>84.8</v>
      </c>
      <c r="F18">
        <v>8</v>
      </c>
      <c r="G18">
        <v>78</v>
      </c>
      <c r="H18">
        <v>68.2</v>
      </c>
      <c r="I18">
        <v>44.9</v>
      </c>
      <c r="K18">
        <v>1</v>
      </c>
      <c r="L18">
        <v>41</v>
      </c>
    </row>
    <row r="19" spans="2:12" x14ac:dyDescent="0.35">
      <c r="B19">
        <v>17</v>
      </c>
      <c r="C19">
        <v>158.19999999999999</v>
      </c>
      <c r="D19">
        <v>86.6</v>
      </c>
      <c r="F19">
        <v>9</v>
      </c>
      <c r="G19">
        <v>84.7</v>
      </c>
      <c r="H19">
        <v>78</v>
      </c>
      <c r="I19">
        <v>46.5</v>
      </c>
      <c r="K19">
        <v>1</v>
      </c>
      <c r="L19">
        <v>44.9</v>
      </c>
    </row>
    <row r="20" spans="2:12" x14ac:dyDescent="0.35">
      <c r="B20">
        <v>18</v>
      </c>
      <c r="C20">
        <v>170.2</v>
      </c>
      <c r="D20">
        <v>98.9</v>
      </c>
      <c r="F20">
        <v>10</v>
      </c>
      <c r="G20">
        <v>90.6</v>
      </c>
      <c r="H20">
        <v>84.7</v>
      </c>
      <c r="I20">
        <v>50.3</v>
      </c>
      <c r="K20">
        <v>1</v>
      </c>
      <c r="L20">
        <v>46.5</v>
      </c>
    </row>
    <row r="21" spans="2:12" x14ac:dyDescent="0.35">
      <c r="B21">
        <v>19</v>
      </c>
      <c r="C21">
        <v>180</v>
      </c>
      <c r="D21">
        <v>110.8</v>
      </c>
      <c r="F21">
        <v>11</v>
      </c>
      <c r="G21">
        <v>98.2</v>
      </c>
      <c r="H21">
        <v>90.6</v>
      </c>
      <c r="I21">
        <v>53.5</v>
      </c>
      <c r="K21">
        <v>1</v>
      </c>
      <c r="L21">
        <v>50.3</v>
      </c>
    </row>
    <row r="22" spans="2:12" x14ac:dyDescent="0.35">
      <c r="B22">
        <v>20</v>
      </c>
      <c r="C22">
        <v>198</v>
      </c>
      <c r="D22">
        <v>124.7</v>
      </c>
      <c r="F22">
        <v>12</v>
      </c>
      <c r="G22">
        <v>101.7</v>
      </c>
      <c r="H22">
        <v>98.2</v>
      </c>
      <c r="I22">
        <v>52.8</v>
      </c>
      <c r="K22">
        <v>1</v>
      </c>
      <c r="L22">
        <v>53.5</v>
      </c>
    </row>
    <row r="23" spans="2:12" x14ac:dyDescent="0.35">
      <c r="F23">
        <v>13</v>
      </c>
      <c r="G23">
        <v>102.7</v>
      </c>
      <c r="H23">
        <v>101.7</v>
      </c>
      <c r="I23">
        <v>55.9</v>
      </c>
      <c r="K23">
        <v>1</v>
      </c>
      <c r="L23">
        <v>52.8</v>
      </c>
    </row>
    <row r="24" spans="2:12" x14ac:dyDescent="0.35">
      <c r="F24">
        <v>14</v>
      </c>
      <c r="G24">
        <v>108.3</v>
      </c>
      <c r="H24">
        <v>102.7</v>
      </c>
      <c r="I24">
        <v>63</v>
      </c>
      <c r="K24">
        <v>1</v>
      </c>
      <c r="L24">
        <v>55.9</v>
      </c>
    </row>
    <row r="25" spans="2:12" x14ac:dyDescent="0.35">
      <c r="F25">
        <v>15</v>
      </c>
      <c r="G25">
        <v>124.7</v>
      </c>
      <c r="H25">
        <v>108.3</v>
      </c>
      <c r="I25">
        <v>73</v>
      </c>
      <c r="K25">
        <v>1</v>
      </c>
      <c r="L25">
        <v>63</v>
      </c>
    </row>
    <row r="26" spans="2:12" x14ac:dyDescent="0.35">
      <c r="F26">
        <v>16</v>
      </c>
      <c r="G26">
        <v>157.9</v>
      </c>
      <c r="H26">
        <v>124.7</v>
      </c>
      <c r="I26">
        <v>84.8</v>
      </c>
      <c r="K26">
        <v>1</v>
      </c>
      <c r="L26">
        <v>73</v>
      </c>
    </row>
    <row r="27" spans="2:12" x14ac:dyDescent="0.35">
      <c r="F27">
        <v>17</v>
      </c>
      <c r="G27">
        <v>158.19999999999999</v>
      </c>
      <c r="H27">
        <v>157.9</v>
      </c>
      <c r="I27">
        <v>86.6</v>
      </c>
      <c r="K27">
        <v>1</v>
      </c>
      <c r="L27">
        <v>84.8</v>
      </c>
    </row>
    <row r="28" spans="2:12" x14ac:dyDescent="0.35">
      <c r="F28">
        <v>18</v>
      </c>
      <c r="G28">
        <v>170.2</v>
      </c>
      <c r="H28">
        <v>158.19999999999999</v>
      </c>
      <c r="I28">
        <v>98.9</v>
      </c>
      <c r="K28">
        <v>1</v>
      </c>
      <c r="L28">
        <v>86.6</v>
      </c>
    </row>
    <row r="29" spans="2:12" x14ac:dyDescent="0.35">
      <c r="F29">
        <v>19</v>
      </c>
      <c r="G29">
        <v>180</v>
      </c>
      <c r="H29">
        <v>170.2</v>
      </c>
      <c r="I29">
        <v>110.8</v>
      </c>
      <c r="K29">
        <v>1</v>
      </c>
      <c r="L29">
        <v>98.9</v>
      </c>
    </row>
    <row r="30" spans="2:12" x14ac:dyDescent="0.35">
      <c r="F30">
        <v>20</v>
      </c>
      <c r="G30">
        <v>198</v>
      </c>
      <c r="H30">
        <v>180</v>
      </c>
      <c r="I30">
        <v>124.7</v>
      </c>
      <c r="K30">
        <v>1</v>
      </c>
      <c r="L30">
        <v>110.8</v>
      </c>
    </row>
    <row r="31" spans="2:12" x14ac:dyDescent="0.35">
      <c r="K31">
        <v>1</v>
      </c>
      <c r="L31">
        <v>124.7</v>
      </c>
    </row>
  </sheetData>
  <mergeCells count="4">
    <mergeCell ref="F1:K4"/>
    <mergeCell ref="F5:K7"/>
    <mergeCell ref="K11:L11"/>
    <mergeCell ref="N11:O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RBS (SMA)</vt:lpstr>
      <vt:lpstr>RBG (DMA)</vt:lpstr>
      <vt:lpstr>DW TEST</vt:lpstr>
      <vt:lpstr>Cochrane Orcutt</vt:lpstr>
      <vt:lpstr>KOYCK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 sava</dc:creator>
  <cp:lastModifiedBy>alista sava</cp:lastModifiedBy>
  <dcterms:created xsi:type="dcterms:W3CDTF">2024-09-29T04:53:47Z</dcterms:created>
  <dcterms:modified xsi:type="dcterms:W3CDTF">2024-10-09T13:15:51Z</dcterms:modified>
</cp:coreProperties>
</file>