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20550" windowHeight="7905" activeTab="2"/>
  </bookViews>
  <sheets>
    <sheet name="01" sheetId="1" r:id="rId1"/>
    <sheet name="02" sheetId="2" r:id="rId2"/>
    <sheet name="Sheet1" sheetId="4" r:id="rId3"/>
  </sheets>
  <calcPr calcId="124519"/>
</workbook>
</file>

<file path=xl/calcChain.xml><?xml version="1.0" encoding="utf-8"?>
<calcChain xmlns="http://schemas.openxmlformats.org/spreadsheetml/2006/main">
  <c r="AU28" i="4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F22"/>
  <c r="AS22" s="1"/>
  <c r="AT22" s="1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O7"/>
  <c r="AI7"/>
  <c r="AH7"/>
  <c r="AG7"/>
  <c r="AF7"/>
  <c r="AS7" s="1"/>
  <c r="AE7"/>
  <c r="AD7"/>
  <c r="AC7"/>
  <c r="AU28" i="2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O8"/>
  <c r="AI8"/>
  <c r="AH8"/>
  <c r="AG8"/>
  <c r="AF8"/>
  <c r="AS8" s="1"/>
  <c r="AT8" s="1"/>
  <c r="AE8"/>
  <c r="AD8"/>
  <c r="AC8"/>
  <c r="AO7"/>
  <c r="AI7"/>
  <c r="AH7"/>
  <c r="AG7"/>
  <c r="AF7"/>
  <c r="AE7"/>
  <c r="AD7"/>
  <c r="AC7"/>
  <c r="AR23" i="1"/>
  <c r="AU28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S15" s="1"/>
  <c r="AT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R22" i="4" l="1"/>
  <c r="AR26"/>
  <c r="AS15"/>
  <c r="AT15" s="1"/>
  <c r="AR18"/>
  <c r="AR10"/>
  <c r="AS19"/>
  <c r="AT19" s="1"/>
  <c r="AR17"/>
  <c r="AO28"/>
  <c r="AR14"/>
  <c r="AD28"/>
  <c r="AS24"/>
  <c r="AT24" s="1"/>
  <c r="AR11"/>
  <c r="AE28"/>
  <c r="AI28"/>
  <c r="AR12"/>
  <c r="AS13"/>
  <c r="AT13" s="1"/>
  <c r="AR20"/>
  <c r="AS21"/>
  <c r="AT21" s="1"/>
  <c r="AR21"/>
  <c r="AH28"/>
  <c r="AR13"/>
  <c r="AC28"/>
  <c r="AG28"/>
  <c r="AR8"/>
  <c r="AS9"/>
  <c r="AT9" s="1"/>
  <c r="AR15"/>
  <c r="AR16"/>
  <c r="AS17"/>
  <c r="AT17" s="1"/>
  <c r="AR23"/>
  <c r="AR24"/>
  <c r="AS25"/>
  <c r="AT25" s="1"/>
  <c r="AT7"/>
  <c r="AF28"/>
  <c r="AR7"/>
  <c r="AS21" i="2"/>
  <c r="AT21" s="1"/>
  <c r="AR10"/>
  <c r="AR8"/>
  <c r="AR27"/>
  <c r="AR25"/>
  <c r="AS15"/>
  <c r="AT15" s="1"/>
  <c r="AR15"/>
  <c r="AS19"/>
  <c r="AT19" s="1"/>
  <c r="AS7"/>
  <c r="AT7" s="1"/>
  <c r="AR11"/>
  <c r="AD28"/>
  <c r="AS17"/>
  <c r="AT17" s="1"/>
  <c r="AS26"/>
  <c r="AT26" s="1"/>
  <c r="AR26"/>
  <c r="AS24"/>
  <c r="AT24" s="1"/>
  <c r="AR16"/>
  <c r="AO28"/>
  <c r="AE28"/>
  <c r="AI28"/>
  <c r="AR12"/>
  <c r="AR13"/>
  <c r="AS14"/>
  <c r="AT14" s="1"/>
  <c r="AR20"/>
  <c r="AR21"/>
  <c r="AS23"/>
  <c r="AT23" s="1"/>
  <c r="AH28"/>
  <c r="AR22"/>
  <c r="AR23"/>
  <c r="AR14"/>
  <c r="AC28"/>
  <c r="AG28"/>
  <c r="AR9"/>
  <c r="AS10"/>
  <c r="AT10" s="1"/>
  <c r="AR17"/>
  <c r="AS18"/>
  <c r="AT18" s="1"/>
  <c r="AS22"/>
  <c r="AT22" s="1"/>
  <c r="AR24"/>
  <c r="AS27"/>
  <c r="AT27" s="1"/>
  <c r="AF28"/>
  <c r="AR7"/>
  <c r="AR25" i="1"/>
  <c r="AR22"/>
  <c r="AR26"/>
  <c r="AS8"/>
  <c r="AT8" s="1"/>
  <c r="AR10"/>
  <c r="AS7"/>
  <c r="AT7" s="1"/>
  <c r="AR27"/>
  <c r="AS16"/>
  <c r="AT16" s="1"/>
  <c r="AR17"/>
  <c r="AR21"/>
  <c r="AS24"/>
  <c r="AT24" s="1"/>
  <c r="AR9"/>
  <c r="AO28"/>
  <c r="AD28"/>
  <c r="AE28"/>
  <c r="AI28"/>
  <c r="AR12"/>
  <c r="AR14"/>
  <c r="AR15"/>
  <c r="AR16"/>
  <c r="AS20"/>
  <c r="AT20" s="1"/>
  <c r="AH28"/>
  <c r="AR18"/>
  <c r="AR19"/>
  <c r="AR20"/>
  <c r="AC28"/>
  <c r="AG28"/>
  <c r="AR8"/>
  <c r="AS9"/>
  <c r="AT9" s="1"/>
  <c r="AS17"/>
  <c r="AT17" s="1"/>
  <c r="AS18"/>
  <c r="AT18" s="1"/>
  <c r="AS19"/>
  <c r="AT19" s="1"/>
  <c r="AS27"/>
  <c r="AT27" s="1"/>
  <c r="AR7"/>
  <c r="AF28"/>
  <c r="AR28" i="4" l="1"/>
  <c r="AS28"/>
  <c r="AT28"/>
  <c r="AR28" i="2"/>
  <c r="AS28"/>
  <c r="AT28"/>
  <c r="AR28" i="1"/>
  <c r="AS28"/>
  <c r="AT28"/>
</calcChain>
</file>

<file path=xl/sharedStrings.xml><?xml version="1.0" encoding="utf-8"?>
<sst xmlns="http://schemas.openxmlformats.org/spreadsheetml/2006/main" count="225" uniqueCount="77">
  <si>
    <t>Hello Daffodils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</si>
  <si>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</si>
  <si>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</si>
  <si>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</si>
  <si>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</si>
  <si>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</si>
  <si>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</si>
  <si>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</si>
  <si>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</si>
  <si>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</si>
  <si>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</si>
  <si>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</si>
  <si>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</si>
  <si>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</si>
  <si>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</si>
  <si>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</si>
  <si>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</si>
  <si>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</si>
  <si>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</si>
  <si>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</si>
  <si>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</si>
  <si>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</si>
  <si>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</si>
  <si>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</si>
  <si>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</si>
  <si>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</si>
  <si>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</si>
  <si>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</si>
  <si>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</si>
  <si>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</si>
  <si>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</si>
  <si>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</si>
  <si>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</si>
  <si>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</si>
  <si>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</si>
  <si>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</si>
  <si>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</si>
  <si>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</si>
  <si>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</si>
  <si>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</si>
  <si>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</si>
  <si>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</si>
  <si>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</si>
  <si>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</si>
  <si>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</si>
  <si>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</si>
  <si>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</si>
  <si>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</si>
  <si>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</si>
  <si>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1%Less Commision</t>
  </si>
  <si>
    <t>Iqbal</t>
  </si>
  <si>
    <t>Shamim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</si>
  <si>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</si>
  <si>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</si>
  <si>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</si>
  <si>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</si>
  <si>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</si>
  <si>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</si>
  <si>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</si>
  <si>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</si>
  <si>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</si>
  <si>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</si>
  <si>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</si>
  <si>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</si>
  <si>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</si>
  <si>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</si>
  <si>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</si>
  <si>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</si>
  <si>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</si>
  <si>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</si>
  <si>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</si>
  <si>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</si>
  <si>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  </t>
  </si>
  <si>
    <t>Date: 01-02-2021</t>
  </si>
  <si>
    <t>Date: 02-02-2021</t>
  </si>
  <si>
    <t>Date: 03-02-2021</t>
  </si>
  <si>
    <t>Rimon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</si>
</sst>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sz val="9"/>
      <name val="Arial"/>
      <family val="2"/>
    </font>
    <font>
      <sz val="1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1" fontId="5" fillId="0" borderId="15" xfId="0" applyNumberFormat="1" applyFont="1" applyFill="1" applyBorder="1" applyAlignment="1">
      <alignment horizontal="center" vertical="center"/>
    </xf>
    <xf numFmtId="2" fontId="6" fillId="14" borderId="16" xfId="0" applyNumberFormat="1" applyFon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2" fontId="7" fillId="0" borderId="5" xfId="0" applyNumberFormat="1" applyFon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0" fillId="0" borderId="19" xfId="0" applyNumberFormat="1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" fontId="5" fillId="0" borderId="21" xfId="0" applyNumberFormat="1" applyFont="1" applyFill="1" applyBorder="1" applyAlignment="1">
      <alignment horizontal="center" vertical="center"/>
    </xf>
    <xf numFmtId="2" fontId="6" fillId="15" borderId="1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6" fillId="14" borderId="18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1" fontId="7" fillId="14" borderId="24" xfId="0" applyNumberFormat="1" applyFont="1" applyFill="1" applyBorder="1" applyAlignment="1">
      <alignment horizontal="center" vertical="center" wrapText="1"/>
    </xf>
    <xf numFmtId="1" fontId="7" fillId="14" borderId="25" xfId="0" applyNumberFormat="1" applyFont="1" applyFill="1" applyBorder="1" applyAlignment="1">
      <alignment horizontal="center" vertical="center" wrapText="1"/>
    </xf>
    <xf numFmtId="2" fontId="7" fillId="14" borderId="25" xfId="0" applyNumberFormat="1" applyFont="1" applyFill="1" applyBorder="1" applyAlignment="1">
      <alignment horizontal="center" vertical="center" wrapText="1"/>
    </xf>
    <xf numFmtId="1" fontId="7" fillId="14" borderId="26" xfId="0" applyNumberFormat="1" applyFont="1" applyFill="1" applyBorder="1" applyAlignment="1">
      <alignment horizontal="center" vertical="center" wrapText="1"/>
    </xf>
    <xf numFmtId="1" fontId="7" fillId="14" borderId="27" xfId="0" applyNumberFormat="1" applyFont="1" applyFill="1" applyBorder="1" applyAlignment="1">
      <alignment horizontal="center" vertical="center" wrapText="1"/>
    </xf>
    <xf numFmtId="1" fontId="7" fillId="14" borderId="28" xfId="0" applyNumberFormat="1" applyFont="1" applyFill="1" applyBorder="1" applyAlignment="1">
      <alignment horizontal="center" vertical="center" wrapText="1"/>
    </xf>
    <xf numFmtId="1" fontId="7" fillId="16" borderId="5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" fontId="3" fillId="2" borderId="24" xfId="0" applyNumberFormat="1" applyFont="1" applyFill="1" applyBorder="1" applyAlignment="1">
      <alignment horizontal="center" vertical="center"/>
    </xf>
    <xf numFmtId="0" fontId="4" fillId="17" borderId="23" xfId="0" applyFont="1" applyFill="1" applyBorder="1" applyAlignment="1">
      <alignment horizontal="center" vertical="center"/>
    </xf>
    <xf numFmtId="0" fontId="4" fillId="17" borderId="24" xfId="0" applyFont="1" applyFill="1" applyBorder="1" applyAlignment="1">
      <alignment horizontal="center" vertical="center"/>
    </xf>
    <xf numFmtId="2" fontId="4" fillId="17" borderId="24" xfId="0" applyNumberFormat="1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1" fontId="0" fillId="17" borderId="5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7" fillId="14" borderId="23" xfId="0" applyFont="1" applyFill="1" applyBorder="1" applyAlignment="1">
      <alignment horizontal="center" vertical="center" wrapText="1"/>
    </xf>
    <xf numFmtId="0" fontId="7" fillId="14" borderId="24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</cellXfs>
  <cellStyles count="1">
    <cellStyle name="Normal" xfId="0" builtinId="0"/>
  </cellStyles>
  <dxfs count="78"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27" activePane="bottomRight" state="frozen"/>
      <selection pane="topRight" activeCell="Z1" sqref="Z1"/>
      <selection pane="bottomLeft" activeCell="A9" sqref="A9"/>
      <selection pane="bottomRight" sqref="A1:XFD1048576"/>
    </sheetView>
  </sheetViews>
  <sheetFormatPr defaultRowHeight="15"/>
  <cols>
    <col min="1" max="1" width="7.42578125" style="2" customWidth="1"/>
    <col min="2" max="2" width="15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7.5703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.85546875" style="2" bestFit="1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122" t="s">
        <v>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2"/>
    </row>
    <row r="2" spans="1:56" ht="21" customHeight="1" thickBot="1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2"/>
      <c r="AR2" s="122"/>
      <c r="AS2" s="122"/>
      <c r="AT2" s="122"/>
    </row>
    <row r="3" spans="1:56" ht="18.75">
      <c r="A3" s="123" t="s">
        <v>73</v>
      </c>
      <c r="B3" s="124"/>
      <c r="C3" s="125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126"/>
      <c r="AS3" s="126"/>
      <c r="AT3" s="126"/>
    </row>
    <row r="4" spans="1:56">
      <c r="A4" s="127" t="s">
        <v>1</v>
      </c>
      <c r="B4" s="127"/>
      <c r="C4" s="3"/>
      <c r="D4" s="3">
        <v>400599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5">
        <v>1580</v>
      </c>
      <c r="L4" s="5">
        <v>0</v>
      </c>
      <c r="M4" s="127">
        <v>2070</v>
      </c>
      <c r="N4" s="127"/>
      <c r="O4" s="5">
        <v>1110</v>
      </c>
      <c r="P4" s="5">
        <v>2480</v>
      </c>
      <c r="Q4" s="4">
        <v>0</v>
      </c>
      <c r="R4" s="4">
        <v>0</v>
      </c>
      <c r="S4" s="4">
        <v>746</v>
      </c>
      <c r="T4" s="4"/>
      <c r="U4" s="4"/>
      <c r="V4" s="4"/>
      <c r="W4" s="4"/>
      <c r="X4" s="4"/>
      <c r="Y4" s="4"/>
      <c r="Z4" s="4">
        <v>206</v>
      </c>
      <c r="AA4" s="4">
        <v>242</v>
      </c>
      <c r="AB4" s="4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27" t="s">
        <v>2</v>
      </c>
      <c r="B5" s="127"/>
      <c r="C5" s="3"/>
      <c r="D5" s="3">
        <v>472497</v>
      </c>
      <c r="E5" s="3"/>
      <c r="F5" s="3"/>
      <c r="G5" s="3"/>
      <c r="H5" s="3"/>
      <c r="I5" s="3"/>
      <c r="J5" s="3"/>
      <c r="K5" s="7">
        <v>2000</v>
      </c>
      <c r="L5" s="7"/>
      <c r="M5" s="7">
        <v>2000</v>
      </c>
      <c r="N5" s="7"/>
      <c r="O5" s="7"/>
      <c r="P5" s="7">
        <v>5000</v>
      </c>
      <c r="Q5" s="3"/>
      <c r="R5" s="3"/>
      <c r="S5" s="3">
        <v>2000</v>
      </c>
      <c r="T5" s="3"/>
      <c r="U5" s="3"/>
      <c r="V5" s="3"/>
      <c r="W5" s="3"/>
      <c r="X5" s="3"/>
      <c r="Y5" s="3"/>
      <c r="Z5" s="3">
        <v>500</v>
      </c>
      <c r="AA5" s="3"/>
      <c r="AB5" s="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5370</v>
      </c>
      <c r="E7" s="37"/>
      <c r="F7" s="36"/>
      <c r="G7" s="37"/>
      <c r="H7" s="37"/>
      <c r="I7" s="37"/>
      <c r="J7" s="37"/>
      <c r="K7" s="37">
        <v>920</v>
      </c>
      <c r="L7" s="37"/>
      <c r="M7" s="37">
        <v>150</v>
      </c>
      <c r="N7" s="37"/>
      <c r="O7" s="37">
        <v>30</v>
      </c>
      <c r="P7" s="37">
        <v>240</v>
      </c>
      <c r="Q7" s="38"/>
      <c r="R7" s="38"/>
      <c r="S7" s="38">
        <v>33</v>
      </c>
      <c r="T7" s="38"/>
      <c r="U7" s="38"/>
      <c r="V7" s="38"/>
      <c r="W7" s="38"/>
      <c r="X7" s="38"/>
      <c r="Y7" s="38"/>
      <c r="Z7" s="38"/>
      <c r="AA7" s="38">
        <v>1</v>
      </c>
      <c r="AB7" s="38"/>
      <c r="AC7" s="39">
        <f>D7*1+E7*999+F7*499+G7*75+H7*50+I7*30+K7*20+L7*19+M7*10+P7*9+N7*10+J7*29+S7*191+V7*4744+W7*110+X7*450+Y7*110+Z7*191+AA7*182+AB7*182+U7*30+T7*350+R7*4+Q7*5+O7*9</f>
        <v>34185</v>
      </c>
      <c r="AD7" s="38">
        <f t="shared" ref="AD7:AD27" si="0">D7*1</f>
        <v>5370</v>
      </c>
      <c r="AE7" s="40">
        <f t="shared" ref="AE7:AE27" si="1">D7*2.75%</f>
        <v>147.67500000000001</v>
      </c>
      <c r="AF7" s="40">
        <f t="shared" ref="AF7:AF27" si="2">AD7*0.95%</f>
        <v>51.015000000000001</v>
      </c>
      <c r="AG7" s="40">
        <f>SUM(E7*999+F7*499+G7*75+H7*50+I7*30+K7*20+L7*19+M7*10+P7*9+N7*10+J7*29+R7*4+Q7*5+O7*9)*2.8%</f>
        <v>625.2399999999999</v>
      </c>
      <c r="AH7" s="40">
        <f t="shared" ref="AH7:AH27" si="3">SUM(E7*999+F7*499+G7*75+H7*50+I7*30+J7*29+K7*20+L7*19+M7*10+N7*10+O7*9+P7*9+Q7*5+R7*4)*0.95%</f>
        <v>212.13499999999999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184.52500000000001</v>
      </c>
      <c r="AP7" s="43"/>
      <c r="AQ7" s="44">
        <v>80</v>
      </c>
      <c r="AR7" s="45">
        <f>AC7-AE7-AG7-AJ7-AK7-AL7-AM7-AN7-AP7-AQ7</f>
        <v>33332.084999999999</v>
      </c>
      <c r="AS7" s="46">
        <f t="shared" ref="AS7:AS19" si="4">AF7+AH7+AI7</f>
        <v>263.14999999999998</v>
      </c>
      <c r="AT7" s="47">
        <f t="shared" ref="AT7:AT19" si="5">AS7-AQ7-AN7</f>
        <v>183.14999999999998</v>
      </c>
      <c r="AU7" s="48"/>
      <c r="AV7" s="129"/>
      <c r="AW7" s="12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5185</v>
      </c>
      <c r="E8" s="51"/>
      <c r="F8" s="50"/>
      <c r="G8" s="51"/>
      <c r="H8" s="51"/>
      <c r="I8" s="51"/>
      <c r="J8" s="51"/>
      <c r="K8" s="51"/>
      <c r="L8" s="51"/>
      <c r="M8" s="51">
        <v>50</v>
      </c>
      <c r="N8" s="51"/>
      <c r="O8" s="51"/>
      <c r="P8" s="51">
        <v>50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6135</v>
      </c>
      <c r="AD8" s="35">
        <f t="shared" si="0"/>
        <v>5185</v>
      </c>
      <c r="AE8" s="52">
        <f t="shared" si="1"/>
        <v>142.58750000000001</v>
      </c>
      <c r="AF8" s="52">
        <f t="shared" si="2"/>
        <v>49.2575</v>
      </c>
      <c r="AG8" s="40">
        <f t="shared" ref="AG8:AG27" si="7">SUM(E8*999+F8*499+G8*75+H8*50+I8*30+K8*20+L8*19+M8*10+P8*9+N8*10+J8*29+R8*4+Q8*5+O8*9)*2.75%</f>
        <v>26.125</v>
      </c>
      <c r="AH8" s="52">
        <f t="shared" si="3"/>
        <v>9.0250000000000004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145.33750000000001</v>
      </c>
      <c r="AP8" s="53"/>
      <c r="AQ8" s="44">
        <v>61</v>
      </c>
      <c r="AR8" s="45">
        <f>AC8-AE8-AG8-AJ8-AK8-AL8-AM8-AN8-AP8-AQ8</f>
        <v>5905.2875000000004</v>
      </c>
      <c r="AS8" s="54">
        <f t="shared" si="4"/>
        <v>58.282499999999999</v>
      </c>
      <c r="AT8" s="55">
        <f t="shared" si="5"/>
        <v>-2.7175000000000011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10088</v>
      </c>
      <c r="E9" s="51"/>
      <c r="F9" s="50"/>
      <c r="G9" s="51"/>
      <c r="H9" s="51"/>
      <c r="I9" s="51"/>
      <c r="J9" s="51"/>
      <c r="K9" s="51"/>
      <c r="L9" s="51"/>
      <c r="M9" s="51">
        <v>200</v>
      </c>
      <c r="N9" s="51"/>
      <c r="O9" s="51"/>
      <c r="P9" s="51">
        <v>210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13978</v>
      </c>
      <c r="AD9" s="35">
        <f t="shared" si="0"/>
        <v>10088</v>
      </c>
      <c r="AE9" s="52">
        <f t="shared" si="1"/>
        <v>277.42</v>
      </c>
      <c r="AF9" s="52">
        <f t="shared" si="2"/>
        <v>95.835999999999999</v>
      </c>
      <c r="AG9" s="40">
        <f t="shared" si="7"/>
        <v>106.97499999999999</v>
      </c>
      <c r="AH9" s="52">
        <f t="shared" si="3"/>
        <v>36.954999999999998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288.69499999999999</v>
      </c>
      <c r="AP9" s="53"/>
      <c r="AQ9" s="44">
        <v>123</v>
      </c>
      <c r="AR9" s="45">
        <f t="shared" ref="AR9:AR27" si="10">AC9-AE9-AG9-AJ9-AK9-AL9-AM9-AN9-AP9-AQ9</f>
        <v>13470.605</v>
      </c>
      <c r="AS9" s="54">
        <f t="shared" si="4"/>
        <v>132.791</v>
      </c>
      <c r="AT9" s="55">
        <f t="shared" si="5"/>
        <v>9.7909999999999968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514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25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5289</v>
      </c>
      <c r="AD10" s="35">
        <f>D10*1</f>
        <v>514</v>
      </c>
      <c r="AE10" s="52">
        <f>D10*2.75%</f>
        <v>14.135</v>
      </c>
      <c r="AF10" s="52">
        <f>AD10*0.95%</f>
        <v>4.883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14.135</v>
      </c>
      <c r="AP10" s="53"/>
      <c r="AQ10" s="44"/>
      <c r="AR10" s="45">
        <f t="shared" si="10"/>
        <v>5274.8649999999998</v>
      </c>
      <c r="AS10" s="54">
        <f>AF10+AH10+AI10</f>
        <v>4.883</v>
      </c>
      <c r="AT10" s="55">
        <f>AS10-AQ10-AN10</f>
        <v>4.883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4629</v>
      </c>
      <c r="E11" s="51"/>
      <c r="F11" s="50"/>
      <c r="G11" s="51"/>
      <c r="H11" s="51"/>
      <c r="I11" s="51"/>
      <c r="J11" s="51"/>
      <c r="K11" s="51"/>
      <c r="L11" s="51"/>
      <c r="M11" s="51">
        <v>100</v>
      </c>
      <c r="N11" s="51"/>
      <c r="O11" s="59"/>
      <c r="P11" s="51">
        <v>300</v>
      </c>
      <c r="Q11" s="35"/>
      <c r="R11" s="35"/>
      <c r="S11" s="35">
        <v>6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9475</v>
      </c>
      <c r="AD11" s="35">
        <f t="shared" si="0"/>
        <v>4629</v>
      </c>
      <c r="AE11" s="52">
        <f t="shared" si="1"/>
        <v>127.2975</v>
      </c>
      <c r="AF11" s="52">
        <f t="shared" si="2"/>
        <v>43.975499999999997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138.29750000000001</v>
      </c>
      <c r="AP11" s="53"/>
      <c r="AQ11" s="44">
        <v>49</v>
      </c>
      <c r="AR11" s="45">
        <f t="shared" si="10"/>
        <v>9196.9524999999994</v>
      </c>
      <c r="AS11" s="54">
        <f t="shared" si="4"/>
        <v>79.125499999999988</v>
      </c>
      <c r="AT11" s="55">
        <f t="shared" si="5"/>
        <v>30.125499999999988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4638</v>
      </c>
      <c r="E12" s="51"/>
      <c r="F12" s="50"/>
      <c r="G12" s="51"/>
      <c r="H12" s="51"/>
      <c r="I12" s="51"/>
      <c r="J12" s="51"/>
      <c r="K12" s="51"/>
      <c r="L12" s="51"/>
      <c r="M12" s="51">
        <v>50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5588</v>
      </c>
      <c r="AD12" s="35">
        <f>D12*1</f>
        <v>4638</v>
      </c>
      <c r="AE12" s="52">
        <f>D12*2.75%</f>
        <v>127.545</v>
      </c>
      <c r="AF12" s="52">
        <f>AD12*0.95%</f>
        <v>44.061</v>
      </c>
      <c r="AG12" s="40">
        <f t="shared" si="7"/>
        <v>26.125</v>
      </c>
      <c r="AH12" s="52">
        <f t="shared" si="3"/>
        <v>9.0250000000000004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130.29499999999999</v>
      </c>
      <c r="AP12" s="53"/>
      <c r="AQ12" s="44">
        <v>34</v>
      </c>
      <c r="AR12" s="45">
        <f t="shared" si="10"/>
        <v>5400.33</v>
      </c>
      <c r="AS12" s="54">
        <f>AF12+AH12+AI12</f>
        <v>53.085999999999999</v>
      </c>
      <c r="AT12" s="55">
        <f>AS12-AQ12-AN12</f>
        <v>19.085999999999999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2724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>
        <v>10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3004</v>
      </c>
      <c r="AD13" s="35">
        <f t="shared" si="0"/>
        <v>2724</v>
      </c>
      <c r="AE13" s="52">
        <f t="shared" si="1"/>
        <v>74.91</v>
      </c>
      <c r="AF13" s="52">
        <f t="shared" si="2"/>
        <v>25.878</v>
      </c>
      <c r="AG13" s="40">
        <f t="shared" si="7"/>
        <v>7.7</v>
      </c>
      <c r="AH13" s="52">
        <f t="shared" si="3"/>
        <v>2.66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75.734999999999999</v>
      </c>
      <c r="AP13" s="53"/>
      <c r="AQ13" s="44">
        <v>26</v>
      </c>
      <c r="AR13" s="45">
        <f t="shared" si="10"/>
        <v>2895.3900000000003</v>
      </c>
      <c r="AS13" s="54">
        <f t="shared" si="4"/>
        <v>28.538</v>
      </c>
      <c r="AT13" s="55">
        <f>AS13-AQ13-AN13</f>
        <v>2.5380000000000003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11024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11024</v>
      </c>
      <c r="AD14" s="35">
        <f t="shared" si="0"/>
        <v>11024</v>
      </c>
      <c r="AE14" s="52">
        <f t="shared" si="1"/>
        <v>303.16000000000003</v>
      </c>
      <c r="AF14" s="52">
        <f t="shared" si="2"/>
        <v>104.72799999999999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303.16000000000003</v>
      </c>
      <c r="AP14" s="53"/>
      <c r="AQ14" s="44">
        <v>100</v>
      </c>
      <c r="AR14" s="45">
        <f>AC14-AE14-AG14-AJ14-AK14-AL14-AM14-AN14-AP14-AQ14</f>
        <v>10620.84</v>
      </c>
      <c r="AS14" s="54">
        <f t="shared" si="4"/>
        <v>104.72799999999999</v>
      </c>
      <c r="AT14" s="61">
        <f t="shared" si="5"/>
        <v>4.7279999999999944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8427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8427</v>
      </c>
      <c r="AD15" s="35">
        <f t="shared" si="0"/>
        <v>8427</v>
      </c>
      <c r="AE15" s="52">
        <f t="shared" si="1"/>
        <v>231.74250000000001</v>
      </c>
      <c r="AF15" s="52">
        <f t="shared" si="2"/>
        <v>80.0565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231.74250000000001</v>
      </c>
      <c r="AP15" s="53"/>
      <c r="AQ15" s="44">
        <v>70</v>
      </c>
      <c r="AR15" s="45">
        <f t="shared" si="10"/>
        <v>8125.2574999999997</v>
      </c>
      <c r="AS15" s="54">
        <f>AF15+AH15+AI15</f>
        <v>80.0565</v>
      </c>
      <c r="AT15" s="55">
        <f>AS15-AQ15-AN15</f>
        <v>10.0565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10717</v>
      </c>
      <c r="E16" s="51"/>
      <c r="F16" s="50"/>
      <c r="G16" s="51"/>
      <c r="H16" s="51"/>
      <c r="I16" s="51"/>
      <c r="J16" s="51"/>
      <c r="K16" s="51"/>
      <c r="L16" s="51"/>
      <c r="M16" s="51">
        <v>30</v>
      </c>
      <c r="N16" s="51"/>
      <c r="O16" s="51">
        <v>10</v>
      </c>
      <c r="P16" s="51">
        <v>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11557</v>
      </c>
      <c r="AD16" s="35">
        <f t="shared" si="0"/>
        <v>10717</v>
      </c>
      <c r="AE16" s="52">
        <f t="shared" si="1"/>
        <v>294.71750000000003</v>
      </c>
      <c r="AF16" s="52">
        <f t="shared" si="2"/>
        <v>101.8115</v>
      </c>
      <c r="AG16" s="40">
        <f t="shared" si="7"/>
        <v>23.1</v>
      </c>
      <c r="AH16" s="52">
        <f t="shared" si="3"/>
        <v>7.9799999999999995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297.1925</v>
      </c>
      <c r="AP16" s="53"/>
      <c r="AQ16" s="44">
        <v>80</v>
      </c>
      <c r="AR16" s="45">
        <f>AC16-AE16-AG16-AJ16-AK16-AL16-AM16-AN16-AP16-AQ16</f>
        <v>11159.182499999999</v>
      </c>
      <c r="AS16" s="54">
        <f t="shared" si="4"/>
        <v>109.7915</v>
      </c>
      <c r="AT16" s="55">
        <f t="shared" si="5"/>
        <v>29.791499999999999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4631</v>
      </c>
      <c r="E17" s="51"/>
      <c r="F17" s="50"/>
      <c r="G17" s="51"/>
      <c r="H17" s="51"/>
      <c r="I17" s="51"/>
      <c r="J17" s="51"/>
      <c r="K17" s="51"/>
      <c r="L17" s="51"/>
      <c r="M17" s="51">
        <v>30</v>
      </c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4931</v>
      </c>
      <c r="AD17" s="35">
        <f>D17*1</f>
        <v>4631</v>
      </c>
      <c r="AE17" s="52">
        <f>D17*2.75%</f>
        <v>127.35250000000001</v>
      </c>
      <c r="AF17" s="52">
        <f>AD17*0.95%</f>
        <v>43.994500000000002</v>
      </c>
      <c r="AG17" s="40">
        <f t="shared" si="7"/>
        <v>8.25</v>
      </c>
      <c r="AH17" s="52">
        <f t="shared" si="3"/>
        <v>2.85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128.17750000000001</v>
      </c>
      <c r="AP17" s="53"/>
      <c r="AQ17" s="44">
        <v>45</v>
      </c>
      <c r="AR17" s="45">
        <f>AC17-AE17-AG17-AJ17-AK17-AL17-AM17-AN17-AP17-AQ17</f>
        <v>4750.3975</v>
      </c>
      <c r="AS17" s="54">
        <f>AF17+AH17+AI17</f>
        <v>46.844500000000004</v>
      </c>
      <c r="AT17" s="55">
        <f>AS17-AQ17-AN17</f>
        <v>1.8445000000000036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5097</v>
      </c>
      <c r="E18" s="51"/>
      <c r="F18" s="50"/>
      <c r="G18" s="51"/>
      <c r="H18" s="51"/>
      <c r="I18" s="51"/>
      <c r="J18" s="51"/>
      <c r="K18" s="51"/>
      <c r="L18" s="51"/>
      <c r="M18" s="51">
        <v>100</v>
      </c>
      <c r="N18" s="51"/>
      <c r="O18" s="51"/>
      <c r="P18" s="51">
        <v>20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6277</v>
      </c>
      <c r="AD18" s="35">
        <f>D18*1</f>
        <v>5097</v>
      </c>
      <c r="AE18" s="52">
        <f>D18*2.75%</f>
        <v>140.16749999999999</v>
      </c>
      <c r="AF18" s="52">
        <f>AD18*0.95%</f>
        <v>48.421500000000002</v>
      </c>
      <c r="AG18" s="40">
        <f t="shared" si="7"/>
        <v>32.450000000000003</v>
      </c>
      <c r="AH18" s="52">
        <f t="shared" si="3"/>
        <v>11.209999999999999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143.4675</v>
      </c>
      <c r="AP18" s="53"/>
      <c r="AQ18" s="44">
        <v>100</v>
      </c>
      <c r="AR18" s="45">
        <f t="shared" si="10"/>
        <v>6004.3825000000006</v>
      </c>
      <c r="AS18" s="54">
        <f>AF18+AH18+AI18</f>
        <v>59.631500000000003</v>
      </c>
      <c r="AT18" s="55">
        <f>AS18-AQ18-AN18</f>
        <v>-40.368499999999997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129</v>
      </c>
      <c r="T19" s="35"/>
      <c r="U19" s="35"/>
      <c r="V19" s="35"/>
      <c r="W19" s="35"/>
      <c r="X19" s="35"/>
      <c r="Y19" s="35"/>
      <c r="Z19" s="35"/>
      <c r="AA19" s="35">
        <v>3</v>
      </c>
      <c r="AB19" s="35"/>
      <c r="AC19" s="39">
        <f t="shared" si="6"/>
        <v>25185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25185</v>
      </c>
      <c r="AS19" s="54">
        <f t="shared" si="4"/>
        <v>0</v>
      </c>
      <c r="AT19" s="66">
        <f t="shared" si="5"/>
        <v>0</v>
      </c>
      <c r="AU19" s="56"/>
      <c r="AV19" s="67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6680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6680</v>
      </c>
      <c r="AD20" s="35">
        <f t="shared" si="0"/>
        <v>6680</v>
      </c>
      <c r="AE20" s="52">
        <f t="shared" si="1"/>
        <v>183.7</v>
      </c>
      <c r="AF20" s="52">
        <f t="shared" si="2"/>
        <v>63.46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183.7</v>
      </c>
      <c r="AP20" s="53"/>
      <c r="AQ20" s="64">
        <v>61</v>
      </c>
      <c r="AR20" s="65">
        <f>AC20-AE20-AG20-AJ20-AK20-AL20-AM20-AN20-AP20-AQ20</f>
        <v>6435.3</v>
      </c>
      <c r="AS20" s="54">
        <f>AF20+AH20+AI20</f>
        <v>63.46</v>
      </c>
      <c r="AT20" s="66">
        <f>AS20-AQ20-AN20</f>
        <v>2.4600000000000009</v>
      </c>
      <c r="AU20" s="56"/>
      <c r="AV20" s="67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58</v>
      </c>
      <c r="D21" s="50">
        <v>4367</v>
      </c>
      <c r="E21" s="51"/>
      <c r="F21" s="50"/>
      <c r="G21" s="51"/>
      <c r="H21" s="51"/>
      <c r="I21" s="51"/>
      <c r="J21" s="51"/>
      <c r="K21" s="51"/>
      <c r="L21" s="51"/>
      <c r="M21" s="51">
        <v>40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>
        <v>2</v>
      </c>
      <c r="AA21" s="35"/>
      <c r="AB21" s="35"/>
      <c r="AC21" s="39">
        <f t="shared" si="6"/>
        <v>5149</v>
      </c>
      <c r="AD21" s="35">
        <f t="shared" si="0"/>
        <v>4367</v>
      </c>
      <c r="AE21" s="52">
        <f t="shared" si="1"/>
        <v>120.0925</v>
      </c>
      <c r="AF21" s="52">
        <f t="shared" si="2"/>
        <v>41.486499999999999</v>
      </c>
      <c r="AG21" s="40">
        <f t="shared" si="7"/>
        <v>11</v>
      </c>
      <c r="AH21" s="52">
        <f t="shared" si="3"/>
        <v>3.8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121.1925</v>
      </c>
      <c r="AP21" s="53"/>
      <c r="AQ21" s="64">
        <v>42</v>
      </c>
      <c r="AR21" s="68">
        <f t="shared" si="10"/>
        <v>4975.9075000000003</v>
      </c>
      <c r="AS21" s="54">
        <f t="shared" ref="AS21:AS27" si="11">AF21+AH21+AI21</f>
        <v>45.286499999999997</v>
      </c>
      <c r="AT21" s="66">
        <f t="shared" ref="AT21:AT27" si="12">AS21-AQ21-AN21</f>
        <v>3.2864999999999966</v>
      </c>
      <c r="AU21" s="56"/>
      <c r="AV21" s="67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1028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1028</v>
      </c>
      <c r="AD22" s="35">
        <f t="shared" si="0"/>
        <v>1028</v>
      </c>
      <c r="AE22" s="52">
        <f t="shared" si="1"/>
        <v>28.27</v>
      </c>
      <c r="AF22" s="52">
        <f t="shared" si="2"/>
        <v>9.766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28.27</v>
      </c>
      <c r="AP22" s="53"/>
      <c r="AQ22" s="64"/>
      <c r="AR22" s="68">
        <f>AC22-AE22-AG22-AJ22-AK22-AL22-AM22-AN22-AP22-AQ22</f>
        <v>999.73</v>
      </c>
      <c r="AS22" s="54">
        <f>AF22+AH22+AI22</f>
        <v>9.766</v>
      </c>
      <c r="AT22" s="66">
        <f>AS22-AQ22-AN22</f>
        <v>9.766</v>
      </c>
      <c r="AU22" s="56"/>
      <c r="AV22" s="67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50">
        <v>3132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3132</v>
      </c>
      <c r="AD23" s="35">
        <f t="shared" si="0"/>
        <v>3132</v>
      </c>
      <c r="AE23" s="52">
        <f t="shared" si="1"/>
        <v>86.13</v>
      </c>
      <c r="AF23" s="52">
        <f t="shared" si="2"/>
        <v>29.753999999999998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86.13</v>
      </c>
      <c r="AP23" s="53"/>
      <c r="AQ23" s="64">
        <v>30</v>
      </c>
      <c r="AR23" s="68">
        <f>AC23-AE23-AG23-AJ23-AK23-AL23-AM23-AN23-AP23-AQ23</f>
        <v>3015.87</v>
      </c>
      <c r="AS23" s="54">
        <f t="shared" si="11"/>
        <v>29.753999999999998</v>
      </c>
      <c r="AT23" s="66">
        <f t="shared" si="12"/>
        <v>-0.24600000000000222</v>
      </c>
      <c r="AU23" s="56"/>
      <c r="AV23" s="67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12055</v>
      </c>
      <c r="E24" s="51"/>
      <c r="F24" s="50"/>
      <c r="G24" s="51"/>
      <c r="H24" s="51"/>
      <c r="I24" s="51"/>
      <c r="J24" s="51"/>
      <c r="K24" s="51">
        <v>20</v>
      </c>
      <c r="L24" s="51"/>
      <c r="M24" s="51">
        <v>60</v>
      </c>
      <c r="N24" s="51"/>
      <c r="O24" s="51"/>
      <c r="P24" s="51">
        <v>180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14675</v>
      </c>
      <c r="AD24" s="35">
        <f t="shared" si="0"/>
        <v>12055</v>
      </c>
      <c r="AE24" s="52">
        <f t="shared" si="1"/>
        <v>331.51249999999999</v>
      </c>
      <c r="AF24" s="52">
        <f t="shared" si="2"/>
        <v>114.52249999999999</v>
      </c>
      <c r="AG24" s="40">
        <f t="shared" si="7"/>
        <v>72.05</v>
      </c>
      <c r="AH24" s="52">
        <f t="shared" si="3"/>
        <v>24.89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338.66250000000002</v>
      </c>
      <c r="AP24" s="53"/>
      <c r="AQ24" s="64">
        <v>111</v>
      </c>
      <c r="AR24" s="68">
        <f t="shared" si="10"/>
        <v>14160.4375</v>
      </c>
      <c r="AS24" s="54">
        <f t="shared" si="11"/>
        <v>139.41249999999999</v>
      </c>
      <c r="AT24" s="66">
        <f t="shared" si="12"/>
        <v>28.412499999999994</v>
      </c>
      <c r="AU24" s="56"/>
      <c r="AV24" s="67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5347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5347</v>
      </c>
      <c r="AD25" s="35">
        <f t="shared" si="0"/>
        <v>5347</v>
      </c>
      <c r="AE25" s="52">
        <f t="shared" si="1"/>
        <v>147.04249999999999</v>
      </c>
      <c r="AF25" s="52">
        <f t="shared" si="2"/>
        <v>50.796500000000002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147.04249999999999</v>
      </c>
      <c r="AP25" s="53"/>
      <c r="AQ25" s="64">
        <v>50</v>
      </c>
      <c r="AR25" s="68">
        <f t="shared" si="10"/>
        <v>5149.9575000000004</v>
      </c>
      <c r="AS25" s="54">
        <f t="shared" si="11"/>
        <v>50.796500000000002</v>
      </c>
      <c r="AT25" s="66">
        <f t="shared" si="12"/>
        <v>0.79650000000000176</v>
      </c>
      <c r="AU25" s="56"/>
      <c r="AV25" s="67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3144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3144</v>
      </c>
      <c r="AD26" s="35">
        <f t="shared" si="0"/>
        <v>3144</v>
      </c>
      <c r="AE26" s="52">
        <f t="shared" si="1"/>
        <v>86.46</v>
      </c>
      <c r="AF26" s="52">
        <f t="shared" si="2"/>
        <v>29.867999999999999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86.46</v>
      </c>
      <c r="AP26" s="53"/>
      <c r="AQ26" s="64">
        <v>32</v>
      </c>
      <c r="AR26" s="68">
        <f t="shared" si="10"/>
        <v>3025.54</v>
      </c>
      <c r="AS26" s="54">
        <f t="shared" si="11"/>
        <v>29.867999999999999</v>
      </c>
      <c r="AT26" s="66">
        <f t="shared" si="12"/>
        <v>-2.1320000000000014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69</v>
      </c>
      <c r="D27" s="50">
        <v>6916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6916</v>
      </c>
      <c r="AD27" s="35">
        <f t="shared" si="0"/>
        <v>6916</v>
      </c>
      <c r="AE27" s="52">
        <f t="shared" si="1"/>
        <v>190.19</v>
      </c>
      <c r="AF27" s="52">
        <f t="shared" si="2"/>
        <v>65.701999999999998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190.19</v>
      </c>
      <c r="AP27" s="53"/>
      <c r="AQ27" s="64">
        <v>100</v>
      </c>
      <c r="AR27" s="68">
        <f t="shared" si="10"/>
        <v>6625.81</v>
      </c>
      <c r="AS27" s="54">
        <f t="shared" si="11"/>
        <v>65.701999999999998</v>
      </c>
      <c r="AT27" s="66">
        <f t="shared" si="12"/>
        <v>-34.298000000000002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30" t="s">
        <v>70</v>
      </c>
      <c r="B28" s="131"/>
      <c r="C28" s="131"/>
      <c r="D28" s="72">
        <f t="shared" ref="D28:K28" si="13">SUM(D7:D27)</f>
        <v>115713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940</v>
      </c>
      <c r="L28" s="72">
        <f t="shared" ref="L28:AT28" si="14">SUM(L7:L27)</f>
        <v>0</v>
      </c>
      <c r="M28" s="72">
        <f t="shared" si="14"/>
        <v>820</v>
      </c>
      <c r="N28" s="72">
        <f t="shared" si="14"/>
        <v>0</v>
      </c>
      <c r="O28" s="72">
        <f t="shared" si="14"/>
        <v>50</v>
      </c>
      <c r="P28" s="72">
        <f t="shared" si="14"/>
        <v>1110</v>
      </c>
      <c r="Q28" s="72">
        <f t="shared" si="14"/>
        <v>0</v>
      </c>
      <c r="R28" s="72">
        <f t="shared" si="14"/>
        <v>0</v>
      </c>
      <c r="S28" s="72">
        <f t="shared" si="14"/>
        <v>193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4</v>
      </c>
      <c r="AB28" s="72">
        <f t="shared" si="14"/>
        <v>0</v>
      </c>
      <c r="AC28" s="73">
        <f t="shared" si="14"/>
        <v>191126</v>
      </c>
      <c r="AD28" s="73">
        <f t="shared" si="14"/>
        <v>115713</v>
      </c>
      <c r="AE28" s="73">
        <f t="shared" si="14"/>
        <v>3182.1075000000001</v>
      </c>
      <c r="AF28" s="73">
        <f t="shared" si="14"/>
        <v>1099.2735</v>
      </c>
      <c r="AG28" s="73">
        <f t="shared" si="14"/>
        <v>1040.7650000000001</v>
      </c>
      <c r="AH28" s="73">
        <f t="shared" si="14"/>
        <v>355.68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3262.4075000000003</v>
      </c>
      <c r="AP28" s="73">
        <f t="shared" si="14"/>
        <v>0</v>
      </c>
      <c r="AQ28" s="75">
        <f t="shared" si="14"/>
        <v>1194</v>
      </c>
      <c r="AR28" s="76">
        <f t="shared" si="14"/>
        <v>185709.1275</v>
      </c>
      <c r="AS28" s="76">
        <f t="shared" si="14"/>
        <v>1454.9534999999996</v>
      </c>
      <c r="AT28" s="77">
        <f t="shared" si="14"/>
        <v>260.95349999999996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32" t="s">
        <v>71</v>
      </c>
      <c r="B29" s="133"/>
      <c r="C29" s="134"/>
      <c r="D29" s="82">
        <f>D4+D5-D28</f>
        <v>757383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2640</v>
      </c>
      <c r="L29" s="82">
        <f t="shared" si="15"/>
        <v>0</v>
      </c>
      <c r="M29" s="82">
        <f t="shared" si="15"/>
        <v>3250</v>
      </c>
      <c r="N29" s="82">
        <f t="shared" si="15"/>
        <v>0</v>
      </c>
      <c r="O29" s="82">
        <f t="shared" si="15"/>
        <v>1060</v>
      </c>
      <c r="P29" s="82">
        <f t="shared" si="15"/>
        <v>6370</v>
      </c>
      <c r="Q29" s="82">
        <f t="shared" si="15"/>
        <v>0</v>
      </c>
      <c r="R29" s="82">
        <f t="shared" si="15"/>
        <v>0</v>
      </c>
      <c r="S29" s="82">
        <f t="shared" si="15"/>
        <v>2553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704</v>
      </c>
      <c r="AA29" s="82">
        <f t="shared" si="15"/>
        <v>238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94"/>
      <c r="N31" s="95"/>
      <c r="O31" s="95"/>
      <c r="P31" s="96"/>
      <c r="Q31" s="96"/>
      <c r="R31" s="96"/>
      <c r="S31" s="96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77" priority="26" stopIfTrue="1" operator="greaterThan">
      <formula>0</formula>
    </cfRule>
  </conditionalFormatting>
  <conditionalFormatting sqref="AQ31">
    <cfRule type="cellIs" dxfId="76" priority="24" operator="greaterThan">
      <formula>$AQ$7:$AQ$18&lt;100</formula>
    </cfRule>
    <cfRule type="cellIs" dxfId="75" priority="25" operator="greaterThan">
      <formula>100</formula>
    </cfRule>
  </conditionalFormatting>
  <conditionalFormatting sqref="D29:J29 Q29:AB29 Q28:AA28 K4:P29">
    <cfRule type="cellIs" dxfId="74" priority="23" operator="equal">
      <formula>212030016606640</formula>
    </cfRule>
  </conditionalFormatting>
  <conditionalFormatting sqref="D29:J29 L29:AB29 L28:AA28 K4:K29">
    <cfRule type="cellIs" dxfId="73" priority="21" operator="equal">
      <formula>$K$4</formula>
    </cfRule>
    <cfRule type="cellIs" dxfId="72" priority="22" operator="equal">
      <formula>2120</formula>
    </cfRule>
  </conditionalFormatting>
  <conditionalFormatting sqref="D29:L29 M4:N29">
    <cfRule type="cellIs" dxfId="71" priority="19" operator="equal">
      <formula>$M$4</formula>
    </cfRule>
    <cfRule type="cellIs" dxfId="70" priority="20" operator="equal">
      <formula>300</formula>
    </cfRule>
  </conditionalFormatting>
  <conditionalFormatting sqref="O4:O29">
    <cfRule type="cellIs" dxfId="69" priority="17" operator="equal">
      <formula>$O$4</formula>
    </cfRule>
    <cfRule type="cellIs" dxfId="68" priority="18" operator="equal">
      <formula>1660</formula>
    </cfRule>
  </conditionalFormatting>
  <conditionalFormatting sqref="P4:P29">
    <cfRule type="cellIs" dxfId="67" priority="15" operator="equal">
      <formula>$P$4</formula>
    </cfRule>
    <cfRule type="cellIs" dxfId="66" priority="16" operator="equal">
      <formula>6640</formula>
    </cfRule>
  </conditionalFormatting>
  <conditionalFormatting sqref="AT6:AT28">
    <cfRule type="cellIs" dxfId="65" priority="14" operator="lessThan">
      <formula>0</formula>
    </cfRule>
  </conditionalFormatting>
  <conditionalFormatting sqref="AT7:AT18">
    <cfRule type="cellIs" dxfId="64" priority="11" operator="lessThan">
      <formula>0</formula>
    </cfRule>
    <cfRule type="cellIs" dxfId="63" priority="12" operator="lessThan">
      <formula>0</formula>
    </cfRule>
    <cfRule type="cellIs" dxfId="62" priority="13" operator="lessThan">
      <formula>0</formula>
    </cfRule>
  </conditionalFormatting>
  <conditionalFormatting sqref="L28:AA28 K4:K28">
    <cfRule type="cellIs" dxfId="61" priority="10" operator="equal">
      <formula>$K$4</formula>
    </cfRule>
  </conditionalFormatting>
  <conditionalFormatting sqref="D4 D6:D29">
    <cfRule type="cellIs" dxfId="60" priority="9" operator="equal">
      <formula>$D$4</formula>
    </cfRule>
  </conditionalFormatting>
  <conditionalFormatting sqref="S4:S29">
    <cfRule type="cellIs" dxfId="59" priority="8" operator="equal">
      <formula>$S$4</formula>
    </cfRule>
  </conditionalFormatting>
  <conditionalFormatting sqref="Z4:Z29">
    <cfRule type="cellIs" dxfId="58" priority="7" operator="equal">
      <formula>$Z$4</formula>
    </cfRule>
  </conditionalFormatting>
  <conditionalFormatting sqref="AA4:AA29">
    <cfRule type="cellIs" dxfId="57" priority="6" operator="equal">
      <formula>$AA$4</formula>
    </cfRule>
  </conditionalFormatting>
  <conditionalFormatting sqref="AB4:AB29">
    <cfRule type="cellIs" dxfId="56" priority="5" operator="equal">
      <formula>$AB$4</formula>
    </cfRule>
  </conditionalFormatting>
  <conditionalFormatting sqref="AT7:AT28">
    <cfRule type="cellIs" dxfId="55" priority="2" operator="lessThan">
      <formula>0</formula>
    </cfRule>
    <cfRule type="cellIs" dxfId="54" priority="3" operator="lessThan">
      <formula>0</formula>
    </cfRule>
    <cfRule type="cellIs" dxfId="53" priority="4" operator="lessThan">
      <formula>0</formula>
    </cfRule>
  </conditionalFormatting>
  <conditionalFormatting sqref="D5:AA5">
    <cfRule type="cellIs" dxfId="52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O10" sqref="O10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122" t="s">
        <v>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2"/>
    </row>
    <row r="2" spans="1:56" ht="21" customHeight="1" thickBot="1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2"/>
      <c r="AR2" s="122"/>
      <c r="AS2" s="122"/>
      <c r="AT2" s="122"/>
    </row>
    <row r="3" spans="1:56" ht="18.75">
      <c r="A3" s="123" t="s">
        <v>74</v>
      </c>
      <c r="B3" s="124"/>
      <c r="C3" s="125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126"/>
      <c r="AS3" s="126"/>
      <c r="AT3" s="126"/>
    </row>
    <row r="4" spans="1:56">
      <c r="A4" s="127" t="s">
        <v>1</v>
      </c>
      <c r="B4" s="127"/>
      <c r="C4" s="116"/>
      <c r="D4" s="116">
        <v>757383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15">
        <v>2640</v>
      </c>
      <c r="L4" s="115">
        <v>0</v>
      </c>
      <c r="M4" s="127">
        <v>3250</v>
      </c>
      <c r="N4" s="127"/>
      <c r="O4" s="115">
        <v>1060</v>
      </c>
      <c r="P4" s="115">
        <v>6370</v>
      </c>
      <c r="Q4" s="4">
        <v>0</v>
      </c>
      <c r="R4" s="4">
        <v>0</v>
      </c>
      <c r="S4" s="4">
        <v>2553</v>
      </c>
      <c r="T4" s="4"/>
      <c r="U4" s="4"/>
      <c r="V4" s="4"/>
      <c r="W4" s="4"/>
      <c r="X4" s="4"/>
      <c r="Y4" s="4"/>
      <c r="Z4" s="4">
        <v>704</v>
      </c>
      <c r="AA4" s="4">
        <v>238</v>
      </c>
      <c r="AB4" s="4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27" t="s">
        <v>2</v>
      </c>
      <c r="B5" s="127"/>
      <c r="C5" s="116"/>
      <c r="D5" s="116"/>
      <c r="E5" s="116"/>
      <c r="F5" s="116"/>
      <c r="G5" s="116"/>
      <c r="H5" s="116"/>
      <c r="I5" s="116"/>
      <c r="J5" s="116"/>
      <c r="K5" s="7"/>
      <c r="L5" s="7"/>
      <c r="M5" s="7"/>
      <c r="N5" s="7"/>
      <c r="O5" s="7"/>
      <c r="P5" s="7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10175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80</v>
      </c>
      <c r="Q7" s="38"/>
      <c r="R7" s="38"/>
      <c r="S7" s="38">
        <v>29</v>
      </c>
      <c r="T7" s="38"/>
      <c r="U7" s="38"/>
      <c r="V7" s="38"/>
      <c r="W7" s="38"/>
      <c r="X7" s="38"/>
      <c r="Y7" s="38"/>
      <c r="Z7" s="38"/>
      <c r="AA7" s="38">
        <v>5</v>
      </c>
      <c r="AB7" s="38"/>
      <c r="AC7" s="39">
        <f>D7*1+E7*999+F7*499+G7*75+H7*50+I7*30+K7*20+L7*19+M7*10+P7*9+N7*10+J7*29+S7*191+V7*4744+W7*110+X7*450+Y7*110+Z7*191+AA7*182+AB7*182+U7*30+T7*350+R7*4+Q7*5+O7*9</f>
        <v>17444</v>
      </c>
      <c r="AD7" s="38">
        <f t="shared" ref="AD7:AD27" si="0">D7*1</f>
        <v>10175</v>
      </c>
      <c r="AE7" s="40">
        <f t="shared" ref="AE7:AE27" si="1">D7*2.75%</f>
        <v>279.8125</v>
      </c>
      <c r="AF7" s="40">
        <f t="shared" ref="AF7:AF27" si="2">AD7*0.95%</f>
        <v>96.662499999999994</v>
      </c>
      <c r="AG7" s="40">
        <f>SUM(E7*999+F7*499+G7*75+H7*50+I7*30+K7*20+L7*19+M7*10+P7*9+N7*10+J7*29+R7*4+Q7*5+O7*9)*2.8%</f>
        <v>22.959999999999997</v>
      </c>
      <c r="AH7" s="40">
        <f t="shared" ref="AH7:AH27" si="3">SUM(E7*999+F7*499+G7*75+H7*50+I7*30+J7*29+K7*20+L7*19+M7*10+N7*10+O7*9+P7*9+Q7*5+R7*4)*0.95%</f>
        <v>7.79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282.28750000000002</v>
      </c>
      <c r="AP7" s="43"/>
      <c r="AQ7" s="44">
        <v>91</v>
      </c>
      <c r="AR7" s="45">
        <f>AC7-AE7-AG7-AJ7-AK7-AL7-AM7-AN7-AP7-AQ7</f>
        <v>17050.227500000001</v>
      </c>
      <c r="AS7" s="46">
        <f t="shared" ref="AS7:AS19" si="4">AF7+AH7+AI7</f>
        <v>104.4525</v>
      </c>
      <c r="AT7" s="47">
        <f t="shared" ref="AT7:AT19" si="5">AS7-AQ7-AN7</f>
        <v>13.452500000000001</v>
      </c>
      <c r="AU7" s="48"/>
      <c r="AV7" s="129"/>
      <c r="AW7" s="12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2872</v>
      </c>
      <c r="E8" s="51"/>
      <c r="F8" s="50"/>
      <c r="G8" s="51"/>
      <c r="H8" s="51"/>
      <c r="I8" s="51"/>
      <c r="J8" s="51"/>
      <c r="K8" s="51"/>
      <c r="L8" s="51"/>
      <c r="M8" s="51">
        <v>230</v>
      </c>
      <c r="N8" s="51"/>
      <c r="O8" s="51"/>
      <c r="P8" s="51">
        <v>100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>
        <v>5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6982</v>
      </c>
      <c r="AD8" s="35">
        <f t="shared" si="0"/>
        <v>2872</v>
      </c>
      <c r="AE8" s="52">
        <f t="shared" si="1"/>
        <v>78.98</v>
      </c>
      <c r="AF8" s="52">
        <f t="shared" si="2"/>
        <v>27.283999999999999</v>
      </c>
      <c r="AG8" s="40">
        <f t="shared" ref="AG8:AG27" si="7">SUM(E8*999+F8*499+G8*75+H8*50+I8*30+K8*20+L8*19+M8*10+P8*9+N8*10+J8*29+R8*4+Q8*5+O8*9)*2.75%</f>
        <v>88</v>
      </c>
      <c r="AH8" s="52">
        <f t="shared" si="3"/>
        <v>30.4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88.055000000000007</v>
      </c>
      <c r="AP8" s="53"/>
      <c r="AQ8" s="44">
        <v>70</v>
      </c>
      <c r="AR8" s="45">
        <f>AC8-AE8-AG8-AJ8-AK8-AL8-AM8-AN8-AP8-AQ8</f>
        <v>6745.02</v>
      </c>
      <c r="AS8" s="54">
        <f t="shared" si="4"/>
        <v>57.683999999999997</v>
      </c>
      <c r="AT8" s="55">
        <f t="shared" si="5"/>
        <v>-12.316000000000003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16550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16550</v>
      </c>
      <c r="AD9" s="35">
        <f t="shared" si="0"/>
        <v>16550</v>
      </c>
      <c r="AE9" s="52">
        <f t="shared" si="1"/>
        <v>455.125</v>
      </c>
      <c r="AF9" s="52">
        <f t="shared" si="2"/>
        <v>157.22499999999999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455.125</v>
      </c>
      <c r="AP9" s="53"/>
      <c r="AQ9" s="44">
        <v>125</v>
      </c>
      <c r="AR9" s="45">
        <f t="shared" ref="AR9:AR27" si="10">AC9-AE9-AG9-AJ9-AK9-AL9-AM9-AN9-AP9-AQ9</f>
        <v>15969.875</v>
      </c>
      <c r="AS9" s="54">
        <f t="shared" si="4"/>
        <v>157.22499999999999</v>
      </c>
      <c r="AT9" s="55">
        <f t="shared" si="5"/>
        <v>32.224999999999994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4736</v>
      </c>
      <c r="E10" s="51"/>
      <c r="F10" s="50"/>
      <c r="G10" s="51"/>
      <c r="H10" s="51"/>
      <c r="I10" s="51"/>
      <c r="J10" s="51"/>
      <c r="K10" s="51">
        <v>20</v>
      </c>
      <c r="L10" s="51"/>
      <c r="M10" s="51">
        <v>20</v>
      </c>
      <c r="N10" s="51"/>
      <c r="O10" s="51"/>
      <c r="P10" s="51">
        <v>20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>
        <v>2</v>
      </c>
      <c r="AB10" s="35"/>
      <c r="AC10" s="39">
        <f t="shared" si="6"/>
        <v>5880</v>
      </c>
      <c r="AD10" s="35">
        <f>D10*1</f>
        <v>4736</v>
      </c>
      <c r="AE10" s="52">
        <f>D10*2.75%</f>
        <v>130.24</v>
      </c>
      <c r="AF10" s="52">
        <f>AD10*0.95%</f>
        <v>44.991999999999997</v>
      </c>
      <c r="AG10" s="40">
        <f t="shared" si="7"/>
        <v>21.45</v>
      </c>
      <c r="AH10" s="52">
        <f t="shared" si="3"/>
        <v>7.41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131.89000000000001</v>
      </c>
      <c r="AP10" s="53"/>
      <c r="AQ10" s="44">
        <v>39</v>
      </c>
      <c r="AR10" s="45">
        <f t="shared" si="10"/>
        <v>5689.31</v>
      </c>
      <c r="AS10" s="54">
        <f>AF10+AH10+AI10</f>
        <v>52.402000000000001</v>
      </c>
      <c r="AT10" s="55">
        <f>AS10-AQ10-AN10</f>
        <v>13.402000000000001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4217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4217</v>
      </c>
      <c r="AD11" s="35">
        <f t="shared" si="0"/>
        <v>4217</v>
      </c>
      <c r="AE11" s="52">
        <f t="shared" si="1"/>
        <v>115.9675</v>
      </c>
      <c r="AF11" s="52">
        <f t="shared" si="2"/>
        <v>40.061500000000002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115.9675</v>
      </c>
      <c r="AP11" s="53"/>
      <c r="AQ11" s="44">
        <v>40</v>
      </c>
      <c r="AR11" s="45">
        <f t="shared" si="10"/>
        <v>4061.0325000000003</v>
      </c>
      <c r="AS11" s="54">
        <f t="shared" si="4"/>
        <v>40.061500000000002</v>
      </c>
      <c r="AT11" s="55">
        <f t="shared" si="5"/>
        <v>6.1500000000002331E-2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6735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>
        <v>50</v>
      </c>
      <c r="Q12" s="35"/>
      <c r="R12" s="35"/>
      <c r="S12" s="35">
        <v>15</v>
      </c>
      <c r="T12" s="35"/>
      <c r="U12" s="35"/>
      <c r="V12" s="35"/>
      <c r="W12" s="35"/>
      <c r="X12" s="35"/>
      <c r="Y12" s="35"/>
      <c r="Z12" s="35"/>
      <c r="AA12" s="35">
        <v>10</v>
      </c>
      <c r="AB12" s="35"/>
      <c r="AC12" s="39">
        <f>D12*1+E12*999+F12*499+G12*75+H12*50+I12*30+K12*20+L12*19+M12*10+P12*9+N12*10+J12*29+S12*191+V12*4744+W12*110+X12*450+Y12*110+Z12*191+AA12*182+AB12*182+U12*30+T12*350+R12*4+Q12*5+O12*9</f>
        <v>11870</v>
      </c>
      <c r="AD12" s="35">
        <f>D12*1</f>
        <v>6735</v>
      </c>
      <c r="AE12" s="52">
        <f>D12*2.75%</f>
        <v>185.21250000000001</v>
      </c>
      <c r="AF12" s="52">
        <f>AD12*0.95%</f>
        <v>63.982500000000002</v>
      </c>
      <c r="AG12" s="40">
        <f t="shared" si="7"/>
        <v>12.375</v>
      </c>
      <c r="AH12" s="52">
        <f t="shared" si="3"/>
        <v>4.2749999999999995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186.58750000000001</v>
      </c>
      <c r="AP12" s="53"/>
      <c r="AQ12" s="44">
        <v>62</v>
      </c>
      <c r="AR12" s="45">
        <f t="shared" si="10"/>
        <v>11610.4125</v>
      </c>
      <c r="AS12" s="54">
        <f>AF12+AH12+AI12</f>
        <v>68.257500000000007</v>
      </c>
      <c r="AT12" s="55">
        <f>AS12-AQ12-AN12</f>
        <v>6.2575000000000074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3755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3945</v>
      </c>
      <c r="AD13" s="35">
        <f t="shared" si="0"/>
        <v>3755</v>
      </c>
      <c r="AE13" s="52">
        <f t="shared" si="1"/>
        <v>103.2625</v>
      </c>
      <c r="AF13" s="52">
        <f t="shared" si="2"/>
        <v>35.672499999999999</v>
      </c>
      <c r="AG13" s="40">
        <f t="shared" si="7"/>
        <v>5.2249999999999996</v>
      </c>
      <c r="AH13" s="52">
        <f t="shared" si="3"/>
        <v>1.8049999999999999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103.8125</v>
      </c>
      <c r="AP13" s="53"/>
      <c r="AQ13" s="44">
        <v>36</v>
      </c>
      <c r="AR13" s="45">
        <f t="shared" si="10"/>
        <v>3800.5125000000003</v>
      </c>
      <c r="AS13" s="54">
        <f t="shared" si="4"/>
        <v>37.477499999999999</v>
      </c>
      <c r="AT13" s="55">
        <f>AS13-AQ13-AN13</f>
        <v>1.4774999999999991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7299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180</v>
      </c>
      <c r="Q14" s="35"/>
      <c r="R14" s="35"/>
      <c r="S14" s="35">
        <v>20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12739</v>
      </c>
      <c r="AD14" s="35">
        <f t="shared" si="0"/>
        <v>7299</v>
      </c>
      <c r="AE14" s="52">
        <f t="shared" si="1"/>
        <v>200.7225</v>
      </c>
      <c r="AF14" s="52">
        <f t="shared" si="2"/>
        <v>69.340499999999992</v>
      </c>
      <c r="AG14" s="40">
        <f t="shared" si="7"/>
        <v>44.55</v>
      </c>
      <c r="AH14" s="52">
        <f t="shared" si="3"/>
        <v>15.389999999999999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205.67250000000001</v>
      </c>
      <c r="AP14" s="53"/>
      <c r="AQ14" s="44">
        <v>73</v>
      </c>
      <c r="AR14" s="45">
        <f>AC14-AE14-AG14-AJ14-AK14-AL14-AM14-AN14-AP14-AQ14</f>
        <v>12420.727500000001</v>
      </c>
      <c r="AS14" s="54">
        <f t="shared" si="4"/>
        <v>84.730499999999992</v>
      </c>
      <c r="AT14" s="61">
        <f t="shared" si="5"/>
        <v>11.730499999999992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15214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16169</v>
      </c>
      <c r="AD15" s="35">
        <f t="shared" si="0"/>
        <v>15214</v>
      </c>
      <c r="AE15" s="52">
        <f t="shared" si="1"/>
        <v>418.38499999999999</v>
      </c>
      <c r="AF15" s="52">
        <f t="shared" si="2"/>
        <v>144.53299999999999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418.38499999999999</v>
      </c>
      <c r="AP15" s="53"/>
      <c r="AQ15" s="44">
        <v>125</v>
      </c>
      <c r="AR15" s="45">
        <f t="shared" si="10"/>
        <v>15625.615</v>
      </c>
      <c r="AS15" s="54">
        <f>AF15+AH15+AI15</f>
        <v>144.53299999999999</v>
      </c>
      <c r="AT15" s="55">
        <f>AS15-AQ15-AN15</f>
        <v>19.532999999999987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13785</v>
      </c>
      <c r="E16" s="51"/>
      <c r="F16" s="50"/>
      <c r="G16" s="51"/>
      <c r="H16" s="51"/>
      <c r="I16" s="51"/>
      <c r="J16" s="51"/>
      <c r="K16" s="51"/>
      <c r="L16" s="51"/>
      <c r="M16" s="51">
        <v>100</v>
      </c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16135</v>
      </c>
      <c r="AD16" s="35">
        <f t="shared" si="0"/>
        <v>13785</v>
      </c>
      <c r="AE16" s="52">
        <f t="shared" si="1"/>
        <v>379.08749999999998</v>
      </c>
      <c r="AF16" s="52">
        <f t="shared" si="2"/>
        <v>130.95750000000001</v>
      </c>
      <c r="AG16" s="40">
        <f t="shared" si="7"/>
        <v>64.625</v>
      </c>
      <c r="AH16" s="52">
        <f t="shared" si="3"/>
        <v>22.324999999999999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385.96249999999998</v>
      </c>
      <c r="AP16" s="53"/>
      <c r="AQ16" s="44">
        <v>112</v>
      </c>
      <c r="AR16" s="45">
        <f>AC16-AE16-AG16-AJ16-AK16-AL16-AM16-AN16-AP16-AQ16</f>
        <v>15579.2875</v>
      </c>
      <c r="AS16" s="54">
        <f t="shared" si="4"/>
        <v>153.2825</v>
      </c>
      <c r="AT16" s="55">
        <f t="shared" si="5"/>
        <v>41.282499999999999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2761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>
        <v>50</v>
      </c>
      <c r="Q17" s="35"/>
      <c r="R17" s="35"/>
      <c r="S17" s="35">
        <v>7</v>
      </c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39">
        <f t="shared" si="6"/>
        <v>5294</v>
      </c>
      <c r="AD17" s="35">
        <f>D17*1</f>
        <v>2761</v>
      </c>
      <c r="AE17" s="52">
        <f>D17*2.75%</f>
        <v>75.927499999999995</v>
      </c>
      <c r="AF17" s="52">
        <f>AD17*0.95%</f>
        <v>26.229499999999998</v>
      </c>
      <c r="AG17" s="40">
        <f t="shared" si="7"/>
        <v>17.875</v>
      </c>
      <c r="AH17" s="52">
        <f t="shared" si="3"/>
        <v>6.1749999999999998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77.852500000000006</v>
      </c>
      <c r="AP17" s="53"/>
      <c r="AQ17" s="44">
        <v>50</v>
      </c>
      <c r="AR17" s="45">
        <f>AC17-AE17-AG17-AJ17-AK17-AL17-AM17-AN17-AP17-AQ17</f>
        <v>5150.1975000000002</v>
      </c>
      <c r="AS17" s="54">
        <f>AF17+AH17+AI17</f>
        <v>32.404499999999999</v>
      </c>
      <c r="AT17" s="55">
        <f>AS17-AQ17-AN17</f>
        <v>-17.595500000000001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7300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10</v>
      </c>
      <c r="N18" s="51"/>
      <c r="O18" s="51">
        <v>10</v>
      </c>
      <c r="P18" s="51">
        <v>30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8360</v>
      </c>
      <c r="AD18" s="35">
        <f>D18*1</f>
        <v>7300</v>
      </c>
      <c r="AE18" s="52">
        <f>D18*2.75%</f>
        <v>200.75</v>
      </c>
      <c r="AF18" s="52">
        <f>AD18*0.95%</f>
        <v>69.349999999999994</v>
      </c>
      <c r="AG18" s="40">
        <f t="shared" si="7"/>
        <v>29.15</v>
      </c>
      <c r="AH18" s="52">
        <f t="shared" si="3"/>
        <v>10.07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202.95</v>
      </c>
      <c r="AP18" s="53"/>
      <c r="AQ18" s="44">
        <v>300</v>
      </c>
      <c r="AR18" s="45">
        <f t="shared" si="10"/>
        <v>7830.1</v>
      </c>
      <c r="AS18" s="54">
        <f>AF18+AH18+AI18</f>
        <v>79.419999999999987</v>
      </c>
      <c r="AT18" s="55">
        <f>AS18-AQ18-AN18</f>
        <v>-220.58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9776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20</v>
      </c>
      <c r="Q19" s="35"/>
      <c r="R19" s="35"/>
      <c r="S19" s="35">
        <v>160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40516</v>
      </c>
      <c r="AD19" s="35">
        <f t="shared" si="0"/>
        <v>9776</v>
      </c>
      <c r="AE19" s="52">
        <f t="shared" si="1"/>
        <v>268.83999999999997</v>
      </c>
      <c r="AF19" s="52">
        <f t="shared" si="2"/>
        <v>92.872</v>
      </c>
      <c r="AG19" s="40">
        <f t="shared" si="7"/>
        <v>4.95</v>
      </c>
      <c r="AH19" s="52">
        <f t="shared" si="3"/>
        <v>1.71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269.39</v>
      </c>
      <c r="AP19" s="53"/>
      <c r="AQ19" s="64">
        <v>177</v>
      </c>
      <c r="AR19" s="65">
        <f>AC19-AE19-AG19-AJ19-AK19-AL19-AM19-AN19-AP19-AQ19</f>
        <v>40065.210000000006</v>
      </c>
      <c r="AS19" s="54">
        <f t="shared" si="4"/>
        <v>94.581999999999994</v>
      </c>
      <c r="AT19" s="66">
        <f t="shared" si="5"/>
        <v>-82.418000000000006</v>
      </c>
      <c r="AU19" s="56"/>
      <c r="AV19" s="117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2159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2159</v>
      </c>
      <c r="AD20" s="35">
        <f t="shared" si="0"/>
        <v>2159</v>
      </c>
      <c r="AE20" s="52">
        <f t="shared" si="1"/>
        <v>59.372500000000002</v>
      </c>
      <c r="AF20" s="52">
        <f t="shared" si="2"/>
        <v>20.5105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59.372500000000002</v>
      </c>
      <c r="AP20" s="53"/>
      <c r="AQ20" s="64">
        <v>20</v>
      </c>
      <c r="AR20" s="65">
        <f>AC20-AE20-AG20-AJ20-AK20-AL20-AM20-AN20-AP20-AQ20</f>
        <v>2079.6275000000001</v>
      </c>
      <c r="AS20" s="54">
        <f>AF20+AH20+AI20</f>
        <v>20.5105</v>
      </c>
      <c r="AT20" s="66">
        <f>AS20-AQ20-AN20</f>
        <v>0.5105000000000004</v>
      </c>
      <c r="AU20" s="56"/>
      <c r="AV20" s="117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58</v>
      </c>
      <c r="D21" s="50">
        <v>2979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25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8204</v>
      </c>
      <c r="AD21" s="35">
        <f t="shared" si="0"/>
        <v>2979</v>
      </c>
      <c r="AE21" s="52">
        <f t="shared" si="1"/>
        <v>81.922499999999999</v>
      </c>
      <c r="AF21" s="52">
        <f t="shared" si="2"/>
        <v>28.3005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83.297499999999999</v>
      </c>
      <c r="AP21" s="53"/>
      <c r="AQ21" s="64">
        <v>34</v>
      </c>
      <c r="AR21" s="68">
        <f t="shared" si="10"/>
        <v>8075.7025000000003</v>
      </c>
      <c r="AS21" s="54">
        <f t="shared" ref="AS21:AS27" si="11">AF21+AH21+AI21</f>
        <v>32.575499999999998</v>
      </c>
      <c r="AT21" s="66">
        <f t="shared" ref="AT21:AT27" si="12">AS21-AQ21-AN21</f>
        <v>-1.4245000000000019</v>
      </c>
      <c r="AU21" s="56"/>
      <c r="AV21" s="117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10405</v>
      </c>
      <c r="E22" s="51"/>
      <c r="F22" s="50"/>
      <c r="G22" s="51"/>
      <c r="H22" s="51"/>
      <c r="I22" s="51"/>
      <c r="J22" s="51"/>
      <c r="K22" s="51">
        <v>100</v>
      </c>
      <c r="L22" s="51"/>
      <c r="M22" s="51"/>
      <c r="N22" s="51"/>
      <c r="O22" s="51"/>
      <c r="P22" s="51"/>
      <c r="Q22" s="35"/>
      <c r="R22" s="35"/>
      <c r="S22" s="35">
        <v>22</v>
      </c>
      <c r="T22" s="35"/>
      <c r="U22" s="35"/>
      <c r="V22" s="35"/>
      <c r="W22" s="35"/>
      <c r="X22" s="35"/>
      <c r="Y22" s="35"/>
      <c r="Z22" s="35">
        <v>1</v>
      </c>
      <c r="AA22" s="35"/>
      <c r="AB22" s="35"/>
      <c r="AC22" s="39">
        <f t="shared" si="6"/>
        <v>16798</v>
      </c>
      <c r="AD22" s="35">
        <f t="shared" si="0"/>
        <v>10405</v>
      </c>
      <c r="AE22" s="52">
        <f t="shared" si="1"/>
        <v>286.13749999999999</v>
      </c>
      <c r="AF22" s="52">
        <f t="shared" si="2"/>
        <v>98.847499999999997</v>
      </c>
      <c r="AG22" s="40">
        <f t="shared" si="7"/>
        <v>55</v>
      </c>
      <c r="AH22" s="52">
        <f t="shared" si="3"/>
        <v>19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288.88749999999999</v>
      </c>
      <c r="AP22" s="53"/>
      <c r="AQ22" s="64">
        <v>103</v>
      </c>
      <c r="AR22" s="68">
        <f>AC22-AE22-AG22-AJ22-AK22-AL22-AM22-AN22-AP22-AQ22</f>
        <v>16353.862499999999</v>
      </c>
      <c r="AS22" s="54">
        <f>AF22+AH22+AI22</f>
        <v>117.8475</v>
      </c>
      <c r="AT22" s="66">
        <f>AS22-AQ22-AN22</f>
        <v>14.847499999999997</v>
      </c>
      <c r="AU22" s="56"/>
      <c r="AV22" s="117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50">
        <v>4318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>
        <v>5</v>
      </c>
      <c r="AB23" s="35"/>
      <c r="AC23" s="39">
        <f t="shared" si="6"/>
        <v>5228</v>
      </c>
      <c r="AD23" s="35">
        <f t="shared" si="0"/>
        <v>4318</v>
      </c>
      <c r="AE23" s="52">
        <f t="shared" si="1"/>
        <v>118.745</v>
      </c>
      <c r="AF23" s="52">
        <f t="shared" si="2"/>
        <v>41.021000000000001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118.745</v>
      </c>
      <c r="AP23" s="53"/>
      <c r="AQ23" s="64">
        <v>40</v>
      </c>
      <c r="AR23" s="68">
        <f>AC23-AE23-AG23-AJ23-AK23-AL23-AM23-AN23-AP23-AQ23</f>
        <v>5069.2550000000001</v>
      </c>
      <c r="AS23" s="54">
        <f t="shared" si="11"/>
        <v>41.021000000000001</v>
      </c>
      <c r="AT23" s="66">
        <f t="shared" si="12"/>
        <v>1.0210000000000008</v>
      </c>
      <c r="AU23" s="56"/>
      <c r="AV23" s="117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16768</v>
      </c>
      <c r="E24" s="51"/>
      <c r="F24" s="50"/>
      <c r="G24" s="51"/>
      <c r="H24" s="51"/>
      <c r="I24" s="51"/>
      <c r="J24" s="51"/>
      <c r="K24" s="51">
        <v>100</v>
      </c>
      <c r="L24" s="51"/>
      <c r="M24" s="51">
        <v>500</v>
      </c>
      <c r="N24" s="51"/>
      <c r="O24" s="51"/>
      <c r="P24" s="51">
        <v>450</v>
      </c>
      <c r="Q24" s="35"/>
      <c r="R24" s="35"/>
      <c r="S24" s="35">
        <v>20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31638</v>
      </c>
      <c r="AD24" s="35">
        <f t="shared" si="0"/>
        <v>16768</v>
      </c>
      <c r="AE24" s="52">
        <f t="shared" si="1"/>
        <v>461.12</v>
      </c>
      <c r="AF24" s="52">
        <f t="shared" si="2"/>
        <v>159.29599999999999</v>
      </c>
      <c r="AG24" s="40">
        <f t="shared" si="7"/>
        <v>303.875</v>
      </c>
      <c r="AH24" s="52">
        <f t="shared" si="3"/>
        <v>104.97499999999999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489.995</v>
      </c>
      <c r="AP24" s="53"/>
      <c r="AQ24" s="64">
        <v>128</v>
      </c>
      <c r="AR24" s="68">
        <f t="shared" si="10"/>
        <v>30745.005000000001</v>
      </c>
      <c r="AS24" s="54">
        <f t="shared" si="11"/>
        <v>264.27099999999996</v>
      </c>
      <c r="AT24" s="66">
        <f t="shared" si="12"/>
        <v>136.27099999999996</v>
      </c>
      <c r="AU24" s="56"/>
      <c r="AV24" s="117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6396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6396</v>
      </c>
      <c r="AD25" s="35">
        <f t="shared" si="0"/>
        <v>6396</v>
      </c>
      <c r="AE25" s="52">
        <f t="shared" si="1"/>
        <v>175.89000000000001</v>
      </c>
      <c r="AF25" s="52">
        <f t="shared" si="2"/>
        <v>60.762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175.89000000000001</v>
      </c>
      <c r="AP25" s="53"/>
      <c r="AQ25" s="64">
        <v>50</v>
      </c>
      <c r="AR25" s="68">
        <f t="shared" si="10"/>
        <v>6170.11</v>
      </c>
      <c r="AS25" s="54">
        <f t="shared" si="11"/>
        <v>60.762</v>
      </c>
      <c r="AT25" s="66">
        <f t="shared" si="12"/>
        <v>10.762</v>
      </c>
      <c r="AU25" s="56"/>
      <c r="AV25" s="117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6888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>
        <v>60</v>
      </c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7428</v>
      </c>
      <c r="AD26" s="35">
        <f t="shared" si="0"/>
        <v>6888</v>
      </c>
      <c r="AE26" s="52">
        <f t="shared" si="1"/>
        <v>189.42</v>
      </c>
      <c r="AF26" s="52">
        <f t="shared" si="2"/>
        <v>65.435999999999993</v>
      </c>
      <c r="AG26" s="40">
        <f t="shared" si="7"/>
        <v>14.85</v>
      </c>
      <c r="AH26" s="52">
        <f t="shared" si="3"/>
        <v>5.13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191.07</v>
      </c>
      <c r="AP26" s="53"/>
      <c r="AQ26" s="64">
        <v>70</v>
      </c>
      <c r="AR26" s="68">
        <f t="shared" si="10"/>
        <v>7153.73</v>
      </c>
      <c r="AS26" s="54">
        <f t="shared" si="11"/>
        <v>70.565999999999988</v>
      </c>
      <c r="AT26" s="66">
        <f t="shared" si="12"/>
        <v>0.56599999999998829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69</v>
      </c>
      <c r="D27" s="50">
        <v>4622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4622</v>
      </c>
      <c r="AD27" s="35">
        <f t="shared" si="0"/>
        <v>4622</v>
      </c>
      <c r="AE27" s="52">
        <f t="shared" si="1"/>
        <v>127.105</v>
      </c>
      <c r="AF27" s="52">
        <f t="shared" si="2"/>
        <v>43.908999999999999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127.105</v>
      </c>
      <c r="AP27" s="53"/>
      <c r="AQ27" s="64">
        <v>100</v>
      </c>
      <c r="AR27" s="68">
        <f t="shared" si="10"/>
        <v>4394.8950000000004</v>
      </c>
      <c r="AS27" s="54">
        <f t="shared" si="11"/>
        <v>43.908999999999999</v>
      </c>
      <c r="AT27" s="66">
        <f t="shared" si="12"/>
        <v>-56.091000000000001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30" t="s">
        <v>70</v>
      </c>
      <c r="B28" s="131"/>
      <c r="C28" s="131"/>
      <c r="D28" s="72">
        <f t="shared" ref="D28:K28" si="13">SUM(D7:D27)</f>
        <v>159710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250</v>
      </c>
      <c r="L28" s="72">
        <f t="shared" ref="L28:AT28" si="14">SUM(L7:L27)</f>
        <v>0</v>
      </c>
      <c r="M28" s="72">
        <f t="shared" si="14"/>
        <v>900</v>
      </c>
      <c r="N28" s="72">
        <f t="shared" si="14"/>
        <v>0</v>
      </c>
      <c r="O28" s="72">
        <f t="shared" si="14"/>
        <v>20</v>
      </c>
      <c r="P28" s="72">
        <f t="shared" si="14"/>
        <v>1240</v>
      </c>
      <c r="Q28" s="72">
        <f t="shared" si="14"/>
        <v>0</v>
      </c>
      <c r="R28" s="72">
        <f t="shared" si="14"/>
        <v>0</v>
      </c>
      <c r="S28" s="72">
        <f t="shared" si="14"/>
        <v>303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30</v>
      </c>
      <c r="AB28" s="72">
        <f t="shared" si="14"/>
        <v>0</v>
      </c>
      <c r="AC28" s="73">
        <f t="shared" si="14"/>
        <v>248574</v>
      </c>
      <c r="AD28" s="73">
        <f t="shared" si="14"/>
        <v>159710</v>
      </c>
      <c r="AE28" s="73">
        <f t="shared" si="14"/>
        <v>4392.0249999999987</v>
      </c>
      <c r="AF28" s="73">
        <f t="shared" si="14"/>
        <v>1517.2450000000001</v>
      </c>
      <c r="AG28" s="73">
        <f t="shared" si="14"/>
        <v>697.26</v>
      </c>
      <c r="AH28" s="73">
        <f t="shared" si="14"/>
        <v>240.73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4458.2999999999984</v>
      </c>
      <c r="AP28" s="73">
        <f t="shared" si="14"/>
        <v>0</v>
      </c>
      <c r="AQ28" s="75">
        <f t="shared" si="14"/>
        <v>1845</v>
      </c>
      <c r="AR28" s="76">
        <f t="shared" si="14"/>
        <v>241639.71500000003</v>
      </c>
      <c r="AS28" s="76">
        <f t="shared" si="14"/>
        <v>1757.9749999999999</v>
      </c>
      <c r="AT28" s="77">
        <f t="shared" si="14"/>
        <v>-87.025000000000063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32" t="s">
        <v>71</v>
      </c>
      <c r="B29" s="133"/>
      <c r="C29" s="134"/>
      <c r="D29" s="82">
        <f>D4+D5-D28</f>
        <v>597673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2390</v>
      </c>
      <c r="L29" s="82">
        <f t="shared" si="15"/>
        <v>0</v>
      </c>
      <c r="M29" s="82">
        <f t="shared" si="15"/>
        <v>2350</v>
      </c>
      <c r="N29" s="82">
        <f t="shared" si="15"/>
        <v>0</v>
      </c>
      <c r="O29" s="82">
        <f t="shared" si="15"/>
        <v>1040</v>
      </c>
      <c r="P29" s="82">
        <f t="shared" si="15"/>
        <v>5130</v>
      </c>
      <c r="Q29" s="82">
        <f t="shared" si="15"/>
        <v>0</v>
      </c>
      <c r="R29" s="82">
        <f t="shared" si="15"/>
        <v>0</v>
      </c>
      <c r="S29" s="82">
        <f t="shared" si="15"/>
        <v>2250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703</v>
      </c>
      <c r="AA29" s="82">
        <f t="shared" si="15"/>
        <v>208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121">
        <v>-110</v>
      </c>
      <c r="N31" s="95"/>
      <c r="O31" s="95">
        <v>10</v>
      </c>
      <c r="P31" s="96">
        <v>-320</v>
      </c>
      <c r="Q31" s="96"/>
      <c r="R31" s="96"/>
      <c r="S31" s="96">
        <v>-75</v>
      </c>
      <c r="T31" s="95"/>
      <c r="U31" s="95"/>
      <c r="V31" s="95"/>
      <c r="W31" s="95"/>
      <c r="X31" s="95"/>
      <c r="Y31" s="95"/>
      <c r="Z31" s="95">
        <v>-48</v>
      </c>
      <c r="AA31" s="95">
        <v>-16</v>
      </c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51" priority="26" stopIfTrue="1" operator="greaterThan">
      <formula>0</formula>
    </cfRule>
  </conditionalFormatting>
  <conditionalFormatting sqref="AQ31">
    <cfRule type="cellIs" dxfId="50" priority="24" operator="greaterThan">
      <formula>$AQ$7:$AQ$18&lt;100</formula>
    </cfRule>
    <cfRule type="cellIs" dxfId="49" priority="25" operator="greaterThan">
      <formula>100</formula>
    </cfRule>
  </conditionalFormatting>
  <conditionalFormatting sqref="D29:J29 Q29:AB29 Q28:AA28 K4:P29">
    <cfRule type="cellIs" dxfId="48" priority="23" operator="equal">
      <formula>212030016606640</formula>
    </cfRule>
  </conditionalFormatting>
  <conditionalFormatting sqref="D29:J29 L29:AB29 L28:AA28 K4:K29">
    <cfRule type="cellIs" dxfId="47" priority="21" operator="equal">
      <formula>$K$4</formula>
    </cfRule>
    <cfRule type="cellIs" dxfId="46" priority="22" operator="equal">
      <formula>2120</formula>
    </cfRule>
  </conditionalFormatting>
  <conditionalFormatting sqref="D29:L29 M4:N29">
    <cfRule type="cellIs" dxfId="45" priority="19" operator="equal">
      <formula>$M$4</formula>
    </cfRule>
    <cfRule type="cellIs" dxfId="44" priority="20" operator="equal">
      <formula>300</formula>
    </cfRule>
  </conditionalFormatting>
  <conditionalFormatting sqref="O4:O29">
    <cfRule type="cellIs" dxfId="43" priority="17" operator="equal">
      <formula>$O$4</formula>
    </cfRule>
    <cfRule type="cellIs" dxfId="42" priority="18" operator="equal">
      <formula>1660</formula>
    </cfRule>
  </conditionalFormatting>
  <conditionalFormatting sqref="P4:P29">
    <cfRule type="cellIs" dxfId="41" priority="15" operator="equal">
      <formula>$P$4</formula>
    </cfRule>
    <cfRule type="cellIs" dxfId="40" priority="16" operator="equal">
      <formula>6640</formula>
    </cfRule>
  </conditionalFormatting>
  <conditionalFormatting sqref="AT6:AT28">
    <cfRule type="cellIs" dxfId="39" priority="14" operator="lessThan">
      <formula>0</formula>
    </cfRule>
  </conditionalFormatting>
  <conditionalFormatting sqref="AT7:AT18">
    <cfRule type="cellIs" dxfId="38" priority="11" operator="lessThan">
      <formula>0</formula>
    </cfRule>
    <cfRule type="cellIs" dxfId="37" priority="12" operator="lessThan">
      <formula>0</formula>
    </cfRule>
    <cfRule type="cellIs" dxfId="36" priority="13" operator="lessThan">
      <formula>0</formula>
    </cfRule>
  </conditionalFormatting>
  <conditionalFormatting sqref="L28:AA28 K4:K28">
    <cfRule type="cellIs" dxfId="35" priority="10" operator="equal">
      <formula>$K$4</formula>
    </cfRule>
  </conditionalFormatting>
  <conditionalFormatting sqref="D4 D6:D29">
    <cfRule type="cellIs" dxfId="34" priority="9" operator="equal">
      <formula>$D$4</formula>
    </cfRule>
  </conditionalFormatting>
  <conditionalFormatting sqref="S4:S29">
    <cfRule type="cellIs" dxfId="33" priority="8" operator="equal">
      <formula>$S$4</formula>
    </cfRule>
  </conditionalFormatting>
  <conditionalFormatting sqref="Z4:Z29">
    <cfRule type="cellIs" dxfId="32" priority="7" operator="equal">
      <formula>$Z$4</formula>
    </cfRule>
  </conditionalFormatting>
  <conditionalFormatting sqref="AA4:AA29">
    <cfRule type="cellIs" dxfId="31" priority="6" operator="equal">
      <formula>$AA$4</formula>
    </cfRule>
  </conditionalFormatting>
  <conditionalFormatting sqref="AB4:AB29">
    <cfRule type="cellIs" dxfId="30" priority="5" operator="equal">
      <formula>$AB$4</formula>
    </cfRule>
  </conditionalFormatting>
  <conditionalFormatting sqref="AT7:AT28">
    <cfRule type="cellIs" dxfId="29" priority="2" operator="lessThan">
      <formula>0</formula>
    </cfRule>
    <cfRule type="cellIs" dxfId="28" priority="3" operator="lessThan">
      <formula>0</formula>
    </cfRule>
    <cfRule type="cellIs" dxfId="27" priority="4" operator="lessThan">
      <formula>0</formula>
    </cfRule>
  </conditionalFormatting>
  <conditionalFormatting sqref="D5:AA5">
    <cfRule type="cellIs" dxfId="26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65540"/>
  <sheetViews>
    <sheetView tabSelected="1" workbookViewId="0">
      <pane xSplit="25" ySplit="6" topLeftCell="Z19" activePane="bottomRight" state="frozen"/>
      <selection pane="topRight" activeCell="Z1" sqref="Z1"/>
      <selection pane="bottomLeft" activeCell="A7" sqref="A7"/>
      <selection pane="bottomRight" activeCell="A27" sqref="A27:XFD27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122" t="s">
        <v>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2"/>
    </row>
    <row r="2" spans="1:56" ht="27.75" customHeight="1" thickBot="1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2"/>
      <c r="AR2" s="122"/>
      <c r="AS2" s="122"/>
      <c r="AT2" s="122"/>
    </row>
    <row r="3" spans="1:56" ht="18.75">
      <c r="A3" s="123" t="s">
        <v>75</v>
      </c>
      <c r="B3" s="124"/>
      <c r="C3" s="125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126"/>
      <c r="AS3" s="126"/>
      <c r="AT3" s="126"/>
    </row>
    <row r="4" spans="1:56">
      <c r="A4" s="127" t="s">
        <v>1</v>
      </c>
      <c r="B4" s="127"/>
      <c r="C4" s="119"/>
      <c r="D4" s="119">
        <v>597673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18">
        <v>2390</v>
      </c>
      <c r="L4" s="118">
        <v>0</v>
      </c>
      <c r="M4" s="127">
        <v>2350</v>
      </c>
      <c r="N4" s="127"/>
      <c r="O4" s="118">
        <v>1040</v>
      </c>
      <c r="P4" s="118">
        <v>5130</v>
      </c>
      <c r="Q4" s="4">
        <v>0</v>
      </c>
      <c r="R4" s="4">
        <v>0</v>
      </c>
      <c r="S4" s="4">
        <v>2250</v>
      </c>
      <c r="T4" s="4"/>
      <c r="U4" s="4"/>
      <c r="V4" s="4"/>
      <c r="W4" s="4"/>
      <c r="X4" s="4"/>
      <c r="Y4" s="4"/>
      <c r="Z4" s="4">
        <v>703</v>
      </c>
      <c r="AA4" s="4">
        <v>208</v>
      </c>
      <c r="AB4" s="4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27" t="s">
        <v>2</v>
      </c>
      <c r="B5" s="127"/>
      <c r="C5" s="119"/>
      <c r="D5" s="119">
        <v>519480</v>
      </c>
      <c r="E5" s="119"/>
      <c r="F5" s="119"/>
      <c r="G5" s="119"/>
      <c r="H5" s="119"/>
      <c r="I5" s="119"/>
      <c r="J5" s="119"/>
      <c r="K5" s="7"/>
      <c r="L5" s="7"/>
      <c r="M5" s="7"/>
      <c r="N5" s="7"/>
      <c r="O5" s="7"/>
      <c r="P5" s="7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9868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>
        <v>10</v>
      </c>
      <c r="P7" s="37">
        <v>40</v>
      </c>
      <c r="Q7" s="38"/>
      <c r="R7" s="38"/>
      <c r="S7" s="38">
        <v>4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11082</v>
      </c>
      <c r="AD7" s="38">
        <f t="shared" ref="AD7:AD27" si="0">D7*1</f>
        <v>9868</v>
      </c>
      <c r="AE7" s="40">
        <f t="shared" ref="AE7:AE27" si="1">D7*2.75%</f>
        <v>271.37</v>
      </c>
      <c r="AF7" s="40">
        <f t="shared" ref="AF7:AF27" si="2">AD7*0.95%</f>
        <v>93.745999999999995</v>
      </c>
      <c r="AG7" s="40">
        <f>SUM(E7*999+F7*499+G7*75+H7*50+I7*30+K7*20+L7*19+M7*10+P7*9+N7*10+J7*29+R7*4+Q7*5+O7*9)*2.8%</f>
        <v>12.599999999999998</v>
      </c>
      <c r="AH7" s="40">
        <f t="shared" ref="AH7:AH27" si="3">SUM(E7*999+F7*499+G7*75+H7*50+I7*30+J7*29+K7*20+L7*19+M7*10+N7*10+O7*9+P7*9+Q7*5+R7*4)*0.95%</f>
        <v>4.2749999999999995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272.745</v>
      </c>
      <c r="AP7" s="43"/>
      <c r="AQ7" s="44">
        <v>88</v>
      </c>
      <c r="AR7" s="45">
        <f>AC7-AE7-AG7-AJ7-AK7-AL7-AM7-AN7-AP7-AQ7</f>
        <v>10710.029999999999</v>
      </c>
      <c r="AS7" s="46">
        <f t="shared" ref="AS7:AS19" si="4">AF7+AH7+AI7</f>
        <v>98.021000000000001</v>
      </c>
      <c r="AT7" s="47">
        <f t="shared" ref="AT7:AT19" si="5">AS7-AQ7-AN7</f>
        <v>10.021000000000001</v>
      </c>
      <c r="AU7" s="48"/>
      <c r="AV7" s="129"/>
      <c r="AW7" s="12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3645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3645</v>
      </c>
      <c r="AD8" s="35">
        <f t="shared" si="0"/>
        <v>3645</v>
      </c>
      <c r="AE8" s="52">
        <f t="shared" si="1"/>
        <v>100.2375</v>
      </c>
      <c r="AF8" s="52">
        <f t="shared" si="2"/>
        <v>34.627499999999998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100.2375</v>
      </c>
      <c r="AP8" s="53"/>
      <c r="AQ8" s="44">
        <v>44</v>
      </c>
      <c r="AR8" s="45">
        <f>AC8-AE8-AG8-AJ8-AK8-AL8-AM8-AN8-AP8-AQ8</f>
        <v>3500.7624999999998</v>
      </c>
      <c r="AS8" s="54">
        <f t="shared" si="4"/>
        <v>34.627499999999998</v>
      </c>
      <c r="AT8" s="55">
        <f t="shared" si="5"/>
        <v>-9.3725000000000023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11939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240</v>
      </c>
      <c r="Q9" s="35"/>
      <c r="R9" s="35"/>
      <c r="S9" s="35">
        <v>4</v>
      </c>
      <c r="T9" s="35"/>
      <c r="U9" s="35"/>
      <c r="V9" s="35"/>
      <c r="W9" s="35"/>
      <c r="X9" s="35"/>
      <c r="Y9" s="35"/>
      <c r="Z9" s="35"/>
      <c r="AA9" s="35">
        <v>5</v>
      </c>
      <c r="AB9" s="35"/>
      <c r="AC9" s="39">
        <f t="shared" si="6"/>
        <v>16273</v>
      </c>
      <c r="AD9" s="35">
        <f t="shared" si="0"/>
        <v>11939</v>
      </c>
      <c r="AE9" s="52">
        <f t="shared" si="1"/>
        <v>328.32249999999999</v>
      </c>
      <c r="AF9" s="52">
        <f t="shared" si="2"/>
        <v>113.4205</v>
      </c>
      <c r="AG9" s="40">
        <f t="shared" si="7"/>
        <v>73.150000000000006</v>
      </c>
      <c r="AH9" s="52">
        <f t="shared" si="3"/>
        <v>25.27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336.29750000000001</v>
      </c>
      <c r="AP9" s="53"/>
      <c r="AQ9" s="44">
        <v>121</v>
      </c>
      <c r="AR9" s="45">
        <f t="shared" ref="AR9:AR27" si="10">AC9-AE9-AG9-AJ9-AK9-AL9-AM9-AN9-AP9-AQ9</f>
        <v>15750.5275</v>
      </c>
      <c r="AS9" s="54">
        <f t="shared" si="4"/>
        <v>138.69050000000001</v>
      </c>
      <c r="AT9" s="55">
        <f t="shared" si="5"/>
        <v>17.690500000000014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4271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5035</v>
      </c>
      <c r="AD10" s="35">
        <f>D10*1</f>
        <v>4271</v>
      </c>
      <c r="AE10" s="52">
        <f>D10*2.75%</f>
        <v>117.4525</v>
      </c>
      <c r="AF10" s="52">
        <f>AD10*0.95%</f>
        <v>40.5745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117.4525</v>
      </c>
      <c r="AP10" s="53"/>
      <c r="AQ10" s="44">
        <v>37</v>
      </c>
      <c r="AR10" s="45">
        <f t="shared" si="10"/>
        <v>4880.5474999999997</v>
      </c>
      <c r="AS10" s="54">
        <f>AF10+AH10+AI10</f>
        <v>40.5745</v>
      </c>
      <c r="AT10" s="55">
        <f>AS10-AQ10-AN10</f>
        <v>3.5745000000000005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4937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4937</v>
      </c>
      <c r="AD11" s="35">
        <f t="shared" si="0"/>
        <v>4937</v>
      </c>
      <c r="AE11" s="52">
        <f t="shared" si="1"/>
        <v>135.76750000000001</v>
      </c>
      <c r="AF11" s="52">
        <f t="shared" si="2"/>
        <v>46.901499999999999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135.76750000000001</v>
      </c>
      <c r="AP11" s="53"/>
      <c r="AQ11" s="44">
        <v>41</v>
      </c>
      <c r="AR11" s="45">
        <f t="shared" si="10"/>
        <v>4760.2325000000001</v>
      </c>
      <c r="AS11" s="54">
        <f t="shared" si="4"/>
        <v>46.901499999999999</v>
      </c>
      <c r="AT11" s="55">
        <f t="shared" si="5"/>
        <v>5.9014999999999986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5657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5657</v>
      </c>
      <c r="AD12" s="35">
        <f>D12*1</f>
        <v>5657</v>
      </c>
      <c r="AE12" s="52">
        <f>D12*2.75%</f>
        <v>155.5675</v>
      </c>
      <c r="AF12" s="52">
        <f>AD12*0.95%</f>
        <v>53.741500000000002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155.5675</v>
      </c>
      <c r="AP12" s="53"/>
      <c r="AQ12" s="44">
        <v>31</v>
      </c>
      <c r="AR12" s="45">
        <f t="shared" si="10"/>
        <v>5470.4324999999999</v>
      </c>
      <c r="AS12" s="54">
        <f>AF12+AH12+AI12</f>
        <v>53.741500000000002</v>
      </c>
      <c r="AT12" s="55">
        <f>AS12-AQ12-AN12</f>
        <v>22.741500000000002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4726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5176</v>
      </c>
      <c r="AD13" s="35">
        <f t="shared" si="0"/>
        <v>4726</v>
      </c>
      <c r="AE13" s="52">
        <f t="shared" si="1"/>
        <v>129.965</v>
      </c>
      <c r="AF13" s="52">
        <f t="shared" si="2"/>
        <v>44.896999999999998</v>
      </c>
      <c r="AG13" s="40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131.34</v>
      </c>
      <c r="AP13" s="53"/>
      <c r="AQ13" s="44">
        <v>43</v>
      </c>
      <c r="AR13" s="45">
        <f t="shared" si="10"/>
        <v>4990.66</v>
      </c>
      <c r="AS13" s="54">
        <f t="shared" si="4"/>
        <v>49.171999999999997</v>
      </c>
      <c r="AT13" s="55">
        <f>AS13-AQ13-AN13</f>
        <v>6.171999999999997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5348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5348</v>
      </c>
      <c r="AD14" s="35">
        <f t="shared" si="0"/>
        <v>5348</v>
      </c>
      <c r="AE14" s="52">
        <f t="shared" si="1"/>
        <v>147.07</v>
      </c>
      <c r="AF14" s="52">
        <f t="shared" si="2"/>
        <v>50.805999999999997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147.07</v>
      </c>
      <c r="AP14" s="53"/>
      <c r="AQ14" s="44">
        <v>80</v>
      </c>
      <c r="AR14" s="45">
        <f>AC14-AE14-AG14-AJ14-AK14-AL14-AM14-AN14-AP14-AQ14</f>
        <v>5120.93</v>
      </c>
      <c r="AS14" s="54">
        <f t="shared" si="4"/>
        <v>50.805999999999997</v>
      </c>
      <c r="AT14" s="61">
        <f t="shared" si="5"/>
        <v>-29.194000000000003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11317</v>
      </c>
      <c r="E15" s="51"/>
      <c r="F15" s="50"/>
      <c r="G15" s="51"/>
      <c r="H15" s="51"/>
      <c r="I15" s="51"/>
      <c r="J15" s="51"/>
      <c r="K15" s="51">
        <v>30</v>
      </c>
      <c r="L15" s="51"/>
      <c r="M15" s="51">
        <v>50</v>
      </c>
      <c r="N15" s="51"/>
      <c r="O15" s="51"/>
      <c r="P15" s="51">
        <v>50</v>
      </c>
      <c r="Q15" s="35"/>
      <c r="R15" s="35"/>
      <c r="S15" s="35">
        <v>12</v>
      </c>
      <c r="T15" s="35"/>
      <c r="U15" s="35"/>
      <c r="V15" s="35"/>
      <c r="W15" s="35"/>
      <c r="X15" s="35"/>
      <c r="Y15" s="35"/>
      <c r="Z15" s="35"/>
      <c r="AA15" s="35">
        <v>5</v>
      </c>
      <c r="AB15" s="35"/>
      <c r="AC15" s="39">
        <f>D15*1+E15*999+F15*499+G15*75+H15*50+I15*30+K15*20+L15*19+M15*10+P15*9+N15*10+J15*29+S15*191+V15*4744+W15*110+X15*450+Y15*110+Z15*191+AA15*182+AB15*182+U15*30+T15*350+R15*4+Q15*5+O15*9</f>
        <v>16069</v>
      </c>
      <c r="AD15" s="35">
        <f t="shared" si="0"/>
        <v>11317</v>
      </c>
      <c r="AE15" s="52">
        <f t="shared" si="1"/>
        <v>311.21750000000003</v>
      </c>
      <c r="AF15" s="52">
        <f t="shared" si="2"/>
        <v>107.5115</v>
      </c>
      <c r="AG15" s="40">
        <f t="shared" si="7"/>
        <v>42.625</v>
      </c>
      <c r="AH15" s="52">
        <f t="shared" si="3"/>
        <v>14.725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314.79250000000002</v>
      </c>
      <c r="AP15" s="53"/>
      <c r="AQ15" s="44">
        <v>100</v>
      </c>
      <c r="AR15" s="45">
        <f t="shared" si="10"/>
        <v>15615.157499999999</v>
      </c>
      <c r="AS15" s="54">
        <f>AF15+AH15+AI15</f>
        <v>122.23649999999999</v>
      </c>
      <c r="AT15" s="55">
        <f>AS15-AQ15-AN15</f>
        <v>22.236499999999992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10238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11588</v>
      </c>
      <c r="AD16" s="35">
        <f t="shared" si="0"/>
        <v>10238</v>
      </c>
      <c r="AE16" s="52">
        <f t="shared" si="1"/>
        <v>281.54500000000002</v>
      </c>
      <c r="AF16" s="52">
        <f t="shared" si="2"/>
        <v>97.260999999999996</v>
      </c>
      <c r="AG16" s="40">
        <f t="shared" si="7"/>
        <v>37.125</v>
      </c>
      <c r="AH16" s="52">
        <f t="shared" si="3"/>
        <v>12.824999999999999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285.67</v>
      </c>
      <c r="AP16" s="53"/>
      <c r="AQ16" s="44">
        <v>649</v>
      </c>
      <c r="AR16" s="45">
        <f>AC16-AE16-AG16-AJ16-AK16-AL16-AM16-AN16-AP16-AQ16</f>
        <v>10620.33</v>
      </c>
      <c r="AS16" s="54">
        <f t="shared" si="4"/>
        <v>110.086</v>
      </c>
      <c r="AT16" s="55">
        <f t="shared" si="5"/>
        <v>-538.91399999999999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2973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4883</v>
      </c>
      <c r="AD17" s="35">
        <f>D17*1</f>
        <v>2973</v>
      </c>
      <c r="AE17" s="52">
        <f>D17*2.75%</f>
        <v>81.757500000000007</v>
      </c>
      <c r="AF17" s="52">
        <f>AD17*0.95%</f>
        <v>28.243500000000001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81.757500000000007</v>
      </c>
      <c r="AP17" s="53"/>
      <c r="AQ17" s="44">
        <v>51</v>
      </c>
      <c r="AR17" s="45">
        <f>AC17-AE17-AG17-AJ17-AK17-AL17-AM17-AN17-AP17-AQ17</f>
        <v>4750.2425000000003</v>
      </c>
      <c r="AS17" s="54">
        <f>AF17+AH17+AI17</f>
        <v>28.243500000000001</v>
      </c>
      <c r="AT17" s="55">
        <f>AS17-AQ17-AN17</f>
        <v>-22.756499999999999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8015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2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8397</v>
      </c>
      <c r="AD18" s="35">
        <f>D18*1</f>
        <v>8015</v>
      </c>
      <c r="AE18" s="52">
        <f>D18*2.75%</f>
        <v>220.41249999999999</v>
      </c>
      <c r="AF18" s="52">
        <f>AD18*0.95%</f>
        <v>76.142499999999998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220.41249999999999</v>
      </c>
      <c r="AP18" s="53"/>
      <c r="AQ18" s="44">
        <v>147</v>
      </c>
      <c r="AR18" s="45">
        <f t="shared" si="10"/>
        <v>8029.5874999999996</v>
      </c>
      <c r="AS18" s="54">
        <f>AF18+AH18+AI18</f>
        <v>76.142499999999998</v>
      </c>
      <c r="AT18" s="55">
        <f>AS18-AQ18-AN18</f>
        <v>-70.857500000000002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10205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140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>
        <v>5</v>
      </c>
      <c r="AB19" s="35"/>
      <c r="AC19" s="39">
        <f t="shared" si="6"/>
        <v>12375</v>
      </c>
      <c r="AD19" s="35">
        <f t="shared" si="0"/>
        <v>10205</v>
      </c>
      <c r="AE19" s="52">
        <f t="shared" si="1"/>
        <v>280.63749999999999</v>
      </c>
      <c r="AF19" s="52">
        <f t="shared" si="2"/>
        <v>96.947499999999991</v>
      </c>
      <c r="AG19" s="40">
        <f t="shared" si="7"/>
        <v>34.65</v>
      </c>
      <c r="AH19" s="52">
        <f t="shared" si="3"/>
        <v>11.969999999999999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284.48750000000001</v>
      </c>
      <c r="AP19" s="53"/>
      <c r="AQ19" s="64">
        <v>169</v>
      </c>
      <c r="AR19" s="65">
        <f>AC19-AE19-AG19-AJ19-AK19-AL19-AM19-AN19-AP19-AQ19</f>
        <v>11890.7125</v>
      </c>
      <c r="AS19" s="54">
        <f t="shared" si="4"/>
        <v>108.91749999999999</v>
      </c>
      <c r="AT19" s="66">
        <f t="shared" si="5"/>
        <v>-60.08250000000001</v>
      </c>
      <c r="AU19" s="56"/>
      <c r="AV19" s="120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5138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5138</v>
      </c>
      <c r="AD20" s="35">
        <f t="shared" si="0"/>
        <v>5138</v>
      </c>
      <c r="AE20" s="52">
        <f t="shared" si="1"/>
        <v>141.29499999999999</v>
      </c>
      <c r="AF20" s="52">
        <f t="shared" si="2"/>
        <v>48.811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141.29499999999999</v>
      </c>
      <c r="AP20" s="53"/>
      <c r="AQ20" s="64">
        <v>46</v>
      </c>
      <c r="AR20" s="65">
        <f>AC20-AE20-AG20-AJ20-AK20-AL20-AM20-AN20-AP20-AQ20</f>
        <v>4950.7049999999999</v>
      </c>
      <c r="AS20" s="54">
        <f>AF20+AH20+AI20</f>
        <v>48.811</v>
      </c>
      <c r="AT20" s="66">
        <f>AS20-AQ20-AN20</f>
        <v>2.8109999999999999</v>
      </c>
      <c r="AU20" s="56"/>
      <c r="AV20" s="120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>
        <v>4624</v>
      </c>
      <c r="E21" s="51"/>
      <c r="F21" s="50"/>
      <c r="G21" s="51"/>
      <c r="H21" s="51"/>
      <c r="I21" s="51"/>
      <c r="J21" s="51"/>
      <c r="K21" s="51">
        <v>10</v>
      </c>
      <c r="L21" s="51"/>
      <c r="M21" s="51">
        <v>10</v>
      </c>
      <c r="N21" s="51"/>
      <c r="O21" s="51"/>
      <c r="P21" s="51"/>
      <c r="Q21" s="35"/>
      <c r="R21" s="35"/>
      <c r="S21" s="35">
        <v>15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7789</v>
      </c>
      <c r="AD21" s="35">
        <f t="shared" si="0"/>
        <v>4624</v>
      </c>
      <c r="AE21" s="52">
        <f t="shared" si="1"/>
        <v>127.16</v>
      </c>
      <c r="AF21" s="52">
        <f t="shared" si="2"/>
        <v>43.927999999999997</v>
      </c>
      <c r="AG21" s="40">
        <f t="shared" si="7"/>
        <v>8.25</v>
      </c>
      <c r="AH21" s="52">
        <f t="shared" si="3"/>
        <v>2.85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127.71</v>
      </c>
      <c r="AP21" s="53"/>
      <c r="AQ21" s="64">
        <v>43</v>
      </c>
      <c r="AR21" s="68">
        <f t="shared" si="10"/>
        <v>7610.59</v>
      </c>
      <c r="AS21" s="54">
        <f t="shared" ref="AS21:AS27" si="11">AF21+AH21+AI21</f>
        <v>46.777999999999999</v>
      </c>
      <c r="AT21" s="66">
        <f t="shared" ref="AT21:AT27" si="12">AS21-AQ21-AN21</f>
        <v>3.7779999999999987</v>
      </c>
      <c r="AU21" s="56"/>
      <c r="AV21" s="120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9458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>
        <v>43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17671</v>
      </c>
      <c r="AD22" s="35">
        <f t="shared" si="0"/>
        <v>9458</v>
      </c>
      <c r="AE22" s="52">
        <f t="shared" si="1"/>
        <v>260.09500000000003</v>
      </c>
      <c r="AF22" s="52">
        <f t="shared" si="2"/>
        <v>89.850999999999999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260.09500000000003</v>
      </c>
      <c r="AP22" s="53"/>
      <c r="AQ22" s="64">
        <v>90</v>
      </c>
      <c r="AR22" s="68">
        <f>AC22-AE22-AG22-AJ22-AK22-AL22-AM22-AN22-AP22-AQ22</f>
        <v>17320.904999999999</v>
      </c>
      <c r="AS22" s="54">
        <f>AF22+AH22+AI22</f>
        <v>89.850999999999999</v>
      </c>
      <c r="AT22" s="66">
        <f>AS22-AQ22-AN22</f>
        <v>-0.14900000000000091</v>
      </c>
      <c r="AU22" s="56"/>
      <c r="AV22" s="120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50">
        <v>5345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5345</v>
      </c>
      <c r="AD23" s="35">
        <f t="shared" si="0"/>
        <v>5345</v>
      </c>
      <c r="AE23" s="52">
        <f t="shared" si="1"/>
        <v>146.98750000000001</v>
      </c>
      <c r="AF23" s="52">
        <f t="shared" si="2"/>
        <v>50.777499999999996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146.98750000000001</v>
      </c>
      <c r="AP23" s="53"/>
      <c r="AQ23" s="64">
        <v>50</v>
      </c>
      <c r="AR23" s="68">
        <f>AC23-AE23-AG23-AJ23-AK23-AL23-AM23-AN23-AP23-AQ23</f>
        <v>5148.0124999999998</v>
      </c>
      <c r="AS23" s="54">
        <f t="shared" si="11"/>
        <v>50.777499999999996</v>
      </c>
      <c r="AT23" s="66">
        <f t="shared" si="12"/>
        <v>0.77749999999999631</v>
      </c>
      <c r="AU23" s="56"/>
      <c r="AV23" s="120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13159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>
        <v>200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14959</v>
      </c>
      <c r="AD24" s="35">
        <f t="shared" si="0"/>
        <v>13159</v>
      </c>
      <c r="AE24" s="52">
        <f t="shared" si="1"/>
        <v>361.8725</v>
      </c>
      <c r="AF24" s="52">
        <f t="shared" si="2"/>
        <v>125.01049999999999</v>
      </c>
      <c r="AG24" s="40">
        <f t="shared" si="7"/>
        <v>49.5</v>
      </c>
      <c r="AH24" s="52">
        <f t="shared" si="3"/>
        <v>17.099999999999998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367.3725</v>
      </c>
      <c r="AP24" s="53"/>
      <c r="AQ24" s="64">
        <v>107</v>
      </c>
      <c r="AR24" s="68">
        <f t="shared" si="10"/>
        <v>14440.627500000001</v>
      </c>
      <c r="AS24" s="54">
        <f t="shared" si="11"/>
        <v>142.1105</v>
      </c>
      <c r="AT24" s="66">
        <f t="shared" si="12"/>
        <v>35.110500000000002</v>
      </c>
      <c r="AU24" s="56"/>
      <c r="AV24" s="120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4402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4402</v>
      </c>
      <c r="AD25" s="35">
        <f t="shared" si="0"/>
        <v>4402</v>
      </c>
      <c r="AE25" s="52">
        <f t="shared" si="1"/>
        <v>121.05500000000001</v>
      </c>
      <c r="AF25" s="52">
        <f t="shared" si="2"/>
        <v>41.818999999999996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121.05500000000001</v>
      </c>
      <c r="AP25" s="53"/>
      <c r="AQ25" s="64">
        <v>40</v>
      </c>
      <c r="AR25" s="68">
        <f t="shared" si="10"/>
        <v>4240.9449999999997</v>
      </c>
      <c r="AS25" s="54">
        <f t="shared" si="11"/>
        <v>41.818999999999996</v>
      </c>
      <c r="AT25" s="66">
        <f t="shared" si="12"/>
        <v>1.8189999999999955</v>
      </c>
      <c r="AU25" s="56"/>
      <c r="AV25" s="120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5354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47</v>
      </c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14331</v>
      </c>
      <c r="AD26" s="35">
        <f t="shared" si="0"/>
        <v>5354</v>
      </c>
      <c r="AE26" s="52">
        <f t="shared" si="1"/>
        <v>147.23500000000001</v>
      </c>
      <c r="AF26" s="52">
        <f t="shared" si="2"/>
        <v>50.863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147.23500000000001</v>
      </c>
      <c r="AP26" s="53"/>
      <c r="AQ26" s="64">
        <v>51</v>
      </c>
      <c r="AR26" s="68">
        <f t="shared" si="10"/>
        <v>14132.764999999999</v>
      </c>
      <c r="AS26" s="54">
        <f t="shared" si="11"/>
        <v>50.863</v>
      </c>
      <c r="AT26" s="66">
        <f t="shared" si="12"/>
        <v>-0.13700000000000045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35">
        <v>5446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5446</v>
      </c>
      <c r="AD27" s="35">
        <f t="shared" si="0"/>
        <v>5446</v>
      </c>
      <c r="AE27" s="52">
        <f t="shared" si="1"/>
        <v>149.76500000000001</v>
      </c>
      <c r="AF27" s="52">
        <f t="shared" si="2"/>
        <v>51.737000000000002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149.76500000000001</v>
      </c>
      <c r="AP27" s="53"/>
      <c r="AQ27" s="64">
        <v>100</v>
      </c>
      <c r="AR27" s="68">
        <f t="shared" si="10"/>
        <v>5196.2349999999997</v>
      </c>
      <c r="AS27" s="54">
        <f t="shared" si="11"/>
        <v>51.737000000000002</v>
      </c>
      <c r="AT27" s="66">
        <f t="shared" si="12"/>
        <v>-48.262999999999998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30" t="s">
        <v>70</v>
      </c>
      <c r="B28" s="131"/>
      <c r="C28" s="131"/>
      <c r="D28" s="72">
        <f t="shared" ref="D28:K28" si="13">SUM(D7:D27)</f>
        <v>146065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40</v>
      </c>
      <c r="L28" s="72">
        <f t="shared" ref="L28:AT28" si="14">SUM(L7:L27)</f>
        <v>0</v>
      </c>
      <c r="M28" s="72">
        <f t="shared" si="14"/>
        <v>110</v>
      </c>
      <c r="N28" s="72">
        <f t="shared" si="14"/>
        <v>0</v>
      </c>
      <c r="O28" s="72">
        <f t="shared" si="14"/>
        <v>10</v>
      </c>
      <c r="P28" s="72">
        <f t="shared" si="14"/>
        <v>870</v>
      </c>
      <c r="Q28" s="72">
        <f t="shared" si="14"/>
        <v>0</v>
      </c>
      <c r="R28" s="72">
        <f t="shared" si="14"/>
        <v>0</v>
      </c>
      <c r="S28" s="72">
        <f t="shared" si="14"/>
        <v>140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15</v>
      </c>
      <c r="AB28" s="72">
        <f t="shared" si="14"/>
        <v>0</v>
      </c>
      <c r="AC28" s="73">
        <f t="shared" si="14"/>
        <v>185546</v>
      </c>
      <c r="AD28" s="73">
        <f t="shared" si="14"/>
        <v>146065</v>
      </c>
      <c r="AE28" s="73">
        <f t="shared" si="14"/>
        <v>4016.7874999999995</v>
      </c>
      <c r="AF28" s="73">
        <f t="shared" si="14"/>
        <v>1387.6175000000001</v>
      </c>
      <c r="AG28" s="73">
        <f t="shared" si="14"/>
        <v>270.27499999999998</v>
      </c>
      <c r="AH28" s="73">
        <f t="shared" si="14"/>
        <v>93.289999999999992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4045.1125000000002</v>
      </c>
      <c r="AP28" s="73">
        <f t="shared" si="14"/>
        <v>0</v>
      </c>
      <c r="AQ28" s="75">
        <f t="shared" si="14"/>
        <v>2128</v>
      </c>
      <c r="AR28" s="76">
        <f t="shared" si="14"/>
        <v>179130.9375</v>
      </c>
      <c r="AS28" s="76">
        <f t="shared" si="14"/>
        <v>1480.9075</v>
      </c>
      <c r="AT28" s="77">
        <f t="shared" si="14"/>
        <v>-647.09249999999986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32" t="s">
        <v>71</v>
      </c>
      <c r="B29" s="133"/>
      <c r="C29" s="134"/>
      <c r="D29" s="82">
        <f>D4+D5-D28</f>
        <v>971088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2350</v>
      </c>
      <c r="L29" s="82">
        <f t="shared" si="15"/>
        <v>0</v>
      </c>
      <c r="M29" s="82">
        <f t="shared" si="15"/>
        <v>2240</v>
      </c>
      <c r="N29" s="82">
        <f t="shared" si="15"/>
        <v>0</v>
      </c>
      <c r="O29" s="82">
        <f t="shared" si="15"/>
        <v>1030</v>
      </c>
      <c r="P29" s="82">
        <f t="shared" si="15"/>
        <v>4260</v>
      </c>
      <c r="Q29" s="82">
        <f t="shared" si="15"/>
        <v>0</v>
      </c>
      <c r="R29" s="82">
        <f t="shared" si="15"/>
        <v>0</v>
      </c>
      <c r="S29" s="82">
        <f t="shared" si="15"/>
        <v>2110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702</v>
      </c>
      <c r="AA29" s="82">
        <f t="shared" si="15"/>
        <v>193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25" priority="26" stopIfTrue="1" operator="greaterThan">
      <formula>0</formula>
    </cfRule>
  </conditionalFormatting>
  <conditionalFormatting sqref="AQ31">
    <cfRule type="cellIs" dxfId="24" priority="24" operator="greaterThan">
      <formula>$AQ$7:$AQ$18&lt;100</formula>
    </cfRule>
    <cfRule type="cellIs" dxfId="23" priority="25" operator="greaterThan">
      <formula>100</formula>
    </cfRule>
  </conditionalFormatting>
  <conditionalFormatting sqref="D29:J29 Q29:AB29 Q28:AA28 K4:P29">
    <cfRule type="cellIs" dxfId="22" priority="23" operator="equal">
      <formula>212030016606640</formula>
    </cfRule>
  </conditionalFormatting>
  <conditionalFormatting sqref="D29:J29 L29:AB29 L28:AA28 K4:K29">
    <cfRule type="cellIs" dxfId="21" priority="21" operator="equal">
      <formula>$K$4</formula>
    </cfRule>
    <cfRule type="cellIs" dxfId="20" priority="22" operator="equal">
      <formula>2120</formula>
    </cfRule>
  </conditionalFormatting>
  <conditionalFormatting sqref="D29:L29 M4:N29">
    <cfRule type="cellIs" dxfId="19" priority="19" operator="equal">
      <formula>$M$4</formula>
    </cfRule>
    <cfRule type="cellIs" dxfId="18" priority="20" operator="equal">
      <formula>300</formula>
    </cfRule>
  </conditionalFormatting>
  <conditionalFormatting sqref="O4:O29">
    <cfRule type="cellIs" dxfId="17" priority="17" operator="equal">
      <formula>$O$4</formula>
    </cfRule>
    <cfRule type="cellIs" dxfId="16" priority="18" operator="equal">
      <formula>1660</formula>
    </cfRule>
  </conditionalFormatting>
  <conditionalFormatting sqref="P4:P29">
    <cfRule type="cellIs" dxfId="15" priority="15" operator="equal">
      <formula>$P$4</formula>
    </cfRule>
    <cfRule type="cellIs" dxfId="14" priority="16" operator="equal">
      <formula>6640</formula>
    </cfRule>
  </conditionalFormatting>
  <conditionalFormatting sqref="AT6:AT28">
    <cfRule type="cellIs" dxfId="13" priority="14" operator="lessThan">
      <formula>0</formula>
    </cfRule>
  </conditionalFormatting>
  <conditionalFormatting sqref="AT7:AT18">
    <cfRule type="cellIs" dxfId="12" priority="11" operator="lessThan">
      <formula>0</formula>
    </cfRule>
    <cfRule type="cellIs" dxfId="11" priority="12" operator="lessThan">
      <formula>0</formula>
    </cfRule>
    <cfRule type="cellIs" dxfId="10" priority="13" operator="lessThan">
      <formula>0</formula>
    </cfRule>
  </conditionalFormatting>
  <conditionalFormatting sqref="L28:AA28 K4:K28">
    <cfRule type="cellIs" dxfId="9" priority="10" operator="equal">
      <formula>$K$4</formula>
    </cfRule>
  </conditionalFormatting>
  <conditionalFormatting sqref="D4 D6:D26 D28:D29">
    <cfRule type="cellIs" dxfId="8" priority="9" operator="equal">
      <formula>$D$4</formula>
    </cfRule>
  </conditionalFormatting>
  <conditionalFormatting sqref="S4:S29">
    <cfRule type="cellIs" dxfId="7" priority="8" operator="equal">
      <formula>$S$4</formula>
    </cfRule>
  </conditionalFormatting>
  <conditionalFormatting sqref="Z4:Z29">
    <cfRule type="cellIs" dxfId="6" priority="7" operator="equal">
      <formula>$Z$4</formula>
    </cfRule>
  </conditionalFormatting>
  <conditionalFormatting sqref="AA4:AA29">
    <cfRule type="cellIs" dxfId="5" priority="6" operator="equal">
      <formula>$AA$4</formula>
    </cfRule>
  </conditionalFormatting>
  <conditionalFormatting sqref="AB4:AB29">
    <cfRule type="cellIs" dxfId="4" priority="5" operator="equal">
      <formula>$AB$4</formula>
    </cfRule>
  </conditionalFormatting>
  <conditionalFormatting sqref="AT7:AT28">
    <cfRule type="cellIs" dxfId="3" priority="2" operator="lessThan">
      <formula>0</formula>
    </cfRule>
    <cfRule type="cellIs" dxfId="2" priority="3" operator="lessThan">
      <formula>0</formula>
    </cfRule>
    <cfRule type="cellIs" dxfId="1" priority="4" operator="lessThan">
      <formula>0</formula>
    </cfRule>
  </conditionalFormatting>
  <conditionalFormatting sqref="D5:AA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01</vt:lpstr>
      <vt:lpstr>02</vt:lpstr>
      <vt:lpstr>Sheet1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dcterms:created xsi:type="dcterms:W3CDTF">2021-02-01T09:30:48Z</dcterms:created>
  <dcterms:modified xsi:type="dcterms:W3CDTF">2021-02-03T16:55:39Z</dcterms:modified>
</cp:coreProperties>
</file>