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62" activeTab="14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R26" i="15" l="1"/>
  <c r="R27" i="15"/>
  <c r="G4" i="34" l="1"/>
  <c r="G5" i="34"/>
  <c r="G6" i="34"/>
  <c r="G7" i="34"/>
  <c r="H7" i="34" s="1"/>
  <c r="I7" i="34" s="1"/>
  <c r="G8" i="34"/>
  <c r="G9" i="34"/>
  <c r="H9" i="34" s="1"/>
  <c r="I9" i="34" s="1"/>
  <c r="G10" i="34"/>
  <c r="G11" i="34"/>
  <c r="H11" i="34" s="1"/>
  <c r="I11" i="34" s="1"/>
  <c r="G12" i="34"/>
  <c r="H12" i="34" s="1"/>
  <c r="I12" i="34" s="1"/>
  <c r="G13" i="34"/>
  <c r="H13" i="34" s="1"/>
  <c r="I13" i="34" s="1"/>
  <c r="G14" i="34"/>
  <c r="G15" i="34"/>
  <c r="H15" i="34" s="1"/>
  <c r="I15" i="34" s="1"/>
  <c r="G16" i="34"/>
  <c r="G17" i="34"/>
  <c r="H17" i="34" s="1"/>
  <c r="I17" i="34" s="1"/>
  <c r="G18" i="34"/>
  <c r="H18" i="34" s="1"/>
  <c r="I18" i="34" s="1"/>
  <c r="G19" i="34"/>
  <c r="H19" i="34" s="1"/>
  <c r="I19" i="34" s="1"/>
  <c r="G20" i="34"/>
  <c r="G21" i="34"/>
  <c r="G22" i="34"/>
  <c r="G23" i="34"/>
  <c r="H23" i="34" s="1"/>
  <c r="I23" i="34" s="1"/>
  <c r="G3" i="34"/>
  <c r="H4" i="34"/>
  <c r="I4" i="34" s="1"/>
  <c r="H5" i="34"/>
  <c r="I5" i="34" s="1"/>
  <c r="H6" i="34"/>
  <c r="I6" i="34" s="1"/>
  <c r="H8" i="34"/>
  <c r="H10" i="34"/>
  <c r="I10" i="34" s="1"/>
  <c r="H14" i="34"/>
  <c r="I14" i="34" s="1"/>
  <c r="H16" i="34"/>
  <c r="H20" i="34"/>
  <c r="H21" i="34"/>
  <c r="I21" i="34" s="1"/>
  <c r="H22" i="34"/>
  <c r="I22" i="34" s="1"/>
  <c r="C24" i="34"/>
  <c r="D24" i="34"/>
  <c r="E24" i="34"/>
  <c r="F24" i="34"/>
  <c r="I8" i="34"/>
  <c r="I16" i="34"/>
  <c r="I20" i="34"/>
  <c r="U28" i="15"/>
  <c r="V9" i="15"/>
  <c r="V11" i="15"/>
  <c r="V12" i="15"/>
  <c r="G24" i="34" l="1"/>
  <c r="H3" i="34"/>
  <c r="I3" i="34" s="1"/>
  <c r="I24" i="34" s="1"/>
  <c r="H24" i="34" l="1"/>
  <c r="R25" i="14" l="1"/>
  <c r="U28" i="14" l="1"/>
  <c r="V13" i="14"/>
  <c r="C3" i="34" l="1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3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3" i="34"/>
  <c r="C4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B24" i="34"/>
  <c r="V9" i="13" l="1"/>
  <c r="U28" i="13"/>
  <c r="U28" i="12" l="1"/>
  <c r="N15" i="10" l="1"/>
  <c r="N16" i="10"/>
  <c r="N17" i="10"/>
  <c r="N18" i="10"/>
  <c r="N19" i="10"/>
  <c r="N20" i="10"/>
  <c r="N21" i="10"/>
  <c r="U28" i="10"/>
  <c r="W28" i="8" l="1"/>
  <c r="U28" i="8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V26" i="15" s="1"/>
  <c r="N25" i="15"/>
  <c r="M25" i="15"/>
  <c r="S25" i="15" s="1"/>
  <c r="T25" i="15" s="1"/>
  <c r="N24" i="15"/>
  <c r="M24" i="15"/>
  <c r="R24" i="15" s="1"/>
  <c r="V24" i="15" s="1"/>
  <c r="N23" i="15"/>
  <c r="M23" i="15"/>
  <c r="S23" i="15" s="1"/>
  <c r="T23" i="15" s="1"/>
  <c r="N22" i="15"/>
  <c r="M22" i="15"/>
  <c r="R22" i="15" s="1"/>
  <c r="V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V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V20" i="14" s="1"/>
  <c r="N19" i="14"/>
  <c r="M19" i="14"/>
  <c r="S19" i="14" s="1"/>
  <c r="T19" i="14" s="1"/>
  <c r="N18" i="14"/>
  <c r="M18" i="14"/>
  <c r="R18" i="14" s="1"/>
  <c r="V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V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M21" i="10"/>
  <c r="M20" i="10"/>
  <c r="M19" i="10"/>
  <c r="M18" i="10"/>
  <c r="M17" i="10"/>
  <c r="M16" i="10"/>
  <c r="M15" i="10"/>
  <c r="N14" i="10"/>
  <c r="M14" i="10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V26" i="8" s="1"/>
  <c r="X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V18" i="8" s="1"/>
  <c r="X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V14" i="8" s="1"/>
  <c r="X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J28" i="1"/>
  <c r="J29" i="1" s="1"/>
  <c r="J4" i="2" s="1"/>
  <c r="I28" i="1"/>
  <c r="I29" i="1" s="1"/>
  <c r="I4" i="2" s="1"/>
  <c r="H28" i="1"/>
  <c r="H29" i="1" s="1"/>
  <c r="H4" i="2" s="1"/>
  <c r="H29" i="2" s="1"/>
  <c r="H4" i="3" s="1"/>
  <c r="G28" i="1"/>
  <c r="G29" i="1" s="1"/>
  <c r="G4" i="2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N13" i="33" l="1"/>
  <c r="R14" i="10"/>
  <c r="V14" i="10" s="1"/>
  <c r="O14" i="10"/>
  <c r="S14" i="10"/>
  <c r="O24" i="32"/>
  <c r="L28" i="33"/>
  <c r="L29" i="33" s="1"/>
  <c r="R17" i="10"/>
  <c r="O17" i="10"/>
  <c r="S17" i="10"/>
  <c r="T17" i="10" s="1"/>
  <c r="N28" i="27"/>
  <c r="O7" i="6"/>
  <c r="O26" i="8"/>
  <c r="O20" i="14"/>
  <c r="O18" i="11"/>
  <c r="O20" i="11"/>
  <c r="H28" i="33"/>
  <c r="H29" i="33" s="1"/>
  <c r="O15" i="10"/>
  <c r="S15" i="10"/>
  <c r="T15" i="10" s="1"/>
  <c r="R15" i="10"/>
  <c r="V15" i="10" s="1"/>
  <c r="O20" i="10"/>
  <c r="R20" i="10"/>
  <c r="V20" i="10" s="1"/>
  <c r="O18" i="10"/>
  <c r="S18" i="10"/>
  <c r="R18" i="10"/>
  <c r="V18" i="10" s="1"/>
  <c r="S21" i="10"/>
  <c r="T21" i="10" s="1"/>
  <c r="R21" i="10"/>
  <c r="V21" i="10" s="1"/>
  <c r="S19" i="10"/>
  <c r="T19" i="10" s="1"/>
  <c r="O19" i="10"/>
  <c r="R19" i="10"/>
  <c r="V19" i="10" s="1"/>
  <c r="R16" i="10"/>
  <c r="V16" i="10" s="1"/>
  <c r="S16" i="10"/>
  <c r="O16" i="10"/>
  <c r="O24" i="9"/>
  <c r="O26" i="13"/>
  <c r="O19" i="16"/>
  <c r="O10" i="19"/>
  <c r="O26" i="19"/>
  <c r="H29" i="3"/>
  <c r="H4" i="4" s="1"/>
  <c r="H29" i="4" s="1"/>
  <c r="H4" i="5" s="1"/>
  <c r="H29" i="5" s="1"/>
  <c r="H4" i="6" s="1"/>
  <c r="H29" i="6" s="1"/>
  <c r="H4" i="7" s="1"/>
  <c r="E29" i="2"/>
  <c r="E4" i="3" s="1"/>
  <c r="I29" i="2"/>
  <c r="I4" i="3" s="1"/>
  <c r="I29" i="3" s="1"/>
  <c r="I4" i="4" s="1"/>
  <c r="I29" i="4" s="1"/>
  <c r="I4" i="5" s="1"/>
  <c r="O18" i="4"/>
  <c r="O18" i="9"/>
  <c r="O14" i="12"/>
  <c r="R10" i="19"/>
  <c r="R26" i="19"/>
  <c r="O19" i="7"/>
  <c r="R19" i="7"/>
  <c r="S23" i="7"/>
  <c r="T23" i="7" s="1"/>
  <c r="R23" i="7"/>
  <c r="N28" i="12"/>
  <c r="O18" i="18"/>
  <c r="O18" i="19"/>
  <c r="O12" i="22"/>
  <c r="O20" i="24"/>
  <c r="O11" i="16"/>
  <c r="R18" i="19"/>
  <c r="O26" i="20"/>
  <c r="N28" i="22"/>
  <c r="O14" i="22"/>
  <c r="O24" i="28"/>
  <c r="N28" i="31"/>
  <c r="O12" i="32"/>
  <c r="N17" i="33"/>
  <c r="N28" i="8"/>
  <c r="N9" i="33"/>
  <c r="H29" i="7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28" i="7"/>
  <c r="O12" i="3"/>
  <c r="J28" i="33"/>
  <c r="J29" i="33" s="1"/>
  <c r="F29" i="2"/>
  <c r="F4" i="3" s="1"/>
  <c r="F29" i="3" s="1"/>
  <c r="F4" i="4" s="1"/>
  <c r="F29" i="4" s="1"/>
  <c r="F4" i="5" s="1"/>
  <c r="J29" i="2"/>
  <c r="J4" i="3" s="1"/>
  <c r="J29" i="3" s="1"/>
  <c r="J4" i="4" s="1"/>
  <c r="J29" i="4" s="1"/>
  <c r="J4" i="5" s="1"/>
  <c r="O18" i="3"/>
  <c r="O14" i="8"/>
  <c r="N28" i="9"/>
  <c r="O26" i="9"/>
  <c r="O10" i="11"/>
  <c r="O26" i="11"/>
  <c r="O12" i="14"/>
  <c r="O22" i="15"/>
  <c r="R11" i="16"/>
  <c r="R19" i="16"/>
  <c r="R27" i="16"/>
  <c r="O8" i="17"/>
  <c r="O20" i="18"/>
  <c r="O14" i="19"/>
  <c r="O22" i="19"/>
  <c r="O24" i="21"/>
  <c r="O20" i="22"/>
  <c r="N28" i="23"/>
  <c r="O12" i="24"/>
  <c r="O12" i="25"/>
  <c r="O26" i="27"/>
  <c r="O26" i="29"/>
  <c r="N12" i="33"/>
  <c r="G29" i="2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8" i="8"/>
  <c r="O16" i="9"/>
  <c r="N28" i="11"/>
  <c r="O12" i="11"/>
  <c r="O24" i="13"/>
  <c r="O18" i="14"/>
  <c r="N28" i="15"/>
  <c r="O24" i="15"/>
  <c r="O7" i="16"/>
  <c r="O15" i="16"/>
  <c r="O23" i="16"/>
  <c r="N28" i="17"/>
  <c r="O24" i="17"/>
  <c r="R14" i="19"/>
  <c r="R22" i="19"/>
  <c r="O24" i="20"/>
  <c r="N28" i="21"/>
  <c r="O22" i="22"/>
  <c r="N28" i="24"/>
  <c r="O14" i="24"/>
  <c r="N28" i="25"/>
  <c r="O14" i="25"/>
  <c r="N28" i="29"/>
  <c r="N28" i="32"/>
  <c r="O14" i="32"/>
  <c r="M27" i="33"/>
  <c r="S27" i="33" s="1"/>
  <c r="T27" i="33" s="1"/>
  <c r="M23" i="33"/>
  <c r="S23" i="33" s="1"/>
  <c r="T23" i="33" s="1"/>
  <c r="N15" i="33"/>
  <c r="N28" i="13"/>
  <c r="R7" i="16"/>
  <c r="R15" i="16"/>
  <c r="R23" i="16"/>
  <c r="N28" i="20"/>
  <c r="O24" i="31"/>
  <c r="O20" i="32"/>
  <c r="M18" i="33"/>
  <c r="R18" i="33" s="1"/>
  <c r="N14" i="33"/>
  <c r="G28" i="33"/>
  <c r="G29" i="33" s="1"/>
  <c r="N25" i="33"/>
  <c r="M21" i="33"/>
  <c r="S21" i="33" s="1"/>
  <c r="T21" i="33" s="1"/>
  <c r="K28" i="33"/>
  <c r="K29" i="33" s="1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2" i="33"/>
  <c r="M26" i="33"/>
  <c r="S26" i="33" s="1"/>
  <c r="T26" i="33" s="1"/>
  <c r="N16" i="33"/>
  <c r="I28" i="33"/>
  <c r="I29" i="33" s="1"/>
  <c r="N28" i="6"/>
  <c r="O27" i="5"/>
  <c r="F28" i="33"/>
  <c r="F29" i="33" s="1"/>
  <c r="F29" i="5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8" i="33"/>
  <c r="O8" i="33" s="1"/>
  <c r="E28" i="33"/>
  <c r="E29" i="33" s="1"/>
  <c r="I29" i="5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24" i="33"/>
  <c r="S24" i="33" s="1"/>
  <c r="T24" i="33" s="1"/>
  <c r="N28" i="5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N11" i="33"/>
  <c r="S27" i="4"/>
  <c r="T27" i="4" s="1"/>
  <c r="O14" i="4"/>
  <c r="O10" i="4"/>
  <c r="R10" i="4"/>
  <c r="O26" i="4"/>
  <c r="O22" i="4"/>
  <c r="O26" i="3"/>
  <c r="N21" i="33"/>
  <c r="O20" i="3"/>
  <c r="M19" i="33"/>
  <c r="S19" i="33" s="1"/>
  <c r="T19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M10" i="33"/>
  <c r="R10" i="33" s="1"/>
  <c r="O10" i="3"/>
  <c r="N28" i="3"/>
  <c r="N28" i="2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M9" i="33"/>
  <c r="S9" i="33" s="1"/>
  <c r="T9" i="33" s="1"/>
  <c r="R22" i="11"/>
  <c r="V22" i="11" s="1"/>
  <c r="O22" i="11"/>
  <c r="R24" i="11"/>
  <c r="V24" i="11" s="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V26" i="14" s="1"/>
  <c r="O26" i="14"/>
  <c r="R8" i="11"/>
  <c r="V8" i="11" s="1"/>
  <c r="O8" i="11"/>
  <c r="O26" i="2"/>
  <c r="O8" i="3"/>
  <c r="O16" i="3"/>
  <c r="O24" i="3"/>
  <c r="N28" i="4"/>
  <c r="R8" i="4"/>
  <c r="R20" i="8"/>
  <c r="V20" i="8" s="1"/>
  <c r="X20" i="8" s="1"/>
  <c r="O20" i="8"/>
  <c r="R24" i="8"/>
  <c r="V24" i="8" s="1"/>
  <c r="X24" i="8" s="1"/>
  <c r="O24" i="8"/>
  <c r="R14" i="11"/>
  <c r="V14" i="11" s="1"/>
  <c r="O14" i="11"/>
  <c r="R16" i="11"/>
  <c r="V16" i="11" s="1"/>
  <c r="O16" i="11"/>
  <c r="R18" i="12"/>
  <c r="V18" i="12" s="1"/>
  <c r="O18" i="12"/>
  <c r="R24" i="12"/>
  <c r="V24" i="12" s="1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V14" i="14" s="1"/>
  <c r="O14" i="14"/>
  <c r="R16" i="14"/>
  <c r="V16" i="14" s="1"/>
  <c r="O16" i="14"/>
  <c r="R20" i="15"/>
  <c r="V20" i="15" s="1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V7" i="15" s="1"/>
  <c r="R9" i="15"/>
  <c r="R11" i="15"/>
  <c r="R13" i="15"/>
  <c r="V13" i="15" s="1"/>
  <c r="R15" i="15"/>
  <c r="V15" i="15" s="1"/>
  <c r="R17" i="15"/>
  <c r="V17" i="15" s="1"/>
  <c r="R19" i="15"/>
  <c r="V19" i="15" s="1"/>
  <c r="R21" i="15"/>
  <c r="V21" i="15" s="1"/>
  <c r="R23" i="15"/>
  <c r="V23" i="15" s="1"/>
  <c r="R25" i="15"/>
  <c r="V25" i="15" s="1"/>
  <c r="V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V8" i="15" s="1"/>
  <c r="R10" i="15"/>
  <c r="V10" i="15" s="1"/>
  <c r="R12" i="15"/>
  <c r="R14" i="15"/>
  <c r="V14" i="15" s="1"/>
  <c r="R16" i="15"/>
  <c r="V16" i="15" s="1"/>
  <c r="R18" i="15"/>
  <c r="V18" i="15" s="1"/>
  <c r="T7" i="14"/>
  <c r="R7" i="14"/>
  <c r="V7" i="14" s="1"/>
  <c r="R9" i="14"/>
  <c r="V9" i="14" s="1"/>
  <c r="R11" i="14"/>
  <c r="V11" i="14" s="1"/>
  <c r="R13" i="14"/>
  <c r="R15" i="14"/>
  <c r="V15" i="14" s="1"/>
  <c r="R17" i="14"/>
  <c r="V17" i="14" s="1"/>
  <c r="R19" i="14"/>
  <c r="V19" i="14" s="1"/>
  <c r="R21" i="14"/>
  <c r="V21" i="14" s="1"/>
  <c r="R23" i="14"/>
  <c r="V23" i="14" s="1"/>
  <c r="V25" i="14"/>
  <c r="R27" i="14"/>
  <c r="V27" i="14" s="1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V8" i="14" s="1"/>
  <c r="R10" i="14"/>
  <c r="V10" i="14" s="1"/>
  <c r="R22" i="14"/>
  <c r="V22" i="14" s="1"/>
  <c r="T7" i="13"/>
  <c r="R7" i="13"/>
  <c r="V7" i="13" s="1"/>
  <c r="R9" i="13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R7" i="10"/>
  <c r="V7" i="10" s="1"/>
  <c r="R9" i="10"/>
  <c r="V9" i="10" s="1"/>
  <c r="R11" i="10"/>
  <c r="V11" i="10" s="1"/>
  <c r="R13" i="10"/>
  <c r="V13" i="10" s="1"/>
  <c r="V17" i="10"/>
  <c r="R23" i="10"/>
  <c r="V23" i="10" s="1"/>
  <c r="R25" i="10"/>
  <c r="V25" i="10" s="1"/>
  <c r="R27" i="10"/>
  <c r="V27" i="10" s="1"/>
  <c r="M28" i="10"/>
  <c r="O7" i="10"/>
  <c r="S8" i="10"/>
  <c r="T8" i="10" s="1"/>
  <c r="T14" i="10"/>
  <c r="T16" i="10"/>
  <c r="T18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R8" i="10"/>
  <c r="V8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V7" i="8" s="1"/>
  <c r="X7" i="8" s="1"/>
  <c r="R9" i="8"/>
  <c r="V9" i="8" s="1"/>
  <c r="X9" i="8" s="1"/>
  <c r="R11" i="8"/>
  <c r="V11" i="8" s="1"/>
  <c r="X11" i="8" s="1"/>
  <c r="R13" i="8"/>
  <c r="V13" i="8" s="1"/>
  <c r="X13" i="8" s="1"/>
  <c r="R15" i="8"/>
  <c r="V15" i="8" s="1"/>
  <c r="X15" i="8" s="1"/>
  <c r="R17" i="8"/>
  <c r="V17" i="8" s="1"/>
  <c r="X17" i="8" s="1"/>
  <c r="R19" i="8"/>
  <c r="V19" i="8" s="1"/>
  <c r="X19" i="8" s="1"/>
  <c r="R21" i="8"/>
  <c r="V21" i="8" s="1"/>
  <c r="X21" i="8" s="1"/>
  <c r="R23" i="8"/>
  <c r="V23" i="8" s="1"/>
  <c r="X23" i="8" s="1"/>
  <c r="R25" i="8"/>
  <c r="V25" i="8" s="1"/>
  <c r="X25" i="8" s="1"/>
  <c r="R27" i="8"/>
  <c r="V27" i="8" s="1"/>
  <c r="X27" i="8" s="1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V8" i="8" s="1"/>
  <c r="X8" i="8" s="1"/>
  <c r="R10" i="8"/>
  <c r="V10" i="8" s="1"/>
  <c r="X10" i="8" s="1"/>
  <c r="R12" i="8"/>
  <c r="V12" i="8" s="1"/>
  <c r="X12" i="8" s="1"/>
  <c r="R16" i="8"/>
  <c r="V16" i="8" s="1"/>
  <c r="X16" i="8" s="1"/>
  <c r="R22" i="8"/>
  <c r="V22" i="8" s="1"/>
  <c r="X22" i="8" s="1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15" l="1"/>
  <c r="V28" i="14"/>
  <c r="V28" i="13"/>
  <c r="S18" i="33"/>
  <c r="T18" i="33" s="1"/>
  <c r="V28" i="12"/>
  <c r="O28" i="16"/>
  <c r="V28" i="10"/>
  <c r="R27" i="33"/>
  <c r="O27" i="33"/>
  <c r="X28" i="8"/>
  <c r="V28" i="8"/>
  <c r="O24" i="33"/>
  <c r="S10" i="33"/>
  <c r="T10" i="33" s="1"/>
  <c r="O18" i="33"/>
  <c r="R21" i="33"/>
  <c r="O21" i="33"/>
  <c r="R23" i="33"/>
  <c r="O26" i="33"/>
  <c r="R26" i="33"/>
  <c r="O23" i="33"/>
  <c r="R13" i="33"/>
  <c r="R28" i="16"/>
  <c r="R24" i="33"/>
  <c r="S8" i="33"/>
  <c r="T8" i="33" s="1"/>
  <c r="R8" i="33"/>
  <c r="O10" i="33"/>
  <c r="O28" i="5"/>
  <c r="O19" i="33"/>
  <c r="R19" i="33"/>
  <c r="R25" i="33"/>
  <c r="S16" i="33"/>
  <c r="T16" i="33" s="1"/>
  <c r="O28" i="3"/>
  <c r="O16" i="33"/>
  <c r="O15" i="33"/>
  <c r="R15" i="33"/>
  <c r="S12" i="33"/>
  <c r="T12" i="33" s="1"/>
  <c r="O12" i="33"/>
  <c r="O9" i="33"/>
  <c r="R9" i="33"/>
  <c r="R11" i="33"/>
  <c r="O11" i="33"/>
  <c r="S20" i="33"/>
  <c r="T20" i="33" s="1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U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160</t>
        </r>
      </text>
    </comment>
    <comment ref="U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45</t>
        </r>
      </text>
    </comment>
    <comment ref="U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119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63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U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42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 50</t>
        </r>
      </text>
    </comment>
  </commentList>
</comments>
</file>

<file path=xl/sharedStrings.xml><?xml version="1.0" encoding="utf-8"?>
<sst xmlns="http://schemas.openxmlformats.org/spreadsheetml/2006/main" count="1539" uniqueCount="101">
  <si>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</si>
  <si>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</si>
  <si>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</si>
  <si>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</si>
  <si>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</si>
  <si>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</si>
  <si>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</si>
  <si>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</si>
  <si>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</si>
  <si>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</si>
  <si>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</si>
  <si>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</si>
  <si>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</si>
  <si>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</si>
  <si>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</si>
  <si>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</si>
  <si>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</si>
  <si>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</si>
  <si>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</si>
  <si>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</si>
  <si>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</si>
  <si>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</si>
  <si>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</si>
  <si>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</si>
  <si>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</si>
  <si>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</si>
  <si>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</si>
  <si>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</si>
  <si>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</si>
  <si>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</si>
  <si>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</si>
  <si>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</si>
  <si>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</si>
  <si>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</si>
  <si>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</si>
  <si>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</si>
  <si>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</si>
  <si>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</si>
  <si>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</si>
  <si>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</si>
  <si>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</si>
  <si>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</si>
  <si>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</si>
  <si>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</si>
  <si>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</si>
  <si>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</si>
  <si>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</si>
  <si>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</si>
  <si>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</si>
  <si>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Date:02.07.2021</t>
  </si>
  <si>
    <t>Date:03.07.2021</t>
  </si>
  <si>
    <t>Date:04.07.2021</t>
  </si>
  <si>
    <t>Date:05.07.2021</t>
  </si>
  <si>
    <t>Date:06.07.2021</t>
  </si>
  <si>
    <t>Date:07.07.2021</t>
  </si>
  <si>
    <t>SC Less</t>
  </si>
  <si>
    <t>ACT Value</t>
  </si>
  <si>
    <t>Deno</t>
  </si>
  <si>
    <t>Date: 08.07.2021</t>
  </si>
  <si>
    <t>Date:10.07.2021</t>
  </si>
  <si>
    <t>Deno Less</t>
  </si>
  <si>
    <t>Date:11.07.2021</t>
  </si>
  <si>
    <t>Date:12.07.2021</t>
  </si>
  <si>
    <t>S.C&amp;Deno Less</t>
  </si>
  <si>
    <t>Date:13.07.2021</t>
  </si>
  <si>
    <t>S.Card Target</t>
  </si>
  <si>
    <t>Pos no</t>
  </si>
  <si>
    <t xml:space="preserve"> Target</t>
  </si>
  <si>
    <t xml:space="preserve">11 Achive </t>
  </si>
  <si>
    <t>12 Achieve</t>
  </si>
  <si>
    <t>13 Achieve</t>
  </si>
  <si>
    <t>Baki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</si>
  <si>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</si>
  <si>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</si>
  <si>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</si>
  <si>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</si>
  <si>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</si>
  <si>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</si>
  <si>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</si>
  <si>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</si>
  <si>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</si>
  <si>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</si>
  <si>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</si>
  <si>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</si>
  <si>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</si>
  <si>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</si>
  <si>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</si>
  <si>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</si>
  <si>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</si>
  <si>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</si>
  <si>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</si>
  <si>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</si>
  <si>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</si>
  <si>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Total</t>
  </si>
  <si>
    <t>14 Achieve</t>
  </si>
  <si>
    <t>Date:14.07.2021</t>
  </si>
  <si>
    <t>Card Less</t>
  </si>
  <si>
    <t>S.Card Less</t>
  </si>
  <si>
    <t>Date:15.07.2021</t>
  </si>
  <si>
    <t>15 Achieve</t>
  </si>
  <si>
    <t>Total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</si>
</sst>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/>
    </xf>
    <xf numFmtId="1" fontId="7" fillId="9" borderId="17" xfId="0" applyNumberFormat="1" applyFont="1" applyFill="1" applyBorder="1" applyAlignment="1">
      <alignment horizontal="center" vertical="center" wrapText="1"/>
    </xf>
    <xf numFmtId="0" fontId="0" fillId="0" borderId="5" xfId="0" applyBorder="1"/>
    <xf numFmtId="2" fontId="0" fillId="0" borderId="5" xfId="0" applyNumberFormat="1" applyBorder="1"/>
    <xf numFmtId="2" fontId="0" fillId="0" borderId="14" xfId="0" applyNumberFormat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Border="1" applyAlignment="1"/>
    <xf numFmtId="0" fontId="14" fillId="0" borderId="5" xfId="0" applyFont="1" applyFill="1" applyBorder="1" applyAlignment="1">
      <alignment horizontal="center"/>
    </xf>
    <xf numFmtId="0" fontId="14" fillId="12" borderId="5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14" fillId="13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2" fontId="0" fillId="0" borderId="5" xfId="0" applyNumberFormat="1" applyBorder="1" applyAlignment="1">
      <alignment horizontal="center"/>
    </xf>
    <xf numFmtId="1" fontId="8" fillId="0" borderId="5" xfId="0" applyNumberFormat="1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/>
    </xf>
    <xf numFmtId="0" fontId="15" fillId="14" borderId="5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15" borderId="5" xfId="0" applyFont="1" applyFill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1" fontId="3" fillId="4" borderId="29" xfId="0" applyNumberFormat="1" applyFon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3" fillId="4" borderId="30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/>
    </xf>
  </cellXfs>
  <cellStyles count="1">
    <cellStyle name="Normal" xfId="0" builtinId="0"/>
  </cellStyles>
  <dxfs count="1398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3" workbookViewId="0">
      <selection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42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v>218518</v>
      </c>
      <c r="E4" s="2">
        <v>7405</v>
      </c>
      <c r="F4" s="2">
        <v>16240</v>
      </c>
      <c r="G4" s="2">
        <v>490</v>
      </c>
      <c r="H4" s="2">
        <v>32720</v>
      </c>
      <c r="I4" s="2">
        <v>955</v>
      </c>
      <c r="J4" s="2">
        <v>528</v>
      </c>
      <c r="K4" s="2">
        <v>552</v>
      </c>
      <c r="L4" s="3"/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1542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1542</v>
      </c>
      <c r="N7" s="24">
        <f>D7+E7*20+F7*10+G7*9+H7*9+I7*191+J7*191+K7*182+L7*100</f>
        <v>1542</v>
      </c>
      <c r="O7" s="25">
        <f>M7*2.75%</f>
        <v>42.405000000000001</v>
      </c>
      <c r="P7" s="26"/>
      <c r="Q7" s="26"/>
      <c r="R7" s="24">
        <f>M7-(M7*2.75%)+I7*191+J7*191+K7*182+L7*100-Q7</f>
        <v>1499.595</v>
      </c>
      <c r="S7" s="25">
        <f>M7*0.95%</f>
        <v>14.648999999999999</v>
      </c>
      <c r="T7" s="27">
        <f>S7-Q7</f>
        <v>14.648999999999999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6717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6717</v>
      </c>
      <c r="N11" s="24">
        <f t="shared" si="1"/>
        <v>6717</v>
      </c>
      <c r="O11" s="25">
        <f t="shared" si="2"/>
        <v>184.7175</v>
      </c>
      <c r="P11" s="26"/>
      <c r="Q11" s="26">
        <v>32</v>
      </c>
      <c r="R11" s="24">
        <f t="shared" si="3"/>
        <v>6500.2825000000003</v>
      </c>
      <c r="S11" s="25">
        <f t="shared" si="4"/>
        <v>63.811499999999995</v>
      </c>
      <c r="T11" s="27">
        <f t="shared" si="5"/>
        <v>31.811499999999995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20</v>
      </c>
      <c r="R20" s="24">
        <f t="shared" si="3"/>
        <v>1979.46</v>
      </c>
      <c r="S20" s="25">
        <f t="shared" si="4"/>
        <v>19.532</v>
      </c>
      <c r="T20" s="27">
        <f t="shared" si="5"/>
        <v>-0.46799999999999997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1028</v>
      </c>
      <c r="N22" s="24">
        <f t="shared" si="1"/>
        <v>1028</v>
      </c>
      <c r="O22" s="25">
        <f t="shared" si="2"/>
        <v>28.27</v>
      </c>
      <c r="P22" s="26"/>
      <c r="Q22" s="26"/>
      <c r="R22" s="24">
        <f t="shared" si="3"/>
        <v>999.73</v>
      </c>
      <c r="S22" s="25">
        <f t="shared" si="4"/>
        <v>9.766</v>
      </c>
      <c r="T22" s="27">
        <f t="shared" si="5"/>
        <v>9.766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>
        <v>28</v>
      </c>
      <c r="R26" s="24">
        <f t="shared" si="3"/>
        <v>3970.92</v>
      </c>
      <c r="S26" s="25">
        <f t="shared" si="4"/>
        <v>39.064</v>
      </c>
      <c r="T26" s="27">
        <f t="shared" si="5"/>
        <v>11.064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19567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19567</v>
      </c>
      <c r="N28" s="45">
        <f t="shared" si="7"/>
        <v>19567</v>
      </c>
      <c r="O28" s="46">
        <f t="shared" si="7"/>
        <v>538.09249999999997</v>
      </c>
      <c r="P28" s="45">
        <f t="shared" si="7"/>
        <v>0</v>
      </c>
      <c r="Q28" s="45">
        <f t="shared" si="7"/>
        <v>80</v>
      </c>
      <c r="R28" s="45">
        <f t="shared" si="7"/>
        <v>18948.907500000001</v>
      </c>
      <c r="S28" s="45">
        <f t="shared" si="7"/>
        <v>185.88649999999998</v>
      </c>
      <c r="T28" s="47">
        <f t="shared" si="7"/>
        <v>105.88650000000001</v>
      </c>
    </row>
    <row r="29" spans="1:20" ht="15.75" thickBot="1" x14ac:dyDescent="0.3">
      <c r="A29" s="93" t="s">
        <v>39</v>
      </c>
      <c r="B29" s="94"/>
      <c r="C29" s="95"/>
      <c r="D29" s="48">
        <f>D4+D5-D28</f>
        <v>198951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97" priority="44" operator="equal">
      <formula>212030016606640</formula>
    </cfRule>
  </conditionalFormatting>
  <conditionalFormatting sqref="D29 E28:K29 E4 E6">
    <cfRule type="cellIs" dxfId="1396" priority="42" operator="equal">
      <formula>$E$4</formula>
    </cfRule>
    <cfRule type="cellIs" dxfId="1395" priority="43" operator="equal">
      <formula>2120</formula>
    </cfRule>
  </conditionalFormatting>
  <conditionalFormatting sqref="D29:E29 F28:F29 F4 F6">
    <cfRule type="cellIs" dxfId="1394" priority="40" operator="equal">
      <formula>$F$4</formula>
    </cfRule>
    <cfRule type="cellIs" dxfId="1393" priority="41" operator="equal">
      <formula>300</formula>
    </cfRule>
  </conditionalFormatting>
  <conditionalFormatting sqref="G28:G29 G4 G6">
    <cfRule type="cellIs" dxfId="1392" priority="38" operator="equal">
      <formula>$G$4</formula>
    </cfRule>
    <cfRule type="cellIs" dxfId="1391" priority="39" operator="equal">
      <formula>1660</formula>
    </cfRule>
  </conditionalFormatting>
  <conditionalFormatting sqref="H28:H29 H4 H6">
    <cfRule type="cellIs" dxfId="1390" priority="36" operator="equal">
      <formula>$H$4</formula>
    </cfRule>
    <cfRule type="cellIs" dxfId="1389" priority="37" operator="equal">
      <formula>6640</formula>
    </cfRule>
  </conditionalFormatting>
  <conditionalFormatting sqref="T6:T28">
    <cfRule type="cellIs" dxfId="1388" priority="35" operator="lessThan">
      <formula>0</formula>
    </cfRule>
  </conditionalFormatting>
  <conditionalFormatting sqref="T7:T27">
    <cfRule type="cellIs" dxfId="1387" priority="32" operator="lessThan">
      <formula>0</formula>
    </cfRule>
    <cfRule type="cellIs" dxfId="1386" priority="33" operator="lessThan">
      <formula>0</formula>
    </cfRule>
    <cfRule type="cellIs" dxfId="1385" priority="34" operator="lessThan">
      <formula>0</formula>
    </cfRule>
  </conditionalFormatting>
  <conditionalFormatting sqref="E28:K28 E4 E6">
    <cfRule type="cellIs" dxfId="1384" priority="31" operator="equal">
      <formula>$E$4</formula>
    </cfRule>
  </conditionalFormatting>
  <conditionalFormatting sqref="D28:D29 D4:K4 M4 D6">
    <cfRule type="cellIs" dxfId="1383" priority="30" operator="equal">
      <formula>$D$4</formula>
    </cfRule>
  </conditionalFormatting>
  <conditionalFormatting sqref="I28:I29 I4 I6">
    <cfRule type="cellIs" dxfId="1382" priority="29" operator="equal">
      <formula>$I$4</formula>
    </cfRule>
  </conditionalFormatting>
  <conditionalFormatting sqref="J28:J29 J4 J6">
    <cfRule type="cellIs" dxfId="1381" priority="28" operator="equal">
      <formula>$J$4</formula>
    </cfRule>
  </conditionalFormatting>
  <conditionalFormatting sqref="K28:K29 K4 K6">
    <cfRule type="cellIs" dxfId="1380" priority="27" operator="equal">
      <formula>$K$4</formula>
    </cfRule>
  </conditionalFormatting>
  <conditionalFormatting sqref="M4:M6">
    <cfRule type="cellIs" dxfId="1379" priority="26" operator="equal">
      <formula>$L$4</formula>
    </cfRule>
  </conditionalFormatting>
  <conditionalFormatting sqref="T7:T28">
    <cfRule type="cellIs" dxfId="1378" priority="23" operator="lessThan">
      <formula>0</formula>
    </cfRule>
    <cfRule type="cellIs" dxfId="1377" priority="24" operator="lessThan">
      <formula>0</formula>
    </cfRule>
    <cfRule type="cellIs" dxfId="1376" priority="25" operator="lessThan">
      <formula>0</formula>
    </cfRule>
  </conditionalFormatting>
  <conditionalFormatting sqref="T6:T28">
    <cfRule type="cellIs" dxfId="1375" priority="21" operator="lessThan">
      <formula>0</formula>
    </cfRule>
  </conditionalFormatting>
  <conditionalFormatting sqref="T7:T27">
    <cfRule type="cellIs" dxfId="1374" priority="18" operator="lessThan">
      <formula>0</formula>
    </cfRule>
    <cfRule type="cellIs" dxfId="1373" priority="19" operator="lessThan">
      <formula>0</formula>
    </cfRule>
    <cfRule type="cellIs" dxfId="1372" priority="20" operator="lessThan">
      <formula>0</formula>
    </cfRule>
  </conditionalFormatting>
  <conditionalFormatting sqref="T7:T28">
    <cfRule type="cellIs" dxfId="1371" priority="15" operator="lessThan">
      <formula>0</formula>
    </cfRule>
    <cfRule type="cellIs" dxfId="1370" priority="16" operator="lessThan">
      <formula>0</formula>
    </cfRule>
    <cfRule type="cellIs" dxfId="1369" priority="17" operator="lessThan">
      <formula>0</formula>
    </cfRule>
  </conditionalFormatting>
  <conditionalFormatting sqref="L4 L6 L28:L29">
    <cfRule type="cellIs" dxfId="1368" priority="13" operator="equal">
      <formula>$L$4</formula>
    </cfRule>
  </conditionalFormatting>
  <conditionalFormatting sqref="D7:S7">
    <cfRule type="cellIs" dxfId="1367" priority="12" operator="greaterThan">
      <formula>0</formula>
    </cfRule>
  </conditionalFormatting>
  <conditionalFormatting sqref="D9:S9">
    <cfRule type="cellIs" dxfId="1366" priority="11" operator="greaterThan">
      <formula>0</formula>
    </cfRule>
  </conditionalFormatting>
  <conditionalFormatting sqref="D11:S11">
    <cfRule type="cellIs" dxfId="1365" priority="10" operator="greaterThan">
      <formula>0</formula>
    </cfRule>
  </conditionalFormatting>
  <conditionalFormatting sqref="D13:S13">
    <cfRule type="cellIs" dxfId="1364" priority="9" operator="greaterThan">
      <formula>0</formula>
    </cfRule>
  </conditionalFormatting>
  <conditionalFormatting sqref="D15:S15">
    <cfRule type="cellIs" dxfId="1363" priority="8" operator="greaterThan">
      <formula>0</formula>
    </cfRule>
  </conditionalFormatting>
  <conditionalFormatting sqref="D17:S17">
    <cfRule type="cellIs" dxfId="1362" priority="7" operator="greaterThan">
      <formula>0</formula>
    </cfRule>
  </conditionalFormatting>
  <conditionalFormatting sqref="D19:S19">
    <cfRule type="cellIs" dxfId="1361" priority="6" operator="greaterThan">
      <formula>0</formula>
    </cfRule>
  </conditionalFormatting>
  <conditionalFormatting sqref="D21:S21">
    <cfRule type="cellIs" dxfId="1360" priority="5" operator="greaterThan">
      <formula>0</formula>
    </cfRule>
  </conditionalFormatting>
  <conditionalFormatting sqref="D23:S23">
    <cfRule type="cellIs" dxfId="1359" priority="4" operator="greaterThan">
      <formula>0</formula>
    </cfRule>
  </conditionalFormatting>
  <conditionalFormatting sqref="D25:S25">
    <cfRule type="cellIs" dxfId="1358" priority="3" operator="greaterThan">
      <formula>0</formula>
    </cfRule>
  </conditionalFormatting>
  <conditionalFormatting sqref="D27:S27">
    <cfRule type="cellIs" dxfId="1357" priority="2" operator="greaterThan">
      <formula>0</formula>
    </cfRule>
  </conditionalFormatting>
  <conditionalFormatting sqref="D5:L5">
    <cfRule type="cellIs" dxfId="1356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6" activePane="bottomLeft" state="frozen"/>
      <selection pane="bottomLeft" activeCell="G25" sqref="G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2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2" ht="18.75" x14ac:dyDescent="0.25">
      <c r="A3" s="100" t="s">
        <v>59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12"/>
      <c r="O3" s="112"/>
      <c r="P3" s="112"/>
      <c r="Q3" s="112"/>
      <c r="R3" s="112"/>
      <c r="S3" s="112"/>
      <c r="T3" s="112"/>
    </row>
    <row r="4" spans="1:22" x14ac:dyDescent="0.25">
      <c r="A4" s="104" t="s">
        <v>1</v>
      </c>
      <c r="B4" s="104"/>
      <c r="C4" s="1"/>
      <c r="D4" s="2">
        <f>'9'!D29</f>
        <v>391182</v>
      </c>
      <c r="E4" s="2">
        <f>'9'!E29</f>
        <v>6445</v>
      </c>
      <c r="F4" s="2">
        <f>'9'!F29</f>
        <v>15240</v>
      </c>
      <c r="G4" s="2">
        <f>'9'!G29</f>
        <v>450</v>
      </c>
      <c r="H4" s="2">
        <f>'9'!H29</f>
        <v>28250</v>
      </c>
      <c r="I4" s="2">
        <f>'9'!I29</f>
        <v>653</v>
      </c>
      <c r="J4" s="2">
        <f>'9'!J29</f>
        <v>517</v>
      </c>
      <c r="K4" s="2">
        <f>'9'!K29</f>
        <v>505</v>
      </c>
      <c r="L4" s="2">
        <f>'9'!L29</f>
        <v>0</v>
      </c>
      <c r="M4" s="3"/>
      <c r="N4" s="106"/>
      <c r="O4" s="107"/>
      <c r="P4" s="107"/>
      <c r="Q4" s="107"/>
      <c r="R4" s="107"/>
      <c r="S4" s="107"/>
      <c r="T4" s="107"/>
      <c r="U4" s="107"/>
      <c r="V4" s="108"/>
    </row>
    <row r="5" spans="1:22" x14ac:dyDescent="0.25">
      <c r="A5" s="104" t="s">
        <v>2</v>
      </c>
      <c r="B5" s="104"/>
      <c r="C5" s="1"/>
      <c r="D5" s="1"/>
      <c r="E5" s="4">
        <v>5000</v>
      </c>
      <c r="F5" s="4">
        <v>9000</v>
      </c>
      <c r="G5" s="4"/>
      <c r="H5" s="4">
        <v>20000</v>
      </c>
      <c r="I5" s="1">
        <v>500</v>
      </c>
      <c r="J5" s="1"/>
      <c r="K5" s="1"/>
      <c r="L5" s="1"/>
      <c r="M5" s="5"/>
      <c r="N5" s="106"/>
      <c r="O5" s="107"/>
      <c r="P5" s="107"/>
      <c r="Q5" s="107"/>
      <c r="R5" s="107"/>
      <c r="S5" s="107"/>
      <c r="T5" s="107"/>
      <c r="U5" s="107"/>
      <c r="V5" s="10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18" t="s">
        <v>56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>
        <v>20</v>
      </c>
      <c r="G7" s="22"/>
      <c r="H7" s="22">
        <v>120</v>
      </c>
      <c r="I7" s="23"/>
      <c r="J7" s="23"/>
      <c r="K7" s="23">
        <v>5</v>
      </c>
      <c r="L7" s="23"/>
      <c r="M7" s="20">
        <f>D7+E7*20+F7*10+G7*9+H7*9</f>
        <v>16280</v>
      </c>
      <c r="N7" s="24">
        <f>D7+E7*20+F7*10+G7*9+H7*9+I7*191+J7*191+K7*182+L7*100</f>
        <v>17190</v>
      </c>
      <c r="O7" s="25">
        <f>M7*2.75%</f>
        <v>447.7</v>
      </c>
      <c r="P7" s="26">
        <v>1000</v>
      </c>
      <c r="Q7" s="26">
        <v>122</v>
      </c>
      <c r="R7" s="24">
        <f>M7-(M7*2.75%)+I7*191+J7*191+K7*182+L7*100-Q7</f>
        <v>16620.3</v>
      </c>
      <c r="S7" s="25">
        <f>M7*0.95%</f>
        <v>154.66</v>
      </c>
      <c r="T7" s="64">
        <f>S7-Q7</f>
        <v>32.659999999999997</v>
      </c>
      <c r="U7" s="61"/>
      <c r="V7" s="69">
        <f>R7-U7</f>
        <v>16620.3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5362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5362</v>
      </c>
      <c r="N8" s="24">
        <f t="shared" ref="N8:N27" si="1">D8+E8*20+F8*10+G8*9+H8*9+I8*191+J8*191+K8*182+L8*100</f>
        <v>5362</v>
      </c>
      <c r="O8" s="25">
        <f t="shared" ref="O8:O27" si="2">M8*2.75%</f>
        <v>147.45500000000001</v>
      </c>
      <c r="P8" s="26">
        <v>403</v>
      </c>
      <c r="Q8" s="26">
        <v>50</v>
      </c>
      <c r="R8" s="24">
        <f t="shared" ref="R8:R27" si="3">M8-(M8*2.75%)+I8*191+J8*191+K8*182+L8*100-Q8</f>
        <v>5164.5450000000001</v>
      </c>
      <c r="S8" s="25">
        <f t="shared" ref="S8:S27" si="4">M8*0.95%</f>
        <v>50.939</v>
      </c>
      <c r="T8" s="64">
        <f t="shared" ref="T8:T27" si="5">S8-Q8</f>
        <v>0.93900000000000006</v>
      </c>
      <c r="U8" s="61"/>
      <c r="V8" s="69">
        <f t="shared" ref="V8:V27" si="6">R8-U8</f>
        <v>5164.5450000000001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16839</v>
      </c>
      <c r="E9" s="30"/>
      <c r="F9" s="30"/>
      <c r="G9" s="30"/>
      <c r="H9" s="30"/>
      <c r="I9" s="20">
        <v>33</v>
      </c>
      <c r="J9" s="20">
        <v>3</v>
      </c>
      <c r="K9" s="20"/>
      <c r="L9" s="20"/>
      <c r="M9" s="20">
        <f t="shared" si="0"/>
        <v>16839</v>
      </c>
      <c r="N9" s="24">
        <f t="shared" si="1"/>
        <v>23715</v>
      </c>
      <c r="O9" s="25">
        <f t="shared" si="2"/>
        <v>463.07249999999999</v>
      </c>
      <c r="P9" s="26">
        <v>4000</v>
      </c>
      <c r="Q9" s="26">
        <v>142</v>
      </c>
      <c r="R9" s="24">
        <f t="shared" si="3"/>
        <v>23109.927499999998</v>
      </c>
      <c r="S9" s="25">
        <f t="shared" si="4"/>
        <v>159.97049999999999</v>
      </c>
      <c r="T9" s="64">
        <f t="shared" si="5"/>
        <v>17.970499999999987</v>
      </c>
      <c r="U9" s="61"/>
      <c r="V9" s="69">
        <f t="shared" si="6"/>
        <v>23109.927499999998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4216</v>
      </c>
      <c r="E10" s="30"/>
      <c r="F10" s="30"/>
      <c r="G10" s="30"/>
      <c r="H10" s="30"/>
      <c r="I10" s="20"/>
      <c r="J10" s="20">
        <v>4</v>
      </c>
      <c r="K10" s="20"/>
      <c r="L10" s="20"/>
      <c r="M10" s="20">
        <f t="shared" si="0"/>
        <v>4216</v>
      </c>
      <c r="N10" s="24">
        <f t="shared" si="1"/>
        <v>4980</v>
      </c>
      <c r="O10" s="25">
        <f t="shared" si="2"/>
        <v>115.94</v>
      </c>
      <c r="P10" s="26"/>
      <c r="Q10" s="26">
        <v>24</v>
      </c>
      <c r="R10" s="24">
        <f t="shared" si="3"/>
        <v>4840.0600000000004</v>
      </c>
      <c r="S10" s="25">
        <f t="shared" si="4"/>
        <v>40.052</v>
      </c>
      <c r="T10" s="64">
        <f t="shared" si="5"/>
        <v>16.052</v>
      </c>
      <c r="U10" s="61"/>
      <c r="V10" s="69">
        <f t="shared" si="6"/>
        <v>4840.0600000000004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4219</v>
      </c>
      <c r="E11" s="30"/>
      <c r="F11" s="30"/>
      <c r="G11" s="32"/>
      <c r="H11" s="30"/>
      <c r="I11" s="20"/>
      <c r="J11" s="20">
        <v>18</v>
      </c>
      <c r="K11" s="20">
        <v>2</v>
      </c>
      <c r="L11" s="20"/>
      <c r="M11" s="20">
        <f t="shared" si="0"/>
        <v>4219</v>
      </c>
      <c r="N11" s="24">
        <f t="shared" si="1"/>
        <v>8021</v>
      </c>
      <c r="O11" s="25">
        <f t="shared" si="2"/>
        <v>116.02249999999999</v>
      </c>
      <c r="P11" s="26"/>
      <c r="Q11" s="26"/>
      <c r="R11" s="24">
        <f t="shared" si="3"/>
        <v>7904.9775</v>
      </c>
      <c r="S11" s="25">
        <f t="shared" si="4"/>
        <v>40.080500000000001</v>
      </c>
      <c r="T11" s="64">
        <f t="shared" si="5"/>
        <v>40.080500000000001</v>
      </c>
      <c r="U11" s="61"/>
      <c r="V11" s="69">
        <f t="shared" si="6"/>
        <v>7904.9775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3804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3804</v>
      </c>
      <c r="N12" s="24">
        <f t="shared" si="1"/>
        <v>3804</v>
      </c>
      <c r="O12" s="25">
        <f t="shared" si="2"/>
        <v>104.61</v>
      </c>
      <c r="P12" s="26">
        <v>2000</v>
      </c>
      <c r="Q12" s="26">
        <v>29</v>
      </c>
      <c r="R12" s="24">
        <f t="shared" si="3"/>
        <v>3670.39</v>
      </c>
      <c r="S12" s="25">
        <f t="shared" si="4"/>
        <v>36.137999999999998</v>
      </c>
      <c r="T12" s="64">
        <f t="shared" si="5"/>
        <v>7.1379999999999981</v>
      </c>
      <c r="U12" s="61"/>
      <c r="V12" s="69">
        <f t="shared" si="6"/>
        <v>3670.39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5244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5244</v>
      </c>
      <c r="N13" s="24">
        <f t="shared" si="1"/>
        <v>5244</v>
      </c>
      <c r="O13" s="25">
        <f t="shared" si="2"/>
        <v>144.21</v>
      </c>
      <c r="P13" s="26">
        <v>1000</v>
      </c>
      <c r="Q13" s="26">
        <v>10</v>
      </c>
      <c r="R13" s="24">
        <f t="shared" si="3"/>
        <v>5089.79</v>
      </c>
      <c r="S13" s="25">
        <f t="shared" si="4"/>
        <v>49.817999999999998</v>
      </c>
      <c r="T13" s="64">
        <f t="shared" si="5"/>
        <v>39.817999999999998</v>
      </c>
      <c r="U13" s="61"/>
      <c r="V13" s="69">
        <f t="shared" si="6"/>
        <v>5089.79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7472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7472</v>
      </c>
      <c r="N14" s="24">
        <f t="shared" si="1"/>
        <v>7472</v>
      </c>
      <c r="O14" s="25">
        <f t="shared" si="2"/>
        <v>205.48</v>
      </c>
      <c r="P14" s="26"/>
      <c r="Q14" s="26">
        <v>165</v>
      </c>
      <c r="R14" s="24">
        <f t="shared" si="3"/>
        <v>7101.52</v>
      </c>
      <c r="S14" s="25">
        <f t="shared" si="4"/>
        <v>70.983999999999995</v>
      </c>
      <c r="T14" s="64">
        <f t="shared" si="5"/>
        <v>-94.016000000000005</v>
      </c>
      <c r="U14" s="61">
        <v>2333</v>
      </c>
      <c r="V14" s="69">
        <f t="shared" si="6"/>
        <v>4768.5200000000004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9294</v>
      </c>
      <c r="E15" s="30"/>
      <c r="F15" s="30"/>
      <c r="G15" s="30">
        <v>10</v>
      </c>
      <c r="H15" s="30">
        <v>20</v>
      </c>
      <c r="I15" s="20"/>
      <c r="J15" s="20"/>
      <c r="K15" s="20"/>
      <c r="L15" s="20"/>
      <c r="M15" s="20">
        <f t="shared" si="0"/>
        <v>9564</v>
      </c>
      <c r="N15" s="24">
        <f t="shared" si="1"/>
        <v>9564</v>
      </c>
      <c r="O15" s="25">
        <f t="shared" si="2"/>
        <v>263.01</v>
      </c>
      <c r="P15" s="26"/>
      <c r="Q15" s="26">
        <v>100</v>
      </c>
      <c r="R15" s="24">
        <f t="shared" si="3"/>
        <v>9200.99</v>
      </c>
      <c r="S15" s="25">
        <f t="shared" si="4"/>
        <v>90.858000000000004</v>
      </c>
      <c r="T15" s="64">
        <f t="shared" si="5"/>
        <v>-9.1419999999999959</v>
      </c>
      <c r="U15" s="61"/>
      <c r="V15" s="69">
        <f t="shared" si="6"/>
        <v>9200.99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9081</v>
      </c>
      <c r="E16" s="30"/>
      <c r="F16" s="30"/>
      <c r="G16" s="30"/>
      <c r="H16" s="30">
        <v>250</v>
      </c>
      <c r="I16" s="20"/>
      <c r="J16" s="20"/>
      <c r="K16" s="20"/>
      <c r="L16" s="20"/>
      <c r="M16" s="20">
        <f t="shared" si="0"/>
        <v>11331</v>
      </c>
      <c r="N16" s="24">
        <f t="shared" si="1"/>
        <v>11331</v>
      </c>
      <c r="O16" s="25">
        <f t="shared" si="2"/>
        <v>311.60250000000002</v>
      </c>
      <c r="P16" s="26"/>
      <c r="Q16" s="26">
        <v>94</v>
      </c>
      <c r="R16" s="24">
        <f t="shared" si="3"/>
        <v>10925.397499999999</v>
      </c>
      <c r="S16" s="25">
        <f t="shared" si="4"/>
        <v>107.64449999999999</v>
      </c>
      <c r="T16" s="64">
        <f t="shared" si="5"/>
        <v>13.644499999999994</v>
      </c>
      <c r="U16" s="61">
        <v>1990</v>
      </c>
      <c r="V16" s="69">
        <f t="shared" si="6"/>
        <v>8935.3974999999991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7620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7620</v>
      </c>
      <c r="N17" s="24">
        <f t="shared" si="1"/>
        <v>7620</v>
      </c>
      <c r="O17" s="25">
        <f t="shared" si="2"/>
        <v>209.55</v>
      </c>
      <c r="P17" s="26"/>
      <c r="Q17" s="26">
        <v>90</v>
      </c>
      <c r="R17" s="24">
        <f t="shared" si="3"/>
        <v>7320.45</v>
      </c>
      <c r="S17" s="25">
        <f t="shared" si="4"/>
        <v>72.39</v>
      </c>
      <c r="T17" s="64">
        <f t="shared" si="5"/>
        <v>-17.61</v>
      </c>
      <c r="U17" s="61"/>
      <c r="V17" s="69">
        <f t="shared" si="6"/>
        <v>7320.45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6481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6481</v>
      </c>
      <c r="N18" s="24">
        <f t="shared" si="1"/>
        <v>6481</v>
      </c>
      <c r="O18" s="25">
        <f t="shared" si="2"/>
        <v>178.22749999999999</v>
      </c>
      <c r="P18" s="26"/>
      <c r="Q18" s="26">
        <v>500</v>
      </c>
      <c r="R18" s="24">
        <f t="shared" si="3"/>
        <v>5802.7725</v>
      </c>
      <c r="S18" s="25">
        <f t="shared" si="4"/>
        <v>61.569499999999998</v>
      </c>
      <c r="T18" s="64">
        <f t="shared" si="5"/>
        <v>-438.43049999999999</v>
      </c>
      <c r="U18" s="61"/>
      <c r="V18" s="69">
        <f t="shared" si="6"/>
        <v>5802.7725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11310</v>
      </c>
      <c r="E19" s="30"/>
      <c r="F19" s="30"/>
      <c r="G19" s="30"/>
      <c r="H19" s="30">
        <v>10</v>
      </c>
      <c r="I19" s="20"/>
      <c r="J19" s="20"/>
      <c r="K19" s="20"/>
      <c r="L19" s="20"/>
      <c r="M19" s="20">
        <f t="shared" si="0"/>
        <v>11400</v>
      </c>
      <c r="N19" s="24">
        <f t="shared" si="1"/>
        <v>11400</v>
      </c>
      <c r="O19" s="25">
        <f t="shared" si="2"/>
        <v>313.5</v>
      </c>
      <c r="P19" s="26"/>
      <c r="Q19" s="26">
        <v>120</v>
      </c>
      <c r="R19" s="24">
        <f t="shared" si="3"/>
        <v>10966.5</v>
      </c>
      <c r="S19" s="25">
        <f t="shared" si="4"/>
        <v>108.3</v>
      </c>
      <c r="T19" s="64">
        <f t="shared" si="5"/>
        <v>-11.700000000000003</v>
      </c>
      <c r="U19" s="61"/>
      <c r="V19" s="69">
        <f t="shared" si="6"/>
        <v>10966.5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64">
        <f t="shared" si="5"/>
        <v>19.532</v>
      </c>
      <c r="U20" s="61"/>
      <c r="V20" s="69">
        <f t="shared" si="6"/>
        <v>1999.46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6325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6325</v>
      </c>
      <c r="N21" s="24">
        <f t="shared" si="1"/>
        <v>6325</v>
      </c>
      <c r="O21" s="25">
        <f t="shared" si="2"/>
        <v>173.9375</v>
      </c>
      <c r="P21" s="26"/>
      <c r="Q21" s="26">
        <v>20</v>
      </c>
      <c r="R21" s="24">
        <f t="shared" si="3"/>
        <v>6131.0625</v>
      </c>
      <c r="S21" s="25">
        <f t="shared" si="4"/>
        <v>60.087499999999999</v>
      </c>
      <c r="T21" s="64">
        <f t="shared" si="5"/>
        <v>40.087499999999999</v>
      </c>
      <c r="U21" s="61"/>
      <c r="V21" s="69">
        <f t="shared" si="6"/>
        <v>6131.0625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11194</v>
      </c>
      <c r="E22" s="30">
        <v>50</v>
      </c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12694</v>
      </c>
      <c r="N22" s="24">
        <f t="shared" si="1"/>
        <v>12694</v>
      </c>
      <c r="O22" s="25">
        <f t="shared" si="2"/>
        <v>349.08499999999998</v>
      </c>
      <c r="P22" s="26"/>
      <c r="Q22" s="26">
        <v>107</v>
      </c>
      <c r="R22" s="24">
        <f t="shared" si="3"/>
        <v>12237.915000000001</v>
      </c>
      <c r="S22" s="25">
        <f t="shared" si="4"/>
        <v>120.593</v>
      </c>
      <c r="T22" s="64">
        <f t="shared" si="5"/>
        <v>13.593000000000004</v>
      </c>
      <c r="U22" s="61"/>
      <c r="V22" s="69">
        <f t="shared" si="6"/>
        <v>12237.915000000001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7153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7153</v>
      </c>
      <c r="N23" s="24">
        <f t="shared" si="1"/>
        <v>7153</v>
      </c>
      <c r="O23" s="25">
        <f t="shared" si="2"/>
        <v>196.70750000000001</v>
      </c>
      <c r="P23" s="26"/>
      <c r="Q23" s="26">
        <v>100</v>
      </c>
      <c r="R23" s="24">
        <f t="shared" si="3"/>
        <v>6856.2924999999996</v>
      </c>
      <c r="S23" s="25">
        <f t="shared" si="4"/>
        <v>67.953500000000005</v>
      </c>
      <c r="T23" s="64">
        <f t="shared" si="5"/>
        <v>-32.046499999999995</v>
      </c>
      <c r="U23" s="61"/>
      <c r="V23" s="69">
        <f t="shared" si="6"/>
        <v>6856.2924999999996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11511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11511</v>
      </c>
      <c r="N24" s="24">
        <f t="shared" si="1"/>
        <v>11511</v>
      </c>
      <c r="O24" s="25">
        <f t="shared" si="2"/>
        <v>316.55250000000001</v>
      </c>
      <c r="P24" s="26">
        <v>10000</v>
      </c>
      <c r="Q24" s="26">
        <v>104</v>
      </c>
      <c r="R24" s="24">
        <f t="shared" si="3"/>
        <v>11090.4475</v>
      </c>
      <c r="S24" s="25">
        <f t="shared" si="4"/>
        <v>109.3545</v>
      </c>
      <c r="T24" s="64">
        <f t="shared" si="5"/>
        <v>5.3545000000000016</v>
      </c>
      <c r="U24" s="61"/>
      <c r="V24" s="69">
        <f t="shared" si="6"/>
        <v>11090.4475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5462</v>
      </c>
      <c r="E25" s="30">
        <v>10</v>
      </c>
      <c r="F25" s="30">
        <v>20</v>
      </c>
      <c r="G25" s="30">
        <v>30</v>
      </c>
      <c r="H25" s="30">
        <v>70</v>
      </c>
      <c r="I25" s="20"/>
      <c r="J25" s="20"/>
      <c r="K25" s="20"/>
      <c r="L25" s="20"/>
      <c r="M25" s="20">
        <f t="shared" si="0"/>
        <v>6762</v>
      </c>
      <c r="N25" s="24">
        <f t="shared" si="1"/>
        <v>6762</v>
      </c>
      <c r="O25" s="25">
        <f t="shared" si="2"/>
        <v>185.95500000000001</v>
      </c>
      <c r="P25" s="26"/>
      <c r="Q25" s="26">
        <v>54</v>
      </c>
      <c r="R25" s="24">
        <f t="shared" si="3"/>
        <v>6522.0450000000001</v>
      </c>
      <c r="S25" s="25">
        <f t="shared" si="4"/>
        <v>64.239000000000004</v>
      </c>
      <c r="T25" s="64">
        <f t="shared" si="5"/>
        <v>10.239000000000004</v>
      </c>
      <c r="U25" s="61"/>
      <c r="V25" s="69">
        <f t="shared" si="6"/>
        <v>6522.0450000000001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6270</v>
      </c>
      <c r="E26" s="29">
        <v>50</v>
      </c>
      <c r="F26" s="30">
        <v>100</v>
      </c>
      <c r="G26" s="30"/>
      <c r="H26" s="30">
        <v>100</v>
      </c>
      <c r="I26" s="20"/>
      <c r="J26" s="20"/>
      <c r="K26" s="20"/>
      <c r="L26" s="20"/>
      <c r="M26" s="20">
        <f t="shared" si="0"/>
        <v>9170</v>
      </c>
      <c r="N26" s="24">
        <v>100</v>
      </c>
      <c r="O26" s="25">
        <f t="shared" si="2"/>
        <v>252.17500000000001</v>
      </c>
      <c r="P26" s="26">
        <v>7100</v>
      </c>
      <c r="Q26" s="26">
        <v>100</v>
      </c>
      <c r="R26" s="24">
        <f t="shared" si="3"/>
        <v>8817.8250000000007</v>
      </c>
      <c r="S26" s="25">
        <f t="shared" si="4"/>
        <v>87.114999999999995</v>
      </c>
      <c r="T26" s="64">
        <f t="shared" si="5"/>
        <v>-12.885000000000005</v>
      </c>
      <c r="U26" s="61">
        <v>800</v>
      </c>
      <c r="V26" s="69">
        <f t="shared" si="6"/>
        <v>8017.8250000000007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5770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5770</v>
      </c>
      <c r="N27" s="40">
        <f t="shared" si="1"/>
        <v>5770</v>
      </c>
      <c r="O27" s="25">
        <f t="shared" si="2"/>
        <v>158.67500000000001</v>
      </c>
      <c r="P27" s="41"/>
      <c r="Q27" s="41">
        <v>100</v>
      </c>
      <c r="R27" s="24">
        <f t="shared" si="3"/>
        <v>5511.3249999999998</v>
      </c>
      <c r="S27" s="42">
        <f t="shared" si="4"/>
        <v>54.814999999999998</v>
      </c>
      <c r="T27" s="65">
        <f t="shared" si="5"/>
        <v>-45.185000000000002</v>
      </c>
      <c r="U27" s="61"/>
      <c r="V27" s="69">
        <f t="shared" si="6"/>
        <v>5511.3249999999998</v>
      </c>
    </row>
    <row r="28" spans="1:22" ht="16.5" thickBot="1" x14ac:dyDescent="0.3">
      <c r="A28" s="90" t="s">
        <v>38</v>
      </c>
      <c r="B28" s="91"/>
      <c r="C28" s="92"/>
      <c r="D28" s="44">
        <f t="shared" ref="D28:E28" si="7">SUM(D7:D27)</f>
        <v>161683</v>
      </c>
      <c r="E28" s="45">
        <f t="shared" si="7"/>
        <v>110</v>
      </c>
      <c r="F28" s="45">
        <f t="shared" ref="F28:V28" si="8">SUM(F7:F27)</f>
        <v>190</v>
      </c>
      <c r="G28" s="45">
        <f t="shared" si="8"/>
        <v>40</v>
      </c>
      <c r="H28" s="45">
        <f t="shared" si="8"/>
        <v>570</v>
      </c>
      <c r="I28" s="45">
        <f t="shared" si="8"/>
        <v>33</v>
      </c>
      <c r="J28" s="45">
        <f t="shared" si="8"/>
        <v>25</v>
      </c>
      <c r="K28" s="45">
        <f t="shared" si="8"/>
        <v>7</v>
      </c>
      <c r="L28" s="45">
        <f t="shared" si="8"/>
        <v>0</v>
      </c>
      <c r="M28" s="66">
        <f t="shared" si="8"/>
        <v>171273</v>
      </c>
      <c r="N28" s="66">
        <f t="shared" si="8"/>
        <v>174555</v>
      </c>
      <c r="O28" s="67">
        <f t="shared" si="8"/>
        <v>4710.0075000000006</v>
      </c>
      <c r="P28" s="66">
        <f t="shared" si="8"/>
        <v>25503</v>
      </c>
      <c r="Q28" s="66">
        <f t="shared" si="8"/>
        <v>2031</v>
      </c>
      <c r="R28" s="66">
        <f t="shared" si="8"/>
        <v>176883.99250000005</v>
      </c>
      <c r="S28" s="66">
        <f t="shared" si="8"/>
        <v>1627.0935000000002</v>
      </c>
      <c r="T28" s="68">
        <f t="shared" si="8"/>
        <v>-403.90649999999999</v>
      </c>
      <c r="U28" s="68">
        <f t="shared" si="8"/>
        <v>5123</v>
      </c>
      <c r="V28" s="68">
        <f t="shared" si="8"/>
        <v>171760.99250000005</v>
      </c>
    </row>
    <row r="29" spans="1:22" ht="15.75" thickBot="1" x14ac:dyDescent="0.3">
      <c r="A29" s="93" t="s">
        <v>39</v>
      </c>
      <c r="B29" s="94"/>
      <c r="C29" s="95"/>
      <c r="D29" s="48">
        <f>D4+D5-D28</f>
        <v>229499</v>
      </c>
      <c r="E29" s="48">
        <f t="shared" ref="E29:L29" si="9">E4+E5-E28</f>
        <v>11335</v>
      </c>
      <c r="F29" s="48">
        <f t="shared" si="9"/>
        <v>24050</v>
      </c>
      <c r="G29" s="48">
        <f t="shared" si="9"/>
        <v>410</v>
      </c>
      <c r="H29" s="48">
        <f t="shared" si="9"/>
        <v>47680</v>
      </c>
      <c r="I29" s="48">
        <f t="shared" si="9"/>
        <v>1120</v>
      </c>
      <c r="J29" s="48">
        <f t="shared" si="9"/>
        <v>492</v>
      </c>
      <c r="K29" s="48">
        <f t="shared" si="9"/>
        <v>498</v>
      </c>
      <c r="L29" s="48">
        <f t="shared" si="9"/>
        <v>0</v>
      </c>
      <c r="M29" s="113"/>
      <c r="N29" s="113"/>
      <c r="O29" s="113"/>
      <c r="P29" s="113"/>
      <c r="Q29" s="113"/>
      <c r="R29" s="113"/>
      <c r="S29" s="113"/>
      <c r="T29" s="113"/>
      <c r="U29" s="113"/>
      <c r="V29" s="11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1011" priority="63" operator="equal">
      <formula>212030016606640</formula>
    </cfRule>
  </conditionalFormatting>
  <conditionalFormatting sqref="D29 E4:E6 E28:K29">
    <cfRule type="cellIs" dxfId="1010" priority="61" operator="equal">
      <formula>$E$4</formula>
    </cfRule>
    <cfRule type="cellIs" dxfId="1009" priority="62" operator="equal">
      <formula>2120</formula>
    </cfRule>
  </conditionalFormatting>
  <conditionalFormatting sqref="D29:E29 F4:F6 F28:F29">
    <cfRule type="cellIs" dxfId="1008" priority="59" operator="equal">
      <formula>$F$4</formula>
    </cfRule>
    <cfRule type="cellIs" dxfId="1007" priority="60" operator="equal">
      <formula>300</formula>
    </cfRule>
  </conditionalFormatting>
  <conditionalFormatting sqref="G4:G6 G28:G29">
    <cfRule type="cellIs" dxfId="1006" priority="57" operator="equal">
      <formula>$G$4</formula>
    </cfRule>
    <cfRule type="cellIs" dxfId="1005" priority="58" operator="equal">
      <formula>1660</formula>
    </cfRule>
  </conditionalFormatting>
  <conditionalFormatting sqref="H4:H6 H28:H29">
    <cfRule type="cellIs" dxfId="1004" priority="55" operator="equal">
      <formula>$H$4</formula>
    </cfRule>
    <cfRule type="cellIs" dxfId="1003" priority="56" operator="equal">
      <formula>6640</formula>
    </cfRule>
  </conditionalFormatting>
  <conditionalFormatting sqref="T6:T28 U28:V28">
    <cfRule type="cellIs" dxfId="1002" priority="54" operator="lessThan">
      <formula>0</formula>
    </cfRule>
  </conditionalFormatting>
  <conditionalFormatting sqref="T7:T27">
    <cfRule type="cellIs" dxfId="1001" priority="51" operator="lessThan">
      <formula>0</formula>
    </cfRule>
    <cfRule type="cellIs" dxfId="1000" priority="52" operator="lessThan">
      <formula>0</formula>
    </cfRule>
    <cfRule type="cellIs" dxfId="999" priority="53" operator="lessThan">
      <formula>0</formula>
    </cfRule>
  </conditionalFormatting>
  <conditionalFormatting sqref="E4:E6 E28:K28">
    <cfRule type="cellIs" dxfId="998" priority="50" operator="equal">
      <formula>$E$4</formula>
    </cfRule>
  </conditionalFormatting>
  <conditionalFormatting sqref="D28:D29 D6 D4:M4">
    <cfRule type="cellIs" dxfId="997" priority="49" operator="equal">
      <formula>$D$4</formula>
    </cfRule>
  </conditionalFormatting>
  <conditionalFormatting sqref="I4:I6 I28:I29">
    <cfRule type="cellIs" dxfId="996" priority="48" operator="equal">
      <formula>$I$4</formula>
    </cfRule>
  </conditionalFormatting>
  <conditionalFormatting sqref="J4:J6 J28:J29">
    <cfRule type="cellIs" dxfId="995" priority="47" operator="equal">
      <formula>$J$4</formula>
    </cfRule>
  </conditionalFormatting>
  <conditionalFormatting sqref="K4:K6 K28:K29">
    <cfRule type="cellIs" dxfId="994" priority="46" operator="equal">
      <formula>$K$4</formula>
    </cfRule>
  </conditionalFormatting>
  <conditionalFormatting sqref="M4:M6">
    <cfRule type="cellIs" dxfId="993" priority="45" operator="equal">
      <formula>$L$4</formula>
    </cfRule>
  </conditionalFormatting>
  <conditionalFormatting sqref="T7:T28 U28:V28">
    <cfRule type="cellIs" dxfId="992" priority="42" operator="lessThan">
      <formula>0</formula>
    </cfRule>
    <cfRule type="cellIs" dxfId="991" priority="43" operator="lessThan">
      <formula>0</formula>
    </cfRule>
    <cfRule type="cellIs" dxfId="990" priority="44" operator="lessThan">
      <formula>0</formula>
    </cfRule>
  </conditionalFormatting>
  <conditionalFormatting sqref="D5:K5">
    <cfRule type="cellIs" dxfId="989" priority="41" operator="greaterThan">
      <formula>0</formula>
    </cfRule>
  </conditionalFormatting>
  <conditionalFormatting sqref="T6:T28 U28:V28">
    <cfRule type="cellIs" dxfId="988" priority="40" operator="lessThan">
      <formula>0</formula>
    </cfRule>
  </conditionalFormatting>
  <conditionalFormatting sqref="T7:T27">
    <cfRule type="cellIs" dxfId="987" priority="37" operator="lessThan">
      <formula>0</formula>
    </cfRule>
    <cfRule type="cellIs" dxfId="986" priority="38" operator="lessThan">
      <formula>0</formula>
    </cfRule>
    <cfRule type="cellIs" dxfId="985" priority="39" operator="lessThan">
      <formula>0</formula>
    </cfRule>
  </conditionalFormatting>
  <conditionalFormatting sqref="T7:T28 U28:V28">
    <cfRule type="cellIs" dxfId="984" priority="34" operator="lessThan">
      <formula>0</formula>
    </cfRule>
    <cfRule type="cellIs" dxfId="983" priority="35" operator="lessThan">
      <formula>0</formula>
    </cfRule>
    <cfRule type="cellIs" dxfId="982" priority="36" operator="lessThan">
      <formula>0</formula>
    </cfRule>
  </conditionalFormatting>
  <conditionalFormatting sqref="D5:K5">
    <cfRule type="cellIs" dxfId="981" priority="33" operator="greaterThan">
      <formula>0</formula>
    </cfRule>
  </conditionalFormatting>
  <conditionalFormatting sqref="L4 L6 L28:L29">
    <cfRule type="cellIs" dxfId="980" priority="32" operator="equal">
      <formula>$L$4</formula>
    </cfRule>
  </conditionalFormatting>
  <conditionalFormatting sqref="D7:S7">
    <cfRule type="cellIs" dxfId="979" priority="31" operator="greaterThan">
      <formula>0</formula>
    </cfRule>
  </conditionalFormatting>
  <conditionalFormatting sqref="D9:S9">
    <cfRule type="cellIs" dxfId="978" priority="30" operator="greaterThan">
      <formula>0</formula>
    </cfRule>
  </conditionalFormatting>
  <conditionalFormatting sqref="D11:S11">
    <cfRule type="cellIs" dxfId="977" priority="29" operator="greaterThan">
      <formula>0</formula>
    </cfRule>
  </conditionalFormatting>
  <conditionalFormatting sqref="D13:S13">
    <cfRule type="cellIs" dxfId="976" priority="28" operator="greaterThan">
      <formula>0</formula>
    </cfRule>
  </conditionalFormatting>
  <conditionalFormatting sqref="D15:S15">
    <cfRule type="cellIs" dxfId="975" priority="27" operator="greaterThan">
      <formula>0</formula>
    </cfRule>
  </conditionalFormatting>
  <conditionalFormatting sqref="D17:S17">
    <cfRule type="cellIs" dxfId="974" priority="26" operator="greaterThan">
      <formula>0</formula>
    </cfRule>
  </conditionalFormatting>
  <conditionalFormatting sqref="D19:S19">
    <cfRule type="cellIs" dxfId="973" priority="25" operator="greaterThan">
      <formula>0</formula>
    </cfRule>
  </conditionalFormatting>
  <conditionalFormatting sqref="D21:S21">
    <cfRule type="cellIs" dxfId="972" priority="24" operator="greaterThan">
      <formula>0</formula>
    </cfRule>
  </conditionalFormatting>
  <conditionalFormatting sqref="D23:S23">
    <cfRule type="cellIs" dxfId="971" priority="23" operator="greaterThan">
      <formula>0</formula>
    </cfRule>
  </conditionalFormatting>
  <conditionalFormatting sqref="D25:S25">
    <cfRule type="cellIs" dxfId="970" priority="22" operator="greaterThan">
      <formula>0</formula>
    </cfRule>
  </conditionalFormatting>
  <conditionalFormatting sqref="D27:S27">
    <cfRule type="cellIs" dxfId="969" priority="21" operator="greaterThan">
      <formula>0</formula>
    </cfRule>
  </conditionalFormatting>
  <conditionalFormatting sqref="U6">
    <cfRule type="cellIs" dxfId="968" priority="20" operator="lessThan">
      <formula>0</formula>
    </cfRule>
  </conditionalFormatting>
  <conditionalFormatting sqref="U6">
    <cfRule type="cellIs" dxfId="967" priority="19" operator="lessThan">
      <formula>0</formula>
    </cfRule>
  </conditionalFormatting>
  <conditionalFormatting sqref="V6">
    <cfRule type="cellIs" dxfId="966" priority="18" operator="lessThan">
      <formula>0</formula>
    </cfRule>
  </conditionalFormatting>
  <conditionalFormatting sqref="V6">
    <cfRule type="cellIs" dxfId="965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D1" workbookViewId="0">
      <pane ySplit="6" topLeftCell="A16" activePane="bottomLeft" state="frozen"/>
      <selection pane="bottomLeft" activeCell="C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2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2" ht="18.75" x14ac:dyDescent="0.25">
      <c r="A3" s="100" t="s">
        <v>61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2" x14ac:dyDescent="0.25">
      <c r="A4" s="104" t="s">
        <v>1</v>
      </c>
      <c r="B4" s="104"/>
      <c r="C4" s="1"/>
      <c r="D4" s="2">
        <f>'10'!D29</f>
        <v>229499</v>
      </c>
      <c r="E4" s="2">
        <f>'10'!E29</f>
        <v>11335</v>
      </c>
      <c r="F4" s="2">
        <f>'10'!F29</f>
        <v>24050</v>
      </c>
      <c r="G4" s="2">
        <f>'10'!G29</f>
        <v>410</v>
      </c>
      <c r="H4" s="2">
        <f>'10'!H29</f>
        <v>47680</v>
      </c>
      <c r="I4" s="2">
        <f>'10'!I29</f>
        <v>1120</v>
      </c>
      <c r="J4" s="2">
        <f>'10'!J29</f>
        <v>492</v>
      </c>
      <c r="K4" s="2">
        <f>'10'!K29</f>
        <v>498</v>
      </c>
      <c r="L4" s="2">
        <f>'10'!L29</f>
        <v>0</v>
      </c>
      <c r="M4" s="3"/>
      <c r="N4" s="106"/>
      <c r="O4" s="107"/>
      <c r="P4" s="107"/>
      <c r="Q4" s="107"/>
      <c r="R4" s="107"/>
      <c r="S4" s="107"/>
      <c r="T4" s="107"/>
      <c r="U4" s="107"/>
      <c r="V4" s="108"/>
    </row>
    <row r="5" spans="1:22" x14ac:dyDescent="0.25">
      <c r="A5" s="104" t="s">
        <v>2</v>
      </c>
      <c r="B5" s="104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06"/>
      <c r="O5" s="107"/>
      <c r="P5" s="107"/>
      <c r="Q5" s="107"/>
      <c r="R5" s="107"/>
      <c r="S5" s="107"/>
      <c r="T5" s="107"/>
      <c r="U5" s="107"/>
      <c r="V5" s="10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8732</v>
      </c>
      <c r="E7" s="22"/>
      <c r="F7" s="22"/>
      <c r="G7" s="22"/>
      <c r="H7" s="22">
        <v>40</v>
      </c>
      <c r="I7" s="23">
        <v>10</v>
      </c>
      <c r="J7" s="23"/>
      <c r="K7" s="23">
        <v>8</v>
      </c>
      <c r="L7" s="23"/>
      <c r="M7" s="20">
        <f>D7+E7*20+F7*10+G7*9+H7*9</f>
        <v>9092</v>
      </c>
      <c r="N7" s="24">
        <f>D7+E7*20+F7*10+G7*9+H7*9+I7*191+J7*191+K7*182+L7*100</f>
        <v>12458</v>
      </c>
      <c r="O7" s="25">
        <f>M7*2.75%</f>
        <v>250.03</v>
      </c>
      <c r="P7" s="26"/>
      <c r="Q7" s="26">
        <v>87</v>
      </c>
      <c r="R7" s="24">
        <f>M7-(M7*2.75%)+I7*191+J7*191+K7*182+L7*100-Q7</f>
        <v>12120.97</v>
      </c>
      <c r="S7" s="25">
        <f>M7*0.95%</f>
        <v>86.373999999999995</v>
      </c>
      <c r="T7" s="64">
        <f>S7-Q7</f>
        <v>-0.62600000000000477</v>
      </c>
      <c r="U7" s="71">
        <v>1276</v>
      </c>
      <c r="V7" s="72">
        <f>R7-U7</f>
        <v>10844.97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4737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4737</v>
      </c>
      <c r="N8" s="24">
        <f t="shared" ref="N8:N27" si="1">D8+E8*20+F8*10+G8*9+H8*9+I8*191+J8*191+K8*182+L8*100</f>
        <v>4737</v>
      </c>
      <c r="O8" s="25">
        <f t="shared" ref="O8:O27" si="2">M8*2.75%</f>
        <v>130.26750000000001</v>
      </c>
      <c r="P8" s="26">
        <v>-500</v>
      </c>
      <c r="Q8" s="26">
        <v>480</v>
      </c>
      <c r="R8" s="24">
        <f t="shared" ref="R8:R27" si="3">M8-(M8*2.75%)+I8*191+J8*191+K8*182+L8*100-Q8</f>
        <v>4126.7325000000001</v>
      </c>
      <c r="S8" s="25">
        <f t="shared" ref="S8:S27" si="4">M8*0.95%</f>
        <v>45.0015</v>
      </c>
      <c r="T8" s="64">
        <f t="shared" ref="T8:T27" si="5">S8-Q8</f>
        <v>-434.99849999999998</v>
      </c>
      <c r="U8" s="71"/>
      <c r="V8" s="72">
        <f t="shared" ref="V8:V27" si="6">R8-U8</f>
        <v>4126.7325000000001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17251</v>
      </c>
      <c r="E9" s="30">
        <v>110</v>
      </c>
      <c r="F9" s="30">
        <v>140</v>
      </c>
      <c r="G9" s="30">
        <v>30</v>
      </c>
      <c r="H9" s="30">
        <v>230</v>
      </c>
      <c r="I9" s="20">
        <v>9</v>
      </c>
      <c r="J9" s="20"/>
      <c r="K9" s="20">
        <v>3</v>
      </c>
      <c r="L9" s="20"/>
      <c r="M9" s="20">
        <f t="shared" si="0"/>
        <v>23191</v>
      </c>
      <c r="N9" s="24">
        <f t="shared" si="1"/>
        <v>25456</v>
      </c>
      <c r="O9" s="25">
        <f t="shared" si="2"/>
        <v>637.75250000000005</v>
      </c>
      <c r="P9" s="26">
        <v>3000</v>
      </c>
      <c r="Q9" s="26">
        <v>148</v>
      </c>
      <c r="R9" s="24">
        <f t="shared" si="3"/>
        <v>24670.247500000001</v>
      </c>
      <c r="S9" s="25">
        <f t="shared" si="4"/>
        <v>220.31449999999998</v>
      </c>
      <c r="T9" s="64">
        <f t="shared" si="5"/>
        <v>72.314499999999981</v>
      </c>
      <c r="U9" s="71">
        <v>2911</v>
      </c>
      <c r="V9" s="72">
        <f t="shared" si="6"/>
        <v>21759.247500000001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4874</v>
      </c>
      <c r="E10" s="30">
        <v>50</v>
      </c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6054</v>
      </c>
      <c r="N10" s="24">
        <f t="shared" si="1"/>
        <v>7009</v>
      </c>
      <c r="O10" s="25">
        <f t="shared" si="2"/>
        <v>166.48500000000001</v>
      </c>
      <c r="P10" s="26"/>
      <c r="Q10" s="26">
        <v>31</v>
      </c>
      <c r="R10" s="24">
        <f t="shared" si="3"/>
        <v>6811.5150000000003</v>
      </c>
      <c r="S10" s="25">
        <f t="shared" si="4"/>
        <v>57.512999999999998</v>
      </c>
      <c r="T10" s="64">
        <f t="shared" si="5"/>
        <v>26.512999999999998</v>
      </c>
      <c r="U10" s="71">
        <v>1276</v>
      </c>
      <c r="V10" s="72">
        <f t="shared" si="6"/>
        <v>5535.5150000000003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6733</v>
      </c>
      <c r="E11" s="30">
        <v>100</v>
      </c>
      <c r="F11" s="30">
        <v>100</v>
      </c>
      <c r="G11" s="32"/>
      <c r="H11" s="30">
        <v>585</v>
      </c>
      <c r="I11" s="20"/>
      <c r="J11" s="20"/>
      <c r="K11" s="20">
        <v>10</v>
      </c>
      <c r="L11" s="20"/>
      <c r="M11" s="20">
        <f t="shared" si="0"/>
        <v>14998</v>
      </c>
      <c r="N11" s="24">
        <f t="shared" si="1"/>
        <v>16818</v>
      </c>
      <c r="O11" s="25">
        <f t="shared" si="2"/>
        <v>412.44499999999999</v>
      </c>
      <c r="P11" s="26"/>
      <c r="Q11" s="26">
        <v>35</v>
      </c>
      <c r="R11" s="24">
        <f t="shared" si="3"/>
        <v>16370.555</v>
      </c>
      <c r="S11" s="25">
        <f t="shared" si="4"/>
        <v>142.48099999999999</v>
      </c>
      <c r="T11" s="64">
        <f t="shared" si="5"/>
        <v>107.48099999999999</v>
      </c>
      <c r="U11" s="71"/>
      <c r="V11" s="72">
        <f t="shared" si="6"/>
        <v>16370.555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5721</v>
      </c>
      <c r="E12" s="30"/>
      <c r="F12" s="30"/>
      <c r="G12" s="30"/>
      <c r="H12" s="30"/>
      <c r="I12" s="20">
        <v>6</v>
      </c>
      <c r="J12" s="20"/>
      <c r="K12" s="20"/>
      <c r="L12" s="20"/>
      <c r="M12" s="20">
        <f t="shared" si="0"/>
        <v>5721</v>
      </c>
      <c r="N12" s="24">
        <f t="shared" si="1"/>
        <v>6867</v>
      </c>
      <c r="O12" s="25">
        <f t="shared" si="2"/>
        <v>157.32750000000001</v>
      </c>
      <c r="P12" s="26"/>
      <c r="Q12" s="26">
        <v>32</v>
      </c>
      <c r="R12" s="24">
        <f t="shared" si="3"/>
        <v>6677.6724999999997</v>
      </c>
      <c r="S12" s="25">
        <f t="shared" si="4"/>
        <v>54.349499999999999</v>
      </c>
      <c r="T12" s="64">
        <f t="shared" si="5"/>
        <v>22.349499999999999</v>
      </c>
      <c r="U12" s="71"/>
      <c r="V12" s="72">
        <f t="shared" si="6"/>
        <v>6677.6724999999997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5324</v>
      </c>
      <c r="E13" s="30"/>
      <c r="F13" s="30"/>
      <c r="G13" s="30"/>
      <c r="H13" s="30"/>
      <c r="I13" s="20"/>
      <c r="J13" s="20"/>
      <c r="K13" s="20">
        <v>10</v>
      </c>
      <c r="L13" s="20"/>
      <c r="M13" s="20">
        <f t="shared" si="0"/>
        <v>5324</v>
      </c>
      <c r="N13" s="24">
        <f t="shared" si="1"/>
        <v>7144</v>
      </c>
      <c r="O13" s="25">
        <f t="shared" si="2"/>
        <v>146.41</v>
      </c>
      <c r="P13" s="26"/>
      <c r="Q13" s="26"/>
      <c r="R13" s="24">
        <f t="shared" si="3"/>
        <v>6997.59</v>
      </c>
      <c r="S13" s="25">
        <f t="shared" si="4"/>
        <v>50.577999999999996</v>
      </c>
      <c r="T13" s="64">
        <f t="shared" si="5"/>
        <v>50.577999999999996</v>
      </c>
      <c r="U13" s="71">
        <v>1276</v>
      </c>
      <c r="V13" s="72">
        <f t="shared" si="6"/>
        <v>5721.59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9157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9157</v>
      </c>
      <c r="N14" s="24">
        <f t="shared" si="1"/>
        <v>9157</v>
      </c>
      <c r="O14" s="25">
        <f t="shared" si="2"/>
        <v>251.8175</v>
      </c>
      <c r="P14" s="26">
        <v>2000</v>
      </c>
      <c r="Q14" s="26"/>
      <c r="R14" s="24">
        <f t="shared" si="3"/>
        <v>8905.1825000000008</v>
      </c>
      <c r="S14" s="25">
        <f t="shared" si="4"/>
        <v>86.991500000000002</v>
      </c>
      <c r="T14" s="64">
        <f t="shared" si="5"/>
        <v>86.991500000000002</v>
      </c>
      <c r="U14" s="71"/>
      <c r="V14" s="72">
        <f t="shared" si="6"/>
        <v>8905.1825000000008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20048</v>
      </c>
      <c r="E15" s="30"/>
      <c r="F15" s="30"/>
      <c r="G15" s="30"/>
      <c r="H15" s="30">
        <v>50</v>
      </c>
      <c r="I15" s="20"/>
      <c r="J15" s="20"/>
      <c r="K15" s="20"/>
      <c r="L15" s="20"/>
      <c r="M15" s="20">
        <f t="shared" si="0"/>
        <v>20498</v>
      </c>
      <c r="N15" s="24">
        <f t="shared" si="1"/>
        <v>20498</v>
      </c>
      <c r="O15" s="25">
        <f t="shared" si="2"/>
        <v>563.69500000000005</v>
      </c>
      <c r="P15" s="26">
        <v>28970</v>
      </c>
      <c r="Q15" s="26">
        <v>160</v>
      </c>
      <c r="R15" s="24">
        <f t="shared" si="3"/>
        <v>19774.305</v>
      </c>
      <c r="S15" s="25">
        <f t="shared" si="4"/>
        <v>194.73099999999999</v>
      </c>
      <c r="T15" s="64">
        <f t="shared" si="5"/>
        <v>34.730999999999995</v>
      </c>
      <c r="U15" s="71"/>
      <c r="V15" s="72">
        <f t="shared" si="6"/>
        <v>19774.305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16337</v>
      </c>
      <c r="E16" s="30"/>
      <c r="F16" s="30"/>
      <c r="G16" s="30"/>
      <c r="H16" s="30">
        <v>80</v>
      </c>
      <c r="I16" s="20">
        <v>8</v>
      </c>
      <c r="J16" s="20"/>
      <c r="K16" s="20">
        <v>5</v>
      </c>
      <c r="L16" s="20"/>
      <c r="M16" s="20">
        <f t="shared" si="0"/>
        <v>17057</v>
      </c>
      <c r="N16" s="24">
        <f t="shared" si="1"/>
        <v>19495</v>
      </c>
      <c r="O16" s="25">
        <f t="shared" si="2"/>
        <v>469.0675</v>
      </c>
      <c r="P16" s="26">
        <v>-2000</v>
      </c>
      <c r="Q16" s="26">
        <v>120</v>
      </c>
      <c r="R16" s="24">
        <f t="shared" si="3"/>
        <v>18905.932499999999</v>
      </c>
      <c r="S16" s="25">
        <f t="shared" si="4"/>
        <v>162.04149999999998</v>
      </c>
      <c r="T16" s="64">
        <f t="shared" si="5"/>
        <v>42.041499999999985</v>
      </c>
      <c r="U16" s="71"/>
      <c r="V16" s="72">
        <f t="shared" si="6"/>
        <v>18905.932499999999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6396</v>
      </c>
      <c r="E17" s="30">
        <v>100</v>
      </c>
      <c r="F17" s="30">
        <v>100</v>
      </c>
      <c r="G17" s="30">
        <v>20</v>
      </c>
      <c r="H17" s="30">
        <v>100</v>
      </c>
      <c r="I17" s="20"/>
      <c r="J17" s="20"/>
      <c r="K17" s="20"/>
      <c r="L17" s="20"/>
      <c r="M17" s="20">
        <f t="shared" si="0"/>
        <v>10476</v>
      </c>
      <c r="N17" s="24">
        <f t="shared" si="1"/>
        <v>10476</v>
      </c>
      <c r="O17" s="25">
        <f t="shared" si="2"/>
        <v>288.08999999999997</v>
      </c>
      <c r="P17" s="26">
        <v>2000</v>
      </c>
      <c r="Q17" s="26">
        <v>100</v>
      </c>
      <c r="R17" s="24">
        <f t="shared" si="3"/>
        <v>10087.91</v>
      </c>
      <c r="S17" s="25">
        <f t="shared" si="4"/>
        <v>99.521999999999991</v>
      </c>
      <c r="T17" s="64">
        <f t="shared" si="5"/>
        <v>-0.47800000000000864</v>
      </c>
      <c r="U17" s="71">
        <v>1276</v>
      </c>
      <c r="V17" s="72">
        <f t="shared" si="6"/>
        <v>8811.91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7620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7620</v>
      </c>
      <c r="N18" s="24">
        <f t="shared" si="1"/>
        <v>7620</v>
      </c>
      <c r="O18" s="25">
        <f t="shared" si="2"/>
        <v>209.55</v>
      </c>
      <c r="P18" s="26"/>
      <c r="Q18" s="26">
        <v>150</v>
      </c>
      <c r="R18" s="24">
        <f t="shared" si="3"/>
        <v>7260.45</v>
      </c>
      <c r="S18" s="25">
        <f t="shared" si="4"/>
        <v>72.39</v>
      </c>
      <c r="T18" s="64">
        <f t="shared" si="5"/>
        <v>-77.61</v>
      </c>
      <c r="U18" s="71"/>
      <c r="V18" s="72">
        <f t="shared" si="6"/>
        <v>7260.45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6865</v>
      </c>
      <c r="E19" s="30">
        <v>50</v>
      </c>
      <c r="F19" s="30">
        <v>50</v>
      </c>
      <c r="G19" s="30"/>
      <c r="H19" s="30">
        <v>120</v>
      </c>
      <c r="I19" s="20"/>
      <c r="J19" s="20"/>
      <c r="K19" s="20"/>
      <c r="L19" s="20"/>
      <c r="M19" s="20">
        <f t="shared" si="0"/>
        <v>9445</v>
      </c>
      <c r="N19" s="24">
        <f t="shared" si="1"/>
        <v>9445</v>
      </c>
      <c r="O19" s="25">
        <f t="shared" si="2"/>
        <v>259.73750000000001</v>
      </c>
      <c r="P19" s="26"/>
      <c r="Q19" s="26">
        <v>120</v>
      </c>
      <c r="R19" s="24">
        <f t="shared" si="3"/>
        <v>9065.2625000000007</v>
      </c>
      <c r="S19" s="25">
        <f t="shared" si="4"/>
        <v>89.727499999999992</v>
      </c>
      <c r="T19" s="64">
        <f t="shared" si="5"/>
        <v>-30.272500000000008</v>
      </c>
      <c r="U19" s="71">
        <v>1290</v>
      </c>
      <c r="V19" s="72">
        <f t="shared" si="6"/>
        <v>7775.2625000000007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7640</v>
      </c>
      <c r="E20" s="30"/>
      <c r="F20" s="30"/>
      <c r="G20" s="30"/>
      <c r="H20" s="30"/>
      <c r="I20" s="20">
        <v>5</v>
      </c>
      <c r="J20" s="20"/>
      <c r="K20" s="20">
        <v>5</v>
      </c>
      <c r="L20" s="20"/>
      <c r="M20" s="20">
        <f t="shared" si="0"/>
        <v>7640</v>
      </c>
      <c r="N20" s="24">
        <f t="shared" si="1"/>
        <v>9505</v>
      </c>
      <c r="O20" s="25">
        <f t="shared" si="2"/>
        <v>210.1</v>
      </c>
      <c r="P20" s="26"/>
      <c r="Q20" s="26">
        <v>120</v>
      </c>
      <c r="R20" s="24">
        <f t="shared" si="3"/>
        <v>9174.9</v>
      </c>
      <c r="S20" s="25">
        <f t="shared" si="4"/>
        <v>72.58</v>
      </c>
      <c r="T20" s="64">
        <f t="shared" si="5"/>
        <v>-47.42</v>
      </c>
      <c r="U20" s="71"/>
      <c r="V20" s="72">
        <f t="shared" si="6"/>
        <v>9174.9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7758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7758</v>
      </c>
      <c r="N21" s="24">
        <f t="shared" si="1"/>
        <v>7758</v>
      </c>
      <c r="O21" s="25">
        <f t="shared" si="2"/>
        <v>213.345</v>
      </c>
      <c r="P21" s="26">
        <v>1950</v>
      </c>
      <c r="Q21" s="26">
        <v>20</v>
      </c>
      <c r="R21" s="24">
        <f t="shared" si="3"/>
        <v>7524.6549999999997</v>
      </c>
      <c r="S21" s="25">
        <f t="shared" si="4"/>
        <v>73.700999999999993</v>
      </c>
      <c r="T21" s="64">
        <f t="shared" si="5"/>
        <v>53.700999999999993</v>
      </c>
      <c r="U21" s="71"/>
      <c r="V21" s="72">
        <f t="shared" si="6"/>
        <v>7524.6549999999997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11869</v>
      </c>
      <c r="E22" s="30"/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12369</v>
      </c>
      <c r="N22" s="24">
        <f t="shared" si="1"/>
        <v>12369</v>
      </c>
      <c r="O22" s="25">
        <f t="shared" si="2"/>
        <v>340.14749999999998</v>
      </c>
      <c r="P22" s="26">
        <v>2000</v>
      </c>
      <c r="Q22" s="26">
        <v>150</v>
      </c>
      <c r="R22" s="24">
        <f t="shared" si="3"/>
        <v>11878.852500000001</v>
      </c>
      <c r="S22" s="25">
        <f t="shared" si="4"/>
        <v>117.5055</v>
      </c>
      <c r="T22" s="64">
        <f t="shared" si="5"/>
        <v>-32.494500000000002</v>
      </c>
      <c r="U22" s="71"/>
      <c r="V22" s="72">
        <f t="shared" si="6"/>
        <v>11878.852500000001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6064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6064</v>
      </c>
      <c r="N23" s="24">
        <f t="shared" si="1"/>
        <v>6064</v>
      </c>
      <c r="O23" s="25">
        <f t="shared" si="2"/>
        <v>166.76</v>
      </c>
      <c r="P23" s="26">
        <v>39151</v>
      </c>
      <c r="Q23" s="26">
        <v>60</v>
      </c>
      <c r="R23" s="24">
        <f t="shared" si="3"/>
        <v>5837.24</v>
      </c>
      <c r="S23" s="25">
        <f t="shared" si="4"/>
        <v>57.607999999999997</v>
      </c>
      <c r="T23" s="64">
        <f t="shared" si="5"/>
        <v>-2.392000000000003</v>
      </c>
      <c r="U23" s="71"/>
      <c r="V23" s="72">
        <f t="shared" si="6"/>
        <v>5837.24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18529</v>
      </c>
      <c r="E24" s="30">
        <v>100</v>
      </c>
      <c r="F24" s="30">
        <v>250</v>
      </c>
      <c r="G24" s="30"/>
      <c r="H24" s="30">
        <v>500</v>
      </c>
      <c r="I24" s="20">
        <v>5</v>
      </c>
      <c r="J24" s="20"/>
      <c r="K24" s="20">
        <v>2</v>
      </c>
      <c r="L24" s="20"/>
      <c r="M24" s="20">
        <f t="shared" si="0"/>
        <v>27529</v>
      </c>
      <c r="N24" s="24">
        <f t="shared" si="1"/>
        <v>28848</v>
      </c>
      <c r="O24" s="25">
        <f t="shared" si="2"/>
        <v>757.04750000000001</v>
      </c>
      <c r="P24" s="26">
        <v>2000</v>
      </c>
      <c r="Q24" s="26">
        <v>131</v>
      </c>
      <c r="R24" s="24">
        <f t="shared" si="3"/>
        <v>27959.952499999999</v>
      </c>
      <c r="S24" s="25">
        <f t="shared" si="4"/>
        <v>261.52549999999997</v>
      </c>
      <c r="T24" s="64">
        <f t="shared" si="5"/>
        <v>130.52549999999997</v>
      </c>
      <c r="U24" s="71">
        <v>60</v>
      </c>
      <c r="V24" s="72">
        <f t="shared" si="6"/>
        <v>27899.952499999999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6087</v>
      </c>
      <c r="E25" s="30"/>
      <c r="F25" s="30">
        <v>20</v>
      </c>
      <c r="G25" s="30"/>
      <c r="H25" s="30">
        <v>80</v>
      </c>
      <c r="I25" s="20"/>
      <c r="J25" s="20"/>
      <c r="K25" s="20"/>
      <c r="L25" s="20"/>
      <c r="M25" s="20">
        <f t="shared" si="0"/>
        <v>7007</v>
      </c>
      <c r="N25" s="24">
        <f t="shared" si="1"/>
        <v>7007</v>
      </c>
      <c r="O25" s="25">
        <f t="shared" si="2"/>
        <v>192.6925</v>
      </c>
      <c r="P25" s="26"/>
      <c r="Q25" s="26">
        <v>98</v>
      </c>
      <c r="R25" s="24">
        <f t="shared" si="3"/>
        <v>6716.3074999999999</v>
      </c>
      <c r="S25" s="25">
        <f t="shared" si="4"/>
        <v>66.566500000000005</v>
      </c>
      <c r="T25" s="64">
        <f t="shared" si="5"/>
        <v>-31.433499999999995</v>
      </c>
      <c r="U25" s="71">
        <v>1276</v>
      </c>
      <c r="V25" s="72">
        <f t="shared" si="6"/>
        <v>5440.3074999999999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9705</v>
      </c>
      <c r="E26" s="29"/>
      <c r="F26" s="30">
        <v>50</v>
      </c>
      <c r="G26" s="30"/>
      <c r="H26" s="30">
        <v>100</v>
      </c>
      <c r="I26" s="20"/>
      <c r="J26" s="20"/>
      <c r="K26" s="20"/>
      <c r="L26" s="20"/>
      <c r="M26" s="20">
        <f t="shared" si="0"/>
        <v>11105</v>
      </c>
      <c r="N26" s="24">
        <f t="shared" si="1"/>
        <v>11105</v>
      </c>
      <c r="O26" s="25">
        <f t="shared" si="2"/>
        <v>305.38749999999999</v>
      </c>
      <c r="P26" s="26">
        <v>-1000</v>
      </c>
      <c r="Q26" s="26">
        <v>80</v>
      </c>
      <c r="R26" s="24">
        <f t="shared" si="3"/>
        <v>10719.612499999999</v>
      </c>
      <c r="S26" s="25">
        <f t="shared" si="4"/>
        <v>105.4975</v>
      </c>
      <c r="T26" s="64">
        <f t="shared" si="5"/>
        <v>25.497500000000002</v>
      </c>
      <c r="U26" s="71"/>
      <c r="V26" s="72">
        <f t="shared" si="6"/>
        <v>10719.612499999999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2056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2056</v>
      </c>
      <c r="N27" s="40">
        <f t="shared" si="1"/>
        <v>2056</v>
      </c>
      <c r="O27" s="25">
        <f t="shared" si="2"/>
        <v>56.54</v>
      </c>
      <c r="P27" s="41"/>
      <c r="Q27" s="41"/>
      <c r="R27" s="24">
        <f t="shared" si="3"/>
        <v>1999.46</v>
      </c>
      <c r="S27" s="42">
        <f t="shared" si="4"/>
        <v>19.532</v>
      </c>
      <c r="T27" s="65">
        <f t="shared" si="5"/>
        <v>19.532</v>
      </c>
      <c r="U27" s="71"/>
      <c r="V27" s="72">
        <f t="shared" si="6"/>
        <v>1999.46</v>
      </c>
    </row>
    <row r="28" spans="1:22" ht="16.5" thickBot="1" x14ac:dyDescent="0.3">
      <c r="A28" s="90" t="s">
        <v>38</v>
      </c>
      <c r="B28" s="91"/>
      <c r="C28" s="92"/>
      <c r="D28" s="44">
        <f t="shared" ref="D28:E28" si="7">SUM(D7:D27)</f>
        <v>189503</v>
      </c>
      <c r="E28" s="45">
        <f t="shared" si="7"/>
        <v>510</v>
      </c>
      <c r="F28" s="45">
        <f t="shared" ref="F28:T28" si="8">SUM(F7:F27)</f>
        <v>760</v>
      </c>
      <c r="G28" s="45">
        <f t="shared" si="8"/>
        <v>50</v>
      </c>
      <c r="H28" s="45">
        <f t="shared" si="8"/>
        <v>1905</v>
      </c>
      <c r="I28" s="45">
        <f t="shared" si="8"/>
        <v>48</v>
      </c>
      <c r="J28" s="45">
        <f t="shared" si="8"/>
        <v>0</v>
      </c>
      <c r="K28" s="45">
        <f t="shared" si="8"/>
        <v>43</v>
      </c>
      <c r="L28" s="45">
        <f t="shared" si="8"/>
        <v>0</v>
      </c>
      <c r="M28" s="45">
        <f t="shared" si="8"/>
        <v>224898</v>
      </c>
      <c r="N28" s="45">
        <f t="shared" si="8"/>
        <v>241892</v>
      </c>
      <c r="O28" s="46">
        <f t="shared" si="8"/>
        <v>6184.6950000000015</v>
      </c>
      <c r="P28" s="45">
        <f t="shared" si="8"/>
        <v>77571</v>
      </c>
      <c r="Q28" s="45">
        <f t="shared" si="8"/>
        <v>2122</v>
      </c>
      <c r="R28" s="45">
        <f t="shared" si="8"/>
        <v>233585.30499999996</v>
      </c>
      <c r="S28" s="45">
        <f t="shared" si="8"/>
        <v>2136.5309999999999</v>
      </c>
      <c r="T28" s="70">
        <f t="shared" si="8"/>
        <v>14.530999999999839</v>
      </c>
      <c r="U28" s="71"/>
      <c r="V28" s="71"/>
    </row>
    <row r="29" spans="1:22" ht="15.75" thickBot="1" x14ac:dyDescent="0.3">
      <c r="A29" s="93" t="s">
        <v>39</v>
      </c>
      <c r="B29" s="94"/>
      <c r="C29" s="95"/>
      <c r="D29" s="48">
        <f>D4+D5-D28</f>
        <v>247788</v>
      </c>
      <c r="E29" s="48">
        <f t="shared" ref="E29:L29" si="9">E4+E5-E28</f>
        <v>10825</v>
      </c>
      <c r="F29" s="48">
        <f t="shared" si="9"/>
        <v>23290</v>
      </c>
      <c r="G29" s="48">
        <f t="shared" si="9"/>
        <v>360</v>
      </c>
      <c r="H29" s="48">
        <f t="shared" si="9"/>
        <v>45775</v>
      </c>
      <c r="I29" s="48">
        <f t="shared" si="9"/>
        <v>1072</v>
      </c>
      <c r="J29" s="48">
        <f t="shared" si="9"/>
        <v>492</v>
      </c>
      <c r="K29" s="48">
        <f t="shared" si="9"/>
        <v>455</v>
      </c>
      <c r="L29" s="48">
        <f t="shared" si="9"/>
        <v>0</v>
      </c>
      <c r="M29" s="114"/>
      <c r="N29" s="115"/>
      <c r="O29" s="115"/>
      <c r="P29" s="115"/>
      <c r="Q29" s="115"/>
      <c r="R29" s="115"/>
      <c r="S29" s="115"/>
      <c r="T29" s="115"/>
      <c r="U29" s="115"/>
      <c r="V29" s="11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64" priority="47" operator="equal">
      <formula>212030016606640</formula>
    </cfRule>
  </conditionalFormatting>
  <conditionalFormatting sqref="D29 E4:E6 E28:K29">
    <cfRule type="cellIs" dxfId="963" priority="45" operator="equal">
      <formula>$E$4</formula>
    </cfRule>
    <cfRule type="cellIs" dxfId="962" priority="46" operator="equal">
      <formula>2120</formula>
    </cfRule>
  </conditionalFormatting>
  <conditionalFormatting sqref="D29:E29 F4:F6 F28:F29">
    <cfRule type="cellIs" dxfId="961" priority="43" operator="equal">
      <formula>$F$4</formula>
    </cfRule>
    <cfRule type="cellIs" dxfId="960" priority="44" operator="equal">
      <formula>300</formula>
    </cfRule>
  </conditionalFormatting>
  <conditionalFormatting sqref="G4:G6 G28:G29">
    <cfRule type="cellIs" dxfId="959" priority="41" operator="equal">
      <formula>$G$4</formula>
    </cfRule>
    <cfRule type="cellIs" dxfId="958" priority="42" operator="equal">
      <formula>1660</formula>
    </cfRule>
  </conditionalFormatting>
  <conditionalFormatting sqref="H4:H6 H28:H29">
    <cfRule type="cellIs" dxfId="957" priority="39" operator="equal">
      <formula>$H$4</formula>
    </cfRule>
    <cfRule type="cellIs" dxfId="956" priority="40" operator="equal">
      <formula>6640</formula>
    </cfRule>
  </conditionalFormatting>
  <conditionalFormatting sqref="T6:T28">
    <cfRule type="cellIs" dxfId="955" priority="38" operator="lessThan">
      <formula>0</formula>
    </cfRule>
  </conditionalFormatting>
  <conditionalFormatting sqref="T7:T27">
    <cfRule type="cellIs" dxfId="954" priority="35" operator="lessThan">
      <formula>0</formula>
    </cfRule>
    <cfRule type="cellIs" dxfId="953" priority="36" operator="lessThan">
      <formula>0</formula>
    </cfRule>
    <cfRule type="cellIs" dxfId="952" priority="37" operator="lessThan">
      <formula>0</formula>
    </cfRule>
  </conditionalFormatting>
  <conditionalFormatting sqref="E4:E6 E28:K28">
    <cfRule type="cellIs" dxfId="951" priority="34" operator="equal">
      <formula>$E$4</formula>
    </cfRule>
  </conditionalFormatting>
  <conditionalFormatting sqref="D28:D29 D6 D4:M4">
    <cfRule type="cellIs" dxfId="950" priority="33" operator="equal">
      <formula>$D$4</formula>
    </cfRule>
  </conditionalFormatting>
  <conditionalFormatting sqref="I4:I6 I28:I29">
    <cfRule type="cellIs" dxfId="949" priority="32" operator="equal">
      <formula>$I$4</formula>
    </cfRule>
  </conditionalFormatting>
  <conditionalFormatting sqref="J4:J6 J28:J29">
    <cfRule type="cellIs" dxfId="948" priority="31" operator="equal">
      <formula>$J$4</formula>
    </cfRule>
  </conditionalFormatting>
  <conditionalFormatting sqref="K4:K6 K28:K29">
    <cfRule type="cellIs" dxfId="947" priority="30" operator="equal">
      <formula>$K$4</formula>
    </cfRule>
  </conditionalFormatting>
  <conditionalFormatting sqref="M4:M6">
    <cfRule type="cellIs" dxfId="946" priority="29" operator="equal">
      <formula>$L$4</formula>
    </cfRule>
  </conditionalFormatting>
  <conditionalFormatting sqref="T7:T28">
    <cfRule type="cellIs" dxfId="945" priority="26" operator="lessThan">
      <formula>0</formula>
    </cfRule>
    <cfRule type="cellIs" dxfId="944" priority="27" operator="lessThan">
      <formula>0</formula>
    </cfRule>
    <cfRule type="cellIs" dxfId="943" priority="28" operator="lessThan">
      <formula>0</formula>
    </cfRule>
  </conditionalFormatting>
  <conditionalFormatting sqref="D5:K5">
    <cfRule type="cellIs" dxfId="942" priority="25" operator="greaterThan">
      <formula>0</formula>
    </cfRule>
  </conditionalFormatting>
  <conditionalFormatting sqref="T6:T28">
    <cfRule type="cellIs" dxfId="941" priority="24" operator="lessThan">
      <formula>0</formula>
    </cfRule>
  </conditionalFormatting>
  <conditionalFormatting sqref="T7:T27">
    <cfRule type="cellIs" dxfId="940" priority="21" operator="lessThan">
      <formula>0</formula>
    </cfRule>
    <cfRule type="cellIs" dxfId="939" priority="22" operator="lessThan">
      <formula>0</formula>
    </cfRule>
    <cfRule type="cellIs" dxfId="938" priority="23" operator="lessThan">
      <formula>0</formula>
    </cfRule>
  </conditionalFormatting>
  <conditionalFormatting sqref="T7:T28">
    <cfRule type="cellIs" dxfId="937" priority="18" operator="lessThan">
      <formula>0</formula>
    </cfRule>
    <cfRule type="cellIs" dxfId="936" priority="19" operator="lessThan">
      <formula>0</formula>
    </cfRule>
    <cfRule type="cellIs" dxfId="935" priority="20" operator="lessThan">
      <formula>0</formula>
    </cfRule>
  </conditionalFormatting>
  <conditionalFormatting sqref="D5:K5">
    <cfRule type="cellIs" dxfId="934" priority="17" operator="greaterThan">
      <formula>0</formula>
    </cfRule>
  </conditionalFormatting>
  <conditionalFormatting sqref="L4 L6 L28:L29">
    <cfRule type="cellIs" dxfId="933" priority="16" operator="equal">
      <formula>$L$4</formula>
    </cfRule>
  </conditionalFormatting>
  <conditionalFormatting sqref="D7:S7">
    <cfRule type="cellIs" dxfId="932" priority="15" operator="greaterThan">
      <formula>0</formula>
    </cfRule>
  </conditionalFormatting>
  <conditionalFormatting sqref="D9:S9">
    <cfRule type="cellIs" dxfId="931" priority="14" operator="greaterThan">
      <formula>0</formula>
    </cfRule>
  </conditionalFormatting>
  <conditionalFormatting sqref="D11:S11">
    <cfRule type="cellIs" dxfId="930" priority="13" operator="greaterThan">
      <formula>0</formula>
    </cfRule>
  </conditionalFormatting>
  <conditionalFormatting sqref="D13:S13">
    <cfRule type="cellIs" dxfId="929" priority="12" operator="greaterThan">
      <formula>0</formula>
    </cfRule>
  </conditionalFormatting>
  <conditionalFormatting sqref="D15:S15">
    <cfRule type="cellIs" dxfId="928" priority="11" operator="greaterThan">
      <formula>0</formula>
    </cfRule>
  </conditionalFormatting>
  <conditionalFormatting sqref="D17:S17">
    <cfRule type="cellIs" dxfId="927" priority="10" operator="greaterThan">
      <formula>0</formula>
    </cfRule>
  </conditionalFormatting>
  <conditionalFormatting sqref="D19:S19">
    <cfRule type="cellIs" dxfId="926" priority="9" operator="greaterThan">
      <formula>0</formula>
    </cfRule>
  </conditionalFormatting>
  <conditionalFormatting sqref="D21:S21">
    <cfRule type="cellIs" dxfId="925" priority="8" operator="greaterThan">
      <formula>0</formula>
    </cfRule>
  </conditionalFormatting>
  <conditionalFormatting sqref="D23:S23">
    <cfRule type="cellIs" dxfId="924" priority="7" operator="greaterThan">
      <formula>0</formula>
    </cfRule>
  </conditionalFormatting>
  <conditionalFormatting sqref="D25:S25">
    <cfRule type="cellIs" dxfId="923" priority="6" operator="greaterThan">
      <formula>0</formula>
    </cfRule>
  </conditionalFormatting>
  <conditionalFormatting sqref="D27:S27">
    <cfRule type="cellIs" dxfId="922" priority="5" operator="greaterThan">
      <formula>0</formula>
    </cfRule>
  </conditionalFormatting>
  <conditionalFormatting sqref="U6">
    <cfRule type="cellIs" dxfId="921" priority="4" operator="lessThan">
      <formula>0</formula>
    </cfRule>
  </conditionalFormatting>
  <conditionalFormatting sqref="U6">
    <cfRule type="cellIs" dxfId="920" priority="3" operator="lessThan">
      <formula>0</formula>
    </cfRule>
  </conditionalFormatting>
  <conditionalFormatting sqref="V6">
    <cfRule type="cellIs" dxfId="919" priority="2" operator="lessThan">
      <formula>0</formula>
    </cfRule>
  </conditionalFormatting>
  <conditionalFormatting sqref="V6">
    <cfRule type="cellIs" dxfId="918" priority="1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9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2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2" ht="18.75" x14ac:dyDescent="0.25">
      <c r="A3" s="100" t="s">
        <v>62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2" x14ac:dyDescent="0.25">
      <c r="A4" s="104" t="s">
        <v>1</v>
      </c>
      <c r="B4" s="104"/>
      <c r="C4" s="1"/>
      <c r="D4" s="2">
        <f>'11'!D29</f>
        <v>247788</v>
      </c>
      <c r="E4" s="2">
        <f>'11'!E29</f>
        <v>10825</v>
      </c>
      <c r="F4" s="2">
        <f>'11'!F29</f>
        <v>23290</v>
      </c>
      <c r="G4" s="2">
        <f>'11'!G29</f>
        <v>360</v>
      </c>
      <c r="H4" s="2">
        <f>'11'!H29</f>
        <v>45775</v>
      </c>
      <c r="I4" s="2">
        <f>'11'!I29</f>
        <v>1072</v>
      </c>
      <c r="J4" s="2">
        <f>'11'!J29</f>
        <v>492</v>
      </c>
      <c r="K4" s="2">
        <f>'11'!K29</f>
        <v>455</v>
      </c>
      <c r="L4" s="2">
        <f>'11'!L29</f>
        <v>0</v>
      </c>
      <c r="M4" s="3"/>
      <c r="N4" s="106"/>
      <c r="O4" s="107"/>
      <c r="P4" s="107"/>
      <c r="Q4" s="107"/>
      <c r="R4" s="107"/>
      <c r="S4" s="107"/>
      <c r="T4" s="107"/>
      <c r="U4" s="107"/>
      <c r="V4" s="108"/>
    </row>
    <row r="5" spans="1:22" x14ac:dyDescent="0.25">
      <c r="A5" s="104" t="s">
        <v>2</v>
      </c>
      <c r="B5" s="104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6"/>
      <c r="O5" s="107"/>
      <c r="P5" s="107"/>
      <c r="Q5" s="107"/>
      <c r="R5" s="107"/>
      <c r="S5" s="107"/>
      <c r="T5" s="107"/>
      <c r="U5" s="107"/>
      <c r="V5" s="10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63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10166</v>
      </c>
      <c r="E7" s="22">
        <v>500</v>
      </c>
      <c r="F7" s="22">
        <v>380</v>
      </c>
      <c r="G7" s="22"/>
      <c r="H7" s="22">
        <v>280</v>
      </c>
      <c r="I7" s="23">
        <v>6</v>
      </c>
      <c r="J7" s="23"/>
      <c r="K7" s="23"/>
      <c r="L7" s="23"/>
      <c r="M7" s="20">
        <f>D7+E7*20+F7*10+G7*9+H7*9</f>
        <v>26486</v>
      </c>
      <c r="N7" s="24">
        <f>D7+E7*20+F7*10+G7*9+H7*9+I7*191+J7*191+K7*182+L7*100</f>
        <v>27632</v>
      </c>
      <c r="O7" s="25">
        <f>M7*2.75%</f>
        <v>728.36500000000001</v>
      </c>
      <c r="P7" s="26"/>
      <c r="Q7" s="26">
        <v>121</v>
      </c>
      <c r="R7" s="24">
        <f>M7-(M7*2.75%)+I7*191+J7*191+K7*182+L7*100-Q7</f>
        <v>26782.634999999998</v>
      </c>
      <c r="S7" s="25">
        <f>M7*0.95%</f>
        <v>251.61699999999999</v>
      </c>
      <c r="T7" s="64">
        <f>S7-Q7</f>
        <v>130.61699999999999</v>
      </c>
      <c r="U7" s="61">
        <v>2946</v>
      </c>
      <c r="V7" s="62">
        <f>R7-U7</f>
        <v>23836.634999999998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5160</v>
      </c>
      <c r="E8" s="30">
        <v>100</v>
      </c>
      <c r="F8" s="30">
        <v>100</v>
      </c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10410</v>
      </c>
      <c r="N8" s="24">
        <f t="shared" ref="N8:N27" si="1">D8+E8*20+F8*10+G8*9+H8*9+I8*191+J8*191+K8*182+L8*100</f>
        <v>10410</v>
      </c>
      <c r="O8" s="25">
        <f t="shared" ref="O8:O27" si="2">M8*2.75%</f>
        <v>286.27499999999998</v>
      </c>
      <c r="P8" s="26">
        <v>500</v>
      </c>
      <c r="Q8" s="26">
        <v>50</v>
      </c>
      <c r="R8" s="24">
        <f t="shared" ref="R8:R27" si="3">M8-(M8*2.75%)+I8*191+J8*191+K8*182+L8*100-Q8</f>
        <v>10073.725</v>
      </c>
      <c r="S8" s="25">
        <f t="shared" ref="S8:S27" si="4">M8*0.95%</f>
        <v>98.894999999999996</v>
      </c>
      <c r="T8" s="64">
        <f t="shared" ref="T8:T27" si="5">S8-Q8</f>
        <v>48.894999999999996</v>
      </c>
      <c r="U8" s="61">
        <v>35</v>
      </c>
      <c r="V8" s="62">
        <f t="shared" ref="V8:V27" si="6">R8-U8</f>
        <v>10038.725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17317</v>
      </c>
      <c r="E9" s="30">
        <v>50</v>
      </c>
      <c r="F9" s="30">
        <v>100</v>
      </c>
      <c r="G9" s="30">
        <v>50</v>
      </c>
      <c r="H9" s="30">
        <v>500</v>
      </c>
      <c r="I9" s="20">
        <v>3</v>
      </c>
      <c r="J9" s="20"/>
      <c r="K9" s="20">
        <v>1</v>
      </c>
      <c r="L9" s="20"/>
      <c r="M9" s="20">
        <f t="shared" si="0"/>
        <v>24267</v>
      </c>
      <c r="N9" s="24">
        <f t="shared" si="1"/>
        <v>25022</v>
      </c>
      <c r="O9" s="25">
        <f t="shared" si="2"/>
        <v>667.34249999999997</v>
      </c>
      <c r="P9" s="26">
        <v>4000</v>
      </c>
      <c r="Q9" s="26">
        <v>151</v>
      </c>
      <c r="R9" s="24">
        <f t="shared" si="3"/>
        <v>24203.657500000001</v>
      </c>
      <c r="S9" s="25">
        <f t="shared" si="4"/>
        <v>230.53649999999999</v>
      </c>
      <c r="T9" s="64">
        <f t="shared" si="5"/>
        <v>79.53649999999999</v>
      </c>
      <c r="U9" s="61">
        <v>1194</v>
      </c>
      <c r="V9" s="62">
        <f t="shared" si="6"/>
        <v>23009.657500000001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5761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5761</v>
      </c>
      <c r="N10" s="24">
        <f t="shared" si="1"/>
        <v>5761</v>
      </c>
      <c r="O10" s="25">
        <f t="shared" si="2"/>
        <v>158.42750000000001</v>
      </c>
      <c r="P10" s="26"/>
      <c r="Q10" s="26">
        <v>28</v>
      </c>
      <c r="R10" s="24">
        <f t="shared" si="3"/>
        <v>5574.5725000000002</v>
      </c>
      <c r="S10" s="25">
        <f t="shared" si="4"/>
        <v>54.729500000000002</v>
      </c>
      <c r="T10" s="64">
        <f t="shared" si="5"/>
        <v>26.729500000000002</v>
      </c>
      <c r="U10" s="61">
        <v>1194</v>
      </c>
      <c r="V10" s="62">
        <f t="shared" si="6"/>
        <v>4380.5725000000002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33732</v>
      </c>
      <c r="E11" s="30">
        <v>100</v>
      </c>
      <c r="F11" s="30">
        <v>200</v>
      </c>
      <c r="G11" s="32"/>
      <c r="H11" s="30">
        <v>250</v>
      </c>
      <c r="I11" s="20"/>
      <c r="J11" s="20"/>
      <c r="K11" s="20"/>
      <c r="L11" s="20"/>
      <c r="M11" s="20">
        <f t="shared" si="0"/>
        <v>39982</v>
      </c>
      <c r="N11" s="24">
        <f t="shared" si="1"/>
        <v>39982</v>
      </c>
      <c r="O11" s="25">
        <f t="shared" si="2"/>
        <v>1099.5050000000001</v>
      </c>
      <c r="P11" s="26">
        <v>-21000</v>
      </c>
      <c r="Q11" s="26">
        <v>231</v>
      </c>
      <c r="R11" s="24">
        <f t="shared" si="3"/>
        <v>38651.495000000003</v>
      </c>
      <c r="S11" s="25">
        <f t="shared" si="4"/>
        <v>379.82900000000001</v>
      </c>
      <c r="T11" s="64">
        <f t="shared" si="5"/>
        <v>148.82900000000001</v>
      </c>
      <c r="U11" s="61">
        <v>45</v>
      </c>
      <c r="V11" s="62">
        <f t="shared" si="6"/>
        <v>38606.495000000003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7016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7016</v>
      </c>
      <c r="N12" s="24">
        <f t="shared" si="1"/>
        <v>7016</v>
      </c>
      <c r="O12" s="25">
        <f t="shared" si="2"/>
        <v>192.94</v>
      </c>
      <c r="P12" s="26"/>
      <c r="Q12" s="26">
        <v>33</v>
      </c>
      <c r="R12" s="24">
        <f t="shared" si="3"/>
        <v>6790.06</v>
      </c>
      <c r="S12" s="25">
        <f t="shared" si="4"/>
        <v>66.652000000000001</v>
      </c>
      <c r="T12" s="64">
        <f t="shared" si="5"/>
        <v>33.652000000000001</v>
      </c>
      <c r="U12" s="61"/>
      <c r="V12" s="62">
        <f t="shared" si="6"/>
        <v>6790.06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5033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5033</v>
      </c>
      <c r="N13" s="24">
        <f t="shared" si="1"/>
        <v>5033</v>
      </c>
      <c r="O13" s="25">
        <f t="shared" si="2"/>
        <v>138.4075</v>
      </c>
      <c r="P13" s="26"/>
      <c r="Q13" s="26"/>
      <c r="R13" s="24">
        <f t="shared" si="3"/>
        <v>4894.5924999999997</v>
      </c>
      <c r="S13" s="25">
        <f t="shared" si="4"/>
        <v>47.813499999999998</v>
      </c>
      <c r="T13" s="64">
        <f t="shared" si="5"/>
        <v>47.813499999999998</v>
      </c>
      <c r="U13" s="61">
        <v>1592</v>
      </c>
      <c r="V13" s="62">
        <f t="shared" si="6"/>
        <v>3302.5924999999997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9050</v>
      </c>
      <c r="E14" s="30">
        <v>500</v>
      </c>
      <c r="F14" s="30">
        <v>500</v>
      </c>
      <c r="G14" s="30"/>
      <c r="H14" s="30">
        <v>240</v>
      </c>
      <c r="I14" s="20"/>
      <c r="J14" s="20"/>
      <c r="K14" s="20"/>
      <c r="L14" s="20"/>
      <c r="M14" s="20">
        <f t="shared" si="0"/>
        <v>26210</v>
      </c>
      <c r="N14" s="24">
        <f t="shared" si="1"/>
        <v>26210</v>
      </c>
      <c r="O14" s="25">
        <f t="shared" si="2"/>
        <v>720.77499999999998</v>
      </c>
      <c r="P14" s="26">
        <v>-1000</v>
      </c>
      <c r="Q14" s="26">
        <v>160</v>
      </c>
      <c r="R14" s="24">
        <f t="shared" si="3"/>
        <v>25329.224999999999</v>
      </c>
      <c r="S14" s="25">
        <f t="shared" si="4"/>
        <v>248.995</v>
      </c>
      <c r="T14" s="64">
        <f t="shared" si="5"/>
        <v>88.995000000000005</v>
      </c>
      <c r="U14" s="61">
        <v>1395</v>
      </c>
      <c r="V14" s="62">
        <f t="shared" si="6"/>
        <v>23934.224999999999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9172</v>
      </c>
      <c r="E15" s="30"/>
      <c r="F15" s="30"/>
      <c r="G15" s="30"/>
      <c r="H15" s="30"/>
      <c r="I15" s="20"/>
      <c r="J15" s="20"/>
      <c r="K15" s="20">
        <v>5</v>
      </c>
      <c r="L15" s="20"/>
      <c r="M15" s="20">
        <f t="shared" si="0"/>
        <v>9172</v>
      </c>
      <c r="N15" s="24">
        <f t="shared" si="1"/>
        <v>10082</v>
      </c>
      <c r="O15" s="25">
        <f t="shared" si="2"/>
        <v>252.23</v>
      </c>
      <c r="P15" s="26"/>
      <c r="Q15" s="26"/>
      <c r="R15" s="24">
        <f t="shared" si="3"/>
        <v>9829.77</v>
      </c>
      <c r="S15" s="25">
        <f t="shared" si="4"/>
        <v>87.134</v>
      </c>
      <c r="T15" s="64">
        <f t="shared" si="5"/>
        <v>87.134</v>
      </c>
      <c r="U15" s="61"/>
      <c r="V15" s="62">
        <f t="shared" si="6"/>
        <v>9829.77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8741</v>
      </c>
      <c r="E16" s="30">
        <v>50</v>
      </c>
      <c r="F16" s="30">
        <v>50</v>
      </c>
      <c r="G16" s="30"/>
      <c r="H16" s="30"/>
      <c r="I16" s="20">
        <v>3</v>
      </c>
      <c r="J16" s="20"/>
      <c r="K16" s="20">
        <v>5</v>
      </c>
      <c r="L16" s="20"/>
      <c r="M16" s="20">
        <f t="shared" si="0"/>
        <v>10241</v>
      </c>
      <c r="N16" s="24">
        <f t="shared" si="1"/>
        <v>11724</v>
      </c>
      <c r="O16" s="25">
        <f t="shared" si="2"/>
        <v>281.6275</v>
      </c>
      <c r="P16" s="26">
        <v>-1500</v>
      </c>
      <c r="Q16" s="26">
        <v>493</v>
      </c>
      <c r="R16" s="24">
        <f t="shared" si="3"/>
        <v>10949.372499999999</v>
      </c>
      <c r="S16" s="25">
        <f t="shared" si="4"/>
        <v>97.289500000000004</v>
      </c>
      <c r="T16" s="64">
        <f t="shared" si="5"/>
        <v>-395.71050000000002</v>
      </c>
      <c r="U16" s="61">
        <v>1592</v>
      </c>
      <c r="V16" s="62">
        <f t="shared" si="6"/>
        <v>9357.3724999999995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7854</v>
      </c>
      <c r="E17" s="30">
        <v>100</v>
      </c>
      <c r="F17" s="30">
        <v>100</v>
      </c>
      <c r="G17" s="30">
        <v>30</v>
      </c>
      <c r="H17" s="30">
        <v>100</v>
      </c>
      <c r="I17" s="20">
        <v>5</v>
      </c>
      <c r="J17" s="20"/>
      <c r="K17" s="20"/>
      <c r="L17" s="20"/>
      <c r="M17" s="20">
        <f t="shared" si="0"/>
        <v>12024</v>
      </c>
      <c r="N17" s="24">
        <f t="shared" si="1"/>
        <v>12979</v>
      </c>
      <c r="O17" s="25">
        <f t="shared" si="2"/>
        <v>330.66</v>
      </c>
      <c r="P17" s="26"/>
      <c r="Q17" s="26">
        <v>100</v>
      </c>
      <c r="R17" s="24">
        <f t="shared" si="3"/>
        <v>12548.34</v>
      </c>
      <c r="S17" s="25">
        <f t="shared" si="4"/>
        <v>114.22799999999999</v>
      </c>
      <c r="T17" s="64">
        <f t="shared" si="5"/>
        <v>14.227999999999994</v>
      </c>
      <c r="U17" s="61">
        <v>1592</v>
      </c>
      <c r="V17" s="62">
        <f t="shared" si="6"/>
        <v>10956.34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10201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10201</v>
      </c>
      <c r="N18" s="24">
        <f t="shared" si="1"/>
        <v>10201</v>
      </c>
      <c r="O18" s="25">
        <f t="shared" si="2"/>
        <v>280.52749999999997</v>
      </c>
      <c r="P18" s="26"/>
      <c r="Q18" s="26">
        <v>100</v>
      </c>
      <c r="R18" s="24">
        <f t="shared" si="3"/>
        <v>9820.4724999999999</v>
      </c>
      <c r="S18" s="25">
        <f t="shared" si="4"/>
        <v>96.909499999999994</v>
      </c>
      <c r="T18" s="64">
        <f t="shared" si="5"/>
        <v>-3.0905000000000058</v>
      </c>
      <c r="U18" s="61"/>
      <c r="V18" s="62">
        <f t="shared" si="6"/>
        <v>9820.4724999999999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8942</v>
      </c>
      <c r="E19" s="30">
        <v>30</v>
      </c>
      <c r="F19" s="30">
        <v>50</v>
      </c>
      <c r="G19" s="30"/>
      <c r="H19" s="30">
        <v>10</v>
      </c>
      <c r="I19" s="20"/>
      <c r="J19" s="20"/>
      <c r="K19" s="20">
        <v>3</v>
      </c>
      <c r="L19" s="20"/>
      <c r="M19" s="20">
        <f t="shared" si="0"/>
        <v>10132</v>
      </c>
      <c r="N19" s="24">
        <f t="shared" si="1"/>
        <v>10678</v>
      </c>
      <c r="O19" s="25">
        <f t="shared" si="2"/>
        <v>278.63</v>
      </c>
      <c r="P19" s="26"/>
      <c r="Q19" s="26">
        <v>120</v>
      </c>
      <c r="R19" s="24">
        <f t="shared" si="3"/>
        <v>10279.370000000001</v>
      </c>
      <c r="S19" s="25">
        <f t="shared" si="4"/>
        <v>96.253999999999991</v>
      </c>
      <c r="T19" s="64">
        <f t="shared" si="5"/>
        <v>-23.746000000000009</v>
      </c>
      <c r="U19" s="61">
        <v>796</v>
      </c>
      <c r="V19" s="62">
        <f t="shared" si="6"/>
        <v>9483.3700000000008</v>
      </c>
    </row>
    <row r="20" spans="1:22" ht="15.75" x14ac:dyDescent="0.25">
      <c r="A20" s="28">
        <v>14</v>
      </c>
      <c r="B20" s="74">
        <v>-1000</v>
      </c>
      <c r="C20" s="20" t="s">
        <v>46</v>
      </c>
      <c r="D20" s="29">
        <v>5777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5777</v>
      </c>
      <c r="N20" s="24">
        <f t="shared" si="1"/>
        <v>5777</v>
      </c>
      <c r="O20" s="25">
        <f t="shared" si="2"/>
        <v>158.86750000000001</v>
      </c>
      <c r="P20" s="26">
        <v>800</v>
      </c>
      <c r="Q20" s="26">
        <v>570</v>
      </c>
      <c r="R20" s="24">
        <f t="shared" si="3"/>
        <v>5048.1324999999997</v>
      </c>
      <c r="S20" s="25">
        <f t="shared" si="4"/>
        <v>54.881499999999996</v>
      </c>
      <c r="T20" s="64">
        <f t="shared" si="5"/>
        <v>-515.11850000000004</v>
      </c>
      <c r="U20" s="61">
        <v>813</v>
      </c>
      <c r="V20" s="62">
        <f t="shared" si="6"/>
        <v>4235.1324999999997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4963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4963</v>
      </c>
      <c r="N21" s="24">
        <f t="shared" si="1"/>
        <v>4963</v>
      </c>
      <c r="O21" s="25">
        <f t="shared" si="2"/>
        <v>136.48249999999999</v>
      </c>
      <c r="P21" s="26"/>
      <c r="Q21" s="26">
        <v>26</v>
      </c>
      <c r="R21" s="24">
        <f t="shared" si="3"/>
        <v>4800.5174999999999</v>
      </c>
      <c r="S21" s="25">
        <f t="shared" si="4"/>
        <v>47.148499999999999</v>
      </c>
      <c r="T21" s="64">
        <f t="shared" si="5"/>
        <v>21.148499999999999</v>
      </c>
      <c r="U21" s="61"/>
      <c r="V21" s="62">
        <f t="shared" si="6"/>
        <v>4800.5174999999999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16025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16025</v>
      </c>
      <c r="N22" s="24">
        <f t="shared" si="1"/>
        <v>17935</v>
      </c>
      <c r="O22" s="25">
        <f t="shared" si="2"/>
        <v>440.6875</v>
      </c>
      <c r="P22" s="26"/>
      <c r="Q22" s="26">
        <v>100</v>
      </c>
      <c r="R22" s="24">
        <f t="shared" si="3"/>
        <v>17394.3125</v>
      </c>
      <c r="S22" s="25">
        <f t="shared" si="4"/>
        <v>152.23749999999998</v>
      </c>
      <c r="T22" s="64">
        <f t="shared" si="5"/>
        <v>52.237499999999983</v>
      </c>
      <c r="U22" s="61"/>
      <c r="V22" s="62">
        <f t="shared" si="6"/>
        <v>17394.3125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6036</v>
      </c>
      <c r="N23" s="24">
        <f t="shared" si="1"/>
        <v>6036</v>
      </c>
      <c r="O23" s="25">
        <f t="shared" si="2"/>
        <v>165.99</v>
      </c>
      <c r="P23" s="26"/>
      <c r="Q23" s="26">
        <v>60</v>
      </c>
      <c r="R23" s="24">
        <f t="shared" si="3"/>
        <v>5810.01</v>
      </c>
      <c r="S23" s="25">
        <f t="shared" si="4"/>
        <v>57.341999999999999</v>
      </c>
      <c r="T23" s="64">
        <f t="shared" si="5"/>
        <v>-2.6580000000000013</v>
      </c>
      <c r="U23" s="61"/>
      <c r="V23" s="62">
        <f t="shared" si="6"/>
        <v>5810.01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49176</v>
      </c>
      <c r="E24" s="30">
        <v>20</v>
      </c>
      <c r="F24" s="30">
        <v>60</v>
      </c>
      <c r="G24" s="30"/>
      <c r="H24" s="30">
        <v>60</v>
      </c>
      <c r="I24" s="20"/>
      <c r="J24" s="20"/>
      <c r="K24" s="20"/>
      <c r="L24" s="20"/>
      <c r="M24" s="20">
        <f t="shared" si="0"/>
        <v>50716</v>
      </c>
      <c r="N24" s="24">
        <f t="shared" si="1"/>
        <v>50716</v>
      </c>
      <c r="O24" s="25">
        <f t="shared" si="2"/>
        <v>1394.69</v>
      </c>
      <c r="P24" s="26">
        <v>-33000</v>
      </c>
      <c r="Q24" s="26">
        <v>128</v>
      </c>
      <c r="R24" s="24">
        <f t="shared" si="3"/>
        <v>49193.31</v>
      </c>
      <c r="S24" s="25">
        <f t="shared" si="4"/>
        <v>481.80199999999996</v>
      </c>
      <c r="T24" s="64">
        <f t="shared" si="5"/>
        <v>353.80199999999996</v>
      </c>
      <c r="U24" s="61"/>
      <c r="V24" s="62">
        <f t="shared" si="6"/>
        <v>49193.31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7894</v>
      </c>
      <c r="E25" s="30">
        <v>40</v>
      </c>
      <c r="F25" s="30">
        <v>90</v>
      </c>
      <c r="G25" s="30">
        <v>70</v>
      </c>
      <c r="H25" s="30">
        <v>190</v>
      </c>
      <c r="I25" s="20"/>
      <c r="J25" s="20"/>
      <c r="K25" s="20"/>
      <c r="L25" s="20"/>
      <c r="M25" s="20">
        <f t="shared" si="0"/>
        <v>11934</v>
      </c>
      <c r="N25" s="24">
        <f t="shared" si="1"/>
        <v>11934</v>
      </c>
      <c r="O25" s="25">
        <f t="shared" si="2"/>
        <v>328.185</v>
      </c>
      <c r="P25" s="26"/>
      <c r="Q25" s="26">
        <v>77</v>
      </c>
      <c r="R25" s="24">
        <f t="shared" si="3"/>
        <v>11528.815000000001</v>
      </c>
      <c r="S25" s="25">
        <f t="shared" si="4"/>
        <v>113.37299999999999</v>
      </c>
      <c r="T25" s="64">
        <f t="shared" si="5"/>
        <v>36.37299999999999</v>
      </c>
      <c r="U25" s="61">
        <v>1592</v>
      </c>
      <c r="V25" s="62">
        <f t="shared" si="6"/>
        <v>9936.8150000000005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9032</v>
      </c>
      <c r="E26" s="29">
        <v>100</v>
      </c>
      <c r="F26" s="30">
        <v>250</v>
      </c>
      <c r="G26" s="30"/>
      <c r="H26" s="30">
        <v>500</v>
      </c>
      <c r="I26" s="20"/>
      <c r="J26" s="20"/>
      <c r="K26" s="20"/>
      <c r="L26" s="20"/>
      <c r="M26" s="20">
        <f t="shared" si="0"/>
        <v>18032</v>
      </c>
      <c r="N26" s="24">
        <f t="shared" si="1"/>
        <v>18032</v>
      </c>
      <c r="O26" s="25">
        <f t="shared" si="2"/>
        <v>495.88</v>
      </c>
      <c r="P26" s="26">
        <v>1000</v>
      </c>
      <c r="Q26" s="26">
        <v>72</v>
      </c>
      <c r="R26" s="24">
        <f t="shared" si="3"/>
        <v>17464.12</v>
      </c>
      <c r="S26" s="25">
        <f t="shared" si="4"/>
        <v>171.304</v>
      </c>
      <c r="T26" s="64">
        <f t="shared" si="5"/>
        <v>99.304000000000002</v>
      </c>
      <c r="U26" s="61">
        <v>1339</v>
      </c>
      <c r="V26" s="62">
        <f t="shared" si="6"/>
        <v>16125.119999999999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6682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6682</v>
      </c>
      <c r="N27" s="40">
        <f t="shared" si="1"/>
        <v>6682</v>
      </c>
      <c r="O27" s="25">
        <f t="shared" si="2"/>
        <v>183.755</v>
      </c>
      <c r="P27" s="41"/>
      <c r="Q27" s="41">
        <v>100</v>
      </c>
      <c r="R27" s="24">
        <f t="shared" si="3"/>
        <v>6398.2449999999999</v>
      </c>
      <c r="S27" s="42">
        <f t="shared" si="4"/>
        <v>63.478999999999999</v>
      </c>
      <c r="T27" s="65">
        <f t="shared" si="5"/>
        <v>-36.521000000000001</v>
      </c>
      <c r="U27" s="61"/>
      <c r="V27" s="73">
        <f t="shared" si="6"/>
        <v>6398.2449999999999</v>
      </c>
    </row>
    <row r="28" spans="1:22" ht="16.5" thickBot="1" x14ac:dyDescent="0.3">
      <c r="A28" s="90" t="s">
        <v>38</v>
      </c>
      <c r="B28" s="91"/>
      <c r="C28" s="92"/>
      <c r="D28" s="44">
        <f t="shared" ref="D28:E28" si="7">SUM(D7:D27)</f>
        <v>243730</v>
      </c>
      <c r="E28" s="45">
        <f t="shared" si="7"/>
        <v>1590</v>
      </c>
      <c r="F28" s="45">
        <f t="shared" ref="F28:V28" si="8">SUM(F7:F27)</f>
        <v>1880</v>
      </c>
      <c r="G28" s="45">
        <f t="shared" si="8"/>
        <v>150</v>
      </c>
      <c r="H28" s="45">
        <f t="shared" si="8"/>
        <v>2380</v>
      </c>
      <c r="I28" s="45">
        <f t="shared" si="8"/>
        <v>27</v>
      </c>
      <c r="J28" s="45">
        <f t="shared" si="8"/>
        <v>0</v>
      </c>
      <c r="K28" s="45">
        <f t="shared" si="8"/>
        <v>14</v>
      </c>
      <c r="L28" s="45">
        <f t="shared" si="8"/>
        <v>0</v>
      </c>
      <c r="M28" s="66">
        <f t="shared" si="8"/>
        <v>317100</v>
      </c>
      <c r="N28" s="66">
        <f t="shared" si="8"/>
        <v>324805</v>
      </c>
      <c r="O28" s="67">
        <f t="shared" si="8"/>
        <v>8720.25</v>
      </c>
      <c r="P28" s="66">
        <f t="shared" si="8"/>
        <v>-50200</v>
      </c>
      <c r="Q28" s="66">
        <f t="shared" si="8"/>
        <v>2720</v>
      </c>
      <c r="R28" s="66">
        <f t="shared" si="8"/>
        <v>313364.74999999994</v>
      </c>
      <c r="S28" s="66">
        <f t="shared" si="8"/>
        <v>3012.4500000000003</v>
      </c>
      <c r="T28" s="68">
        <f t="shared" si="8"/>
        <v>292.44999999999987</v>
      </c>
      <c r="U28" s="68">
        <f t="shared" si="8"/>
        <v>16125</v>
      </c>
      <c r="V28" s="59">
        <f t="shared" si="8"/>
        <v>297239.74999999994</v>
      </c>
    </row>
    <row r="29" spans="1:22" ht="15.75" thickBot="1" x14ac:dyDescent="0.3">
      <c r="A29" s="93" t="s">
        <v>39</v>
      </c>
      <c r="B29" s="94"/>
      <c r="C29" s="95"/>
      <c r="D29" s="48">
        <f>D4+D5-D28</f>
        <v>419642</v>
      </c>
      <c r="E29" s="48">
        <f t="shared" ref="E29:L29" si="9">E4+E5-E28</f>
        <v>9235</v>
      </c>
      <c r="F29" s="48">
        <f t="shared" si="9"/>
        <v>21410</v>
      </c>
      <c r="G29" s="48">
        <f t="shared" si="9"/>
        <v>210</v>
      </c>
      <c r="H29" s="48">
        <f t="shared" si="9"/>
        <v>43395</v>
      </c>
      <c r="I29" s="48">
        <f t="shared" si="9"/>
        <v>1045</v>
      </c>
      <c r="J29" s="48">
        <f t="shared" si="9"/>
        <v>492</v>
      </c>
      <c r="K29" s="48">
        <f t="shared" si="9"/>
        <v>441</v>
      </c>
      <c r="L29" s="48">
        <f t="shared" si="9"/>
        <v>0</v>
      </c>
      <c r="M29" s="113"/>
      <c r="N29" s="113"/>
      <c r="O29" s="113"/>
      <c r="P29" s="113"/>
      <c r="Q29" s="113"/>
      <c r="R29" s="113"/>
      <c r="S29" s="113"/>
      <c r="T29" s="113"/>
      <c r="U29" s="113"/>
      <c r="V29" s="11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917" priority="63" operator="equal">
      <formula>212030016606640</formula>
    </cfRule>
  </conditionalFormatting>
  <conditionalFormatting sqref="D29 E4:E6 E28:K29">
    <cfRule type="cellIs" dxfId="916" priority="61" operator="equal">
      <formula>$E$4</formula>
    </cfRule>
    <cfRule type="cellIs" dxfId="915" priority="62" operator="equal">
      <formula>2120</formula>
    </cfRule>
  </conditionalFormatting>
  <conditionalFormatting sqref="D29:E29 F4:F6 F28:F29">
    <cfRule type="cellIs" dxfId="914" priority="59" operator="equal">
      <formula>$F$4</formula>
    </cfRule>
    <cfRule type="cellIs" dxfId="913" priority="60" operator="equal">
      <formula>300</formula>
    </cfRule>
  </conditionalFormatting>
  <conditionalFormatting sqref="G4:G6 G28:G29">
    <cfRule type="cellIs" dxfId="912" priority="57" operator="equal">
      <formula>$G$4</formula>
    </cfRule>
    <cfRule type="cellIs" dxfId="911" priority="58" operator="equal">
      <formula>1660</formula>
    </cfRule>
  </conditionalFormatting>
  <conditionalFormatting sqref="H4:H6 H28:H29">
    <cfRule type="cellIs" dxfId="910" priority="55" operator="equal">
      <formula>$H$4</formula>
    </cfRule>
    <cfRule type="cellIs" dxfId="909" priority="56" operator="equal">
      <formula>6640</formula>
    </cfRule>
  </conditionalFormatting>
  <conditionalFormatting sqref="T6:T28 U28:V28">
    <cfRule type="cellIs" dxfId="908" priority="54" operator="lessThan">
      <formula>0</formula>
    </cfRule>
  </conditionalFormatting>
  <conditionalFormatting sqref="T7:T27">
    <cfRule type="cellIs" dxfId="907" priority="51" operator="lessThan">
      <formula>0</formula>
    </cfRule>
    <cfRule type="cellIs" dxfId="906" priority="52" operator="lessThan">
      <formula>0</formula>
    </cfRule>
    <cfRule type="cellIs" dxfId="905" priority="53" operator="lessThan">
      <formula>0</formula>
    </cfRule>
  </conditionalFormatting>
  <conditionalFormatting sqref="E4:E6 E28:K28">
    <cfRule type="cellIs" dxfId="904" priority="50" operator="equal">
      <formula>$E$4</formula>
    </cfRule>
  </conditionalFormatting>
  <conditionalFormatting sqref="D28:D29 D6 D4:M4">
    <cfRule type="cellIs" dxfId="903" priority="49" operator="equal">
      <formula>$D$4</formula>
    </cfRule>
  </conditionalFormatting>
  <conditionalFormatting sqref="I4:I6 I28:I29">
    <cfRule type="cellIs" dxfId="902" priority="48" operator="equal">
      <formula>$I$4</formula>
    </cfRule>
  </conditionalFormatting>
  <conditionalFormatting sqref="J4:J6 J28:J29">
    <cfRule type="cellIs" dxfId="901" priority="47" operator="equal">
      <formula>$J$4</formula>
    </cfRule>
  </conditionalFormatting>
  <conditionalFormatting sqref="K4:K6 K28:K29">
    <cfRule type="cellIs" dxfId="900" priority="46" operator="equal">
      <formula>$K$4</formula>
    </cfRule>
  </conditionalFormatting>
  <conditionalFormatting sqref="M4:M6">
    <cfRule type="cellIs" dxfId="899" priority="45" operator="equal">
      <formula>$L$4</formula>
    </cfRule>
  </conditionalFormatting>
  <conditionalFormatting sqref="T7:T28 U28:V28">
    <cfRule type="cellIs" dxfId="898" priority="42" operator="lessThan">
      <formula>0</formula>
    </cfRule>
    <cfRule type="cellIs" dxfId="897" priority="43" operator="lessThan">
      <formula>0</formula>
    </cfRule>
    <cfRule type="cellIs" dxfId="896" priority="44" operator="lessThan">
      <formula>0</formula>
    </cfRule>
  </conditionalFormatting>
  <conditionalFormatting sqref="D5:K5">
    <cfRule type="cellIs" dxfId="895" priority="41" operator="greaterThan">
      <formula>0</formula>
    </cfRule>
  </conditionalFormatting>
  <conditionalFormatting sqref="T6:T28 U28:V28">
    <cfRule type="cellIs" dxfId="894" priority="40" operator="lessThan">
      <formula>0</formula>
    </cfRule>
  </conditionalFormatting>
  <conditionalFormatting sqref="T7:T27">
    <cfRule type="cellIs" dxfId="893" priority="37" operator="lessThan">
      <formula>0</formula>
    </cfRule>
    <cfRule type="cellIs" dxfId="892" priority="38" operator="lessThan">
      <formula>0</formula>
    </cfRule>
    <cfRule type="cellIs" dxfId="891" priority="39" operator="lessThan">
      <formula>0</formula>
    </cfRule>
  </conditionalFormatting>
  <conditionalFormatting sqref="T7:T28 U28:V28">
    <cfRule type="cellIs" dxfId="890" priority="34" operator="lessThan">
      <formula>0</formula>
    </cfRule>
    <cfRule type="cellIs" dxfId="889" priority="35" operator="lessThan">
      <formula>0</formula>
    </cfRule>
    <cfRule type="cellIs" dxfId="888" priority="36" operator="lessThan">
      <formula>0</formula>
    </cfRule>
  </conditionalFormatting>
  <conditionalFormatting sqref="D5:K5">
    <cfRule type="cellIs" dxfId="887" priority="33" operator="greaterThan">
      <formula>0</formula>
    </cfRule>
  </conditionalFormatting>
  <conditionalFormatting sqref="L4 L6 L28:L29">
    <cfRule type="cellIs" dxfId="886" priority="32" operator="equal">
      <formula>$L$4</formula>
    </cfRule>
  </conditionalFormatting>
  <conditionalFormatting sqref="D7:S7">
    <cfRule type="cellIs" dxfId="885" priority="31" operator="greaterThan">
      <formula>0</formula>
    </cfRule>
  </conditionalFormatting>
  <conditionalFormatting sqref="D9:S9">
    <cfRule type="cellIs" dxfId="884" priority="30" operator="greaterThan">
      <formula>0</formula>
    </cfRule>
  </conditionalFormatting>
  <conditionalFormatting sqref="D11:S11">
    <cfRule type="cellIs" dxfId="883" priority="29" operator="greaterThan">
      <formula>0</formula>
    </cfRule>
  </conditionalFormatting>
  <conditionalFormatting sqref="D13:S13">
    <cfRule type="cellIs" dxfId="882" priority="28" operator="greaterThan">
      <formula>0</formula>
    </cfRule>
  </conditionalFormatting>
  <conditionalFormatting sqref="D15:S15">
    <cfRule type="cellIs" dxfId="881" priority="27" operator="greaterThan">
      <formula>0</formula>
    </cfRule>
  </conditionalFormatting>
  <conditionalFormatting sqref="D17:S17">
    <cfRule type="cellIs" dxfId="880" priority="26" operator="greaterThan">
      <formula>0</formula>
    </cfRule>
  </conditionalFormatting>
  <conditionalFormatting sqref="D19:S19">
    <cfRule type="cellIs" dxfId="879" priority="25" operator="greaterThan">
      <formula>0</formula>
    </cfRule>
  </conditionalFormatting>
  <conditionalFormatting sqref="D21:S21">
    <cfRule type="cellIs" dxfId="878" priority="24" operator="greaterThan">
      <formula>0</formula>
    </cfRule>
  </conditionalFormatting>
  <conditionalFormatting sqref="D23:S23">
    <cfRule type="cellIs" dxfId="877" priority="23" operator="greaterThan">
      <formula>0</formula>
    </cfRule>
  </conditionalFormatting>
  <conditionalFormatting sqref="D25:S25">
    <cfRule type="cellIs" dxfId="876" priority="22" operator="greaterThan">
      <formula>0</formula>
    </cfRule>
  </conditionalFormatting>
  <conditionalFormatting sqref="D27:S27">
    <cfRule type="cellIs" dxfId="875" priority="21" operator="greaterThan">
      <formula>0</formula>
    </cfRule>
  </conditionalFormatting>
  <conditionalFormatting sqref="U6">
    <cfRule type="cellIs" dxfId="874" priority="20" operator="lessThan">
      <formula>0</formula>
    </cfRule>
  </conditionalFormatting>
  <conditionalFormatting sqref="U6">
    <cfRule type="cellIs" dxfId="873" priority="19" operator="lessThan">
      <formula>0</formula>
    </cfRule>
  </conditionalFormatting>
  <conditionalFormatting sqref="V6">
    <cfRule type="cellIs" dxfId="872" priority="18" operator="lessThan">
      <formula>0</formula>
    </cfRule>
  </conditionalFormatting>
  <conditionalFormatting sqref="V6">
    <cfRule type="cellIs" dxfId="871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6" activePane="bottomLeft" state="frozen"/>
      <selection pane="bottomLeft" activeCell="B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2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2" ht="18.75" x14ac:dyDescent="0.25">
      <c r="A3" s="100" t="s">
        <v>64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2" x14ac:dyDescent="0.25">
      <c r="A4" s="104" t="s">
        <v>1</v>
      </c>
      <c r="B4" s="104"/>
      <c r="C4" s="1"/>
      <c r="D4" s="2">
        <f>'12'!D29</f>
        <v>419642</v>
      </c>
      <c r="E4" s="2">
        <f>'12'!E29</f>
        <v>9235</v>
      </c>
      <c r="F4" s="2">
        <f>'12'!F29</f>
        <v>21410</v>
      </c>
      <c r="G4" s="2">
        <f>'12'!G29</f>
        <v>210</v>
      </c>
      <c r="H4" s="2">
        <f>'12'!H29</f>
        <v>43395</v>
      </c>
      <c r="I4" s="2">
        <f>'12'!I29</f>
        <v>1045</v>
      </c>
      <c r="J4" s="2">
        <f>'12'!J29</f>
        <v>492</v>
      </c>
      <c r="K4" s="2">
        <f>'12'!K29</f>
        <v>441</v>
      </c>
      <c r="L4" s="2">
        <f>'12'!L29</f>
        <v>0</v>
      </c>
      <c r="M4" s="3"/>
      <c r="N4" s="106"/>
      <c r="O4" s="107"/>
      <c r="P4" s="107"/>
      <c r="Q4" s="107"/>
      <c r="R4" s="107"/>
      <c r="S4" s="107"/>
      <c r="T4" s="107"/>
      <c r="U4" s="107"/>
      <c r="V4" s="108"/>
    </row>
    <row r="5" spans="1:22" x14ac:dyDescent="0.25">
      <c r="A5" s="104" t="s">
        <v>2</v>
      </c>
      <c r="B5" s="104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6"/>
      <c r="O5" s="107"/>
      <c r="P5" s="107"/>
      <c r="Q5" s="107"/>
      <c r="R5" s="107"/>
      <c r="S5" s="107"/>
      <c r="T5" s="107"/>
      <c r="U5" s="107"/>
      <c r="V5" s="10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63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11105</v>
      </c>
      <c r="E7" s="22">
        <v>130</v>
      </c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14705</v>
      </c>
      <c r="N7" s="24">
        <f>D7+E7*20+F7*10+G7*9+H7*9+I7*191+J7*191+K7*182+L7*100</f>
        <v>14705</v>
      </c>
      <c r="O7" s="25">
        <f>M7*2.75%</f>
        <v>404.38749999999999</v>
      </c>
      <c r="P7" s="26"/>
      <c r="Q7" s="26">
        <v>100</v>
      </c>
      <c r="R7" s="24">
        <f>M7-(M7*2.75%)+I7*191+J7*191+K7*182+L7*100-Q7</f>
        <v>14200.612499999999</v>
      </c>
      <c r="S7" s="25">
        <f>M7*0.95%</f>
        <v>139.69749999999999</v>
      </c>
      <c r="T7" s="64">
        <f>S7-Q7</f>
        <v>39.697499999999991</v>
      </c>
      <c r="U7" s="75">
        <v>26</v>
      </c>
      <c r="V7" s="72">
        <f>R7-U7</f>
        <v>14174.612499999999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4426</v>
      </c>
      <c r="E8" s="30">
        <v>100</v>
      </c>
      <c r="F8" s="30">
        <v>100</v>
      </c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9676</v>
      </c>
      <c r="N8" s="24">
        <f t="shared" ref="N8:N27" si="1">D8+E8*20+F8*10+G8*9+H8*9+I8*191+J8*191+K8*182+L8*100</f>
        <v>9676</v>
      </c>
      <c r="O8" s="25">
        <f t="shared" ref="O8:O27" si="2">M8*2.75%</f>
        <v>266.08999999999997</v>
      </c>
      <c r="P8" s="26"/>
      <c r="Q8" s="26">
        <v>80</v>
      </c>
      <c r="R8" s="24">
        <f t="shared" ref="R8:R27" si="3">M8-(M8*2.75%)+I8*191+J8*191+K8*182+L8*100-Q8</f>
        <v>9329.91</v>
      </c>
      <c r="S8" s="25">
        <f t="shared" ref="S8:S27" si="4">M8*0.95%</f>
        <v>91.921999999999997</v>
      </c>
      <c r="T8" s="64">
        <f t="shared" ref="T8:T27" si="5">S8-Q8</f>
        <v>11.921999999999997</v>
      </c>
      <c r="U8" s="75">
        <v>35</v>
      </c>
      <c r="V8" s="72">
        <f t="shared" ref="V8:V27" si="6">R8-U8</f>
        <v>9294.91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17985</v>
      </c>
      <c r="E9" s="30"/>
      <c r="F9" s="30"/>
      <c r="G9" s="30"/>
      <c r="H9" s="30">
        <v>330</v>
      </c>
      <c r="I9" s="20"/>
      <c r="J9" s="20"/>
      <c r="K9" s="20"/>
      <c r="L9" s="20"/>
      <c r="M9" s="20">
        <f t="shared" si="0"/>
        <v>20955</v>
      </c>
      <c r="N9" s="24">
        <f t="shared" si="1"/>
        <v>20955</v>
      </c>
      <c r="O9" s="25">
        <f t="shared" si="2"/>
        <v>576.26250000000005</v>
      </c>
      <c r="P9" s="26">
        <v>-2500</v>
      </c>
      <c r="Q9" s="26">
        <v>148</v>
      </c>
      <c r="R9" s="24">
        <f t="shared" si="3"/>
        <v>20230.737499999999</v>
      </c>
      <c r="S9" s="25">
        <f t="shared" si="4"/>
        <v>199.07249999999999</v>
      </c>
      <c r="T9" s="64">
        <f t="shared" si="5"/>
        <v>51.072499999999991</v>
      </c>
      <c r="U9" s="75">
        <v>20</v>
      </c>
      <c r="V9" s="72">
        <f t="shared" si="6"/>
        <v>20210.737499999999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3703</v>
      </c>
      <c r="E10" s="30">
        <v>20</v>
      </c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4733</v>
      </c>
      <c r="N10" s="24">
        <f t="shared" si="1"/>
        <v>5688</v>
      </c>
      <c r="O10" s="25">
        <f t="shared" si="2"/>
        <v>130.1575</v>
      </c>
      <c r="P10" s="26"/>
      <c r="Q10" s="26">
        <v>27</v>
      </c>
      <c r="R10" s="24">
        <f t="shared" si="3"/>
        <v>5530.8424999999997</v>
      </c>
      <c r="S10" s="25">
        <f t="shared" si="4"/>
        <v>44.963499999999996</v>
      </c>
      <c r="T10" s="64">
        <f t="shared" si="5"/>
        <v>17.963499999999996</v>
      </c>
      <c r="U10" s="75"/>
      <c r="V10" s="72">
        <f t="shared" si="6"/>
        <v>5530.8424999999997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3432</v>
      </c>
      <c r="E11" s="30"/>
      <c r="F11" s="30">
        <v>100</v>
      </c>
      <c r="G11" s="32"/>
      <c r="H11" s="30">
        <v>60</v>
      </c>
      <c r="I11" s="20"/>
      <c r="J11" s="20"/>
      <c r="K11" s="20"/>
      <c r="L11" s="20"/>
      <c r="M11" s="20">
        <f t="shared" si="0"/>
        <v>4972</v>
      </c>
      <c r="N11" s="24">
        <f t="shared" si="1"/>
        <v>4972</v>
      </c>
      <c r="O11" s="25">
        <f t="shared" si="2"/>
        <v>136.72999999999999</v>
      </c>
      <c r="P11" s="26">
        <v>21000</v>
      </c>
      <c r="Q11" s="26">
        <v>35</v>
      </c>
      <c r="R11" s="24">
        <f t="shared" si="3"/>
        <v>4800.2700000000004</v>
      </c>
      <c r="S11" s="25">
        <f t="shared" si="4"/>
        <v>47.234000000000002</v>
      </c>
      <c r="T11" s="64">
        <f t="shared" si="5"/>
        <v>12.234000000000002</v>
      </c>
      <c r="U11" s="75">
        <v>20</v>
      </c>
      <c r="V11" s="72">
        <f t="shared" si="6"/>
        <v>4780.2700000000004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4317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8217</v>
      </c>
      <c r="N12" s="24">
        <f t="shared" si="1"/>
        <v>8217</v>
      </c>
      <c r="O12" s="25">
        <f t="shared" si="2"/>
        <v>225.9675</v>
      </c>
      <c r="P12" s="26"/>
      <c r="Q12" s="26">
        <v>38</v>
      </c>
      <c r="R12" s="24">
        <f t="shared" si="3"/>
        <v>7953.0325000000003</v>
      </c>
      <c r="S12" s="25">
        <f t="shared" si="4"/>
        <v>78.061499999999995</v>
      </c>
      <c r="T12" s="64">
        <f t="shared" si="5"/>
        <v>40.061499999999995</v>
      </c>
      <c r="U12" s="75">
        <v>33</v>
      </c>
      <c r="V12" s="72">
        <f t="shared" si="6"/>
        <v>7920.0325000000003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4637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4637</v>
      </c>
      <c r="N13" s="24">
        <f t="shared" si="1"/>
        <v>4637</v>
      </c>
      <c r="O13" s="25">
        <f t="shared" si="2"/>
        <v>127.5175</v>
      </c>
      <c r="P13" s="26"/>
      <c r="Q13" s="26">
        <v>9</v>
      </c>
      <c r="R13" s="24">
        <f t="shared" si="3"/>
        <v>4500.4825000000001</v>
      </c>
      <c r="S13" s="25">
        <f t="shared" si="4"/>
        <v>44.051499999999997</v>
      </c>
      <c r="T13" s="64">
        <f t="shared" si="5"/>
        <v>35.051499999999997</v>
      </c>
      <c r="U13" s="75"/>
      <c r="V13" s="72">
        <f t="shared" si="6"/>
        <v>4500.4825000000001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6067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6067</v>
      </c>
      <c r="N14" s="24">
        <f t="shared" si="1"/>
        <v>6067</v>
      </c>
      <c r="O14" s="25">
        <f t="shared" si="2"/>
        <v>166.8425</v>
      </c>
      <c r="P14" s="26"/>
      <c r="Q14" s="26"/>
      <c r="R14" s="24">
        <f t="shared" si="3"/>
        <v>5900.1575000000003</v>
      </c>
      <c r="S14" s="25">
        <f t="shared" si="4"/>
        <v>57.636499999999998</v>
      </c>
      <c r="T14" s="64">
        <f t="shared" si="5"/>
        <v>57.636499999999998</v>
      </c>
      <c r="U14" s="75"/>
      <c r="V14" s="72">
        <f t="shared" si="6"/>
        <v>5900.1575000000003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9154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9154</v>
      </c>
      <c r="N15" s="24">
        <f t="shared" si="1"/>
        <v>9154</v>
      </c>
      <c r="O15" s="25">
        <f t="shared" si="2"/>
        <v>251.73500000000001</v>
      </c>
      <c r="P15" s="26"/>
      <c r="Q15" s="26">
        <v>120</v>
      </c>
      <c r="R15" s="24">
        <f t="shared" si="3"/>
        <v>8782.2649999999994</v>
      </c>
      <c r="S15" s="25">
        <f t="shared" si="4"/>
        <v>86.962999999999994</v>
      </c>
      <c r="T15" s="64">
        <f t="shared" si="5"/>
        <v>-33.037000000000006</v>
      </c>
      <c r="U15" s="75"/>
      <c r="V15" s="72">
        <f t="shared" si="6"/>
        <v>8782.2649999999994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15163</v>
      </c>
      <c r="E16" s="30"/>
      <c r="F16" s="30"/>
      <c r="G16" s="30"/>
      <c r="H16" s="30">
        <v>100</v>
      </c>
      <c r="I16" s="20"/>
      <c r="J16" s="20"/>
      <c r="K16" s="20">
        <v>10</v>
      </c>
      <c r="L16" s="20"/>
      <c r="M16" s="20">
        <f t="shared" si="0"/>
        <v>16063</v>
      </c>
      <c r="N16" s="24">
        <f t="shared" si="1"/>
        <v>17883</v>
      </c>
      <c r="O16" s="25">
        <f t="shared" si="2"/>
        <v>441.73250000000002</v>
      </c>
      <c r="P16" s="26">
        <v>6500</v>
      </c>
      <c r="Q16" s="26">
        <v>121</v>
      </c>
      <c r="R16" s="24">
        <f t="shared" si="3"/>
        <v>17320.267500000002</v>
      </c>
      <c r="S16" s="25">
        <f t="shared" si="4"/>
        <v>152.5985</v>
      </c>
      <c r="T16" s="64">
        <f t="shared" si="5"/>
        <v>31.598500000000001</v>
      </c>
      <c r="U16" s="75"/>
      <c r="V16" s="72">
        <f t="shared" si="6"/>
        <v>17320.267500000002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8717</v>
      </c>
      <c r="E17" s="30"/>
      <c r="F17" s="30">
        <v>100</v>
      </c>
      <c r="G17" s="30"/>
      <c r="H17" s="30">
        <v>250</v>
      </c>
      <c r="I17" s="20">
        <v>5</v>
      </c>
      <c r="J17" s="20"/>
      <c r="K17" s="20"/>
      <c r="L17" s="20"/>
      <c r="M17" s="20">
        <f t="shared" si="0"/>
        <v>11967</v>
      </c>
      <c r="N17" s="24">
        <f t="shared" si="1"/>
        <v>12922</v>
      </c>
      <c r="O17" s="25">
        <f t="shared" si="2"/>
        <v>329.09250000000003</v>
      </c>
      <c r="P17" s="26"/>
      <c r="Q17" s="26">
        <v>92</v>
      </c>
      <c r="R17" s="24">
        <f t="shared" si="3"/>
        <v>12500.907499999999</v>
      </c>
      <c r="S17" s="25">
        <f t="shared" si="4"/>
        <v>113.6865</v>
      </c>
      <c r="T17" s="64">
        <f t="shared" si="5"/>
        <v>21.686499999999995</v>
      </c>
      <c r="U17" s="75"/>
      <c r="V17" s="72">
        <f t="shared" si="6"/>
        <v>12500.907499999999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10592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10592</v>
      </c>
      <c r="N18" s="24">
        <f t="shared" si="1"/>
        <v>10592</v>
      </c>
      <c r="O18" s="25">
        <f t="shared" si="2"/>
        <v>291.28000000000003</v>
      </c>
      <c r="P18" s="26"/>
      <c r="Q18" s="26">
        <v>200</v>
      </c>
      <c r="R18" s="24">
        <f t="shared" si="3"/>
        <v>10100.719999999999</v>
      </c>
      <c r="S18" s="25">
        <f t="shared" si="4"/>
        <v>100.624</v>
      </c>
      <c r="T18" s="64">
        <f t="shared" si="5"/>
        <v>-99.376000000000005</v>
      </c>
      <c r="U18" s="75"/>
      <c r="V18" s="72">
        <f t="shared" si="6"/>
        <v>10100.719999999999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8535</v>
      </c>
      <c r="E19" s="30"/>
      <c r="F19" s="30"/>
      <c r="G19" s="30"/>
      <c r="H19" s="30">
        <v>250</v>
      </c>
      <c r="I19" s="20"/>
      <c r="J19" s="20">
        <v>2</v>
      </c>
      <c r="K19" s="20"/>
      <c r="L19" s="20"/>
      <c r="M19" s="20">
        <f t="shared" si="0"/>
        <v>10785</v>
      </c>
      <c r="N19" s="24">
        <f t="shared" si="1"/>
        <v>11167</v>
      </c>
      <c r="O19" s="25">
        <f t="shared" si="2"/>
        <v>296.58749999999998</v>
      </c>
      <c r="P19" s="26"/>
      <c r="Q19" s="26">
        <v>120</v>
      </c>
      <c r="R19" s="24">
        <f t="shared" si="3"/>
        <v>10750.4125</v>
      </c>
      <c r="S19" s="25">
        <f t="shared" si="4"/>
        <v>102.4575</v>
      </c>
      <c r="T19" s="64">
        <f t="shared" si="5"/>
        <v>-17.542500000000004</v>
      </c>
      <c r="U19" s="75">
        <v>14</v>
      </c>
      <c r="V19" s="72">
        <f t="shared" si="6"/>
        <v>10736.4125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6218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6218</v>
      </c>
      <c r="N20" s="24">
        <f t="shared" si="1"/>
        <v>7173</v>
      </c>
      <c r="O20" s="25">
        <f t="shared" si="2"/>
        <v>170.995</v>
      </c>
      <c r="P20" s="26">
        <v>1200</v>
      </c>
      <c r="Q20" s="26">
        <v>120</v>
      </c>
      <c r="R20" s="24">
        <f t="shared" si="3"/>
        <v>6882.0050000000001</v>
      </c>
      <c r="S20" s="25">
        <f t="shared" si="4"/>
        <v>59.070999999999998</v>
      </c>
      <c r="T20" s="64">
        <f t="shared" si="5"/>
        <v>-60.929000000000002</v>
      </c>
      <c r="U20" s="75"/>
      <c r="V20" s="72">
        <f t="shared" si="6"/>
        <v>6882.0050000000001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5969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5969</v>
      </c>
      <c r="N21" s="24">
        <f t="shared" si="1"/>
        <v>6351</v>
      </c>
      <c r="O21" s="25">
        <f t="shared" si="2"/>
        <v>164.14750000000001</v>
      </c>
      <c r="P21" s="26"/>
      <c r="Q21" s="26">
        <v>40</v>
      </c>
      <c r="R21" s="24">
        <f t="shared" si="3"/>
        <v>6146.8525</v>
      </c>
      <c r="S21" s="25">
        <f t="shared" si="4"/>
        <v>56.705500000000001</v>
      </c>
      <c r="T21" s="64">
        <f t="shared" si="5"/>
        <v>16.705500000000001</v>
      </c>
      <c r="U21" s="75"/>
      <c r="V21" s="72">
        <f t="shared" si="6"/>
        <v>6146.8525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12442</v>
      </c>
      <c r="E22" s="30">
        <v>500</v>
      </c>
      <c r="F22" s="30">
        <v>300</v>
      </c>
      <c r="G22" s="20"/>
      <c r="H22" s="30">
        <v>60</v>
      </c>
      <c r="I22" s="20">
        <v>7</v>
      </c>
      <c r="J22" s="20"/>
      <c r="K22" s="20"/>
      <c r="L22" s="20"/>
      <c r="M22" s="20">
        <f t="shared" si="0"/>
        <v>25982</v>
      </c>
      <c r="N22" s="24">
        <f t="shared" si="1"/>
        <v>27319</v>
      </c>
      <c r="O22" s="25">
        <f t="shared" si="2"/>
        <v>714.505</v>
      </c>
      <c r="P22" s="26">
        <v>10000</v>
      </c>
      <c r="Q22" s="26">
        <v>150</v>
      </c>
      <c r="R22" s="24">
        <f t="shared" si="3"/>
        <v>26454.494999999999</v>
      </c>
      <c r="S22" s="25">
        <f t="shared" si="4"/>
        <v>246.82900000000001</v>
      </c>
      <c r="T22" s="64">
        <f t="shared" si="5"/>
        <v>96.829000000000008</v>
      </c>
      <c r="U22" s="75">
        <v>156</v>
      </c>
      <c r="V22" s="72">
        <f t="shared" si="6"/>
        <v>26298.494999999999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6065</v>
      </c>
      <c r="N23" s="24">
        <f t="shared" si="1"/>
        <v>6065</v>
      </c>
      <c r="O23" s="25">
        <f t="shared" si="2"/>
        <v>166.78749999999999</v>
      </c>
      <c r="P23" s="26"/>
      <c r="Q23" s="26">
        <v>60</v>
      </c>
      <c r="R23" s="24">
        <f t="shared" si="3"/>
        <v>5838.2124999999996</v>
      </c>
      <c r="S23" s="25">
        <f t="shared" si="4"/>
        <v>57.6175</v>
      </c>
      <c r="T23" s="64">
        <f t="shared" si="5"/>
        <v>-2.3825000000000003</v>
      </c>
      <c r="U23" s="75"/>
      <c r="V23" s="72">
        <f t="shared" si="6"/>
        <v>5838.2124999999996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16647</v>
      </c>
      <c r="E24" s="30">
        <v>100</v>
      </c>
      <c r="F24" s="30">
        <v>100</v>
      </c>
      <c r="G24" s="30"/>
      <c r="H24" s="30">
        <v>250</v>
      </c>
      <c r="I24" s="20">
        <v>6</v>
      </c>
      <c r="J24" s="20"/>
      <c r="K24" s="20">
        <v>5</v>
      </c>
      <c r="L24" s="20"/>
      <c r="M24" s="20">
        <f t="shared" si="0"/>
        <v>21897</v>
      </c>
      <c r="N24" s="24">
        <f t="shared" si="1"/>
        <v>23953</v>
      </c>
      <c r="O24" s="25">
        <f t="shared" si="2"/>
        <v>602.16750000000002</v>
      </c>
      <c r="P24" s="26">
        <v>42000</v>
      </c>
      <c r="Q24" s="26">
        <v>132</v>
      </c>
      <c r="R24" s="24">
        <f t="shared" si="3"/>
        <v>23218.8325</v>
      </c>
      <c r="S24" s="25">
        <f t="shared" si="4"/>
        <v>208.0215</v>
      </c>
      <c r="T24" s="64">
        <f t="shared" si="5"/>
        <v>76.021500000000003</v>
      </c>
      <c r="U24" s="75">
        <v>35</v>
      </c>
      <c r="V24" s="72">
        <f t="shared" si="6"/>
        <v>23183.8325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7800</v>
      </c>
      <c r="E25" s="30">
        <v>130</v>
      </c>
      <c r="F25" s="30">
        <v>80</v>
      </c>
      <c r="G25" s="30"/>
      <c r="H25" s="30">
        <v>130</v>
      </c>
      <c r="I25" s="20"/>
      <c r="J25" s="20"/>
      <c r="K25" s="20"/>
      <c r="L25" s="20"/>
      <c r="M25" s="20">
        <f t="shared" si="0"/>
        <v>12370</v>
      </c>
      <c r="N25" s="24">
        <f t="shared" si="1"/>
        <v>12370</v>
      </c>
      <c r="O25" s="25">
        <f t="shared" si="2"/>
        <v>340.17500000000001</v>
      </c>
      <c r="P25" s="26"/>
      <c r="Q25" s="26">
        <v>86</v>
      </c>
      <c r="R25" s="24">
        <f t="shared" si="3"/>
        <v>11943.825000000001</v>
      </c>
      <c r="S25" s="25">
        <f t="shared" si="4"/>
        <v>117.515</v>
      </c>
      <c r="T25" s="64">
        <f t="shared" si="5"/>
        <v>31.515000000000001</v>
      </c>
      <c r="U25" s="75">
        <v>30</v>
      </c>
      <c r="V25" s="72">
        <f t="shared" si="6"/>
        <v>11913.825000000001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6470</v>
      </c>
      <c r="E26" s="29">
        <v>50</v>
      </c>
      <c r="F26" s="30">
        <v>110</v>
      </c>
      <c r="G26" s="30"/>
      <c r="H26" s="30">
        <v>350</v>
      </c>
      <c r="I26" s="20"/>
      <c r="J26" s="20"/>
      <c r="K26" s="20">
        <v>8</v>
      </c>
      <c r="L26" s="20"/>
      <c r="M26" s="20">
        <f t="shared" si="0"/>
        <v>11720</v>
      </c>
      <c r="N26" s="24">
        <f t="shared" si="1"/>
        <v>13176</v>
      </c>
      <c r="O26" s="25">
        <f t="shared" si="2"/>
        <v>322.3</v>
      </c>
      <c r="P26" s="26"/>
      <c r="Q26" s="26">
        <v>80</v>
      </c>
      <c r="R26" s="24">
        <f t="shared" si="3"/>
        <v>12773.7</v>
      </c>
      <c r="S26" s="25">
        <f t="shared" si="4"/>
        <v>111.34</v>
      </c>
      <c r="T26" s="64">
        <f t="shared" si="5"/>
        <v>31.340000000000003</v>
      </c>
      <c r="U26" s="75">
        <v>35</v>
      </c>
      <c r="V26" s="72">
        <f t="shared" si="6"/>
        <v>12738.7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1544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1544</v>
      </c>
      <c r="N27" s="40">
        <f t="shared" si="1"/>
        <v>1544</v>
      </c>
      <c r="O27" s="25">
        <f t="shared" si="2"/>
        <v>42.46</v>
      </c>
      <c r="P27" s="41">
        <v>9000</v>
      </c>
      <c r="Q27" s="41"/>
      <c r="R27" s="24">
        <f t="shared" si="3"/>
        <v>1501.54</v>
      </c>
      <c r="S27" s="42">
        <f t="shared" si="4"/>
        <v>14.667999999999999</v>
      </c>
      <c r="T27" s="65">
        <f t="shared" si="5"/>
        <v>14.667999999999999</v>
      </c>
      <c r="U27" s="75"/>
      <c r="V27" s="72">
        <f t="shared" si="6"/>
        <v>1501.54</v>
      </c>
    </row>
    <row r="28" spans="1:22" ht="16.5" thickBot="1" x14ac:dyDescent="0.3">
      <c r="A28" s="90" t="s">
        <v>38</v>
      </c>
      <c r="B28" s="91"/>
      <c r="C28" s="92"/>
      <c r="D28" s="44">
        <f t="shared" ref="D28:E28" si="7">SUM(D7:D27)</f>
        <v>170988</v>
      </c>
      <c r="E28" s="45">
        <f t="shared" si="7"/>
        <v>1130</v>
      </c>
      <c r="F28" s="45">
        <f t="shared" ref="F28:V28" si="8">SUM(F7:F27)</f>
        <v>1090</v>
      </c>
      <c r="G28" s="45">
        <f t="shared" si="8"/>
        <v>0</v>
      </c>
      <c r="H28" s="45">
        <f t="shared" si="8"/>
        <v>2200</v>
      </c>
      <c r="I28" s="45">
        <f t="shared" si="8"/>
        <v>30</v>
      </c>
      <c r="J28" s="45">
        <f t="shared" si="8"/>
        <v>2</v>
      </c>
      <c r="K28" s="45">
        <f t="shared" si="8"/>
        <v>23</v>
      </c>
      <c r="L28" s="45">
        <f t="shared" si="8"/>
        <v>0</v>
      </c>
      <c r="M28" s="66">
        <f t="shared" si="8"/>
        <v>224288</v>
      </c>
      <c r="N28" s="66">
        <f t="shared" si="8"/>
        <v>234586</v>
      </c>
      <c r="O28" s="67">
        <f t="shared" si="8"/>
        <v>6167.920000000001</v>
      </c>
      <c r="P28" s="66">
        <f t="shared" si="8"/>
        <v>87200</v>
      </c>
      <c r="Q28" s="66">
        <f t="shared" si="8"/>
        <v>1758</v>
      </c>
      <c r="R28" s="66">
        <f t="shared" si="8"/>
        <v>226660.08000000002</v>
      </c>
      <c r="S28" s="66">
        <f t="shared" si="8"/>
        <v>2130.7360000000003</v>
      </c>
      <c r="T28" s="68">
        <f t="shared" si="8"/>
        <v>372.73599999999999</v>
      </c>
      <c r="U28" s="68">
        <f t="shared" si="8"/>
        <v>404</v>
      </c>
      <c r="V28" s="68">
        <f t="shared" si="8"/>
        <v>226256.08000000002</v>
      </c>
    </row>
    <row r="29" spans="1:22" ht="15.75" thickBot="1" x14ac:dyDescent="0.3">
      <c r="A29" s="93" t="s">
        <v>39</v>
      </c>
      <c r="B29" s="94"/>
      <c r="C29" s="95"/>
      <c r="D29" s="48">
        <f>D4+D5-D28</f>
        <v>560342</v>
      </c>
      <c r="E29" s="48">
        <f t="shared" ref="E29:L29" si="9">E4+E5-E28</f>
        <v>8105</v>
      </c>
      <c r="F29" s="48">
        <f t="shared" si="9"/>
        <v>20320</v>
      </c>
      <c r="G29" s="48">
        <f t="shared" si="9"/>
        <v>210</v>
      </c>
      <c r="H29" s="48">
        <f t="shared" si="9"/>
        <v>41195</v>
      </c>
      <c r="I29" s="48">
        <f t="shared" si="9"/>
        <v>1015</v>
      </c>
      <c r="J29" s="48">
        <f t="shared" si="9"/>
        <v>490</v>
      </c>
      <c r="K29" s="48">
        <f t="shared" si="9"/>
        <v>418</v>
      </c>
      <c r="L29" s="48">
        <f t="shared" si="9"/>
        <v>0</v>
      </c>
      <c r="M29" s="113"/>
      <c r="N29" s="113"/>
      <c r="O29" s="113"/>
      <c r="P29" s="113"/>
      <c r="Q29" s="113"/>
      <c r="R29" s="113"/>
      <c r="S29" s="113"/>
      <c r="T29" s="113"/>
      <c r="U29" s="113"/>
      <c r="V29" s="11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70" priority="63" operator="equal">
      <formula>212030016606640</formula>
    </cfRule>
  </conditionalFormatting>
  <conditionalFormatting sqref="D29 E4:E6 E28:K29">
    <cfRule type="cellIs" dxfId="869" priority="61" operator="equal">
      <formula>$E$4</formula>
    </cfRule>
    <cfRule type="cellIs" dxfId="868" priority="62" operator="equal">
      <formula>2120</formula>
    </cfRule>
  </conditionalFormatting>
  <conditionalFormatting sqref="D29:E29 F4:F6 F28:F29">
    <cfRule type="cellIs" dxfId="867" priority="59" operator="equal">
      <formula>$F$4</formula>
    </cfRule>
    <cfRule type="cellIs" dxfId="866" priority="60" operator="equal">
      <formula>300</formula>
    </cfRule>
  </conditionalFormatting>
  <conditionalFormatting sqref="G4:G6 G28:G29">
    <cfRule type="cellIs" dxfId="865" priority="57" operator="equal">
      <formula>$G$4</formula>
    </cfRule>
    <cfRule type="cellIs" dxfId="864" priority="58" operator="equal">
      <formula>1660</formula>
    </cfRule>
  </conditionalFormatting>
  <conditionalFormatting sqref="H4:H6 H28:H29">
    <cfRule type="cellIs" dxfId="863" priority="55" operator="equal">
      <formula>$H$4</formula>
    </cfRule>
    <cfRule type="cellIs" dxfId="862" priority="56" operator="equal">
      <formula>6640</formula>
    </cfRule>
  </conditionalFormatting>
  <conditionalFormatting sqref="T6:T28 U28:V28">
    <cfRule type="cellIs" dxfId="861" priority="54" operator="lessThan">
      <formula>0</formula>
    </cfRule>
  </conditionalFormatting>
  <conditionalFormatting sqref="T7:T27">
    <cfRule type="cellIs" dxfId="860" priority="51" operator="lessThan">
      <formula>0</formula>
    </cfRule>
    <cfRule type="cellIs" dxfId="859" priority="52" operator="lessThan">
      <formula>0</formula>
    </cfRule>
    <cfRule type="cellIs" dxfId="858" priority="53" operator="lessThan">
      <formula>0</formula>
    </cfRule>
  </conditionalFormatting>
  <conditionalFormatting sqref="E4:E6 E28:K28">
    <cfRule type="cellIs" dxfId="857" priority="50" operator="equal">
      <formula>$E$4</formula>
    </cfRule>
  </conditionalFormatting>
  <conditionalFormatting sqref="D28:D29 D6 D4:M4">
    <cfRule type="cellIs" dxfId="856" priority="49" operator="equal">
      <formula>$D$4</formula>
    </cfRule>
  </conditionalFormatting>
  <conditionalFormatting sqref="I4:I6 I28:I29">
    <cfRule type="cellIs" dxfId="855" priority="48" operator="equal">
      <formula>$I$4</formula>
    </cfRule>
  </conditionalFormatting>
  <conditionalFormatting sqref="J4:J6 J28:J29">
    <cfRule type="cellIs" dxfId="854" priority="47" operator="equal">
      <formula>$J$4</formula>
    </cfRule>
  </conditionalFormatting>
  <conditionalFormatting sqref="K4:K6 K28:K29">
    <cfRule type="cellIs" dxfId="853" priority="46" operator="equal">
      <formula>$K$4</formula>
    </cfRule>
  </conditionalFormatting>
  <conditionalFormatting sqref="M4:M6">
    <cfRule type="cellIs" dxfId="852" priority="45" operator="equal">
      <formula>$L$4</formula>
    </cfRule>
  </conditionalFormatting>
  <conditionalFormatting sqref="T7:T28 U28:V28">
    <cfRule type="cellIs" dxfId="851" priority="42" operator="lessThan">
      <formula>0</formula>
    </cfRule>
    <cfRule type="cellIs" dxfId="850" priority="43" operator="lessThan">
      <formula>0</formula>
    </cfRule>
    <cfRule type="cellIs" dxfId="849" priority="44" operator="lessThan">
      <formula>0</formula>
    </cfRule>
  </conditionalFormatting>
  <conditionalFormatting sqref="D5:K5">
    <cfRule type="cellIs" dxfId="848" priority="41" operator="greaterThan">
      <formula>0</formula>
    </cfRule>
  </conditionalFormatting>
  <conditionalFormatting sqref="T6:T28 U28:V28">
    <cfRule type="cellIs" dxfId="847" priority="40" operator="lessThan">
      <formula>0</formula>
    </cfRule>
  </conditionalFormatting>
  <conditionalFormatting sqref="T7:T27">
    <cfRule type="cellIs" dxfId="846" priority="37" operator="lessThan">
      <formula>0</formula>
    </cfRule>
    <cfRule type="cellIs" dxfId="845" priority="38" operator="lessThan">
      <formula>0</formula>
    </cfRule>
    <cfRule type="cellIs" dxfId="844" priority="39" operator="lessThan">
      <formula>0</formula>
    </cfRule>
  </conditionalFormatting>
  <conditionalFormatting sqref="T7:T28 U28:V28">
    <cfRule type="cellIs" dxfId="843" priority="34" operator="lessThan">
      <formula>0</formula>
    </cfRule>
    <cfRule type="cellIs" dxfId="842" priority="35" operator="lessThan">
      <formula>0</formula>
    </cfRule>
    <cfRule type="cellIs" dxfId="841" priority="36" operator="lessThan">
      <formula>0</formula>
    </cfRule>
  </conditionalFormatting>
  <conditionalFormatting sqref="D5:K5">
    <cfRule type="cellIs" dxfId="840" priority="33" operator="greaterThan">
      <formula>0</formula>
    </cfRule>
  </conditionalFormatting>
  <conditionalFormatting sqref="L4 L6 L28:L29">
    <cfRule type="cellIs" dxfId="839" priority="32" operator="equal">
      <formula>$L$4</formula>
    </cfRule>
  </conditionalFormatting>
  <conditionalFormatting sqref="D7:S7">
    <cfRule type="cellIs" dxfId="838" priority="31" operator="greaterThan">
      <formula>0</formula>
    </cfRule>
  </conditionalFormatting>
  <conditionalFormatting sqref="D9:S9">
    <cfRule type="cellIs" dxfId="837" priority="30" operator="greaterThan">
      <formula>0</formula>
    </cfRule>
  </conditionalFormatting>
  <conditionalFormatting sqref="D11:S11">
    <cfRule type="cellIs" dxfId="836" priority="29" operator="greaterThan">
      <formula>0</formula>
    </cfRule>
  </conditionalFormatting>
  <conditionalFormatting sqref="D13:S13">
    <cfRule type="cellIs" dxfId="835" priority="28" operator="greaterThan">
      <formula>0</formula>
    </cfRule>
  </conditionalFormatting>
  <conditionalFormatting sqref="D15:S15">
    <cfRule type="cellIs" dxfId="834" priority="27" operator="greaterThan">
      <formula>0</formula>
    </cfRule>
  </conditionalFormatting>
  <conditionalFormatting sqref="D17:S17">
    <cfRule type="cellIs" dxfId="833" priority="26" operator="greaterThan">
      <formula>0</formula>
    </cfRule>
  </conditionalFormatting>
  <conditionalFormatting sqref="D19:S19">
    <cfRule type="cellIs" dxfId="832" priority="25" operator="greaterThan">
      <formula>0</formula>
    </cfRule>
  </conditionalFormatting>
  <conditionalFormatting sqref="D21:S21">
    <cfRule type="cellIs" dxfId="831" priority="24" operator="greaterThan">
      <formula>0</formula>
    </cfRule>
  </conditionalFormatting>
  <conditionalFormatting sqref="D23:S23">
    <cfRule type="cellIs" dxfId="830" priority="23" operator="greaterThan">
      <formula>0</formula>
    </cfRule>
  </conditionalFormatting>
  <conditionalFormatting sqref="D25:S25">
    <cfRule type="cellIs" dxfId="829" priority="22" operator="greaterThan">
      <formula>0</formula>
    </cfRule>
  </conditionalFormatting>
  <conditionalFormatting sqref="D27:S27">
    <cfRule type="cellIs" dxfId="828" priority="21" operator="greaterThan">
      <formula>0</formula>
    </cfRule>
  </conditionalFormatting>
  <conditionalFormatting sqref="U6">
    <cfRule type="cellIs" dxfId="827" priority="20" operator="lessThan">
      <formula>0</formula>
    </cfRule>
  </conditionalFormatting>
  <conditionalFormatting sqref="U6">
    <cfRule type="cellIs" dxfId="826" priority="19" operator="lessThan">
      <formula>0</formula>
    </cfRule>
  </conditionalFormatting>
  <conditionalFormatting sqref="V6">
    <cfRule type="cellIs" dxfId="825" priority="18" operator="lessThan">
      <formula>0</formula>
    </cfRule>
  </conditionalFormatting>
  <conditionalFormatting sqref="V6">
    <cfRule type="cellIs" dxfId="824" priority="17" operator="less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6" activePane="bottomLeft" state="frozen"/>
      <selection pane="bottomLeft" activeCell="D25" sqref="D25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42578125" customWidth="1"/>
    <col min="9" max="9" width="11.5703125" bestFit="1" customWidth="1"/>
    <col min="11" max="11" width="7.85546875" customWidth="1"/>
    <col min="12" max="12" width="7.5703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2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2" ht="18.75" x14ac:dyDescent="0.25">
      <c r="A3" s="100" t="s">
        <v>95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2" x14ac:dyDescent="0.25">
      <c r="A4" s="104" t="s">
        <v>1</v>
      </c>
      <c r="B4" s="104"/>
      <c r="C4" s="1"/>
      <c r="D4" s="2">
        <f>'13'!D29</f>
        <v>560342</v>
      </c>
      <c r="E4" s="2">
        <f>'13'!E29</f>
        <v>8105</v>
      </c>
      <c r="F4" s="2">
        <f>'13'!F29</f>
        <v>20320</v>
      </c>
      <c r="G4" s="2">
        <f>'13'!G29</f>
        <v>210</v>
      </c>
      <c r="H4" s="2">
        <f>'13'!H29</f>
        <v>41195</v>
      </c>
      <c r="I4" s="2">
        <f>'13'!I29</f>
        <v>1015</v>
      </c>
      <c r="J4" s="2">
        <f>'13'!J29</f>
        <v>490</v>
      </c>
      <c r="K4" s="2">
        <f>'13'!K29</f>
        <v>418</v>
      </c>
      <c r="L4" s="2">
        <f>'13'!L29</f>
        <v>0</v>
      </c>
      <c r="M4" s="3"/>
      <c r="N4" s="106"/>
      <c r="O4" s="107"/>
      <c r="P4" s="107"/>
      <c r="Q4" s="107"/>
      <c r="R4" s="107"/>
      <c r="S4" s="107"/>
      <c r="T4" s="107"/>
      <c r="U4" s="107"/>
      <c r="V4" s="108"/>
    </row>
    <row r="5" spans="1:22" x14ac:dyDescent="0.25">
      <c r="A5" s="104" t="s">
        <v>2</v>
      </c>
      <c r="B5" s="104"/>
      <c r="C5" s="1"/>
      <c r="D5" s="1">
        <v>207792</v>
      </c>
      <c r="E5" s="4"/>
      <c r="F5" s="4"/>
      <c r="G5" s="4"/>
      <c r="H5" s="4"/>
      <c r="I5" s="1">
        <v>65</v>
      </c>
      <c r="J5" s="1"/>
      <c r="K5" s="1"/>
      <c r="L5" s="1"/>
      <c r="M5" s="5"/>
      <c r="N5" s="106"/>
      <c r="O5" s="107"/>
      <c r="P5" s="107"/>
      <c r="Q5" s="107"/>
      <c r="R5" s="107"/>
      <c r="S5" s="107"/>
      <c r="T5" s="107"/>
      <c r="U5" s="107"/>
      <c r="V5" s="10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96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7151</v>
      </c>
      <c r="E7" s="22">
        <v>40</v>
      </c>
      <c r="F7" s="22">
        <v>410</v>
      </c>
      <c r="G7" s="22"/>
      <c r="H7" s="22">
        <v>500</v>
      </c>
      <c r="I7" s="23"/>
      <c r="J7" s="23"/>
      <c r="K7" s="23">
        <v>5</v>
      </c>
      <c r="L7" s="23"/>
      <c r="M7" s="20">
        <f>D7+E7*20+F7*10+G7*9+H7*9</f>
        <v>16551</v>
      </c>
      <c r="N7" s="24">
        <f>D7+E7*20+F7*10+G7*9+H7*9+I7*191+J7*191+K7*182+L7*100</f>
        <v>17461</v>
      </c>
      <c r="O7" s="25">
        <f>M7*2.75%</f>
        <v>455.15249999999997</v>
      </c>
      <c r="P7" s="26"/>
      <c r="Q7" s="26">
        <v>80</v>
      </c>
      <c r="R7" s="24">
        <f>M7-(M7*2.75%)+I7*191+J7*191+K7*182+L7*100-Q7</f>
        <v>16925.8475</v>
      </c>
      <c r="S7" s="25">
        <f>M7*0.95%</f>
        <v>157.2345</v>
      </c>
      <c r="T7" s="64">
        <f>S7-Q7</f>
        <v>77.234499999999997</v>
      </c>
      <c r="U7" s="75">
        <v>90</v>
      </c>
      <c r="V7" s="84">
        <f>R7-U7</f>
        <v>16835.8475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4612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4612</v>
      </c>
      <c r="N8" s="24">
        <f t="shared" ref="N8:N27" si="1">D8+E8*20+F8*10+G8*9+H8*9+I8*191+J8*191+K8*182+L8*100</f>
        <v>4612</v>
      </c>
      <c r="O8" s="25">
        <f t="shared" ref="O8:O27" si="2">M8*2.75%</f>
        <v>126.83</v>
      </c>
      <c r="P8" s="26">
        <v>-1000</v>
      </c>
      <c r="Q8" s="26">
        <v>50</v>
      </c>
      <c r="R8" s="24">
        <f t="shared" ref="R8:R27" si="3">M8-(M8*2.75%)+I8*191+J8*191+K8*182+L8*100-Q8</f>
        <v>4435.17</v>
      </c>
      <c r="S8" s="25">
        <f t="shared" ref="S8:S27" si="4">M8*0.95%</f>
        <v>43.814</v>
      </c>
      <c r="T8" s="64">
        <f t="shared" ref="T8:T27" si="5">S8-Q8</f>
        <v>-6.1859999999999999</v>
      </c>
      <c r="U8" s="75"/>
      <c r="V8" s="84">
        <f t="shared" ref="V8:V27" si="6">R8-U8</f>
        <v>4435.17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19935</v>
      </c>
      <c r="E9" s="30">
        <v>50</v>
      </c>
      <c r="F9" s="30">
        <v>100</v>
      </c>
      <c r="G9" s="30"/>
      <c r="H9" s="30">
        <v>350</v>
      </c>
      <c r="I9" s="20">
        <v>1</v>
      </c>
      <c r="J9" s="20"/>
      <c r="K9" s="20">
        <v>2</v>
      </c>
      <c r="L9" s="20"/>
      <c r="M9" s="20">
        <f t="shared" si="0"/>
        <v>25085</v>
      </c>
      <c r="N9" s="24">
        <f t="shared" si="1"/>
        <v>25640</v>
      </c>
      <c r="O9" s="25">
        <f t="shared" si="2"/>
        <v>689.83749999999998</v>
      </c>
      <c r="P9" s="26">
        <v>3000</v>
      </c>
      <c r="Q9" s="26">
        <v>145</v>
      </c>
      <c r="R9" s="24">
        <f t="shared" si="3"/>
        <v>24805.162499999999</v>
      </c>
      <c r="S9" s="25">
        <f t="shared" si="4"/>
        <v>238.3075</v>
      </c>
      <c r="T9" s="64">
        <f t="shared" si="5"/>
        <v>93.307500000000005</v>
      </c>
      <c r="U9" s="75">
        <v>35</v>
      </c>
      <c r="V9" s="84">
        <f t="shared" si="6"/>
        <v>24770.162499999999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5020</v>
      </c>
      <c r="E10" s="30">
        <v>30</v>
      </c>
      <c r="F10" s="30"/>
      <c r="G10" s="30"/>
      <c r="H10" s="30">
        <v>100</v>
      </c>
      <c r="I10" s="20"/>
      <c r="J10" s="20"/>
      <c r="K10" s="20">
        <v>5</v>
      </c>
      <c r="L10" s="20"/>
      <c r="M10" s="20">
        <f t="shared" si="0"/>
        <v>6520</v>
      </c>
      <c r="N10" s="24">
        <f t="shared" si="1"/>
        <v>7430</v>
      </c>
      <c r="O10" s="25">
        <f t="shared" si="2"/>
        <v>179.3</v>
      </c>
      <c r="P10" s="26"/>
      <c r="Q10" s="26">
        <v>30</v>
      </c>
      <c r="R10" s="24">
        <f t="shared" si="3"/>
        <v>7220.7</v>
      </c>
      <c r="S10" s="25">
        <f t="shared" si="4"/>
        <v>61.94</v>
      </c>
      <c r="T10" s="64">
        <f t="shared" si="5"/>
        <v>31.939999999999998</v>
      </c>
      <c r="U10" s="75"/>
      <c r="V10" s="84">
        <f t="shared" si="6"/>
        <v>7220.7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4268</v>
      </c>
      <c r="E11" s="30"/>
      <c r="F11" s="30"/>
      <c r="G11" s="32"/>
      <c r="H11" s="30"/>
      <c r="I11" s="20">
        <v>24</v>
      </c>
      <c r="J11" s="20">
        <v>21</v>
      </c>
      <c r="K11" s="20">
        <v>12</v>
      </c>
      <c r="L11" s="20"/>
      <c r="M11" s="20">
        <f t="shared" si="0"/>
        <v>4268</v>
      </c>
      <c r="N11" s="24">
        <f t="shared" si="1"/>
        <v>15047</v>
      </c>
      <c r="O11" s="25">
        <f t="shared" si="2"/>
        <v>117.37</v>
      </c>
      <c r="P11" s="26"/>
      <c r="Q11" s="26">
        <v>35</v>
      </c>
      <c r="R11" s="24">
        <f t="shared" si="3"/>
        <v>14894.630000000001</v>
      </c>
      <c r="S11" s="25">
        <f t="shared" si="4"/>
        <v>40.545999999999999</v>
      </c>
      <c r="T11" s="64">
        <f t="shared" si="5"/>
        <v>5.5459999999999994</v>
      </c>
      <c r="U11" s="75"/>
      <c r="V11" s="84">
        <f t="shared" si="6"/>
        <v>14894.630000000001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85">
        <v>4025</v>
      </c>
      <c r="E12" s="30">
        <v>600</v>
      </c>
      <c r="F12" s="30">
        <v>1000</v>
      </c>
      <c r="G12" s="30"/>
      <c r="H12" s="30">
        <v>750</v>
      </c>
      <c r="I12" s="20"/>
      <c r="J12" s="20"/>
      <c r="K12" s="20"/>
      <c r="L12" s="20"/>
      <c r="M12" s="20">
        <f t="shared" si="0"/>
        <v>32775</v>
      </c>
      <c r="N12" s="24">
        <f t="shared" si="1"/>
        <v>32775</v>
      </c>
      <c r="O12" s="25">
        <f t="shared" si="2"/>
        <v>901.3125</v>
      </c>
      <c r="P12" s="26">
        <v>-250</v>
      </c>
      <c r="Q12" s="26">
        <v>45</v>
      </c>
      <c r="R12" s="24">
        <f t="shared" si="3"/>
        <v>31828.6875</v>
      </c>
      <c r="S12" s="25">
        <f t="shared" si="4"/>
        <v>311.36250000000001</v>
      </c>
      <c r="T12" s="64">
        <f t="shared" si="5"/>
        <v>266.36250000000001</v>
      </c>
      <c r="U12" s="75">
        <v>350</v>
      </c>
      <c r="V12" s="84">
        <f t="shared" si="6"/>
        <v>31478.6875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5450</v>
      </c>
      <c r="E13" s="30"/>
      <c r="F13" s="30">
        <v>100</v>
      </c>
      <c r="G13" s="30"/>
      <c r="H13" s="30">
        <v>100</v>
      </c>
      <c r="I13" s="20"/>
      <c r="J13" s="20"/>
      <c r="K13" s="20"/>
      <c r="L13" s="20"/>
      <c r="M13" s="20">
        <f t="shared" si="0"/>
        <v>7350</v>
      </c>
      <c r="N13" s="24">
        <f t="shared" si="1"/>
        <v>7350</v>
      </c>
      <c r="O13" s="25">
        <f t="shared" si="2"/>
        <v>202.125</v>
      </c>
      <c r="P13" s="26"/>
      <c r="Q13" s="26"/>
      <c r="R13" s="24">
        <f t="shared" si="3"/>
        <v>7147.875</v>
      </c>
      <c r="S13" s="25">
        <f t="shared" si="4"/>
        <v>69.825000000000003</v>
      </c>
      <c r="T13" s="64">
        <f t="shared" si="5"/>
        <v>69.825000000000003</v>
      </c>
      <c r="U13" s="75">
        <v>12</v>
      </c>
      <c r="V13" s="84">
        <f t="shared" si="6"/>
        <v>7135.875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10764</v>
      </c>
      <c r="E14" s="30">
        <v>50</v>
      </c>
      <c r="F14" s="30">
        <v>150</v>
      </c>
      <c r="G14" s="30"/>
      <c r="H14" s="30">
        <v>380</v>
      </c>
      <c r="I14" s="20"/>
      <c r="J14" s="20"/>
      <c r="K14" s="20"/>
      <c r="L14" s="20"/>
      <c r="M14" s="20">
        <f t="shared" si="0"/>
        <v>16684</v>
      </c>
      <c r="N14" s="24">
        <f t="shared" si="1"/>
        <v>16684</v>
      </c>
      <c r="O14" s="25">
        <f t="shared" si="2"/>
        <v>458.81</v>
      </c>
      <c r="P14" s="26">
        <v>8900</v>
      </c>
      <c r="Q14" s="26">
        <v>160</v>
      </c>
      <c r="R14" s="24">
        <f t="shared" si="3"/>
        <v>16065.19</v>
      </c>
      <c r="S14" s="25">
        <f t="shared" si="4"/>
        <v>158.49799999999999</v>
      </c>
      <c r="T14" s="64">
        <f t="shared" si="5"/>
        <v>-1.5020000000000095</v>
      </c>
      <c r="U14" s="75">
        <v>1236</v>
      </c>
      <c r="V14" s="84">
        <f t="shared" si="6"/>
        <v>14829.19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6068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6608</v>
      </c>
      <c r="N15" s="24">
        <f t="shared" si="1"/>
        <v>6608</v>
      </c>
      <c r="O15" s="25">
        <f t="shared" si="2"/>
        <v>181.72</v>
      </c>
      <c r="P15" s="26">
        <v>18490</v>
      </c>
      <c r="Q15" s="26">
        <v>100</v>
      </c>
      <c r="R15" s="24">
        <f t="shared" si="3"/>
        <v>6326.28</v>
      </c>
      <c r="S15" s="25">
        <f t="shared" si="4"/>
        <v>62.775999999999996</v>
      </c>
      <c r="T15" s="64">
        <f t="shared" si="5"/>
        <v>-37.224000000000004</v>
      </c>
      <c r="U15" s="75"/>
      <c r="V15" s="84">
        <f t="shared" si="6"/>
        <v>6326.28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5497</v>
      </c>
      <c r="E16" s="30"/>
      <c r="F16" s="30">
        <v>10</v>
      </c>
      <c r="G16" s="30"/>
      <c r="H16" s="30">
        <v>20</v>
      </c>
      <c r="I16" s="20"/>
      <c r="J16" s="20"/>
      <c r="K16" s="20"/>
      <c r="L16" s="20"/>
      <c r="M16" s="20">
        <f t="shared" si="0"/>
        <v>5777</v>
      </c>
      <c r="N16" s="24">
        <f t="shared" si="1"/>
        <v>5777</v>
      </c>
      <c r="O16" s="25">
        <f t="shared" si="2"/>
        <v>158.86750000000001</v>
      </c>
      <c r="P16" s="26"/>
      <c r="Q16" s="26">
        <v>102</v>
      </c>
      <c r="R16" s="24">
        <f t="shared" si="3"/>
        <v>5516.1324999999997</v>
      </c>
      <c r="S16" s="25">
        <f t="shared" si="4"/>
        <v>54.881499999999996</v>
      </c>
      <c r="T16" s="64">
        <f t="shared" si="5"/>
        <v>-47.118500000000004</v>
      </c>
      <c r="U16" s="75"/>
      <c r="V16" s="84">
        <f t="shared" si="6"/>
        <v>5516.1324999999997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6944</v>
      </c>
      <c r="E17" s="30"/>
      <c r="F17" s="30"/>
      <c r="G17" s="30"/>
      <c r="H17" s="30">
        <v>100</v>
      </c>
      <c r="I17" s="20">
        <v>10</v>
      </c>
      <c r="J17" s="20"/>
      <c r="K17" s="20">
        <v>2</v>
      </c>
      <c r="L17" s="20"/>
      <c r="M17" s="20">
        <f t="shared" si="0"/>
        <v>7844</v>
      </c>
      <c r="N17" s="24">
        <f t="shared" si="1"/>
        <v>10118</v>
      </c>
      <c r="O17" s="25">
        <f t="shared" si="2"/>
        <v>215.71</v>
      </c>
      <c r="P17" s="26"/>
      <c r="Q17" s="26">
        <v>87</v>
      </c>
      <c r="R17" s="24">
        <f t="shared" si="3"/>
        <v>9815.2900000000009</v>
      </c>
      <c r="S17" s="25">
        <f t="shared" si="4"/>
        <v>74.518000000000001</v>
      </c>
      <c r="T17" s="64">
        <f t="shared" si="5"/>
        <v>-12.481999999999999</v>
      </c>
      <c r="U17" s="75"/>
      <c r="V17" s="84">
        <f t="shared" si="6"/>
        <v>9815.2900000000009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7810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7810</v>
      </c>
      <c r="N18" s="24">
        <f t="shared" si="1"/>
        <v>7810</v>
      </c>
      <c r="O18" s="25">
        <f t="shared" si="2"/>
        <v>214.77500000000001</v>
      </c>
      <c r="P18" s="26"/>
      <c r="Q18" s="26">
        <v>100</v>
      </c>
      <c r="R18" s="24">
        <f t="shared" si="3"/>
        <v>7495.2250000000004</v>
      </c>
      <c r="S18" s="25">
        <f t="shared" si="4"/>
        <v>74.194999999999993</v>
      </c>
      <c r="T18" s="64">
        <f t="shared" si="5"/>
        <v>-25.805000000000007</v>
      </c>
      <c r="U18" s="75"/>
      <c r="V18" s="84">
        <f t="shared" si="6"/>
        <v>7495.2250000000004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8760</v>
      </c>
      <c r="E19" s="30"/>
      <c r="F19" s="30"/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9300</v>
      </c>
      <c r="N19" s="24">
        <f t="shared" si="1"/>
        <v>11592</v>
      </c>
      <c r="O19" s="25">
        <f t="shared" si="2"/>
        <v>255.75</v>
      </c>
      <c r="P19" s="26">
        <v>-1000</v>
      </c>
      <c r="Q19" s="26">
        <v>120</v>
      </c>
      <c r="R19" s="24">
        <f t="shared" si="3"/>
        <v>11216.25</v>
      </c>
      <c r="S19" s="25">
        <f t="shared" si="4"/>
        <v>88.35</v>
      </c>
      <c r="T19" s="64">
        <f t="shared" si="5"/>
        <v>-31.650000000000006</v>
      </c>
      <c r="U19" s="75"/>
      <c r="V19" s="84">
        <f t="shared" si="6"/>
        <v>11216.25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8029</v>
      </c>
      <c r="E20" s="30">
        <v>50</v>
      </c>
      <c r="F20" s="30"/>
      <c r="G20" s="30"/>
      <c r="H20" s="30">
        <v>100</v>
      </c>
      <c r="I20" s="20"/>
      <c r="J20" s="20"/>
      <c r="K20" s="20"/>
      <c r="L20" s="20"/>
      <c r="M20" s="20">
        <f t="shared" si="0"/>
        <v>9929</v>
      </c>
      <c r="N20" s="24">
        <f t="shared" si="1"/>
        <v>9929</v>
      </c>
      <c r="O20" s="25">
        <f t="shared" si="2"/>
        <v>273.04750000000001</v>
      </c>
      <c r="P20" s="26"/>
      <c r="Q20" s="26">
        <v>120</v>
      </c>
      <c r="R20" s="24">
        <f t="shared" si="3"/>
        <v>9535.9524999999994</v>
      </c>
      <c r="S20" s="25">
        <f t="shared" si="4"/>
        <v>94.325499999999991</v>
      </c>
      <c r="T20" s="64">
        <f t="shared" si="5"/>
        <v>-25.674500000000009</v>
      </c>
      <c r="U20" s="75">
        <v>5</v>
      </c>
      <c r="V20" s="84">
        <f t="shared" si="6"/>
        <v>9530.9524999999994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5247</v>
      </c>
      <c r="E21" s="30">
        <v>100</v>
      </c>
      <c r="F21" s="30">
        <v>200</v>
      </c>
      <c r="G21" s="30"/>
      <c r="H21" s="30"/>
      <c r="I21" s="20"/>
      <c r="J21" s="20"/>
      <c r="K21" s="20"/>
      <c r="L21" s="20"/>
      <c r="M21" s="20">
        <f t="shared" si="0"/>
        <v>9247</v>
      </c>
      <c r="N21" s="24">
        <f t="shared" si="1"/>
        <v>9247</v>
      </c>
      <c r="O21" s="25">
        <f t="shared" si="2"/>
        <v>254.29249999999999</v>
      </c>
      <c r="P21" s="26">
        <v>2600</v>
      </c>
      <c r="Q21" s="26">
        <v>20</v>
      </c>
      <c r="R21" s="24">
        <f t="shared" si="3"/>
        <v>8972.7075000000004</v>
      </c>
      <c r="S21" s="25">
        <f t="shared" si="4"/>
        <v>87.846499999999992</v>
      </c>
      <c r="T21" s="64">
        <f t="shared" si="5"/>
        <v>67.846499999999992</v>
      </c>
      <c r="U21" s="75">
        <v>28</v>
      </c>
      <c r="V21" s="84">
        <f t="shared" si="6"/>
        <v>8944.7075000000004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10283</v>
      </c>
      <c r="E22" s="30"/>
      <c r="F22" s="30"/>
      <c r="G22" s="20"/>
      <c r="H22" s="30">
        <v>130</v>
      </c>
      <c r="I22" s="20"/>
      <c r="J22" s="20"/>
      <c r="K22" s="20"/>
      <c r="L22" s="20"/>
      <c r="M22" s="20">
        <f t="shared" si="0"/>
        <v>11453</v>
      </c>
      <c r="N22" s="24">
        <f t="shared" si="1"/>
        <v>11453</v>
      </c>
      <c r="O22" s="25">
        <f t="shared" si="2"/>
        <v>314.95749999999998</v>
      </c>
      <c r="P22" s="26">
        <v>-1000</v>
      </c>
      <c r="Q22" s="26">
        <v>100</v>
      </c>
      <c r="R22" s="24">
        <f t="shared" si="3"/>
        <v>11038.0425</v>
      </c>
      <c r="S22" s="25">
        <f t="shared" si="4"/>
        <v>108.8035</v>
      </c>
      <c r="T22" s="64">
        <f t="shared" si="5"/>
        <v>8.8034999999999997</v>
      </c>
      <c r="U22" s="75"/>
      <c r="V22" s="84">
        <f t="shared" si="6"/>
        <v>11038.0425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7695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7695</v>
      </c>
      <c r="N23" s="24">
        <f t="shared" si="1"/>
        <v>7695</v>
      </c>
      <c r="O23" s="25">
        <f t="shared" si="2"/>
        <v>211.61250000000001</v>
      </c>
      <c r="P23" s="26"/>
      <c r="Q23" s="26">
        <v>70</v>
      </c>
      <c r="R23" s="24">
        <f t="shared" si="3"/>
        <v>7413.3874999999998</v>
      </c>
      <c r="S23" s="25">
        <f t="shared" si="4"/>
        <v>73.102499999999992</v>
      </c>
      <c r="T23" s="64">
        <f t="shared" si="5"/>
        <v>3.102499999999992</v>
      </c>
      <c r="U23" s="75"/>
      <c r="V23" s="84">
        <f t="shared" si="6"/>
        <v>7413.3874999999998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12000</v>
      </c>
      <c r="E24" s="30">
        <v>10</v>
      </c>
      <c r="F24" s="30">
        <v>30</v>
      </c>
      <c r="G24" s="30">
        <v>10</v>
      </c>
      <c r="H24" s="30">
        <v>510</v>
      </c>
      <c r="I24" s="20">
        <v>5</v>
      </c>
      <c r="J24" s="20"/>
      <c r="K24" s="20">
        <v>20</v>
      </c>
      <c r="L24" s="20"/>
      <c r="M24" s="20">
        <f t="shared" si="0"/>
        <v>17180</v>
      </c>
      <c r="N24" s="24">
        <f t="shared" si="1"/>
        <v>21775</v>
      </c>
      <c r="O24" s="25">
        <f t="shared" si="2"/>
        <v>472.45</v>
      </c>
      <c r="P24" s="26"/>
      <c r="Q24" s="26">
        <v>117</v>
      </c>
      <c r="R24" s="24">
        <f t="shared" si="3"/>
        <v>21185.55</v>
      </c>
      <c r="S24" s="25">
        <f t="shared" si="4"/>
        <v>163.21</v>
      </c>
      <c r="T24" s="64">
        <f t="shared" si="5"/>
        <v>46.210000000000008</v>
      </c>
      <c r="U24" s="75"/>
      <c r="V24" s="84">
        <f t="shared" si="6"/>
        <v>21185.55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7993</v>
      </c>
      <c r="E25" s="30">
        <v>80</v>
      </c>
      <c r="F25" s="30">
        <v>10</v>
      </c>
      <c r="G25" s="30"/>
      <c r="H25" s="30">
        <v>180</v>
      </c>
      <c r="I25" s="20"/>
      <c r="J25" s="20"/>
      <c r="K25" s="20">
        <v>10</v>
      </c>
      <c r="L25" s="20"/>
      <c r="M25" s="20">
        <f t="shared" si="0"/>
        <v>11313</v>
      </c>
      <c r="N25" s="24">
        <f t="shared" si="1"/>
        <v>13133</v>
      </c>
      <c r="O25" s="25">
        <f t="shared" si="2"/>
        <v>311.10750000000002</v>
      </c>
      <c r="P25" s="26"/>
      <c r="Q25" s="26">
        <v>74</v>
      </c>
      <c r="R25" s="24">
        <f>M25-(M25*2.75%)+I25*191+J25*191+K25*182+L25*100-Q25</f>
        <v>12747.8925</v>
      </c>
      <c r="S25" s="25">
        <f t="shared" si="4"/>
        <v>107.4735</v>
      </c>
      <c r="T25" s="64">
        <f t="shared" si="5"/>
        <v>33.473500000000001</v>
      </c>
      <c r="U25" s="75">
        <v>22</v>
      </c>
      <c r="V25" s="84">
        <f t="shared" si="6"/>
        <v>12725.8925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9611</v>
      </c>
      <c r="E26" s="29">
        <v>100</v>
      </c>
      <c r="F26" s="30">
        <v>110</v>
      </c>
      <c r="G26" s="30"/>
      <c r="H26" s="30">
        <v>410</v>
      </c>
      <c r="I26" s="20"/>
      <c r="J26" s="20"/>
      <c r="K26" s="20"/>
      <c r="L26" s="20"/>
      <c r="M26" s="20">
        <f t="shared" si="0"/>
        <v>16401</v>
      </c>
      <c r="N26" s="24">
        <f t="shared" si="1"/>
        <v>16401</v>
      </c>
      <c r="O26" s="25">
        <f t="shared" si="2"/>
        <v>451.02749999999997</v>
      </c>
      <c r="P26" s="26"/>
      <c r="Q26" s="26">
        <v>80</v>
      </c>
      <c r="R26" s="24">
        <f t="shared" si="3"/>
        <v>15869.9725</v>
      </c>
      <c r="S26" s="25">
        <f t="shared" si="4"/>
        <v>155.80949999999999</v>
      </c>
      <c r="T26" s="64">
        <f t="shared" si="5"/>
        <v>75.809499999999986</v>
      </c>
      <c r="U26" s="75">
        <v>1245</v>
      </c>
      <c r="V26" s="84">
        <f t="shared" si="6"/>
        <v>14624.9725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100</v>
      </c>
      <c r="R27" s="24">
        <f t="shared" si="3"/>
        <v>6900.0550000000003</v>
      </c>
      <c r="S27" s="42">
        <f t="shared" si="4"/>
        <v>68.381</v>
      </c>
      <c r="T27" s="65">
        <f t="shared" si="5"/>
        <v>-31.619</v>
      </c>
      <c r="U27" s="75"/>
      <c r="V27" s="84">
        <f t="shared" si="6"/>
        <v>6900.0550000000003</v>
      </c>
    </row>
    <row r="28" spans="1:22" ht="16.5" thickBot="1" x14ac:dyDescent="0.3">
      <c r="A28" s="90" t="s">
        <v>38</v>
      </c>
      <c r="B28" s="91"/>
      <c r="C28" s="92"/>
      <c r="D28" s="44">
        <f t="shared" ref="D28:E28" si="7">SUM(D7:D27)</f>
        <v>164360</v>
      </c>
      <c r="E28" s="45">
        <f t="shared" si="7"/>
        <v>1110</v>
      </c>
      <c r="F28" s="45">
        <f t="shared" ref="F28:V28" si="8">SUM(F7:F27)</f>
        <v>2120</v>
      </c>
      <c r="G28" s="45">
        <f t="shared" si="8"/>
        <v>10</v>
      </c>
      <c r="H28" s="45">
        <f t="shared" si="8"/>
        <v>3750</v>
      </c>
      <c r="I28" s="45">
        <f t="shared" si="8"/>
        <v>52</v>
      </c>
      <c r="J28" s="45">
        <f t="shared" si="8"/>
        <v>21</v>
      </c>
      <c r="K28" s="45">
        <f t="shared" si="8"/>
        <v>56</v>
      </c>
      <c r="L28" s="45">
        <f t="shared" si="8"/>
        <v>0</v>
      </c>
      <c r="M28" s="66">
        <f t="shared" si="8"/>
        <v>241600</v>
      </c>
      <c r="N28" s="66">
        <f t="shared" si="8"/>
        <v>265735</v>
      </c>
      <c r="O28" s="67">
        <f t="shared" si="8"/>
        <v>6643.9999999999982</v>
      </c>
      <c r="P28" s="66">
        <f t="shared" si="8"/>
        <v>29740</v>
      </c>
      <c r="Q28" s="66">
        <f t="shared" si="8"/>
        <v>1735</v>
      </c>
      <c r="R28" s="66">
        <f t="shared" si="8"/>
        <v>257356</v>
      </c>
      <c r="S28" s="66">
        <f t="shared" si="8"/>
        <v>2295.1999999999998</v>
      </c>
      <c r="T28" s="68">
        <f t="shared" si="8"/>
        <v>560.19999999999982</v>
      </c>
      <c r="U28" s="68">
        <f t="shared" si="8"/>
        <v>3023</v>
      </c>
      <c r="V28" s="68">
        <f t="shared" si="8"/>
        <v>254333</v>
      </c>
    </row>
    <row r="29" spans="1:22" ht="15.75" thickBot="1" x14ac:dyDescent="0.3">
      <c r="A29" s="93" t="s">
        <v>39</v>
      </c>
      <c r="B29" s="94"/>
      <c r="C29" s="95"/>
      <c r="D29" s="48">
        <f>D4+D5-D28</f>
        <v>603774</v>
      </c>
      <c r="E29" s="48">
        <f t="shared" ref="E29:L29" si="9">E4+E5-E28</f>
        <v>6995</v>
      </c>
      <c r="F29" s="48">
        <f t="shared" si="9"/>
        <v>18200</v>
      </c>
      <c r="G29" s="48">
        <f t="shared" si="9"/>
        <v>200</v>
      </c>
      <c r="H29" s="48">
        <f t="shared" si="9"/>
        <v>37445</v>
      </c>
      <c r="I29" s="48">
        <f t="shared" si="9"/>
        <v>1028</v>
      </c>
      <c r="J29" s="48">
        <f t="shared" si="9"/>
        <v>469</v>
      </c>
      <c r="K29" s="48">
        <f t="shared" si="9"/>
        <v>362</v>
      </c>
      <c r="L29" s="48">
        <f t="shared" si="9"/>
        <v>0</v>
      </c>
      <c r="M29" s="113"/>
      <c r="N29" s="113"/>
      <c r="O29" s="113"/>
      <c r="P29" s="113"/>
      <c r="Q29" s="113"/>
      <c r="R29" s="113"/>
      <c r="S29" s="113"/>
      <c r="T29" s="113"/>
      <c r="U29" s="113"/>
      <c r="V29" s="113"/>
    </row>
    <row r="30" spans="1:22" x14ac:dyDescent="0.25">
      <c r="A30" s="49"/>
      <c r="B30" s="49"/>
      <c r="C30" s="50"/>
      <c r="D30" s="49"/>
      <c r="E30" s="51">
        <v>-70</v>
      </c>
      <c r="F30" s="51">
        <v>-40</v>
      </c>
      <c r="G30" s="51"/>
      <c r="H30" s="51">
        <v>-180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23" priority="63" operator="equal">
      <formula>212030016606640</formula>
    </cfRule>
  </conditionalFormatting>
  <conditionalFormatting sqref="D29 E4:E6 E28:K29">
    <cfRule type="cellIs" dxfId="822" priority="61" operator="equal">
      <formula>$E$4</formula>
    </cfRule>
    <cfRule type="cellIs" dxfId="821" priority="62" operator="equal">
      <formula>2120</formula>
    </cfRule>
  </conditionalFormatting>
  <conditionalFormatting sqref="D29:E29 F4:F6 F28:F29">
    <cfRule type="cellIs" dxfId="820" priority="59" operator="equal">
      <formula>$F$4</formula>
    </cfRule>
    <cfRule type="cellIs" dxfId="819" priority="60" operator="equal">
      <formula>300</formula>
    </cfRule>
  </conditionalFormatting>
  <conditionalFormatting sqref="G4:G6 G28:G29">
    <cfRule type="cellIs" dxfId="818" priority="57" operator="equal">
      <formula>$G$4</formula>
    </cfRule>
    <cfRule type="cellIs" dxfId="817" priority="58" operator="equal">
      <formula>1660</formula>
    </cfRule>
  </conditionalFormatting>
  <conditionalFormatting sqref="H4:H6 H28:H29">
    <cfRule type="cellIs" dxfId="816" priority="55" operator="equal">
      <formula>$H$4</formula>
    </cfRule>
    <cfRule type="cellIs" dxfId="815" priority="56" operator="equal">
      <formula>6640</formula>
    </cfRule>
  </conditionalFormatting>
  <conditionalFormatting sqref="T6:T28 U28:V28">
    <cfRule type="cellIs" dxfId="814" priority="54" operator="lessThan">
      <formula>0</formula>
    </cfRule>
  </conditionalFormatting>
  <conditionalFormatting sqref="T7:T27">
    <cfRule type="cellIs" dxfId="813" priority="51" operator="lessThan">
      <formula>0</formula>
    </cfRule>
    <cfRule type="cellIs" dxfId="812" priority="52" operator="lessThan">
      <formula>0</formula>
    </cfRule>
    <cfRule type="cellIs" dxfId="811" priority="53" operator="lessThan">
      <formula>0</formula>
    </cfRule>
  </conditionalFormatting>
  <conditionalFormatting sqref="E4:E6 E28:K28">
    <cfRule type="cellIs" dxfId="810" priority="50" operator="equal">
      <formula>$E$4</formula>
    </cfRule>
  </conditionalFormatting>
  <conditionalFormatting sqref="D28:D29 D6 D4:M4">
    <cfRule type="cellIs" dxfId="809" priority="49" operator="equal">
      <formula>$D$4</formula>
    </cfRule>
  </conditionalFormatting>
  <conditionalFormatting sqref="I4:I6 I28:I29">
    <cfRule type="cellIs" dxfId="808" priority="48" operator="equal">
      <formula>$I$4</formula>
    </cfRule>
  </conditionalFormatting>
  <conditionalFormatting sqref="J4:J6 J28:J29">
    <cfRule type="cellIs" dxfId="807" priority="47" operator="equal">
      <formula>$J$4</formula>
    </cfRule>
  </conditionalFormatting>
  <conditionalFormatting sqref="K4:K6 K28:K29">
    <cfRule type="cellIs" dxfId="806" priority="46" operator="equal">
      <formula>$K$4</formula>
    </cfRule>
  </conditionalFormatting>
  <conditionalFormatting sqref="M4:M6">
    <cfRule type="cellIs" dxfId="805" priority="45" operator="equal">
      <formula>$L$4</formula>
    </cfRule>
  </conditionalFormatting>
  <conditionalFormatting sqref="T7:T28 U28:V28">
    <cfRule type="cellIs" dxfId="804" priority="42" operator="lessThan">
      <formula>0</formula>
    </cfRule>
    <cfRule type="cellIs" dxfId="803" priority="43" operator="lessThan">
      <formula>0</formula>
    </cfRule>
    <cfRule type="cellIs" dxfId="802" priority="44" operator="lessThan">
      <formula>0</formula>
    </cfRule>
  </conditionalFormatting>
  <conditionalFormatting sqref="D5:K5">
    <cfRule type="cellIs" dxfId="801" priority="41" operator="greaterThan">
      <formula>0</formula>
    </cfRule>
  </conditionalFormatting>
  <conditionalFormatting sqref="T6:T28 U28:V28">
    <cfRule type="cellIs" dxfId="800" priority="40" operator="lessThan">
      <formula>0</formula>
    </cfRule>
  </conditionalFormatting>
  <conditionalFormatting sqref="T7:T27">
    <cfRule type="cellIs" dxfId="799" priority="37" operator="lessThan">
      <formula>0</formula>
    </cfRule>
    <cfRule type="cellIs" dxfId="798" priority="38" operator="lessThan">
      <formula>0</formula>
    </cfRule>
    <cfRule type="cellIs" dxfId="797" priority="39" operator="lessThan">
      <formula>0</formula>
    </cfRule>
  </conditionalFormatting>
  <conditionalFormatting sqref="T7:T28 U28:V28">
    <cfRule type="cellIs" dxfId="796" priority="34" operator="lessThan">
      <formula>0</formula>
    </cfRule>
    <cfRule type="cellIs" dxfId="795" priority="35" operator="lessThan">
      <formula>0</formula>
    </cfRule>
    <cfRule type="cellIs" dxfId="794" priority="36" operator="lessThan">
      <formula>0</formula>
    </cfRule>
  </conditionalFormatting>
  <conditionalFormatting sqref="D5:K5">
    <cfRule type="cellIs" dxfId="793" priority="33" operator="greaterThan">
      <formula>0</formula>
    </cfRule>
  </conditionalFormatting>
  <conditionalFormatting sqref="L4 L6 L28:L29">
    <cfRule type="cellIs" dxfId="792" priority="32" operator="equal">
      <formula>$L$4</formula>
    </cfRule>
  </conditionalFormatting>
  <conditionalFormatting sqref="D7:S7">
    <cfRule type="cellIs" dxfId="791" priority="31" operator="greaterThan">
      <formula>0</formula>
    </cfRule>
  </conditionalFormatting>
  <conditionalFormatting sqref="D9:S9">
    <cfRule type="cellIs" dxfId="790" priority="30" operator="greaterThan">
      <formula>0</formula>
    </cfRule>
  </conditionalFormatting>
  <conditionalFormatting sqref="D11:S11">
    <cfRule type="cellIs" dxfId="789" priority="29" operator="greaterThan">
      <formula>0</formula>
    </cfRule>
  </conditionalFormatting>
  <conditionalFormatting sqref="D13:S13">
    <cfRule type="cellIs" dxfId="788" priority="28" operator="greaterThan">
      <formula>0</formula>
    </cfRule>
  </conditionalFormatting>
  <conditionalFormatting sqref="D15:S15">
    <cfRule type="cellIs" dxfId="787" priority="27" operator="greaterThan">
      <formula>0</formula>
    </cfRule>
  </conditionalFormatting>
  <conditionalFormatting sqref="D17:S17">
    <cfRule type="cellIs" dxfId="786" priority="26" operator="greaterThan">
      <formula>0</formula>
    </cfRule>
  </conditionalFormatting>
  <conditionalFormatting sqref="D19:S19">
    <cfRule type="cellIs" dxfId="785" priority="25" operator="greaterThan">
      <formula>0</formula>
    </cfRule>
  </conditionalFormatting>
  <conditionalFormatting sqref="D21:S21">
    <cfRule type="cellIs" dxfId="784" priority="24" operator="greaterThan">
      <formula>0</formula>
    </cfRule>
  </conditionalFormatting>
  <conditionalFormatting sqref="D23:S23">
    <cfRule type="cellIs" dxfId="783" priority="23" operator="greaterThan">
      <formula>0</formula>
    </cfRule>
  </conditionalFormatting>
  <conditionalFormatting sqref="D25:S25">
    <cfRule type="cellIs" dxfId="782" priority="22" operator="greaterThan">
      <formula>0</formula>
    </cfRule>
  </conditionalFormatting>
  <conditionalFormatting sqref="D27:S27">
    <cfRule type="cellIs" dxfId="781" priority="21" operator="greaterThan">
      <formula>0</formula>
    </cfRule>
  </conditionalFormatting>
  <conditionalFormatting sqref="U6">
    <cfRule type="cellIs" dxfId="780" priority="20" operator="lessThan">
      <formula>0</formula>
    </cfRule>
  </conditionalFormatting>
  <conditionalFormatting sqref="U6">
    <cfRule type="cellIs" dxfId="779" priority="19" operator="lessThan">
      <formula>0</formula>
    </cfRule>
  </conditionalFormatting>
  <conditionalFormatting sqref="V6">
    <cfRule type="cellIs" dxfId="778" priority="18" operator="lessThan">
      <formula>0</formula>
    </cfRule>
  </conditionalFormatting>
  <conditionalFormatting sqref="V6">
    <cfRule type="cellIs" dxfId="777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workbookViewId="0">
      <pane ySplit="6" topLeftCell="A7" activePane="bottomLeft" state="frozen"/>
      <selection pane="bottomLeft" activeCell="F33" sqref="F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2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2" ht="18.75" x14ac:dyDescent="0.25">
      <c r="A3" s="117" t="s">
        <v>98</v>
      </c>
      <c r="B3" s="117"/>
      <c r="C3" s="117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</row>
    <row r="4" spans="1:22" x14ac:dyDescent="0.25">
      <c r="A4" s="104" t="s">
        <v>1</v>
      </c>
      <c r="B4" s="104"/>
      <c r="C4" s="104"/>
      <c r="D4" s="2">
        <f>'14'!D29</f>
        <v>603774</v>
      </c>
      <c r="E4" s="2">
        <f>'14'!E29</f>
        <v>6995</v>
      </c>
      <c r="F4" s="2">
        <f>'14'!F29</f>
        <v>18200</v>
      </c>
      <c r="G4" s="2">
        <f>'14'!G29</f>
        <v>200</v>
      </c>
      <c r="H4" s="2">
        <f>'14'!H29</f>
        <v>37445</v>
      </c>
      <c r="I4" s="2">
        <f>'14'!I29</f>
        <v>1028</v>
      </c>
      <c r="J4" s="2">
        <f>'14'!J29</f>
        <v>469</v>
      </c>
      <c r="K4" s="2">
        <f>'14'!K29</f>
        <v>362</v>
      </c>
      <c r="L4" s="2">
        <f>'14'!L29</f>
        <v>0</v>
      </c>
      <c r="M4" s="3"/>
      <c r="N4" s="118"/>
      <c r="O4" s="119"/>
      <c r="P4" s="119"/>
      <c r="Q4" s="119"/>
      <c r="R4" s="119"/>
      <c r="S4" s="119"/>
      <c r="T4" s="119"/>
      <c r="U4" s="119"/>
      <c r="V4" s="120"/>
    </row>
    <row r="5" spans="1:22" x14ac:dyDescent="0.25">
      <c r="A5" s="104" t="s">
        <v>2</v>
      </c>
      <c r="B5" s="104"/>
      <c r="C5" s="104"/>
      <c r="D5" s="1"/>
      <c r="E5" s="4"/>
      <c r="F5" s="4"/>
      <c r="G5" s="4"/>
      <c r="H5" s="4"/>
      <c r="I5" s="1"/>
      <c r="J5" s="1"/>
      <c r="K5" s="1"/>
      <c r="L5" s="1"/>
      <c r="M5" s="5"/>
      <c r="N5" s="121"/>
      <c r="O5" s="122"/>
      <c r="P5" s="122"/>
      <c r="Q5" s="122"/>
      <c r="R5" s="122"/>
      <c r="S5" s="122"/>
      <c r="T5" s="122"/>
      <c r="U5" s="122"/>
      <c r="V5" s="12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97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7866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7866</v>
      </c>
      <c r="N7" s="24">
        <f>D7+E7*20+F7*10+G7*9+H7*9+I7*191+J7*191+K7*182+L7*100</f>
        <v>9012</v>
      </c>
      <c r="O7" s="25">
        <f>M7*2.75%</f>
        <v>216.315</v>
      </c>
      <c r="P7" s="26"/>
      <c r="Q7" s="26">
        <v>70</v>
      </c>
      <c r="R7" s="24">
        <f>M7-(M7*2.75%)+I7*191+J7*191+K7*182+L7*100-Q7</f>
        <v>8725.6850000000013</v>
      </c>
      <c r="S7" s="25">
        <f>M7*0.95%</f>
        <v>74.727000000000004</v>
      </c>
      <c r="T7" s="64">
        <f>S7-Q7</f>
        <v>4.7270000000000039</v>
      </c>
      <c r="U7" s="61"/>
      <c r="V7" s="62">
        <f>R7-U7</f>
        <v>8725.6850000000013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4187</v>
      </c>
      <c r="E8" s="30">
        <v>100</v>
      </c>
      <c r="F8" s="30">
        <v>100</v>
      </c>
      <c r="G8" s="30"/>
      <c r="H8" s="30"/>
      <c r="I8" s="20">
        <v>2</v>
      </c>
      <c r="J8" s="20"/>
      <c r="K8" s="20"/>
      <c r="L8" s="20"/>
      <c r="M8" s="20">
        <f t="shared" ref="M8:M27" si="0">D8+E8*20+F8*10+G8*9+H8*9</f>
        <v>7187</v>
      </c>
      <c r="N8" s="24">
        <f t="shared" ref="N8:N27" si="1">D8+E8*20+F8*10+G8*9+H8*9+I8*191+J8*191+K8*182+L8*100</f>
        <v>7569</v>
      </c>
      <c r="O8" s="25">
        <f t="shared" ref="O8:O27" si="2">M8*2.75%</f>
        <v>197.64250000000001</v>
      </c>
      <c r="P8" s="26"/>
      <c r="Q8" s="26">
        <v>80</v>
      </c>
      <c r="R8" s="24">
        <f t="shared" ref="R8:R27" si="3">M8-(M8*2.75%)+I8*191+J8*191+K8*182+L8*100-Q8</f>
        <v>7291.3575000000001</v>
      </c>
      <c r="S8" s="25">
        <f t="shared" ref="S8:S27" si="4">M8*0.95%</f>
        <v>68.276499999999999</v>
      </c>
      <c r="T8" s="64">
        <f t="shared" ref="T8:T27" si="5">S8-Q8</f>
        <v>-11.723500000000001</v>
      </c>
      <c r="U8" s="61">
        <v>21</v>
      </c>
      <c r="V8" s="62">
        <f t="shared" ref="V8:V27" si="6">R8-U8</f>
        <v>7270.3575000000001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21500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21500</v>
      </c>
      <c r="N9" s="24">
        <f t="shared" si="1"/>
        <v>21500</v>
      </c>
      <c r="O9" s="25">
        <f t="shared" si="2"/>
        <v>591.25</v>
      </c>
      <c r="P9" s="26">
        <v>-5000</v>
      </c>
      <c r="Q9" s="26">
        <v>148</v>
      </c>
      <c r="R9" s="24">
        <f t="shared" si="3"/>
        <v>20760.75</v>
      </c>
      <c r="S9" s="25">
        <f t="shared" si="4"/>
        <v>204.25</v>
      </c>
      <c r="T9" s="64">
        <f t="shared" si="5"/>
        <v>56.25</v>
      </c>
      <c r="U9" s="61"/>
      <c r="V9" s="62">
        <f t="shared" si="6"/>
        <v>20760.75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6643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6643</v>
      </c>
      <c r="N10" s="24">
        <f t="shared" si="1"/>
        <v>7598</v>
      </c>
      <c r="O10" s="25">
        <f t="shared" si="2"/>
        <v>182.6825</v>
      </c>
      <c r="P10" s="26"/>
      <c r="Q10" s="26">
        <v>30</v>
      </c>
      <c r="R10" s="24">
        <f t="shared" si="3"/>
        <v>7385.3175000000001</v>
      </c>
      <c r="S10" s="25">
        <f t="shared" si="4"/>
        <v>63.108499999999999</v>
      </c>
      <c r="T10" s="64">
        <f t="shared" si="5"/>
        <v>33.108499999999999</v>
      </c>
      <c r="U10" s="61"/>
      <c r="V10" s="62">
        <f t="shared" si="6"/>
        <v>7385.3175000000001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3816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3816</v>
      </c>
      <c r="N11" s="24">
        <f t="shared" si="1"/>
        <v>3816</v>
      </c>
      <c r="O11" s="25">
        <f t="shared" si="2"/>
        <v>104.94</v>
      </c>
      <c r="P11" s="26"/>
      <c r="Q11" s="26">
        <v>31</v>
      </c>
      <c r="R11" s="24">
        <f t="shared" si="3"/>
        <v>3680.06</v>
      </c>
      <c r="S11" s="25">
        <f t="shared" si="4"/>
        <v>36.252000000000002</v>
      </c>
      <c r="T11" s="64">
        <f t="shared" si="5"/>
        <v>5.2520000000000024</v>
      </c>
      <c r="U11" s="61"/>
      <c r="V11" s="62">
        <f t="shared" si="6"/>
        <v>3680.06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6493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6493</v>
      </c>
      <c r="N12" s="24">
        <f t="shared" si="1"/>
        <v>6493</v>
      </c>
      <c r="O12" s="25">
        <f t="shared" si="2"/>
        <v>178.5575</v>
      </c>
      <c r="P12" s="26">
        <v>250</v>
      </c>
      <c r="Q12" s="26">
        <v>34</v>
      </c>
      <c r="R12" s="24">
        <f t="shared" si="3"/>
        <v>6280.4425000000001</v>
      </c>
      <c r="S12" s="25">
        <f t="shared" si="4"/>
        <v>61.683499999999995</v>
      </c>
      <c r="T12" s="64">
        <f t="shared" si="5"/>
        <v>27.683499999999995</v>
      </c>
      <c r="U12" s="61"/>
      <c r="V12" s="62">
        <f t="shared" si="6"/>
        <v>6280.4425000000001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6803</v>
      </c>
      <c r="E13" s="30"/>
      <c r="F13" s="30"/>
      <c r="G13" s="30"/>
      <c r="H13" s="30">
        <v>100</v>
      </c>
      <c r="I13" s="20"/>
      <c r="J13" s="20"/>
      <c r="K13" s="20"/>
      <c r="L13" s="20"/>
      <c r="M13" s="20">
        <f t="shared" si="0"/>
        <v>7703</v>
      </c>
      <c r="N13" s="24">
        <f t="shared" si="1"/>
        <v>7703</v>
      </c>
      <c r="O13" s="25">
        <f t="shared" si="2"/>
        <v>211.83250000000001</v>
      </c>
      <c r="P13" s="26"/>
      <c r="Q13" s="26"/>
      <c r="R13" s="24">
        <f t="shared" si="3"/>
        <v>7491.1674999999996</v>
      </c>
      <c r="S13" s="25">
        <f t="shared" si="4"/>
        <v>73.1785</v>
      </c>
      <c r="T13" s="64">
        <f t="shared" si="5"/>
        <v>73.1785</v>
      </c>
      <c r="U13" s="61"/>
      <c r="V13" s="62">
        <f t="shared" si="6"/>
        <v>7491.1674999999996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16289</v>
      </c>
      <c r="E14" s="30"/>
      <c r="F14" s="30"/>
      <c r="G14" s="30">
        <v>140</v>
      </c>
      <c r="H14" s="30">
        <v>370</v>
      </c>
      <c r="I14" s="20"/>
      <c r="J14" s="20"/>
      <c r="K14" s="20"/>
      <c r="L14" s="20"/>
      <c r="M14" s="20">
        <f t="shared" si="0"/>
        <v>20879</v>
      </c>
      <c r="N14" s="24">
        <f t="shared" si="1"/>
        <v>20879</v>
      </c>
      <c r="O14" s="25">
        <f t="shared" si="2"/>
        <v>574.17250000000001</v>
      </c>
      <c r="P14" s="26"/>
      <c r="Q14" s="26">
        <v>162</v>
      </c>
      <c r="R14" s="24">
        <f t="shared" si="3"/>
        <v>20142.827499999999</v>
      </c>
      <c r="S14" s="25">
        <f t="shared" si="4"/>
        <v>198.35049999999998</v>
      </c>
      <c r="T14" s="64">
        <f t="shared" si="5"/>
        <v>36.350499999999982</v>
      </c>
      <c r="U14" s="61">
        <v>32</v>
      </c>
      <c r="V14" s="62">
        <f t="shared" si="6"/>
        <v>20110.827499999999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22842</v>
      </c>
      <c r="E15" s="30">
        <v>20</v>
      </c>
      <c r="F15" s="30">
        <v>10</v>
      </c>
      <c r="G15" s="30"/>
      <c r="H15" s="30">
        <v>80</v>
      </c>
      <c r="I15" s="20"/>
      <c r="J15" s="20"/>
      <c r="K15" s="20"/>
      <c r="L15" s="20"/>
      <c r="M15" s="20">
        <f t="shared" si="0"/>
        <v>24062</v>
      </c>
      <c r="N15" s="24">
        <f t="shared" si="1"/>
        <v>24062</v>
      </c>
      <c r="O15" s="25">
        <f t="shared" si="2"/>
        <v>661.70500000000004</v>
      </c>
      <c r="P15" s="26"/>
      <c r="Q15" s="26">
        <v>160</v>
      </c>
      <c r="R15" s="24">
        <f t="shared" si="3"/>
        <v>23240.294999999998</v>
      </c>
      <c r="S15" s="25">
        <f t="shared" si="4"/>
        <v>228.589</v>
      </c>
      <c r="T15" s="64">
        <f t="shared" si="5"/>
        <v>68.588999999999999</v>
      </c>
      <c r="U15" s="61"/>
      <c r="V15" s="62">
        <f t="shared" si="6"/>
        <v>23240.294999999998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13886</v>
      </c>
      <c r="E16" s="30">
        <v>30</v>
      </c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17736</v>
      </c>
      <c r="N16" s="24">
        <f t="shared" si="1"/>
        <v>17736</v>
      </c>
      <c r="O16" s="25">
        <f t="shared" si="2"/>
        <v>487.74</v>
      </c>
      <c r="P16" s="26"/>
      <c r="Q16" s="26">
        <v>108</v>
      </c>
      <c r="R16" s="24">
        <f t="shared" si="3"/>
        <v>17140.259999999998</v>
      </c>
      <c r="S16" s="25">
        <f t="shared" si="4"/>
        <v>168.49199999999999</v>
      </c>
      <c r="T16" s="64">
        <f t="shared" si="5"/>
        <v>60.49199999999999</v>
      </c>
      <c r="U16" s="61"/>
      <c r="V16" s="62">
        <f t="shared" si="6"/>
        <v>17140.259999999998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5465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8365</v>
      </c>
      <c r="N17" s="24">
        <f t="shared" si="1"/>
        <v>8365</v>
      </c>
      <c r="O17" s="25">
        <f t="shared" si="2"/>
        <v>230.03749999999999</v>
      </c>
      <c r="P17" s="26"/>
      <c r="Q17" s="26">
        <v>70</v>
      </c>
      <c r="R17" s="24">
        <f t="shared" si="3"/>
        <v>8064.9624999999996</v>
      </c>
      <c r="S17" s="25">
        <f t="shared" si="4"/>
        <v>79.467500000000001</v>
      </c>
      <c r="T17" s="64">
        <f t="shared" si="5"/>
        <v>9.4675000000000011</v>
      </c>
      <c r="U17" s="61"/>
      <c r="V17" s="62">
        <f t="shared" si="6"/>
        <v>8064.9624999999996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9969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9969</v>
      </c>
      <c r="N18" s="24">
        <f t="shared" si="1"/>
        <v>9969</v>
      </c>
      <c r="O18" s="25">
        <f t="shared" si="2"/>
        <v>274.14749999999998</v>
      </c>
      <c r="P18" s="26"/>
      <c r="Q18" s="26"/>
      <c r="R18" s="24">
        <f t="shared" si="3"/>
        <v>9694.8525000000009</v>
      </c>
      <c r="S18" s="25">
        <f t="shared" si="4"/>
        <v>94.705500000000001</v>
      </c>
      <c r="T18" s="64">
        <f t="shared" si="5"/>
        <v>94.705500000000001</v>
      </c>
      <c r="U18" s="61"/>
      <c r="V18" s="62">
        <f t="shared" si="6"/>
        <v>9694.8525000000009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14910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14910</v>
      </c>
      <c r="N19" s="24">
        <f t="shared" si="1"/>
        <v>14910</v>
      </c>
      <c r="O19" s="25">
        <f t="shared" si="2"/>
        <v>410.02499999999998</v>
      </c>
      <c r="P19" s="26"/>
      <c r="Q19" s="26">
        <v>120</v>
      </c>
      <c r="R19" s="24">
        <f t="shared" si="3"/>
        <v>14379.975</v>
      </c>
      <c r="S19" s="25">
        <f t="shared" si="4"/>
        <v>141.64500000000001</v>
      </c>
      <c r="T19" s="64">
        <f t="shared" si="5"/>
        <v>21.64500000000001</v>
      </c>
      <c r="U19" s="61"/>
      <c r="V19" s="62">
        <f t="shared" si="6"/>
        <v>14379.975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64">
        <f t="shared" si="5"/>
        <v>34.180999999999997</v>
      </c>
      <c r="U20" s="61"/>
      <c r="V20" s="62">
        <f t="shared" si="6"/>
        <v>3499.0549999999998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9167</v>
      </c>
      <c r="E21" s="30">
        <v>100</v>
      </c>
      <c r="F21" s="30">
        <v>100</v>
      </c>
      <c r="G21" s="30"/>
      <c r="H21" s="30">
        <v>300</v>
      </c>
      <c r="I21" s="20">
        <v>10</v>
      </c>
      <c r="J21" s="20"/>
      <c r="K21" s="20"/>
      <c r="L21" s="20"/>
      <c r="M21" s="20">
        <f t="shared" si="0"/>
        <v>14867</v>
      </c>
      <c r="N21" s="24">
        <f t="shared" si="1"/>
        <v>16777</v>
      </c>
      <c r="O21" s="25">
        <f t="shared" si="2"/>
        <v>408.84250000000003</v>
      </c>
      <c r="P21" s="26">
        <v>-375</v>
      </c>
      <c r="Q21" s="26">
        <v>58</v>
      </c>
      <c r="R21" s="24">
        <f t="shared" si="3"/>
        <v>16310.157499999999</v>
      </c>
      <c r="S21" s="25">
        <f t="shared" si="4"/>
        <v>141.23650000000001</v>
      </c>
      <c r="T21" s="64">
        <f t="shared" si="5"/>
        <v>83.236500000000007</v>
      </c>
      <c r="U21" s="61">
        <v>35</v>
      </c>
      <c r="V21" s="62">
        <f t="shared" si="6"/>
        <v>16275.157499999999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21275</v>
      </c>
      <c r="E22" s="30">
        <v>180</v>
      </c>
      <c r="F22" s="30">
        <v>170</v>
      </c>
      <c r="G22" s="20"/>
      <c r="H22" s="30">
        <v>200</v>
      </c>
      <c r="I22" s="20"/>
      <c r="J22" s="20"/>
      <c r="K22" s="20"/>
      <c r="L22" s="20"/>
      <c r="M22" s="20">
        <f t="shared" si="0"/>
        <v>28375</v>
      </c>
      <c r="N22" s="24">
        <f t="shared" si="1"/>
        <v>28375</v>
      </c>
      <c r="O22" s="25">
        <f t="shared" si="2"/>
        <v>780.3125</v>
      </c>
      <c r="P22" s="26"/>
      <c r="Q22" s="26">
        <v>150</v>
      </c>
      <c r="R22" s="24">
        <f t="shared" si="3"/>
        <v>27444.6875</v>
      </c>
      <c r="S22" s="25">
        <f t="shared" si="4"/>
        <v>269.5625</v>
      </c>
      <c r="T22" s="64">
        <f t="shared" si="5"/>
        <v>119.5625</v>
      </c>
      <c r="U22" s="61">
        <v>50</v>
      </c>
      <c r="V22" s="62">
        <f t="shared" si="6"/>
        <v>27394.6875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7047</v>
      </c>
      <c r="E23" s="30">
        <v>500</v>
      </c>
      <c r="F23" s="30">
        <v>1000</v>
      </c>
      <c r="G23" s="30"/>
      <c r="H23" s="30">
        <v>600</v>
      </c>
      <c r="I23" s="20">
        <v>50</v>
      </c>
      <c r="J23" s="20"/>
      <c r="K23" s="20">
        <v>5</v>
      </c>
      <c r="L23" s="20"/>
      <c r="M23" s="20">
        <f t="shared" si="0"/>
        <v>32447</v>
      </c>
      <c r="N23" s="24">
        <f t="shared" si="1"/>
        <v>42907</v>
      </c>
      <c r="O23" s="25">
        <f t="shared" si="2"/>
        <v>892.29250000000002</v>
      </c>
      <c r="P23" s="26">
        <v>24898</v>
      </c>
      <c r="Q23" s="26">
        <v>70</v>
      </c>
      <c r="R23" s="24">
        <f t="shared" si="3"/>
        <v>41944.707500000004</v>
      </c>
      <c r="S23" s="25">
        <f t="shared" si="4"/>
        <v>308.24649999999997</v>
      </c>
      <c r="T23" s="64">
        <f t="shared" si="5"/>
        <v>238.24649999999997</v>
      </c>
      <c r="U23" s="61">
        <v>225</v>
      </c>
      <c r="V23" s="62">
        <f t="shared" si="6"/>
        <v>41719.707500000004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27394</v>
      </c>
      <c r="E24" s="30">
        <v>400</v>
      </c>
      <c r="F24" s="30">
        <v>650</v>
      </c>
      <c r="G24" s="30"/>
      <c r="H24" s="30">
        <v>750</v>
      </c>
      <c r="I24" s="20">
        <v>10</v>
      </c>
      <c r="J24" s="20"/>
      <c r="K24" s="20">
        <v>5</v>
      </c>
      <c r="L24" s="20"/>
      <c r="M24" s="20">
        <f t="shared" si="0"/>
        <v>48644</v>
      </c>
      <c r="N24" s="24">
        <f t="shared" si="1"/>
        <v>51464</v>
      </c>
      <c r="O24" s="25">
        <f t="shared" si="2"/>
        <v>1337.71</v>
      </c>
      <c r="P24" s="26">
        <v>-4000</v>
      </c>
      <c r="Q24" s="26">
        <v>136</v>
      </c>
      <c r="R24" s="24">
        <f t="shared" si="3"/>
        <v>49990.29</v>
      </c>
      <c r="S24" s="25">
        <f t="shared" si="4"/>
        <v>462.11799999999999</v>
      </c>
      <c r="T24" s="64">
        <f t="shared" si="5"/>
        <v>326.11799999999999</v>
      </c>
      <c r="U24" s="61">
        <v>210</v>
      </c>
      <c r="V24" s="62">
        <f t="shared" si="6"/>
        <v>49780.29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6273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6273</v>
      </c>
      <c r="N25" s="24">
        <f t="shared" si="1"/>
        <v>6273</v>
      </c>
      <c r="O25" s="25">
        <f t="shared" si="2"/>
        <v>172.50749999999999</v>
      </c>
      <c r="P25" s="26"/>
      <c r="Q25" s="26">
        <v>60</v>
      </c>
      <c r="R25" s="24">
        <f t="shared" si="3"/>
        <v>6040.4925000000003</v>
      </c>
      <c r="S25" s="25">
        <f t="shared" si="4"/>
        <v>59.593499999999999</v>
      </c>
      <c r="T25" s="64">
        <f t="shared" si="5"/>
        <v>-0.40650000000000119</v>
      </c>
      <c r="U25" s="61"/>
      <c r="V25" s="62">
        <f t="shared" si="6"/>
        <v>6040.4925000000003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5755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5755</v>
      </c>
      <c r="N26" s="24">
        <f t="shared" si="1"/>
        <v>5755</v>
      </c>
      <c r="O26" s="25">
        <f t="shared" si="2"/>
        <v>158.26249999999999</v>
      </c>
      <c r="P26" s="26"/>
      <c r="Q26" s="26">
        <v>80</v>
      </c>
      <c r="R26" s="24">
        <f t="shared" si="3"/>
        <v>5516.7375000000002</v>
      </c>
      <c r="S26" s="25">
        <f t="shared" si="4"/>
        <v>54.672499999999999</v>
      </c>
      <c r="T26" s="64">
        <f t="shared" si="5"/>
        <v>-25.327500000000001</v>
      </c>
      <c r="U26" s="61"/>
      <c r="V26" s="62">
        <f t="shared" si="6"/>
        <v>5516.7375000000002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20000</v>
      </c>
      <c r="E27" s="38"/>
      <c r="F27" s="39"/>
      <c r="G27" s="39"/>
      <c r="H27" s="39"/>
      <c r="I27" s="31"/>
      <c r="J27" s="31"/>
      <c r="K27" s="31">
        <v>15</v>
      </c>
      <c r="L27" s="31"/>
      <c r="M27" s="31">
        <f t="shared" si="0"/>
        <v>20000</v>
      </c>
      <c r="N27" s="40">
        <f t="shared" si="1"/>
        <v>22730</v>
      </c>
      <c r="O27" s="25">
        <f t="shared" si="2"/>
        <v>550</v>
      </c>
      <c r="P27" s="41"/>
      <c r="Q27" s="41">
        <v>150</v>
      </c>
      <c r="R27" s="24">
        <f t="shared" si="3"/>
        <v>22030</v>
      </c>
      <c r="S27" s="42">
        <f t="shared" si="4"/>
        <v>190</v>
      </c>
      <c r="T27" s="65">
        <f t="shared" si="5"/>
        <v>40</v>
      </c>
      <c r="U27" s="61"/>
      <c r="V27" s="62">
        <f t="shared" si="6"/>
        <v>22030</v>
      </c>
    </row>
    <row r="28" spans="1:22" ht="16.5" thickBot="1" x14ac:dyDescent="0.3">
      <c r="A28" s="90" t="s">
        <v>38</v>
      </c>
      <c r="B28" s="91"/>
      <c r="C28" s="92"/>
      <c r="D28" s="44">
        <f t="shared" ref="D28:E28" si="7">SUM(D7:D27)</f>
        <v>241178</v>
      </c>
      <c r="E28" s="45">
        <f t="shared" si="7"/>
        <v>1380</v>
      </c>
      <c r="F28" s="45">
        <f t="shared" ref="F28:V28" si="8">SUM(F7:F27)</f>
        <v>2230</v>
      </c>
      <c r="G28" s="45">
        <f t="shared" si="8"/>
        <v>140</v>
      </c>
      <c r="H28" s="45">
        <f t="shared" si="8"/>
        <v>2750</v>
      </c>
      <c r="I28" s="45">
        <f t="shared" si="8"/>
        <v>83</v>
      </c>
      <c r="J28" s="45">
        <f t="shared" si="8"/>
        <v>0</v>
      </c>
      <c r="K28" s="45">
        <f t="shared" si="8"/>
        <v>25</v>
      </c>
      <c r="L28" s="45">
        <f t="shared" si="8"/>
        <v>0</v>
      </c>
      <c r="M28" s="66">
        <f t="shared" si="8"/>
        <v>317088</v>
      </c>
      <c r="N28" s="66">
        <f t="shared" si="8"/>
        <v>337491</v>
      </c>
      <c r="O28" s="67">
        <f t="shared" si="8"/>
        <v>8719.9199999999983</v>
      </c>
      <c r="P28" s="66">
        <f t="shared" si="8"/>
        <v>15773</v>
      </c>
      <c r="Q28" s="66">
        <f t="shared" si="8"/>
        <v>1717</v>
      </c>
      <c r="R28" s="66">
        <f t="shared" si="8"/>
        <v>327054.07999999996</v>
      </c>
      <c r="S28" s="66">
        <f t="shared" si="8"/>
        <v>3012.3360000000002</v>
      </c>
      <c r="T28" s="68">
        <f t="shared" si="8"/>
        <v>1295.3359999999998</v>
      </c>
      <c r="U28" s="68">
        <f t="shared" si="8"/>
        <v>573</v>
      </c>
      <c r="V28" s="68">
        <f t="shared" si="8"/>
        <v>326481.07999999996</v>
      </c>
    </row>
    <row r="29" spans="1:22" ht="15.75" thickBot="1" x14ac:dyDescent="0.3">
      <c r="A29" s="93" t="s">
        <v>39</v>
      </c>
      <c r="B29" s="94"/>
      <c r="C29" s="95"/>
      <c r="D29" s="48">
        <f>D4+D5-D28</f>
        <v>362596</v>
      </c>
      <c r="E29" s="48">
        <f t="shared" ref="E29:L29" si="9">E4+E5-E28</f>
        <v>5615</v>
      </c>
      <c r="F29" s="48">
        <f t="shared" si="9"/>
        <v>15970</v>
      </c>
      <c r="G29" s="48">
        <f t="shared" si="9"/>
        <v>60</v>
      </c>
      <c r="H29" s="48">
        <f t="shared" si="9"/>
        <v>34695</v>
      </c>
      <c r="I29" s="48">
        <f t="shared" si="9"/>
        <v>945</v>
      </c>
      <c r="J29" s="48">
        <f t="shared" si="9"/>
        <v>469</v>
      </c>
      <c r="K29" s="48">
        <f t="shared" si="9"/>
        <v>337</v>
      </c>
      <c r="L29" s="48">
        <f t="shared" si="9"/>
        <v>0</v>
      </c>
      <c r="M29" s="113"/>
      <c r="N29" s="113"/>
      <c r="O29" s="113"/>
      <c r="P29" s="113"/>
      <c r="Q29" s="113"/>
      <c r="R29" s="113"/>
      <c r="S29" s="113"/>
      <c r="T29" s="113"/>
      <c r="U29" s="113"/>
      <c r="V29" s="11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9">
    <mergeCell ref="A1:T2"/>
    <mergeCell ref="N4:V5"/>
    <mergeCell ref="M29:V29"/>
    <mergeCell ref="D3:V3"/>
    <mergeCell ref="A3:C3"/>
    <mergeCell ref="A4:C4"/>
    <mergeCell ref="A5:C5"/>
    <mergeCell ref="A28:C28"/>
    <mergeCell ref="A29:C29"/>
  </mergeCells>
  <conditionalFormatting sqref="D29 E4:H6 E28:K29">
    <cfRule type="cellIs" dxfId="776" priority="63" operator="equal">
      <formula>212030016606640</formula>
    </cfRule>
  </conditionalFormatting>
  <conditionalFormatting sqref="D29 E4:E6 E28:K29">
    <cfRule type="cellIs" dxfId="775" priority="61" operator="equal">
      <formula>$E$4</formula>
    </cfRule>
    <cfRule type="cellIs" dxfId="774" priority="62" operator="equal">
      <formula>2120</formula>
    </cfRule>
  </conditionalFormatting>
  <conditionalFormatting sqref="D29:E29 F4:F6 F28:F29">
    <cfRule type="cellIs" dxfId="773" priority="59" operator="equal">
      <formula>$F$4</formula>
    </cfRule>
    <cfRule type="cellIs" dxfId="772" priority="60" operator="equal">
      <formula>300</formula>
    </cfRule>
  </conditionalFormatting>
  <conditionalFormatting sqref="G4:G6 G28:G29">
    <cfRule type="cellIs" dxfId="771" priority="57" operator="equal">
      <formula>$G$4</formula>
    </cfRule>
    <cfRule type="cellIs" dxfId="770" priority="58" operator="equal">
      <formula>1660</formula>
    </cfRule>
  </conditionalFormatting>
  <conditionalFormatting sqref="H4:H6 H28:H29">
    <cfRule type="cellIs" dxfId="769" priority="55" operator="equal">
      <formula>$H$4</formula>
    </cfRule>
    <cfRule type="cellIs" dxfId="768" priority="56" operator="equal">
      <formula>6640</formula>
    </cfRule>
  </conditionalFormatting>
  <conditionalFormatting sqref="T6:T28 U28:V28">
    <cfRule type="cellIs" dxfId="767" priority="54" operator="lessThan">
      <formula>0</formula>
    </cfRule>
  </conditionalFormatting>
  <conditionalFormatting sqref="T7:T27">
    <cfRule type="cellIs" dxfId="766" priority="51" operator="lessThan">
      <formula>0</formula>
    </cfRule>
    <cfRule type="cellIs" dxfId="765" priority="52" operator="lessThan">
      <formula>0</formula>
    </cfRule>
    <cfRule type="cellIs" dxfId="764" priority="53" operator="lessThan">
      <formula>0</formula>
    </cfRule>
  </conditionalFormatting>
  <conditionalFormatting sqref="E4:E6 E28:K28">
    <cfRule type="cellIs" dxfId="763" priority="50" operator="equal">
      <formula>$E$4</formula>
    </cfRule>
  </conditionalFormatting>
  <conditionalFormatting sqref="D28:D29 D6 D4:M4">
    <cfRule type="cellIs" dxfId="762" priority="49" operator="equal">
      <formula>$D$4</formula>
    </cfRule>
  </conditionalFormatting>
  <conditionalFormatting sqref="I4:I6 I28:I29">
    <cfRule type="cellIs" dxfId="761" priority="48" operator="equal">
      <formula>$I$4</formula>
    </cfRule>
  </conditionalFormatting>
  <conditionalFormatting sqref="J4:J6 J28:J29">
    <cfRule type="cellIs" dxfId="760" priority="47" operator="equal">
      <formula>$J$4</formula>
    </cfRule>
  </conditionalFormatting>
  <conditionalFormatting sqref="K4:K6 K28:K29">
    <cfRule type="cellIs" dxfId="759" priority="46" operator="equal">
      <formula>$K$4</formula>
    </cfRule>
  </conditionalFormatting>
  <conditionalFormatting sqref="M4:M6">
    <cfRule type="cellIs" dxfId="758" priority="45" operator="equal">
      <formula>$L$4</formula>
    </cfRule>
  </conditionalFormatting>
  <conditionalFormatting sqref="T7:T28 U28:V28">
    <cfRule type="cellIs" dxfId="757" priority="42" operator="lessThan">
      <formula>0</formula>
    </cfRule>
    <cfRule type="cellIs" dxfId="756" priority="43" operator="lessThan">
      <formula>0</formula>
    </cfRule>
    <cfRule type="cellIs" dxfId="755" priority="44" operator="lessThan">
      <formula>0</formula>
    </cfRule>
  </conditionalFormatting>
  <conditionalFormatting sqref="D5:K5">
    <cfRule type="cellIs" dxfId="754" priority="41" operator="greaterThan">
      <formula>0</formula>
    </cfRule>
  </conditionalFormatting>
  <conditionalFormatting sqref="T6:T28 U28:V28">
    <cfRule type="cellIs" dxfId="753" priority="40" operator="lessThan">
      <formula>0</formula>
    </cfRule>
  </conditionalFormatting>
  <conditionalFormatting sqref="T7:T27">
    <cfRule type="cellIs" dxfId="752" priority="37" operator="lessThan">
      <formula>0</formula>
    </cfRule>
    <cfRule type="cellIs" dxfId="751" priority="38" operator="lessThan">
      <formula>0</formula>
    </cfRule>
    <cfRule type="cellIs" dxfId="750" priority="39" operator="lessThan">
      <formula>0</formula>
    </cfRule>
  </conditionalFormatting>
  <conditionalFormatting sqref="T7:T28 U28:V28">
    <cfRule type="cellIs" dxfId="749" priority="34" operator="lessThan">
      <formula>0</formula>
    </cfRule>
    <cfRule type="cellIs" dxfId="748" priority="35" operator="lessThan">
      <formula>0</formula>
    </cfRule>
    <cfRule type="cellIs" dxfId="747" priority="36" operator="lessThan">
      <formula>0</formula>
    </cfRule>
  </conditionalFormatting>
  <conditionalFormatting sqref="D5:K5">
    <cfRule type="cellIs" dxfId="746" priority="33" operator="greaterThan">
      <formula>0</formula>
    </cfRule>
  </conditionalFormatting>
  <conditionalFormatting sqref="L4 L6 L28:L29">
    <cfRule type="cellIs" dxfId="745" priority="32" operator="equal">
      <formula>$L$4</formula>
    </cfRule>
  </conditionalFormatting>
  <conditionalFormatting sqref="D7:S7">
    <cfRule type="cellIs" dxfId="744" priority="31" operator="greaterThan">
      <formula>0</formula>
    </cfRule>
  </conditionalFormatting>
  <conditionalFormatting sqref="D9:S9">
    <cfRule type="cellIs" dxfId="743" priority="30" operator="greaterThan">
      <formula>0</formula>
    </cfRule>
  </conditionalFormatting>
  <conditionalFormatting sqref="D11:S11">
    <cfRule type="cellIs" dxfId="742" priority="29" operator="greaterThan">
      <formula>0</formula>
    </cfRule>
  </conditionalFormatting>
  <conditionalFormatting sqref="D13:S13">
    <cfRule type="cellIs" dxfId="741" priority="28" operator="greaterThan">
      <formula>0</formula>
    </cfRule>
  </conditionalFormatting>
  <conditionalFormatting sqref="D15:S15">
    <cfRule type="cellIs" dxfId="740" priority="27" operator="greaterThan">
      <formula>0</formula>
    </cfRule>
  </conditionalFormatting>
  <conditionalFormatting sqref="D17:S17">
    <cfRule type="cellIs" dxfId="739" priority="26" operator="greaterThan">
      <formula>0</formula>
    </cfRule>
  </conditionalFormatting>
  <conditionalFormatting sqref="D19:S19">
    <cfRule type="cellIs" dxfId="738" priority="25" operator="greaterThan">
      <formula>0</formula>
    </cfRule>
  </conditionalFormatting>
  <conditionalFormatting sqref="D21:S21">
    <cfRule type="cellIs" dxfId="737" priority="24" operator="greaterThan">
      <formula>0</formula>
    </cfRule>
  </conditionalFormatting>
  <conditionalFormatting sqref="D23:S23">
    <cfRule type="cellIs" dxfId="736" priority="23" operator="greaterThan">
      <formula>0</formula>
    </cfRule>
  </conditionalFormatting>
  <conditionalFormatting sqref="D25:S25 R26:R27">
    <cfRule type="cellIs" dxfId="735" priority="22" operator="greaterThan">
      <formula>0</formula>
    </cfRule>
  </conditionalFormatting>
  <conditionalFormatting sqref="D27:Q27 S27">
    <cfRule type="cellIs" dxfId="734" priority="21" operator="greaterThan">
      <formula>0</formula>
    </cfRule>
  </conditionalFormatting>
  <conditionalFormatting sqref="U6">
    <cfRule type="cellIs" dxfId="733" priority="20" operator="lessThan">
      <formula>0</formula>
    </cfRule>
  </conditionalFormatting>
  <conditionalFormatting sqref="U6">
    <cfRule type="cellIs" dxfId="732" priority="19" operator="lessThan">
      <formula>0</formula>
    </cfRule>
  </conditionalFormatting>
  <conditionalFormatting sqref="V6">
    <cfRule type="cellIs" dxfId="731" priority="18" operator="lessThan">
      <formula>0</formula>
    </cfRule>
  </conditionalFormatting>
  <conditionalFormatting sqref="V6">
    <cfRule type="cellIs" dxfId="730" priority="17" operator="less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2" sqref="F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41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'15'!D29</f>
        <v>362596</v>
      </c>
      <c r="E4" s="2">
        <f>'15'!E29</f>
        <v>5615</v>
      </c>
      <c r="F4" s="2">
        <f>'15'!F29</f>
        <v>15970</v>
      </c>
      <c r="G4" s="2">
        <f>'15'!G29</f>
        <v>60</v>
      </c>
      <c r="H4" s="2">
        <f>'15'!H29</f>
        <v>34695</v>
      </c>
      <c r="I4" s="2">
        <f>'15'!I29</f>
        <v>945</v>
      </c>
      <c r="J4" s="2">
        <f>'15'!J29</f>
        <v>469</v>
      </c>
      <c r="K4" s="2">
        <f>'15'!K29</f>
        <v>337</v>
      </c>
      <c r="L4" s="2">
        <f>'15'!L29</f>
        <v>0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3" t="s">
        <v>39</v>
      </c>
      <c r="B29" s="94"/>
      <c r="C29" s="95"/>
      <c r="D29" s="48">
        <f>D4+D5-D28</f>
        <v>362596</v>
      </c>
      <c r="E29" s="48">
        <f t="shared" ref="E29:L29" si="8">E4+E5-E28</f>
        <v>5615</v>
      </c>
      <c r="F29" s="48">
        <f t="shared" si="8"/>
        <v>15970</v>
      </c>
      <c r="G29" s="48">
        <f t="shared" si="8"/>
        <v>60</v>
      </c>
      <c r="H29" s="48">
        <f t="shared" si="8"/>
        <v>34695</v>
      </c>
      <c r="I29" s="48">
        <f t="shared" si="8"/>
        <v>945</v>
      </c>
      <c r="J29" s="48">
        <f t="shared" si="8"/>
        <v>469</v>
      </c>
      <c r="K29" s="48">
        <f t="shared" si="8"/>
        <v>337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40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'16'!D29</f>
        <v>362596</v>
      </c>
      <c r="E4" s="2">
        <f>'16'!E29</f>
        <v>5615</v>
      </c>
      <c r="F4" s="2">
        <f>'16'!F29</f>
        <v>15970</v>
      </c>
      <c r="G4" s="2">
        <f>'16'!G29</f>
        <v>60</v>
      </c>
      <c r="H4" s="2">
        <f>'16'!H29</f>
        <v>34695</v>
      </c>
      <c r="I4" s="2">
        <f>'16'!I29</f>
        <v>945</v>
      </c>
      <c r="J4" s="2">
        <f>'16'!J29</f>
        <v>469</v>
      </c>
      <c r="K4" s="2">
        <f>'16'!K29</f>
        <v>337</v>
      </c>
      <c r="L4" s="2">
        <f>'16'!L29</f>
        <v>0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3" t="s">
        <v>39</v>
      </c>
      <c r="B29" s="94"/>
      <c r="C29" s="95"/>
      <c r="D29" s="48">
        <f>D4+D5-D28</f>
        <v>362596</v>
      </c>
      <c r="E29" s="48">
        <f t="shared" ref="E29:L29" si="8">E4+E5-E28</f>
        <v>5615</v>
      </c>
      <c r="F29" s="48">
        <f t="shared" si="8"/>
        <v>15970</v>
      </c>
      <c r="G29" s="48">
        <f t="shared" si="8"/>
        <v>60</v>
      </c>
      <c r="H29" s="48">
        <f t="shared" si="8"/>
        <v>34695</v>
      </c>
      <c r="I29" s="48">
        <f t="shared" si="8"/>
        <v>945</v>
      </c>
      <c r="J29" s="48">
        <f t="shared" si="8"/>
        <v>469</v>
      </c>
      <c r="K29" s="48">
        <f t="shared" si="8"/>
        <v>337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40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'17'!D29</f>
        <v>362596</v>
      </c>
      <c r="E4" s="2">
        <f>'17'!E29</f>
        <v>5615</v>
      </c>
      <c r="F4" s="2">
        <f>'17'!F29</f>
        <v>15970</v>
      </c>
      <c r="G4" s="2">
        <f>'17'!G29</f>
        <v>60</v>
      </c>
      <c r="H4" s="2">
        <f>'17'!H29</f>
        <v>34695</v>
      </c>
      <c r="I4" s="2">
        <f>'17'!I29</f>
        <v>945</v>
      </c>
      <c r="J4" s="2">
        <f>'17'!J29</f>
        <v>469</v>
      </c>
      <c r="K4" s="2">
        <f>'17'!K29</f>
        <v>337</v>
      </c>
      <c r="L4" s="2">
        <f>'17'!L29</f>
        <v>0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3" t="s">
        <v>39</v>
      </c>
      <c r="B29" s="94"/>
      <c r="C29" s="95"/>
      <c r="D29" s="48">
        <f>D4+D5-D28</f>
        <v>362596</v>
      </c>
      <c r="E29" s="48">
        <f t="shared" ref="E29:L29" si="8">E4+E5-E28</f>
        <v>5615</v>
      </c>
      <c r="F29" s="48">
        <f t="shared" si="8"/>
        <v>15970</v>
      </c>
      <c r="G29" s="48">
        <f t="shared" si="8"/>
        <v>60</v>
      </c>
      <c r="H29" s="48">
        <f t="shared" si="8"/>
        <v>34695</v>
      </c>
      <c r="I29" s="48">
        <f t="shared" si="8"/>
        <v>945</v>
      </c>
      <c r="J29" s="48">
        <f t="shared" si="8"/>
        <v>469</v>
      </c>
      <c r="K29" s="48">
        <f t="shared" si="8"/>
        <v>337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40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'18'!D29</f>
        <v>362596</v>
      </c>
      <c r="E4" s="2">
        <f>'18'!E29</f>
        <v>5615</v>
      </c>
      <c r="F4" s="2">
        <f>'18'!F29</f>
        <v>15970</v>
      </c>
      <c r="G4" s="2">
        <f>'18'!G29</f>
        <v>60</v>
      </c>
      <c r="H4" s="2">
        <f>'18'!H29</f>
        <v>34695</v>
      </c>
      <c r="I4" s="2">
        <f>'18'!I29</f>
        <v>945</v>
      </c>
      <c r="J4" s="2">
        <f>'18'!J29</f>
        <v>469</v>
      </c>
      <c r="K4" s="2">
        <f>'18'!K29</f>
        <v>337</v>
      </c>
      <c r="L4" s="2">
        <f>'18'!L29</f>
        <v>0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3" t="s">
        <v>39</v>
      </c>
      <c r="B29" s="94"/>
      <c r="C29" s="95"/>
      <c r="D29" s="48">
        <f>D4+D5-D28</f>
        <v>362596</v>
      </c>
      <c r="E29" s="48">
        <f t="shared" ref="E29:L29" si="8">E4+E5-E28</f>
        <v>5615</v>
      </c>
      <c r="F29" s="48">
        <f t="shared" si="8"/>
        <v>15970</v>
      </c>
      <c r="G29" s="48">
        <f t="shared" si="8"/>
        <v>60</v>
      </c>
      <c r="H29" s="48">
        <f t="shared" si="8"/>
        <v>34695</v>
      </c>
      <c r="I29" s="48">
        <f t="shared" si="8"/>
        <v>945</v>
      </c>
      <c r="J29" s="48">
        <f t="shared" si="8"/>
        <v>469</v>
      </c>
      <c r="K29" s="48">
        <f t="shared" si="8"/>
        <v>337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G26" sqref="G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49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'1'!D29</f>
        <v>198951</v>
      </c>
      <c r="E4" s="2">
        <f>'1'!E29</f>
        <v>7405</v>
      </c>
      <c r="F4" s="2">
        <f>'1'!F29</f>
        <v>16240</v>
      </c>
      <c r="G4" s="2">
        <f>'1'!G29</f>
        <v>490</v>
      </c>
      <c r="H4" s="2">
        <f>'1'!H29</f>
        <v>32720</v>
      </c>
      <c r="I4" s="2">
        <f>'1'!I29</f>
        <v>955</v>
      </c>
      <c r="J4" s="2">
        <f>'1'!J29</f>
        <v>528</v>
      </c>
      <c r="K4" s="2">
        <f>'1'!K29</f>
        <v>552</v>
      </c>
      <c r="L4" s="2">
        <f>'1'!L29</f>
        <v>0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4112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4112</v>
      </c>
      <c r="N24" s="24">
        <f t="shared" si="1"/>
        <v>4112</v>
      </c>
      <c r="O24" s="25">
        <f t="shared" si="2"/>
        <v>113.08</v>
      </c>
      <c r="P24" s="26"/>
      <c r="Q24" s="26"/>
      <c r="R24" s="24">
        <f t="shared" si="3"/>
        <v>3998.92</v>
      </c>
      <c r="S24" s="25">
        <f t="shared" si="4"/>
        <v>39.064</v>
      </c>
      <c r="T24" s="27">
        <f t="shared" si="5"/>
        <v>39.064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93" t="s">
        <v>39</v>
      </c>
      <c r="B29" s="94"/>
      <c r="C29" s="95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55" priority="43" operator="equal">
      <formula>212030016606640</formula>
    </cfRule>
  </conditionalFormatting>
  <conditionalFormatting sqref="D29 E4:E6 E28:K29">
    <cfRule type="cellIs" dxfId="1354" priority="41" operator="equal">
      <formula>$E$4</formula>
    </cfRule>
    <cfRule type="cellIs" dxfId="1353" priority="42" operator="equal">
      <formula>2120</formula>
    </cfRule>
  </conditionalFormatting>
  <conditionalFormatting sqref="D29:E29 F4:F6 F28:F29">
    <cfRule type="cellIs" dxfId="1352" priority="39" operator="equal">
      <formula>$F$4</formula>
    </cfRule>
    <cfRule type="cellIs" dxfId="1351" priority="40" operator="equal">
      <formula>300</formula>
    </cfRule>
  </conditionalFormatting>
  <conditionalFormatting sqref="G4:G6 G28:G29">
    <cfRule type="cellIs" dxfId="1350" priority="37" operator="equal">
      <formula>$G$4</formula>
    </cfRule>
    <cfRule type="cellIs" dxfId="1349" priority="38" operator="equal">
      <formula>1660</formula>
    </cfRule>
  </conditionalFormatting>
  <conditionalFormatting sqref="H4:H6 H28:H29">
    <cfRule type="cellIs" dxfId="1348" priority="35" operator="equal">
      <formula>$H$4</formula>
    </cfRule>
    <cfRule type="cellIs" dxfId="1347" priority="36" operator="equal">
      <formula>6640</formula>
    </cfRule>
  </conditionalFormatting>
  <conditionalFormatting sqref="T6:T28">
    <cfRule type="cellIs" dxfId="1346" priority="34" operator="lessThan">
      <formula>0</formula>
    </cfRule>
  </conditionalFormatting>
  <conditionalFormatting sqref="T7:T27">
    <cfRule type="cellIs" dxfId="1345" priority="31" operator="lessThan">
      <formula>0</formula>
    </cfRule>
    <cfRule type="cellIs" dxfId="1344" priority="32" operator="lessThan">
      <formula>0</formula>
    </cfRule>
    <cfRule type="cellIs" dxfId="1343" priority="33" operator="lessThan">
      <formula>0</formula>
    </cfRule>
  </conditionalFormatting>
  <conditionalFormatting sqref="E4:E6 E28:K28">
    <cfRule type="cellIs" dxfId="1342" priority="30" operator="equal">
      <formula>$E$4</formula>
    </cfRule>
  </conditionalFormatting>
  <conditionalFormatting sqref="D28:D29 D6 D4:M4">
    <cfRule type="cellIs" dxfId="1341" priority="29" operator="equal">
      <formula>$D$4</formula>
    </cfRule>
  </conditionalFormatting>
  <conditionalFormatting sqref="I4:I6 I28:I29">
    <cfRule type="cellIs" dxfId="1340" priority="28" operator="equal">
      <formula>$I$4</formula>
    </cfRule>
  </conditionalFormatting>
  <conditionalFormatting sqref="J4:J6 J28:J29">
    <cfRule type="cellIs" dxfId="1339" priority="27" operator="equal">
      <formula>$J$4</formula>
    </cfRule>
  </conditionalFormatting>
  <conditionalFormatting sqref="K4:K6 K28:K29">
    <cfRule type="cellIs" dxfId="1338" priority="26" operator="equal">
      <formula>$K$4</formula>
    </cfRule>
  </conditionalFormatting>
  <conditionalFormatting sqref="M4:M6">
    <cfRule type="cellIs" dxfId="1337" priority="25" operator="equal">
      <formula>$L$4</formula>
    </cfRule>
  </conditionalFormatting>
  <conditionalFormatting sqref="T7:T28">
    <cfRule type="cellIs" dxfId="1336" priority="22" operator="lessThan">
      <formula>0</formula>
    </cfRule>
    <cfRule type="cellIs" dxfId="1335" priority="23" operator="lessThan">
      <formula>0</formula>
    </cfRule>
    <cfRule type="cellIs" dxfId="1334" priority="24" operator="lessThan">
      <formula>0</formula>
    </cfRule>
  </conditionalFormatting>
  <conditionalFormatting sqref="D5:K5">
    <cfRule type="cellIs" dxfId="1333" priority="21" operator="greaterThan">
      <formula>0</formula>
    </cfRule>
  </conditionalFormatting>
  <conditionalFormatting sqref="T6:T28">
    <cfRule type="cellIs" dxfId="1332" priority="20" operator="lessThan">
      <formula>0</formula>
    </cfRule>
  </conditionalFormatting>
  <conditionalFormatting sqref="T7:T27">
    <cfRule type="cellIs" dxfId="1331" priority="17" operator="lessThan">
      <formula>0</formula>
    </cfRule>
    <cfRule type="cellIs" dxfId="1330" priority="18" operator="lessThan">
      <formula>0</formula>
    </cfRule>
    <cfRule type="cellIs" dxfId="1329" priority="19" operator="lessThan">
      <formula>0</formula>
    </cfRule>
  </conditionalFormatting>
  <conditionalFormatting sqref="T7:T28">
    <cfRule type="cellIs" dxfId="1328" priority="14" operator="lessThan">
      <formula>0</formula>
    </cfRule>
    <cfRule type="cellIs" dxfId="1327" priority="15" operator="lessThan">
      <formula>0</formula>
    </cfRule>
    <cfRule type="cellIs" dxfId="1326" priority="16" operator="lessThan">
      <formula>0</formula>
    </cfRule>
  </conditionalFormatting>
  <conditionalFormatting sqref="D5:K5">
    <cfRule type="cellIs" dxfId="1325" priority="13" operator="greaterThan">
      <formula>0</formula>
    </cfRule>
  </conditionalFormatting>
  <conditionalFormatting sqref="L4 L6 L28:L29">
    <cfRule type="cellIs" dxfId="1324" priority="12" operator="equal">
      <formula>$L$4</formula>
    </cfRule>
  </conditionalFormatting>
  <conditionalFormatting sqref="D7:S7">
    <cfRule type="cellIs" dxfId="1323" priority="11" operator="greaterThan">
      <formula>0</formula>
    </cfRule>
  </conditionalFormatting>
  <conditionalFormatting sqref="D9:S9">
    <cfRule type="cellIs" dxfId="1322" priority="10" operator="greaterThan">
      <formula>0</formula>
    </cfRule>
  </conditionalFormatting>
  <conditionalFormatting sqref="D11:S11">
    <cfRule type="cellIs" dxfId="1321" priority="9" operator="greaterThan">
      <formula>0</formula>
    </cfRule>
  </conditionalFormatting>
  <conditionalFormatting sqref="D13:S13">
    <cfRule type="cellIs" dxfId="1320" priority="8" operator="greaterThan">
      <formula>0</formula>
    </cfRule>
  </conditionalFormatting>
  <conditionalFormatting sqref="D15:S15">
    <cfRule type="cellIs" dxfId="1319" priority="7" operator="greaterThan">
      <formula>0</formula>
    </cfRule>
  </conditionalFormatting>
  <conditionalFormatting sqref="D17:S17">
    <cfRule type="cellIs" dxfId="1318" priority="6" operator="greaterThan">
      <formula>0</formula>
    </cfRule>
  </conditionalFormatting>
  <conditionalFormatting sqref="D19:S19">
    <cfRule type="cellIs" dxfId="1317" priority="5" operator="greaterThan">
      <formula>0</formula>
    </cfRule>
  </conditionalFormatting>
  <conditionalFormatting sqref="D21:S21">
    <cfRule type="cellIs" dxfId="1316" priority="4" operator="greaterThan">
      <formula>0</formula>
    </cfRule>
  </conditionalFormatting>
  <conditionalFormatting sqref="D23:S23">
    <cfRule type="cellIs" dxfId="1315" priority="3" operator="greaterThan">
      <formula>0</formula>
    </cfRule>
  </conditionalFormatting>
  <conditionalFormatting sqref="D25:S25">
    <cfRule type="cellIs" dxfId="1314" priority="2" operator="greaterThan">
      <formula>0</formula>
    </cfRule>
  </conditionalFormatting>
  <conditionalFormatting sqref="D27:S27">
    <cfRule type="cellIs" dxfId="1313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40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'19'!D29</f>
        <v>362596</v>
      </c>
      <c r="E4" s="2">
        <f>'19'!E29</f>
        <v>5615</v>
      </c>
      <c r="F4" s="2">
        <f>'19'!F29</f>
        <v>15970</v>
      </c>
      <c r="G4" s="2">
        <f>'19'!G29</f>
        <v>60</v>
      </c>
      <c r="H4" s="2">
        <f>'19'!H29</f>
        <v>34695</v>
      </c>
      <c r="I4" s="2">
        <f>'19'!I29</f>
        <v>945</v>
      </c>
      <c r="J4" s="2">
        <f>'19'!J29</f>
        <v>469</v>
      </c>
      <c r="K4" s="2">
        <f>'19'!K29</f>
        <v>337</v>
      </c>
      <c r="L4" s="2">
        <f>'19'!L29</f>
        <v>0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3" t="s">
        <v>39</v>
      </c>
      <c r="B29" s="94"/>
      <c r="C29" s="95"/>
      <c r="D29" s="48">
        <f>D4+D5-D28</f>
        <v>362596</v>
      </c>
      <c r="E29" s="48">
        <f t="shared" ref="E29:L29" si="8">E4+E5-E28</f>
        <v>5615</v>
      </c>
      <c r="F29" s="48">
        <f t="shared" si="8"/>
        <v>15970</v>
      </c>
      <c r="G29" s="48">
        <f t="shared" si="8"/>
        <v>60</v>
      </c>
      <c r="H29" s="48">
        <f t="shared" si="8"/>
        <v>34695</v>
      </c>
      <c r="I29" s="48">
        <f t="shared" si="8"/>
        <v>945</v>
      </c>
      <c r="J29" s="48">
        <f t="shared" si="8"/>
        <v>469</v>
      </c>
      <c r="K29" s="48">
        <f t="shared" si="8"/>
        <v>337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11" sqref="E11:I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40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'20'!D29</f>
        <v>362596</v>
      </c>
      <c r="E4" s="2">
        <f>'20'!E29</f>
        <v>5615</v>
      </c>
      <c r="F4" s="2">
        <f>'20'!F29</f>
        <v>15970</v>
      </c>
      <c r="G4" s="2">
        <f>'20'!G29</f>
        <v>60</v>
      </c>
      <c r="H4" s="2">
        <f>'20'!H29</f>
        <v>34695</v>
      </c>
      <c r="I4" s="2">
        <f>'20'!I29</f>
        <v>945</v>
      </c>
      <c r="J4" s="2">
        <f>'20'!J29</f>
        <v>469</v>
      </c>
      <c r="K4" s="2">
        <f>'20'!K29</f>
        <v>337</v>
      </c>
      <c r="L4" s="2">
        <f>'20'!L29</f>
        <v>0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3" t="s">
        <v>39</v>
      </c>
      <c r="B29" s="94"/>
      <c r="C29" s="95"/>
      <c r="D29" s="48">
        <f>D4+D5-D28</f>
        <v>362596</v>
      </c>
      <c r="E29" s="48">
        <f t="shared" ref="E29:L29" si="8">E4+E5-E28</f>
        <v>5615</v>
      </c>
      <c r="F29" s="48">
        <f t="shared" si="8"/>
        <v>15970</v>
      </c>
      <c r="G29" s="48">
        <f t="shared" si="8"/>
        <v>60</v>
      </c>
      <c r="H29" s="48">
        <f t="shared" si="8"/>
        <v>34695</v>
      </c>
      <c r="I29" s="48">
        <f t="shared" si="8"/>
        <v>945</v>
      </c>
      <c r="J29" s="48">
        <f t="shared" si="8"/>
        <v>469</v>
      </c>
      <c r="K29" s="48">
        <f t="shared" si="8"/>
        <v>337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41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'21'!D29</f>
        <v>362596</v>
      </c>
      <c r="E4" s="2">
        <f>'21'!E29</f>
        <v>5615</v>
      </c>
      <c r="F4" s="2">
        <f>'21'!F29</f>
        <v>15970</v>
      </c>
      <c r="G4" s="2">
        <f>'21'!G29</f>
        <v>60</v>
      </c>
      <c r="H4" s="2">
        <f>'21'!H29</f>
        <v>34695</v>
      </c>
      <c r="I4" s="2">
        <f>'21'!I29</f>
        <v>945</v>
      </c>
      <c r="J4" s="2">
        <f>'21'!J29</f>
        <v>469</v>
      </c>
      <c r="K4" s="2">
        <f>'21'!K29</f>
        <v>337</v>
      </c>
      <c r="L4" s="2">
        <f>'21'!L29</f>
        <v>0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3" t="s">
        <v>39</v>
      </c>
      <c r="B29" s="94"/>
      <c r="C29" s="95"/>
      <c r="D29" s="48">
        <f>D4+D5-D28</f>
        <v>362596</v>
      </c>
      <c r="E29" s="48">
        <f t="shared" ref="E29:L29" si="8">E4+E5-E28</f>
        <v>5615</v>
      </c>
      <c r="F29" s="48">
        <f t="shared" si="8"/>
        <v>15970</v>
      </c>
      <c r="G29" s="48">
        <f t="shared" si="8"/>
        <v>60</v>
      </c>
      <c r="H29" s="48">
        <f t="shared" si="8"/>
        <v>34695</v>
      </c>
      <c r="I29" s="48">
        <f t="shared" si="8"/>
        <v>945</v>
      </c>
      <c r="J29" s="48">
        <f t="shared" si="8"/>
        <v>469</v>
      </c>
      <c r="K29" s="48">
        <f t="shared" si="8"/>
        <v>337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40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'22'!D29</f>
        <v>362596</v>
      </c>
      <c r="E4" s="2">
        <f>'22'!E29</f>
        <v>5615</v>
      </c>
      <c r="F4" s="2">
        <f>'22'!F29</f>
        <v>15970</v>
      </c>
      <c r="G4" s="2">
        <f>'22'!G29</f>
        <v>60</v>
      </c>
      <c r="H4" s="2">
        <f>'22'!H29</f>
        <v>34695</v>
      </c>
      <c r="I4" s="2">
        <f>'22'!I29</f>
        <v>945</v>
      </c>
      <c r="J4" s="2">
        <f>'22'!J29</f>
        <v>469</v>
      </c>
      <c r="K4" s="2">
        <f>'22'!K29</f>
        <v>337</v>
      </c>
      <c r="L4" s="2">
        <f>'22'!L29</f>
        <v>0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3" t="s">
        <v>39</v>
      </c>
      <c r="B29" s="94"/>
      <c r="C29" s="95"/>
      <c r="D29" s="48">
        <f>D4+D5-D28</f>
        <v>362596</v>
      </c>
      <c r="E29" s="48">
        <f t="shared" ref="E29:L29" si="8">E4+E5-E28</f>
        <v>5615</v>
      </c>
      <c r="F29" s="48">
        <f t="shared" si="8"/>
        <v>15970</v>
      </c>
      <c r="G29" s="48">
        <f t="shared" si="8"/>
        <v>60</v>
      </c>
      <c r="H29" s="48">
        <f t="shared" si="8"/>
        <v>34695</v>
      </c>
      <c r="I29" s="48">
        <f t="shared" si="8"/>
        <v>945</v>
      </c>
      <c r="J29" s="48">
        <f t="shared" si="8"/>
        <v>469</v>
      </c>
      <c r="K29" s="48">
        <f t="shared" si="8"/>
        <v>337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41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'23'!D29</f>
        <v>362596</v>
      </c>
      <c r="E4" s="2">
        <f>'23'!E29</f>
        <v>5615</v>
      </c>
      <c r="F4" s="2">
        <f>'23'!F29</f>
        <v>15970</v>
      </c>
      <c r="G4" s="2">
        <f>'23'!G29</f>
        <v>60</v>
      </c>
      <c r="H4" s="2">
        <f>'23'!H29</f>
        <v>34695</v>
      </c>
      <c r="I4" s="2">
        <f>'23'!I29</f>
        <v>945</v>
      </c>
      <c r="J4" s="2">
        <f>'23'!J29</f>
        <v>469</v>
      </c>
      <c r="K4" s="2">
        <f>'23'!K29</f>
        <v>337</v>
      </c>
      <c r="L4" s="2">
        <f>'23'!L29</f>
        <v>0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3" t="s">
        <v>39</v>
      </c>
      <c r="B29" s="94"/>
      <c r="C29" s="95"/>
      <c r="D29" s="48">
        <f>D4+D5-D28</f>
        <v>362596</v>
      </c>
      <c r="E29" s="48">
        <f t="shared" ref="E29:L29" si="8">E4+E5-E28</f>
        <v>5615</v>
      </c>
      <c r="F29" s="48">
        <f t="shared" si="8"/>
        <v>15970</v>
      </c>
      <c r="G29" s="48">
        <f t="shared" si="8"/>
        <v>60</v>
      </c>
      <c r="H29" s="48">
        <f t="shared" si="8"/>
        <v>34695</v>
      </c>
      <c r="I29" s="48">
        <f t="shared" si="8"/>
        <v>945</v>
      </c>
      <c r="J29" s="48">
        <f t="shared" si="8"/>
        <v>469</v>
      </c>
      <c r="K29" s="48">
        <f t="shared" si="8"/>
        <v>337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41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'24'!D29</f>
        <v>362596</v>
      </c>
      <c r="E4" s="2">
        <f>'24'!E29</f>
        <v>5615</v>
      </c>
      <c r="F4" s="2">
        <f>'24'!F29</f>
        <v>15970</v>
      </c>
      <c r="G4" s="2">
        <f>'24'!G29</f>
        <v>60</v>
      </c>
      <c r="H4" s="2">
        <f>'24'!H29</f>
        <v>34695</v>
      </c>
      <c r="I4" s="2">
        <f>'24'!I29</f>
        <v>945</v>
      </c>
      <c r="J4" s="2">
        <f>'24'!J29</f>
        <v>469</v>
      </c>
      <c r="K4" s="2">
        <f>'24'!K29</f>
        <v>337</v>
      </c>
      <c r="L4" s="2">
        <f>'24'!L29</f>
        <v>0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3" t="s">
        <v>39</v>
      </c>
      <c r="B29" s="94"/>
      <c r="C29" s="95"/>
      <c r="D29" s="48">
        <f>D4+D5-D28</f>
        <v>362596</v>
      </c>
      <c r="E29" s="48">
        <f t="shared" ref="E29:L29" si="8">E4+E5-E28</f>
        <v>5615</v>
      </c>
      <c r="F29" s="48">
        <f t="shared" si="8"/>
        <v>15970</v>
      </c>
      <c r="G29" s="48">
        <f t="shared" si="8"/>
        <v>60</v>
      </c>
      <c r="H29" s="48">
        <f t="shared" si="8"/>
        <v>34695</v>
      </c>
      <c r="I29" s="48">
        <f t="shared" si="8"/>
        <v>945</v>
      </c>
      <c r="J29" s="48">
        <f t="shared" si="8"/>
        <v>469</v>
      </c>
      <c r="K29" s="48">
        <f t="shared" si="8"/>
        <v>337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40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'25'!D29</f>
        <v>362596</v>
      </c>
      <c r="E4" s="2">
        <f>'25'!E29</f>
        <v>5615</v>
      </c>
      <c r="F4" s="2">
        <f>'25'!F29</f>
        <v>15970</v>
      </c>
      <c r="G4" s="2">
        <f>'25'!G29</f>
        <v>60</v>
      </c>
      <c r="H4" s="2">
        <f>'25'!H29</f>
        <v>34695</v>
      </c>
      <c r="I4" s="2">
        <f>'25'!I29</f>
        <v>945</v>
      </c>
      <c r="J4" s="2">
        <f>'25'!J29</f>
        <v>469</v>
      </c>
      <c r="K4" s="2">
        <f>'25'!K29</f>
        <v>337</v>
      </c>
      <c r="L4" s="2">
        <f>'25'!L29</f>
        <v>0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3" t="s">
        <v>39</v>
      </c>
      <c r="B29" s="94"/>
      <c r="C29" s="95"/>
      <c r="D29" s="48">
        <f>D4+D5-D28</f>
        <v>362596</v>
      </c>
      <c r="E29" s="48">
        <f t="shared" ref="E29:L29" si="8">E4+E5-E28</f>
        <v>5615</v>
      </c>
      <c r="F29" s="48">
        <f t="shared" si="8"/>
        <v>15970</v>
      </c>
      <c r="G29" s="48">
        <f t="shared" si="8"/>
        <v>60</v>
      </c>
      <c r="H29" s="48">
        <f t="shared" si="8"/>
        <v>34695</v>
      </c>
      <c r="I29" s="48">
        <f t="shared" si="8"/>
        <v>945</v>
      </c>
      <c r="J29" s="48">
        <f t="shared" si="8"/>
        <v>469</v>
      </c>
      <c r="K29" s="48">
        <f t="shared" si="8"/>
        <v>337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40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'26'!D29</f>
        <v>362596</v>
      </c>
      <c r="E4" s="2">
        <f>'26'!E29</f>
        <v>5615</v>
      </c>
      <c r="F4" s="2">
        <f>'26'!F29</f>
        <v>15970</v>
      </c>
      <c r="G4" s="2">
        <f>'26'!G29</f>
        <v>60</v>
      </c>
      <c r="H4" s="2">
        <f>'26'!H29</f>
        <v>34695</v>
      </c>
      <c r="I4" s="2">
        <f>'26'!I29</f>
        <v>945</v>
      </c>
      <c r="J4" s="2">
        <f>'26'!J29</f>
        <v>469</v>
      </c>
      <c r="K4" s="2">
        <f>'26'!K29</f>
        <v>337</v>
      </c>
      <c r="L4" s="2">
        <f>'26'!L29</f>
        <v>0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3" t="s">
        <v>39</v>
      </c>
      <c r="B29" s="94"/>
      <c r="C29" s="95"/>
      <c r="D29" s="48">
        <f>D4+D5-D28</f>
        <v>362596</v>
      </c>
      <c r="E29" s="48">
        <f t="shared" ref="E29:L29" si="8">E4+E5-E28</f>
        <v>5615</v>
      </c>
      <c r="F29" s="48">
        <f t="shared" si="8"/>
        <v>15970</v>
      </c>
      <c r="G29" s="48">
        <f t="shared" si="8"/>
        <v>60</v>
      </c>
      <c r="H29" s="48">
        <f t="shared" si="8"/>
        <v>34695</v>
      </c>
      <c r="I29" s="48">
        <f t="shared" si="8"/>
        <v>945</v>
      </c>
      <c r="J29" s="48">
        <f t="shared" si="8"/>
        <v>469</v>
      </c>
      <c r="K29" s="48">
        <f t="shared" si="8"/>
        <v>337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40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'27'!D29</f>
        <v>362596</v>
      </c>
      <c r="E4" s="2">
        <f>'27'!E29</f>
        <v>5615</v>
      </c>
      <c r="F4" s="2">
        <f>'27'!F29</f>
        <v>15970</v>
      </c>
      <c r="G4" s="2">
        <f>'27'!G29</f>
        <v>60</v>
      </c>
      <c r="H4" s="2">
        <f>'27'!H29</f>
        <v>34695</v>
      </c>
      <c r="I4" s="2">
        <f>'27'!I29</f>
        <v>945</v>
      </c>
      <c r="J4" s="2">
        <f>'27'!J29</f>
        <v>469</v>
      </c>
      <c r="K4" s="2">
        <f>'27'!K29</f>
        <v>337</v>
      </c>
      <c r="L4" s="2">
        <f>'27'!L29</f>
        <v>0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3" t="s">
        <v>39</v>
      </c>
      <c r="B29" s="94"/>
      <c r="C29" s="95"/>
      <c r="D29" s="48">
        <f>D4+D5-D28</f>
        <v>362596</v>
      </c>
      <c r="E29" s="48">
        <f t="shared" ref="E29:L29" si="8">E4+E5-E28</f>
        <v>5615</v>
      </c>
      <c r="F29" s="48">
        <f t="shared" si="8"/>
        <v>15970</v>
      </c>
      <c r="G29" s="48">
        <f t="shared" si="8"/>
        <v>60</v>
      </c>
      <c r="H29" s="48">
        <f t="shared" si="8"/>
        <v>34695</v>
      </c>
      <c r="I29" s="48">
        <f t="shared" si="8"/>
        <v>945</v>
      </c>
      <c r="J29" s="48">
        <f t="shared" si="8"/>
        <v>469</v>
      </c>
      <c r="K29" s="48">
        <f t="shared" si="8"/>
        <v>337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40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'28'!D29</f>
        <v>362596</v>
      </c>
      <c r="E4" s="2">
        <f>'28'!E29</f>
        <v>5615</v>
      </c>
      <c r="F4" s="2">
        <f>'28'!F29</f>
        <v>15970</v>
      </c>
      <c r="G4" s="2">
        <f>'28'!G29</f>
        <v>60</v>
      </c>
      <c r="H4" s="2">
        <f>'28'!H29</f>
        <v>34695</v>
      </c>
      <c r="I4" s="2">
        <f>'28'!I29</f>
        <v>945</v>
      </c>
      <c r="J4" s="2">
        <f>'28'!J29</f>
        <v>469</v>
      </c>
      <c r="K4" s="2">
        <f>'28'!K29</f>
        <v>337</v>
      </c>
      <c r="L4" s="2">
        <f>'28'!L29</f>
        <v>0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3" t="s">
        <v>39</v>
      </c>
      <c r="B29" s="94"/>
      <c r="C29" s="95"/>
      <c r="D29" s="48">
        <f>D4+D5-D28</f>
        <v>362596</v>
      </c>
      <c r="E29" s="48">
        <f t="shared" ref="E29:L29" si="8">E4+E5-E28</f>
        <v>5615</v>
      </c>
      <c r="F29" s="48">
        <f t="shared" si="8"/>
        <v>15970</v>
      </c>
      <c r="G29" s="48">
        <f t="shared" si="8"/>
        <v>60</v>
      </c>
      <c r="H29" s="48">
        <f t="shared" si="8"/>
        <v>34695</v>
      </c>
      <c r="I29" s="48">
        <f t="shared" si="8"/>
        <v>945</v>
      </c>
      <c r="J29" s="48">
        <f t="shared" si="8"/>
        <v>469</v>
      </c>
      <c r="K29" s="48">
        <f t="shared" si="8"/>
        <v>337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F21" sqref="F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50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'2'!D29</f>
        <v>192783</v>
      </c>
      <c r="E4" s="2">
        <f>'2'!E29</f>
        <v>7405</v>
      </c>
      <c r="F4" s="2">
        <f>'2'!F29</f>
        <v>16240</v>
      </c>
      <c r="G4" s="2">
        <f>'2'!G29</f>
        <v>490</v>
      </c>
      <c r="H4" s="2">
        <f>'2'!H29</f>
        <v>32720</v>
      </c>
      <c r="I4" s="2">
        <f>'2'!I29</f>
        <v>955</v>
      </c>
      <c r="J4" s="2">
        <f>'2'!J29</f>
        <v>528</v>
      </c>
      <c r="K4" s="2">
        <f>'2'!K29</f>
        <v>552</v>
      </c>
      <c r="L4" s="2">
        <f>'2'!L29</f>
        <v>0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55">
        <v>726</v>
      </c>
      <c r="D8" s="29">
        <v>2782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2782</v>
      </c>
      <c r="N8" s="24">
        <f t="shared" ref="N8:N27" si="1">D8+E8*20+F8*10+G8*9+H8*9+I8*191+J8*191+K8*182+L8*100</f>
        <v>2782</v>
      </c>
      <c r="O8" s="25">
        <f t="shared" ref="O8:O27" si="2">M8*2.75%</f>
        <v>76.504999999999995</v>
      </c>
      <c r="P8" s="26"/>
      <c r="Q8" s="26">
        <v>50</v>
      </c>
      <c r="R8" s="24">
        <f>M8-(M8*2.75%)+I8*191+J8*191+K8*182+L8*100-Q8</f>
        <v>2655.4949999999999</v>
      </c>
      <c r="S8" s="25">
        <f t="shared" ref="S8:S27" si="3">M8*0.95%</f>
        <v>26.428999999999998</v>
      </c>
      <c r="T8" s="27">
        <f t="shared" ref="T8:T27" si="4">S8-Q8</f>
        <v>-23.571000000000002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6168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6168</v>
      </c>
      <c r="N9" s="24">
        <f t="shared" si="1"/>
        <v>6168</v>
      </c>
      <c r="O9" s="25">
        <f t="shared" si="2"/>
        <v>169.62</v>
      </c>
      <c r="P9" s="26"/>
      <c r="Q9" s="26"/>
      <c r="R9" s="24">
        <f t="shared" ref="R9:R27" si="5">M9-(M9*2.75%)+I9*191+J9*191+K9*182+L9*100-Q9</f>
        <v>5998.38</v>
      </c>
      <c r="S9" s="25">
        <f t="shared" si="3"/>
        <v>58.595999999999997</v>
      </c>
      <c r="T9" s="27">
        <f t="shared" si="4"/>
        <v>58.595999999999997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2056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2056</v>
      </c>
      <c r="N10" s="24">
        <f t="shared" si="1"/>
        <v>2056</v>
      </c>
      <c r="O10" s="25">
        <f t="shared" si="2"/>
        <v>56.54</v>
      </c>
      <c r="P10" s="26"/>
      <c r="Q10" s="26"/>
      <c r="R10" s="24">
        <f t="shared" si="5"/>
        <v>1999.46</v>
      </c>
      <c r="S10" s="25">
        <f t="shared" si="3"/>
        <v>19.532</v>
      </c>
      <c r="T10" s="27">
        <f t="shared" si="4"/>
        <v>19.532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5"/>
        <v>999.73</v>
      </c>
      <c r="S11" s="25">
        <f t="shared" si="3"/>
        <v>9.766</v>
      </c>
      <c r="T11" s="27">
        <f t="shared" si="4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</v>
      </c>
      <c r="N12" s="24">
        <f t="shared" si="1"/>
        <v>514</v>
      </c>
      <c r="O12" s="25">
        <f t="shared" si="2"/>
        <v>14.135</v>
      </c>
      <c r="P12" s="26"/>
      <c r="Q12" s="26"/>
      <c r="R12" s="24">
        <f t="shared" si="5"/>
        <v>499.86500000000001</v>
      </c>
      <c r="S12" s="25">
        <f t="shared" si="3"/>
        <v>4.883</v>
      </c>
      <c r="T12" s="27">
        <f t="shared" si="4"/>
        <v>4.883</v>
      </c>
    </row>
    <row r="13" spans="1:20" ht="15.75" x14ac:dyDescent="0.25">
      <c r="A13" s="28">
        <v>7</v>
      </c>
      <c r="B13" s="20">
        <v>1908446140</v>
      </c>
      <c r="C13" s="54">
        <v>5140</v>
      </c>
      <c r="D13" s="29">
        <v>3084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3084</v>
      </c>
      <c r="N13" s="24">
        <f t="shared" si="1"/>
        <v>3084</v>
      </c>
      <c r="O13" s="25">
        <f t="shared" si="2"/>
        <v>84.81</v>
      </c>
      <c r="P13" s="26"/>
      <c r="Q13" s="26"/>
      <c r="R13" s="24">
        <f t="shared" si="5"/>
        <v>2999.19</v>
      </c>
      <c r="S13" s="25">
        <f t="shared" si="3"/>
        <v>29.297999999999998</v>
      </c>
      <c r="T13" s="27">
        <f t="shared" si="4"/>
        <v>29.297999999999998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1792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1792</v>
      </c>
      <c r="N14" s="24">
        <f t="shared" si="1"/>
        <v>1792</v>
      </c>
      <c r="O14" s="25">
        <f t="shared" si="2"/>
        <v>49.28</v>
      </c>
      <c r="P14" s="26"/>
      <c r="Q14" s="26"/>
      <c r="R14" s="24">
        <f t="shared" si="5"/>
        <v>1742.72</v>
      </c>
      <c r="S14" s="25">
        <f t="shared" si="3"/>
        <v>17.024000000000001</v>
      </c>
      <c r="T14" s="27">
        <f t="shared" si="4"/>
        <v>17.024000000000001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2675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2675</v>
      </c>
      <c r="N15" s="24">
        <f t="shared" si="1"/>
        <v>2675</v>
      </c>
      <c r="O15" s="25">
        <f t="shared" si="2"/>
        <v>73.5625</v>
      </c>
      <c r="P15" s="26"/>
      <c r="Q15" s="26">
        <v>50</v>
      </c>
      <c r="R15" s="24">
        <f t="shared" si="5"/>
        <v>2551.4375</v>
      </c>
      <c r="S15" s="25">
        <f t="shared" si="3"/>
        <v>25.412499999999998</v>
      </c>
      <c r="T15" s="27">
        <f t="shared" si="4"/>
        <v>-24.587500000000002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7299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7299</v>
      </c>
      <c r="N16" s="24">
        <f t="shared" si="1"/>
        <v>7299</v>
      </c>
      <c r="O16" s="25">
        <f t="shared" si="2"/>
        <v>200.7225</v>
      </c>
      <c r="P16" s="26"/>
      <c r="Q16" s="26"/>
      <c r="R16" s="24">
        <f t="shared" si="5"/>
        <v>7098.2775000000001</v>
      </c>
      <c r="S16" s="25">
        <f t="shared" si="3"/>
        <v>69.340499999999992</v>
      </c>
      <c r="T16" s="27">
        <f t="shared" si="4"/>
        <v>69.340499999999992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15000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15000</v>
      </c>
      <c r="N17" s="24">
        <f t="shared" si="1"/>
        <v>15000</v>
      </c>
      <c r="O17" s="25">
        <f t="shared" si="2"/>
        <v>412.5</v>
      </c>
      <c r="P17" s="26"/>
      <c r="Q17" s="26"/>
      <c r="R17" s="24">
        <f t="shared" si="5"/>
        <v>14587.5</v>
      </c>
      <c r="S17" s="25">
        <f t="shared" si="3"/>
        <v>142.5</v>
      </c>
      <c r="T17" s="27">
        <f t="shared" si="4"/>
        <v>142.5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5"/>
        <v>0</v>
      </c>
      <c r="S18" s="25">
        <f t="shared" si="3"/>
        <v>0</v>
      </c>
      <c r="T18" s="27">
        <f t="shared" si="4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8650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8650</v>
      </c>
      <c r="N19" s="24">
        <f t="shared" si="1"/>
        <v>9605</v>
      </c>
      <c r="O19" s="25">
        <f t="shared" si="2"/>
        <v>237.875</v>
      </c>
      <c r="P19" s="26"/>
      <c r="Q19" s="26">
        <v>120</v>
      </c>
      <c r="R19" s="24">
        <f t="shared" si="5"/>
        <v>9247.125</v>
      </c>
      <c r="S19" s="25">
        <f t="shared" si="3"/>
        <v>82.174999999999997</v>
      </c>
      <c r="T19" s="27">
        <f t="shared" si="4"/>
        <v>-37.825000000000003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720</v>
      </c>
      <c r="N20" s="24">
        <f t="shared" si="1"/>
        <v>720</v>
      </c>
      <c r="O20" s="25">
        <f t="shared" si="2"/>
        <v>19.8</v>
      </c>
      <c r="P20" s="26"/>
      <c r="Q20" s="26"/>
      <c r="R20" s="24">
        <f t="shared" si="5"/>
        <v>700.2</v>
      </c>
      <c r="S20" s="25">
        <f t="shared" si="3"/>
        <v>6.84</v>
      </c>
      <c r="T20" s="27">
        <f t="shared" si="4"/>
        <v>6.84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1028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1028</v>
      </c>
      <c r="N21" s="24">
        <f t="shared" si="1"/>
        <v>1028</v>
      </c>
      <c r="O21" s="25">
        <f t="shared" si="2"/>
        <v>28.27</v>
      </c>
      <c r="P21" s="26"/>
      <c r="Q21" s="26"/>
      <c r="R21" s="24">
        <f t="shared" si="5"/>
        <v>999.73</v>
      </c>
      <c r="S21" s="25">
        <f t="shared" si="3"/>
        <v>9.766</v>
      </c>
      <c r="T21" s="27">
        <f t="shared" si="4"/>
        <v>9.766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3598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3598</v>
      </c>
      <c r="N22" s="24">
        <f t="shared" si="1"/>
        <v>3598</v>
      </c>
      <c r="O22" s="25">
        <f t="shared" si="2"/>
        <v>98.945000000000007</v>
      </c>
      <c r="P22" s="26"/>
      <c r="Q22" s="26"/>
      <c r="R22" s="24">
        <f t="shared" si="5"/>
        <v>3499.0549999999998</v>
      </c>
      <c r="S22" s="25">
        <f t="shared" si="3"/>
        <v>34.180999999999997</v>
      </c>
      <c r="T22" s="27">
        <f t="shared" si="4"/>
        <v>34.180999999999997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3028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3028</v>
      </c>
      <c r="N23" s="24">
        <f t="shared" si="1"/>
        <v>3028</v>
      </c>
      <c r="O23" s="25">
        <f t="shared" si="2"/>
        <v>83.27</v>
      </c>
      <c r="P23" s="26"/>
      <c r="Q23" s="26">
        <v>30</v>
      </c>
      <c r="R23" s="24">
        <f t="shared" si="5"/>
        <v>2914.73</v>
      </c>
      <c r="S23" s="25">
        <f t="shared" si="3"/>
        <v>28.765999999999998</v>
      </c>
      <c r="T23" s="27">
        <f t="shared" si="4"/>
        <v>-1.2340000000000018</v>
      </c>
    </row>
    <row r="24" spans="1:20" ht="15.75" x14ac:dyDescent="0.25">
      <c r="A24" s="28">
        <v>18</v>
      </c>
      <c r="B24" s="20">
        <v>1908446151</v>
      </c>
      <c r="C24" s="54">
        <v>8536</v>
      </c>
      <c r="D24" s="29">
        <v>6480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6480</v>
      </c>
      <c r="N24" s="24">
        <f t="shared" si="1"/>
        <v>6480</v>
      </c>
      <c r="O24" s="25">
        <f t="shared" si="2"/>
        <v>178.2</v>
      </c>
      <c r="P24" s="26"/>
      <c r="Q24" s="26"/>
      <c r="R24" s="24">
        <f t="shared" si="5"/>
        <v>6301.8</v>
      </c>
      <c r="S24" s="25">
        <f t="shared" si="3"/>
        <v>61.559999999999995</v>
      </c>
      <c r="T24" s="27">
        <f t="shared" si="4"/>
        <v>61.559999999999995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2622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2622</v>
      </c>
      <c r="N25" s="24">
        <f t="shared" si="1"/>
        <v>2622</v>
      </c>
      <c r="O25" s="25">
        <f t="shared" si="2"/>
        <v>72.105000000000004</v>
      </c>
      <c r="P25" s="26"/>
      <c r="Q25" s="26">
        <v>50</v>
      </c>
      <c r="R25" s="24">
        <f t="shared" si="5"/>
        <v>2499.895</v>
      </c>
      <c r="S25" s="25">
        <f t="shared" si="3"/>
        <v>24.908999999999999</v>
      </c>
      <c r="T25" s="27">
        <f t="shared" si="4"/>
        <v>-25.091000000000001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5140</v>
      </c>
      <c r="N26" s="24">
        <f t="shared" si="1"/>
        <v>5140</v>
      </c>
      <c r="O26" s="25">
        <f t="shared" si="2"/>
        <v>141.35</v>
      </c>
      <c r="P26" s="26"/>
      <c r="Q26" s="26"/>
      <c r="R26" s="24">
        <f t="shared" si="5"/>
        <v>4998.6499999999996</v>
      </c>
      <c r="S26" s="25">
        <f t="shared" si="3"/>
        <v>48.83</v>
      </c>
      <c r="T26" s="27">
        <f t="shared" si="4"/>
        <v>48.83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2048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2048</v>
      </c>
      <c r="N27" s="40">
        <f t="shared" si="1"/>
        <v>2048</v>
      </c>
      <c r="O27" s="25">
        <f t="shared" si="2"/>
        <v>56.32</v>
      </c>
      <c r="P27" s="41"/>
      <c r="Q27" s="41"/>
      <c r="R27" s="24">
        <f t="shared" si="5"/>
        <v>1991.68</v>
      </c>
      <c r="S27" s="42">
        <f t="shared" si="3"/>
        <v>19.456</v>
      </c>
      <c r="T27" s="43">
        <f t="shared" si="4"/>
        <v>19.456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80712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5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80712</v>
      </c>
      <c r="N28" s="45">
        <f t="shared" si="7"/>
        <v>81667</v>
      </c>
      <c r="O28" s="46">
        <f t="shared" si="7"/>
        <v>2219.58</v>
      </c>
      <c r="P28" s="45">
        <f t="shared" si="7"/>
        <v>0</v>
      </c>
      <c r="Q28" s="45">
        <f t="shared" si="7"/>
        <v>300</v>
      </c>
      <c r="R28" s="45">
        <f t="shared" si="7"/>
        <v>79147.42</v>
      </c>
      <c r="S28" s="45">
        <f t="shared" si="7"/>
        <v>766.76400000000001</v>
      </c>
      <c r="T28" s="47">
        <f t="shared" si="7"/>
        <v>466.76399999999995</v>
      </c>
    </row>
    <row r="29" spans="1:20" ht="15.75" thickBot="1" x14ac:dyDescent="0.3">
      <c r="A29" s="93" t="s">
        <v>39</v>
      </c>
      <c r="B29" s="94"/>
      <c r="C29" s="95"/>
      <c r="D29" s="48">
        <f>D4+D5-D28</f>
        <v>112071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12" priority="43" operator="equal">
      <formula>212030016606640</formula>
    </cfRule>
  </conditionalFormatting>
  <conditionalFormatting sqref="D29 E4:E6 E28:K29">
    <cfRule type="cellIs" dxfId="1311" priority="41" operator="equal">
      <formula>$E$4</formula>
    </cfRule>
    <cfRule type="cellIs" dxfId="1310" priority="42" operator="equal">
      <formula>2120</formula>
    </cfRule>
  </conditionalFormatting>
  <conditionalFormatting sqref="D29:E29 F4:F6 F28:F29">
    <cfRule type="cellIs" dxfId="1309" priority="39" operator="equal">
      <formula>$F$4</formula>
    </cfRule>
    <cfRule type="cellIs" dxfId="1308" priority="40" operator="equal">
      <formula>300</formula>
    </cfRule>
  </conditionalFormatting>
  <conditionalFormatting sqref="G4:G6 G28:G29">
    <cfRule type="cellIs" dxfId="1307" priority="37" operator="equal">
      <formula>$G$4</formula>
    </cfRule>
    <cfRule type="cellIs" dxfId="1306" priority="38" operator="equal">
      <formula>1660</formula>
    </cfRule>
  </conditionalFormatting>
  <conditionalFormatting sqref="H4:H6 H28:H29">
    <cfRule type="cellIs" dxfId="1305" priority="35" operator="equal">
      <formula>$H$4</formula>
    </cfRule>
    <cfRule type="cellIs" dxfId="1304" priority="36" operator="equal">
      <formula>6640</formula>
    </cfRule>
  </conditionalFormatting>
  <conditionalFormatting sqref="T6:T28">
    <cfRule type="cellIs" dxfId="1303" priority="34" operator="lessThan">
      <formula>0</formula>
    </cfRule>
  </conditionalFormatting>
  <conditionalFormatting sqref="T7:T27">
    <cfRule type="cellIs" dxfId="1302" priority="31" operator="lessThan">
      <formula>0</formula>
    </cfRule>
    <cfRule type="cellIs" dxfId="1301" priority="32" operator="lessThan">
      <formula>0</formula>
    </cfRule>
    <cfRule type="cellIs" dxfId="1300" priority="33" operator="lessThan">
      <formula>0</formula>
    </cfRule>
  </conditionalFormatting>
  <conditionalFormatting sqref="E4:E6 E28:K28">
    <cfRule type="cellIs" dxfId="1299" priority="30" operator="equal">
      <formula>$E$4</formula>
    </cfRule>
  </conditionalFormatting>
  <conditionalFormatting sqref="D28:D29 D6 D4:M4">
    <cfRule type="cellIs" dxfId="1298" priority="29" operator="equal">
      <formula>$D$4</formula>
    </cfRule>
  </conditionalFormatting>
  <conditionalFormatting sqref="I4:I6 I28:I29">
    <cfRule type="cellIs" dxfId="1297" priority="28" operator="equal">
      <formula>$I$4</formula>
    </cfRule>
  </conditionalFormatting>
  <conditionalFormatting sqref="J4:J6 J28:J29">
    <cfRule type="cellIs" dxfId="1296" priority="27" operator="equal">
      <formula>$J$4</formula>
    </cfRule>
  </conditionalFormatting>
  <conditionalFormatting sqref="K4:K6 K28:K29">
    <cfRule type="cellIs" dxfId="1295" priority="26" operator="equal">
      <formula>$K$4</formula>
    </cfRule>
  </conditionalFormatting>
  <conditionalFormatting sqref="M4:M6">
    <cfRule type="cellIs" dxfId="1294" priority="25" operator="equal">
      <formula>$L$4</formula>
    </cfRule>
  </conditionalFormatting>
  <conditionalFormatting sqref="T7:T28">
    <cfRule type="cellIs" dxfId="1293" priority="22" operator="lessThan">
      <formula>0</formula>
    </cfRule>
    <cfRule type="cellIs" dxfId="1292" priority="23" operator="lessThan">
      <formula>0</formula>
    </cfRule>
    <cfRule type="cellIs" dxfId="1291" priority="24" operator="lessThan">
      <formula>0</formula>
    </cfRule>
  </conditionalFormatting>
  <conditionalFormatting sqref="D5:K5">
    <cfRule type="cellIs" dxfId="1290" priority="21" operator="greaterThan">
      <formula>0</formula>
    </cfRule>
  </conditionalFormatting>
  <conditionalFormatting sqref="T6:T28">
    <cfRule type="cellIs" dxfId="1289" priority="20" operator="lessThan">
      <formula>0</formula>
    </cfRule>
  </conditionalFormatting>
  <conditionalFormatting sqref="T7:T27">
    <cfRule type="cellIs" dxfId="1288" priority="17" operator="lessThan">
      <formula>0</formula>
    </cfRule>
    <cfRule type="cellIs" dxfId="1287" priority="18" operator="lessThan">
      <formula>0</formula>
    </cfRule>
    <cfRule type="cellIs" dxfId="1286" priority="19" operator="lessThan">
      <formula>0</formula>
    </cfRule>
  </conditionalFormatting>
  <conditionalFormatting sqref="T7:T28">
    <cfRule type="cellIs" dxfId="1285" priority="14" operator="lessThan">
      <formula>0</formula>
    </cfRule>
    <cfRule type="cellIs" dxfId="1284" priority="15" operator="lessThan">
      <formula>0</formula>
    </cfRule>
    <cfRule type="cellIs" dxfId="1283" priority="16" operator="lessThan">
      <formula>0</formula>
    </cfRule>
  </conditionalFormatting>
  <conditionalFormatting sqref="D5:K5">
    <cfRule type="cellIs" dxfId="1282" priority="13" operator="greaterThan">
      <formula>0</formula>
    </cfRule>
  </conditionalFormatting>
  <conditionalFormatting sqref="L4 L6 L28:L29">
    <cfRule type="cellIs" dxfId="1281" priority="12" operator="equal">
      <formula>$L$4</formula>
    </cfRule>
  </conditionalFormatting>
  <conditionalFormatting sqref="D7:S7">
    <cfRule type="cellIs" dxfId="1280" priority="11" operator="greaterThan">
      <formula>0</formula>
    </cfRule>
  </conditionalFormatting>
  <conditionalFormatting sqref="D9:S9">
    <cfRule type="cellIs" dxfId="1279" priority="10" operator="greaterThan">
      <formula>0</formula>
    </cfRule>
  </conditionalFormatting>
  <conditionalFormatting sqref="D11:S11">
    <cfRule type="cellIs" dxfId="1278" priority="9" operator="greaterThan">
      <formula>0</formula>
    </cfRule>
  </conditionalFormatting>
  <conditionalFormatting sqref="D13:S13">
    <cfRule type="cellIs" dxfId="1277" priority="8" operator="greaterThan">
      <formula>0</formula>
    </cfRule>
  </conditionalFormatting>
  <conditionalFormatting sqref="D15:S15">
    <cfRule type="cellIs" dxfId="1276" priority="7" operator="greaterThan">
      <formula>0</formula>
    </cfRule>
  </conditionalFormatting>
  <conditionalFormatting sqref="D17:S17">
    <cfRule type="cellIs" dxfId="1275" priority="6" operator="greaterThan">
      <formula>0</formula>
    </cfRule>
  </conditionalFormatting>
  <conditionalFormatting sqref="D19:S19">
    <cfRule type="cellIs" dxfId="1274" priority="5" operator="greaterThan">
      <formula>0</formula>
    </cfRule>
  </conditionalFormatting>
  <conditionalFormatting sqref="D21:S21">
    <cfRule type="cellIs" dxfId="1273" priority="4" operator="greaterThan">
      <formula>0</formula>
    </cfRule>
  </conditionalFormatting>
  <conditionalFormatting sqref="D23:S23">
    <cfRule type="cellIs" dxfId="1272" priority="3" operator="greaterThan">
      <formula>0</formula>
    </cfRule>
  </conditionalFormatting>
  <conditionalFormatting sqref="D25:S25">
    <cfRule type="cellIs" dxfId="1271" priority="2" operator="greaterThan">
      <formula>0</formula>
    </cfRule>
  </conditionalFormatting>
  <conditionalFormatting sqref="D27:S27">
    <cfRule type="cellIs" dxfId="1270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41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'29'!D29</f>
        <v>362596</v>
      </c>
      <c r="E4" s="2">
        <f>'29'!E29</f>
        <v>5615</v>
      </c>
      <c r="F4" s="2">
        <f>'29'!F29</f>
        <v>15970</v>
      </c>
      <c r="G4" s="2">
        <f>'29'!G29</f>
        <v>60</v>
      </c>
      <c r="H4" s="2">
        <f>'29'!H29</f>
        <v>34695</v>
      </c>
      <c r="I4" s="2">
        <f>'29'!I29</f>
        <v>945</v>
      </c>
      <c r="J4" s="2">
        <f>'29'!J29</f>
        <v>469</v>
      </c>
      <c r="K4" s="2">
        <f>'29'!K29</f>
        <v>337</v>
      </c>
      <c r="L4" s="2">
        <f>'29'!L29</f>
        <v>0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3" t="s">
        <v>39</v>
      </c>
      <c r="B29" s="94"/>
      <c r="C29" s="95"/>
      <c r="D29" s="48">
        <f>D4+D5-D28</f>
        <v>362596</v>
      </c>
      <c r="E29" s="48">
        <f t="shared" ref="E29:L29" si="8">E4+E5-E28</f>
        <v>5615</v>
      </c>
      <c r="F29" s="48">
        <f t="shared" si="8"/>
        <v>15970</v>
      </c>
      <c r="G29" s="48">
        <f t="shared" si="8"/>
        <v>60</v>
      </c>
      <c r="H29" s="48">
        <f t="shared" si="8"/>
        <v>34695</v>
      </c>
      <c r="I29" s="48">
        <f t="shared" si="8"/>
        <v>945</v>
      </c>
      <c r="J29" s="48">
        <f t="shared" si="8"/>
        <v>469</v>
      </c>
      <c r="K29" s="48">
        <f t="shared" si="8"/>
        <v>337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41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'30'!D29</f>
        <v>362596</v>
      </c>
      <c r="E4" s="2">
        <f>'30'!E29</f>
        <v>5615</v>
      </c>
      <c r="F4" s="2">
        <f>'30'!F29</f>
        <v>15970</v>
      </c>
      <c r="G4" s="2">
        <f>'30'!G29</f>
        <v>60</v>
      </c>
      <c r="H4" s="2">
        <f>'30'!H29</f>
        <v>34695</v>
      </c>
      <c r="I4" s="2">
        <f>'30'!I29</f>
        <v>945</v>
      </c>
      <c r="J4" s="2">
        <f>'30'!J29</f>
        <v>469</v>
      </c>
      <c r="K4" s="2">
        <f>'30'!K29</f>
        <v>337</v>
      </c>
      <c r="L4" s="2">
        <f>'30'!L29</f>
        <v>0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3" t="s">
        <v>39</v>
      </c>
      <c r="B29" s="94"/>
      <c r="C29" s="95"/>
      <c r="D29" s="48">
        <f>D4+D5-D28</f>
        <v>362596</v>
      </c>
      <c r="E29" s="48">
        <f t="shared" ref="E29:L29" si="8">E4+E5-E28</f>
        <v>5615</v>
      </c>
      <c r="F29" s="48">
        <f t="shared" si="8"/>
        <v>15970</v>
      </c>
      <c r="G29" s="48">
        <f t="shared" si="8"/>
        <v>60</v>
      </c>
      <c r="H29" s="48">
        <f t="shared" si="8"/>
        <v>34695</v>
      </c>
      <c r="I29" s="48">
        <f t="shared" si="8"/>
        <v>945</v>
      </c>
      <c r="J29" s="48">
        <f t="shared" si="8"/>
        <v>469</v>
      </c>
      <c r="K29" s="48">
        <f t="shared" si="8"/>
        <v>337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7" workbookViewId="0">
      <selection activeCell="D26" sqref="D26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/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'1'!D4</f>
        <v>218518</v>
      </c>
      <c r="E4" s="2">
        <f>'1'!E4</f>
        <v>7405</v>
      </c>
      <c r="F4" s="2">
        <f>'1'!F4</f>
        <v>16240</v>
      </c>
      <c r="G4" s="2">
        <f>'1'!G4</f>
        <v>490</v>
      </c>
      <c r="H4" s="2">
        <f>'1'!H4</f>
        <v>32720</v>
      </c>
      <c r="I4" s="2">
        <f>'1'!I4</f>
        <v>955</v>
      </c>
      <c r="J4" s="2">
        <f>'1'!J4</f>
        <v>528</v>
      </c>
      <c r="K4" s="2">
        <f>'1'!K4</f>
        <v>552</v>
      </c>
      <c r="L4" s="2">
        <f>'1'!L4</f>
        <v>0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2190519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5000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9000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20000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565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105480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690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930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1430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41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18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141450</v>
      </c>
      <c r="N7" s="24">
        <f>D7+E7*20+F7*10+G7*9+H7*9+I7*191+J7*191+K7*182+L7*100</f>
        <v>152939</v>
      </c>
      <c r="O7" s="25">
        <f>M7*2.75%</f>
        <v>3889.875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1042</v>
      </c>
      <c r="R7" s="24">
        <f>M7-(M7*2.75%)+I7*191+J7*191+K7*182+L7*100-Q7</f>
        <v>148007.125</v>
      </c>
      <c r="S7" s="25">
        <f>M7*0.95%</f>
        <v>1343.7749999999999</v>
      </c>
      <c r="T7" s="27">
        <f>S7-Q7</f>
        <v>301.77499999999986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53569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360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400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930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2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73139</v>
      </c>
      <c r="N8" s="24">
        <f t="shared" ref="N8:N27" si="1">D8+E8*20+F8*10+G8*9+H8*9+I8*191+J8*191+K8*182+L8*100</f>
        <v>73521</v>
      </c>
      <c r="O8" s="25">
        <f t="shared" ref="O8:O27" si="2">M8*2.75%</f>
        <v>2011.3225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1180</v>
      </c>
      <c r="R8" s="24">
        <f t="shared" ref="R8:R27" si="3">M8-(M8*2.75%)+I8*191+J8*191+K8*182+L8*100-Q8</f>
        <v>70329.677500000005</v>
      </c>
      <c r="S8" s="25">
        <f t="shared" ref="S8:S27" si="4">M8*0.95%</f>
        <v>694.82050000000004</v>
      </c>
      <c r="T8" s="27">
        <f t="shared" ref="T8:T27" si="5">S8-Q8</f>
        <v>-485.17949999999996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181854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290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480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1910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50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12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210364</v>
      </c>
      <c r="N9" s="24">
        <f t="shared" si="1"/>
        <v>222671</v>
      </c>
      <c r="O9" s="25">
        <f t="shared" si="2"/>
        <v>5785.01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1658</v>
      </c>
      <c r="R9" s="24">
        <f t="shared" si="3"/>
        <v>215227.99</v>
      </c>
      <c r="S9" s="25">
        <f t="shared" si="4"/>
        <v>1998.4579999999999</v>
      </c>
      <c r="T9" s="27">
        <f t="shared" si="5"/>
        <v>340.45799999999986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51027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50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340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46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4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7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56587</v>
      </c>
      <c r="N10" s="24">
        <f t="shared" si="1"/>
        <v>67411</v>
      </c>
      <c r="O10" s="25">
        <f t="shared" si="2"/>
        <v>1556.1424999999999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280</v>
      </c>
      <c r="R10" s="24">
        <f t="shared" si="3"/>
        <v>65574.857499999998</v>
      </c>
      <c r="S10" s="25">
        <f t="shared" si="4"/>
        <v>537.57650000000001</v>
      </c>
      <c r="T10" s="27">
        <f t="shared" si="5"/>
        <v>257.57650000000001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107979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1145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61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43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126284</v>
      </c>
      <c r="N11" s="24">
        <f t="shared" si="1"/>
        <v>151062</v>
      </c>
      <c r="O11" s="25">
        <f t="shared" si="2"/>
        <v>3472.81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734</v>
      </c>
      <c r="R11" s="24">
        <f t="shared" si="3"/>
        <v>146855.19</v>
      </c>
      <c r="S11" s="25">
        <f t="shared" si="4"/>
        <v>1199.6979999999999</v>
      </c>
      <c r="T11" s="27">
        <f t="shared" si="5"/>
        <v>465.69799999999987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51930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800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1200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950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6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88480</v>
      </c>
      <c r="N12" s="24">
        <f t="shared" si="1"/>
        <v>89626</v>
      </c>
      <c r="O12" s="25">
        <f t="shared" si="2"/>
        <v>2433.1999999999998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279</v>
      </c>
      <c r="R12" s="24">
        <f t="shared" si="3"/>
        <v>86913.8</v>
      </c>
      <c r="S12" s="25">
        <f t="shared" si="4"/>
        <v>840.56</v>
      </c>
      <c r="T12" s="27">
        <f t="shared" si="5"/>
        <v>561.55999999999995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65132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100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200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10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67932</v>
      </c>
      <c r="N13" s="24">
        <f t="shared" si="1"/>
        <v>69752</v>
      </c>
      <c r="O13" s="25">
        <f t="shared" si="2"/>
        <v>1868.13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19</v>
      </c>
      <c r="R13" s="24">
        <f t="shared" si="3"/>
        <v>67864.87</v>
      </c>
      <c r="S13" s="25">
        <f t="shared" si="4"/>
        <v>645.35399999999993</v>
      </c>
      <c r="T13" s="27">
        <f t="shared" si="5"/>
        <v>626.35399999999993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98432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550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650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140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1170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33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127722</v>
      </c>
      <c r="N14" s="24">
        <f t="shared" si="1"/>
        <v>134571</v>
      </c>
      <c r="O14" s="25">
        <f t="shared" si="2"/>
        <v>3512.355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985</v>
      </c>
      <c r="R14" s="24">
        <f t="shared" si="3"/>
        <v>130073.645</v>
      </c>
      <c r="S14" s="25">
        <f t="shared" si="4"/>
        <v>1213.3589999999999</v>
      </c>
      <c r="T14" s="27">
        <f t="shared" si="5"/>
        <v>228.35899999999992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125845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60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40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270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8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129965</v>
      </c>
      <c r="N15" s="24">
        <f t="shared" si="1"/>
        <v>133495</v>
      </c>
      <c r="O15" s="25">
        <f t="shared" si="2"/>
        <v>3574.0374999999999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1181</v>
      </c>
      <c r="R15" s="24">
        <f t="shared" si="3"/>
        <v>128739.96249999999</v>
      </c>
      <c r="S15" s="25">
        <f t="shared" si="4"/>
        <v>1234.6675</v>
      </c>
      <c r="T15" s="27">
        <f t="shared" si="5"/>
        <v>53.667500000000018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129319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80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210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950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11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141569</v>
      </c>
      <c r="N16" s="24">
        <f t="shared" si="1"/>
        <v>147310</v>
      </c>
      <c r="O16" s="25">
        <f t="shared" si="2"/>
        <v>3893.1475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1597</v>
      </c>
      <c r="R16" s="24">
        <f t="shared" si="3"/>
        <v>141819.85250000001</v>
      </c>
      <c r="S16" s="25">
        <f t="shared" si="4"/>
        <v>1344.9055000000001</v>
      </c>
      <c r="T16" s="27">
        <f t="shared" si="5"/>
        <v>-252.09449999999993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86394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450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60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850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35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7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105084</v>
      </c>
      <c r="N17" s="24">
        <f t="shared" si="1"/>
        <v>113043</v>
      </c>
      <c r="O17" s="25">
        <f t="shared" si="2"/>
        <v>2889.81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921</v>
      </c>
      <c r="R17" s="24">
        <f t="shared" si="3"/>
        <v>109232.19</v>
      </c>
      <c r="S17" s="25">
        <f t="shared" si="4"/>
        <v>998.298</v>
      </c>
      <c r="T17" s="27">
        <f t="shared" si="5"/>
        <v>77.298000000000002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73243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15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73243</v>
      </c>
      <c r="N18" s="24">
        <f t="shared" si="1"/>
        <v>76108</v>
      </c>
      <c r="O18" s="25">
        <f t="shared" si="2"/>
        <v>2014.1825000000001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1487</v>
      </c>
      <c r="R18" s="24">
        <f t="shared" si="3"/>
        <v>72606.817500000005</v>
      </c>
      <c r="S18" s="25">
        <f t="shared" si="4"/>
        <v>695.80849999999998</v>
      </c>
      <c r="T18" s="27">
        <f t="shared" si="5"/>
        <v>-791.19150000000002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105817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120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170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810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47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2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3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117207</v>
      </c>
      <c r="N19" s="24">
        <f t="shared" si="1"/>
        <v>127112</v>
      </c>
      <c r="O19" s="25">
        <f t="shared" si="2"/>
        <v>3223.1925000000001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1440</v>
      </c>
      <c r="R19" s="24">
        <f t="shared" si="3"/>
        <v>122448.8075</v>
      </c>
      <c r="S19" s="25">
        <f t="shared" si="4"/>
        <v>1113.4665</v>
      </c>
      <c r="T19" s="27">
        <f t="shared" si="5"/>
        <v>-326.5335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60039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50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150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10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62889</v>
      </c>
      <c r="N20" s="24">
        <f t="shared" si="1"/>
        <v>65709</v>
      </c>
      <c r="O20" s="25">
        <f t="shared" si="2"/>
        <v>1729.4475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1430</v>
      </c>
      <c r="R20" s="24">
        <f t="shared" si="3"/>
        <v>62549.552499999998</v>
      </c>
      <c r="S20" s="25">
        <f t="shared" si="4"/>
        <v>597.44550000000004</v>
      </c>
      <c r="T20" s="27">
        <f t="shared" si="5"/>
        <v>-832.55449999999996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60931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350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500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38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76081</v>
      </c>
      <c r="N21" s="24">
        <f t="shared" si="1"/>
        <v>83339</v>
      </c>
      <c r="O21" s="25">
        <f t="shared" si="2"/>
        <v>2092.2275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244</v>
      </c>
      <c r="R21" s="24">
        <f t="shared" si="3"/>
        <v>81002.772500000006</v>
      </c>
      <c r="S21" s="25">
        <f t="shared" si="4"/>
        <v>722.76949999999999</v>
      </c>
      <c r="T21" s="27">
        <f t="shared" si="5"/>
        <v>478.76949999999999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151964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930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570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30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890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42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184544</v>
      </c>
      <c r="N22" s="24">
        <f t="shared" si="1"/>
        <v>194386</v>
      </c>
      <c r="O22" s="25">
        <f t="shared" si="2"/>
        <v>5074.96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1407</v>
      </c>
      <c r="R22" s="24">
        <f t="shared" si="3"/>
        <v>187904.04</v>
      </c>
      <c r="S22" s="25">
        <f t="shared" si="4"/>
        <v>1753.1679999999999</v>
      </c>
      <c r="T22" s="27">
        <f t="shared" si="5"/>
        <v>346.16799999999989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70970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1000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600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50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96370</v>
      </c>
      <c r="N23" s="24">
        <f t="shared" si="1"/>
        <v>106830</v>
      </c>
      <c r="O23" s="25">
        <f t="shared" si="2"/>
        <v>2650.1750000000002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717</v>
      </c>
      <c r="R23" s="24">
        <f t="shared" si="3"/>
        <v>103462.825</v>
      </c>
      <c r="S23" s="25">
        <f t="shared" si="4"/>
        <v>915.51499999999999</v>
      </c>
      <c r="T23" s="27">
        <f t="shared" si="5"/>
        <v>198.51499999999999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245801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630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1090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10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2570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39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32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292521</v>
      </c>
      <c r="N24" s="24">
        <f t="shared" si="1"/>
        <v>306749</v>
      </c>
      <c r="O24" s="25">
        <f t="shared" si="2"/>
        <v>8044.3275000000003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1283</v>
      </c>
      <c r="R24" s="24">
        <f t="shared" si="3"/>
        <v>297421.67249999999</v>
      </c>
      <c r="S24" s="25">
        <f t="shared" si="4"/>
        <v>2778.9494999999997</v>
      </c>
      <c r="T24" s="27">
        <f t="shared" si="5"/>
        <v>1495.9494999999997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68340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410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220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100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650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26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12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85490</v>
      </c>
      <c r="N25" s="24">
        <f t="shared" si="1"/>
        <v>92640</v>
      </c>
      <c r="O25" s="25">
        <f t="shared" si="2"/>
        <v>2350.9749999999999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762</v>
      </c>
      <c r="R25" s="24">
        <f t="shared" si="3"/>
        <v>89527.024999999994</v>
      </c>
      <c r="S25" s="25">
        <f t="shared" si="4"/>
        <v>812.15499999999997</v>
      </c>
      <c r="T25" s="27">
        <f t="shared" si="5"/>
        <v>50.154999999999973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84950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370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760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1860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18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116690</v>
      </c>
      <c r="N26" s="24">
        <f t="shared" si="1"/>
        <v>120921</v>
      </c>
      <c r="O26" s="25">
        <f t="shared" si="2"/>
        <v>3208.9749999999999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680</v>
      </c>
      <c r="R26" s="24">
        <f t="shared" si="3"/>
        <v>117032.02499999999</v>
      </c>
      <c r="S26" s="25">
        <f t="shared" si="4"/>
        <v>1108.5550000000001</v>
      </c>
      <c r="T26" s="27">
        <f t="shared" si="5"/>
        <v>428.55500000000006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67425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67425</v>
      </c>
      <c r="N27" s="40">
        <f t="shared" si="1"/>
        <v>72065</v>
      </c>
      <c r="O27" s="25">
        <f t="shared" si="2"/>
        <v>1854.1875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550</v>
      </c>
      <c r="R27" s="24">
        <f t="shared" si="3"/>
        <v>69660.8125</v>
      </c>
      <c r="S27" s="42">
        <f t="shared" si="4"/>
        <v>640.53750000000002</v>
      </c>
      <c r="T27" s="43">
        <f t="shared" si="5"/>
        <v>90.537500000000023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2046441</v>
      </c>
      <c r="E28" s="45">
        <f t="shared" si="6"/>
        <v>6790</v>
      </c>
      <c r="F28" s="45">
        <f t="shared" ref="F28:T28" si="7">SUM(F7:F27)</f>
        <v>9270</v>
      </c>
      <c r="G28" s="45">
        <f t="shared" si="7"/>
        <v>430</v>
      </c>
      <c r="H28" s="45">
        <f t="shared" si="7"/>
        <v>18025</v>
      </c>
      <c r="I28" s="45">
        <f t="shared" si="7"/>
        <v>575</v>
      </c>
      <c r="J28" s="45">
        <f t="shared" si="7"/>
        <v>59</v>
      </c>
      <c r="K28" s="45">
        <f t="shared" si="7"/>
        <v>215</v>
      </c>
      <c r="L28" s="45">
        <f t="shared" si="7"/>
        <v>0</v>
      </c>
      <c r="M28" s="45">
        <f t="shared" si="7"/>
        <v>2441036</v>
      </c>
      <c r="N28" s="45">
        <f t="shared" si="7"/>
        <v>2601260</v>
      </c>
      <c r="O28" s="46">
        <f t="shared" si="7"/>
        <v>67128.489999999991</v>
      </c>
      <c r="P28" s="45">
        <f t="shared" si="7"/>
        <v>0</v>
      </c>
      <c r="Q28" s="45">
        <f t="shared" si="7"/>
        <v>19876</v>
      </c>
      <c r="R28" s="45">
        <f t="shared" si="7"/>
        <v>2514255.5099999998</v>
      </c>
      <c r="S28" s="45">
        <f t="shared" si="7"/>
        <v>23189.841999999997</v>
      </c>
      <c r="T28" s="47">
        <f t="shared" si="7"/>
        <v>3313.8419999999983</v>
      </c>
    </row>
    <row r="29" spans="1:20" ht="15.75" thickBot="1" x14ac:dyDescent="0.3">
      <c r="A29" s="93" t="s">
        <v>39</v>
      </c>
      <c r="B29" s="94"/>
      <c r="C29" s="95"/>
      <c r="D29" s="48">
        <f>D4+D5-D28</f>
        <v>362596</v>
      </c>
      <c r="E29" s="48">
        <f t="shared" ref="E29:L29" si="8">E4+E5-E28</f>
        <v>5615</v>
      </c>
      <c r="F29" s="48">
        <f t="shared" si="8"/>
        <v>15970</v>
      </c>
      <c r="G29" s="48">
        <f t="shared" si="8"/>
        <v>60</v>
      </c>
      <c r="H29" s="48">
        <f t="shared" si="8"/>
        <v>34695</v>
      </c>
      <c r="I29" s="48">
        <f t="shared" si="8"/>
        <v>945</v>
      </c>
      <c r="J29" s="48">
        <f t="shared" si="8"/>
        <v>469</v>
      </c>
      <c r="K29" s="48">
        <f t="shared" si="8"/>
        <v>337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M13" sqref="M13"/>
    </sheetView>
  </sheetViews>
  <sheetFormatPr defaultRowHeight="15" x14ac:dyDescent="0.25"/>
  <cols>
    <col min="1" max="1" width="18.85546875" customWidth="1"/>
    <col min="2" max="2" width="16.140625" customWidth="1"/>
    <col min="3" max="9" width="12.7109375" customWidth="1"/>
  </cols>
  <sheetData>
    <row r="1" spans="1:12" ht="26.25" x14ac:dyDescent="0.4">
      <c r="A1" s="124" t="s">
        <v>65</v>
      </c>
      <c r="B1" s="124"/>
      <c r="C1" s="124"/>
      <c r="D1" s="124"/>
      <c r="E1" s="124"/>
      <c r="F1" s="124"/>
      <c r="G1" s="124"/>
      <c r="H1" s="124"/>
      <c r="I1" s="124"/>
      <c r="J1" s="76"/>
    </row>
    <row r="2" spans="1:12" ht="26.25" x14ac:dyDescent="0.4">
      <c r="A2" s="77" t="s">
        <v>66</v>
      </c>
      <c r="B2" s="78" t="s">
        <v>67</v>
      </c>
      <c r="C2" s="79" t="s">
        <v>68</v>
      </c>
      <c r="D2" s="79" t="s">
        <v>69</v>
      </c>
      <c r="E2" s="79" t="s">
        <v>70</v>
      </c>
      <c r="F2" s="79" t="s">
        <v>94</v>
      </c>
      <c r="G2" s="79" t="s">
        <v>99</v>
      </c>
      <c r="H2" s="87" t="s">
        <v>100</v>
      </c>
      <c r="I2" s="80" t="s">
        <v>71</v>
      </c>
      <c r="J2" s="81"/>
    </row>
    <row r="3" spans="1:12" ht="18.75" x14ac:dyDescent="0.3">
      <c r="A3" s="88" t="s">
        <v>72</v>
      </c>
      <c r="B3" s="88">
        <v>60000</v>
      </c>
      <c r="C3" s="88">
        <f>'11'!E7*20+'11'!F7*10+'11'!G7*9+'11'!H7*9</f>
        <v>360</v>
      </c>
      <c r="D3" s="88">
        <f>'12'!E7*20+'12'!F7*10+'12'!G7*9+'12'!H7*9</f>
        <v>16320</v>
      </c>
      <c r="E3" s="88">
        <f>'13'!E7*20+'13'!F7*10+'13'!G7*9+'13'!H7*9</f>
        <v>3600</v>
      </c>
      <c r="F3" s="88">
        <f>'14'!F7*20+'14'!G7*10+'14'!H7*9+'14'!I7*9</f>
        <v>12700</v>
      </c>
      <c r="G3" s="88">
        <f>'15'!E7*20+'15'!F7*10+'15'!G7*9+'15'!H7*9</f>
        <v>0</v>
      </c>
      <c r="H3" s="88">
        <f>SUM(C3:G3)</f>
        <v>32980</v>
      </c>
      <c r="I3" s="88">
        <f>B3-H3</f>
        <v>27020</v>
      </c>
      <c r="J3" s="81"/>
    </row>
    <row r="4" spans="1:12" ht="18.75" x14ac:dyDescent="0.3">
      <c r="A4" s="88" t="s">
        <v>73</v>
      </c>
      <c r="B4" s="88">
        <v>20000</v>
      </c>
      <c r="C4" s="88">
        <f>'11'!E8*20+'11'!F8*10+'11'!G8*9+'11'!H8*9</f>
        <v>0</v>
      </c>
      <c r="D4" s="88">
        <f>'12'!E8*20+'12'!F8*10+'12'!G8*9+'12'!H8*9</f>
        <v>5250</v>
      </c>
      <c r="E4" s="88">
        <f>'13'!E8*20+'13'!F8*10+'13'!G8*9+'13'!H8*9</f>
        <v>5250</v>
      </c>
      <c r="F4" s="88">
        <f>'14'!E8*20+'14'!F8*10+'14'!G8*9+'14'!H8*9</f>
        <v>0</v>
      </c>
      <c r="G4" s="88">
        <f>'15'!E8*20+'15'!F8*10+'15'!G8*9+'15'!H8*9</f>
        <v>3000</v>
      </c>
      <c r="H4" s="88">
        <f t="shared" ref="H4:H23" si="0">SUM(C4:G4)</f>
        <v>13500</v>
      </c>
      <c r="I4" s="88">
        <f t="shared" ref="I4:I23" si="1">B4-H4</f>
        <v>6500</v>
      </c>
      <c r="J4" s="81"/>
    </row>
    <row r="5" spans="1:12" ht="18.75" x14ac:dyDescent="0.3">
      <c r="A5" s="88" t="s">
        <v>74</v>
      </c>
      <c r="B5" s="88">
        <v>60000</v>
      </c>
      <c r="C5" s="88">
        <f>'11'!E9*20+'11'!F9*10+'11'!G9*9+'11'!H9*9</f>
        <v>5940</v>
      </c>
      <c r="D5" s="88">
        <f>'12'!E9*20+'12'!F9*10+'12'!G9*9+'12'!H9*9</f>
        <v>6950</v>
      </c>
      <c r="E5" s="88">
        <f>'13'!E9*20+'13'!F9*10+'13'!G9*9+'13'!H9*9</f>
        <v>2970</v>
      </c>
      <c r="F5" s="88">
        <f>'14'!E9*20+'14'!F9*10+'14'!G9*9+'14'!H9*9</f>
        <v>5150</v>
      </c>
      <c r="G5" s="88">
        <f>'15'!E9*20+'15'!F9*10+'15'!G9*9+'15'!H9*9</f>
        <v>0</v>
      </c>
      <c r="H5" s="88">
        <f t="shared" si="0"/>
        <v>21010</v>
      </c>
      <c r="I5" s="88">
        <f t="shared" si="1"/>
        <v>38990</v>
      </c>
      <c r="J5" s="81"/>
    </row>
    <row r="6" spans="1:12" ht="18.75" x14ac:dyDescent="0.3">
      <c r="A6" s="88" t="s">
        <v>75</v>
      </c>
      <c r="B6" s="88">
        <v>20000</v>
      </c>
      <c r="C6" s="88">
        <f>'11'!E10*20+'11'!F10*10+'11'!G10*9+'11'!H10*9</f>
        <v>1180</v>
      </c>
      <c r="D6" s="88">
        <f>'12'!E10*20+'12'!F10*10+'12'!G10*9+'12'!H10*9</f>
        <v>0</v>
      </c>
      <c r="E6" s="88">
        <f>'13'!E10*20+'13'!F10*10+'13'!G10*9+'13'!H10*9</f>
        <v>1030</v>
      </c>
      <c r="F6" s="88">
        <f>'14'!E10*20+'14'!F10*10+'14'!G10*9+'14'!H10*9</f>
        <v>1500</v>
      </c>
      <c r="G6" s="88">
        <f>'15'!E10*20+'15'!F10*10+'15'!G10*9+'15'!H10*9</f>
        <v>0</v>
      </c>
      <c r="H6" s="88">
        <f t="shared" si="0"/>
        <v>3710</v>
      </c>
      <c r="I6" s="88">
        <f t="shared" si="1"/>
        <v>16290</v>
      </c>
      <c r="J6" s="81"/>
    </row>
    <row r="7" spans="1:12" ht="18.75" x14ac:dyDescent="0.3">
      <c r="A7" s="88" t="s">
        <v>76</v>
      </c>
      <c r="B7" s="88">
        <v>20000</v>
      </c>
      <c r="C7" s="88">
        <f>'11'!E11*20+'11'!F11*10+'11'!G11*9+'11'!H11*9</f>
        <v>8265</v>
      </c>
      <c r="D7" s="88">
        <f>'12'!E11*20+'12'!F11*10+'12'!G11*9+'12'!H11*9</f>
        <v>6250</v>
      </c>
      <c r="E7" s="88">
        <f>'13'!E11*20+'13'!F11*10+'13'!G11*9+'13'!H11*9</f>
        <v>1540</v>
      </c>
      <c r="F7" s="88">
        <f>'14'!E11*20+'14'!F11*10+'14'!G11*9+'14'!H11*9</f>
        <v>0</v>
      </c>
      <c r="G7" s="88">
        <f>'15'!E11*20+'15'!F11*10+'15'!G11*9+'15'!H11*9</f>
        <v>0</v>
      </c>
      <c r="H7" s="88">
        <f t="shared" si="0"/>
        <v>16055</v>
      </c>
      <c r="I7" s="88">
        <f t="shared" si="1"/>
        <v>3945</v>
      </c>
      <c r="J7" s="81"/>
      <c r="L7" s="82"/>
    </row>
    <row r="8" spans="1:12" ht="18.75" x14ac:dyDescent="0.3">
      <c r="A8" s="88" t="s">
        <v>77</v>
      </c>
      <c r="B8" s="88">
        <v>20000</v>
      </c>
      <c r="C8" s="88">
        <f>'11'!E12*20+'11'!F12*10+'11'!G12*9+'11'!H12*9</f>
        <v>0</v>
      </c>
      <c r="D8" s="88">
        <f>'12'!E12*20+'12'!F12*10+'12'!G12*9+'12'!H12*9</f>
        <v>0</v>
      </c>
      <c r="E8" s="88">
        <f>'13'!E12*20+'13'!F12*10+'13'!G12*9+'13'!H12*9</f>
        <v>3900</v>
      </c>
      <c r="F8" s="88">
        <f>'14'!E12*20+'14'!F12*10+'14'!G12*9+'14'!H12*9</f>
        <v>28750</v>
      </c>
      <c r="G8" s="88">
        <f>'15'!E12*20+'15'!F12*10+'15'!G12*9+'15'!H12*9</f>
        <v>0</v>
      </c>
      <c r="H8" s="88">
        <f t="shared" si="0"/>
        <v>32650</v>
      </c>
      <c r="I8" s="86">
        <f t="shared" si="1"/>
        <v>-12650</v>
      </c>
      <c r="J8" s="81"/>
    </row>
    <row r="9" spans="1:12" ht="18.75" x14ac:dyDescent="0.3">
      <c r="A9" s="88" t="s">
        <v>78</v>
      </c>
      <c r="B9" s="88">
        <v>20000</v>
      </c>
      <c r="C9" s="88">
        <f>'11'!E13*20+'11'!F13*10+'11'!G13*9+'11'!H13*9</f>
        <v>0</v>
      </c>
      <c r="D9" s="88">
        <f>'12'!E13*20+'12'!F13*10+'12'!G13*9+'12'!H13*9</f>
        <v>0</v>
      </c>
      <c r="E9" s="88">
        <f>'13'!E13*20+'13'!F13*10+'13'!G13*9+'13'!H13*9</f>
        <v>0</v>
      </c>
      <c r="F9" s="88">
        <f>'14'!E13*20+'14'!F13*10+'14'!G13*9+'14'!H13*9</f>
        <v>1900</v>
      </c>
      <c r="G9" s="88">
        <f>'15'!E13*20+'15'!F13*10+'15'!G13*9+'15'!H13*9</f>
        <v>900</v>
      </c>
      <c r="H9" s="88">
        <f t="shared" si="0"/>
        <v>2800</v>
      </c>
      <c r="I9" s="88">
        <f t="shared" si="1"/>
        <v>17200</v>
      </c>
      <c r="J9" s="81"/>
    </row>
    <row r="10" spans="1:12" ht="18.75" x14ac:dyDescent="0.3">
      <c r="A10" s="88" t="s">
        <v>79</v>
      </c>
      <c r="B10" s="88">
        <v>60000</v>
      </c>
      <c r="C10" s="88">
        <f>'11'!E14*20+'11'!F14*10+'11'!G14*9+'11'!H14*9</f>
        <v>0</v>
      </c>
      <c r="D10" s="88">
        <f>'12'!E14*20+'12'!F14*10+'12'!G14*9+'12'!H14*9</f>
        <v>17160</v>
      </c>
      <c r="E10" s="88">
        <f>'13'!E14*20+'13'!F14*10+'13'!G14*9+'13'!H14*9</f>
        <v>0</v>
      </c>
      <c r="F10" s="88">
        <f>'14'!E14*20+'14'!F14*10+'14'!G14*9+'14'!H14*9</f>
        <v>5920</v>
      </c>
      <c r="G10" s="88">
        <f>'15'!E14*20+'15'!F14*10+'15'!G14*9+'15'!H14*9</f>
        <v>4590</v>
      </c>
      <c r="H10" s="88">
        <f t="shared" si="0"/>
        <v>27670</v>
      </c>
      <c r="I10" s="88">
        <f t="shared" si="1"/>
        <v>32330</v>
      </c>
      <c r="J10" s="81"/>
    </row>
    <row r="11" spans="1:12" ht="18.75" x14ac:dyDescent="0.3">
      <c r="A11" s="88" t="s">
        <v>80</v>
      </c>
      <c r="B11" s="88">
        <v>60000</v>
      </c>
      <c r="C11" s="88">
        <f>'11'!E15*20+'11'!F15*10+'11'!G15*9+'11'!H15*9</f>
        <v>450</v>
      </c>
      <c r="D11" s="88">
        <f>'12'!E15*20+'12'!F15*10+'12'!G15*9+'12'!H15*9</f>
        <v>0</v>
      </c>
      <c r="E11" s="88">
        <f>'13'!E15*20+'13'!F15*10+'13'!G15*9+'13'!H15*9</f>
        <v>0</v>
      </c>
      <c r="F11" s="88">
        <f>'14'!E15*20+'14'!F15*10+'14'!G15*9+'14'!H15*9</f>
        <v>540</v>
      </c>
      <c r="G11" s="88">
        <f>'15'!E15*20+'15'!F15*10+'15'!G15*9+'15'!H15*9</f>
        <v>1220</v>
      </c>
      <c r="H11" s="88">
        <f t="shared" si="0"/>
        <v>2210</v>
      </c>
      <c r="I11" s="88">
        <f t="shared" si="1"/>
        <v>57790</v>
      </c>
      <c r="J11" s="81"/>
    </row>
    <row r="12" spans="1:12" ht="18.75" x14ac:dyDescent="0.3">
      <c r="A12" s="88" t="s">
        <v>81</v>
      </c>
      <c r="B12" s="88">
        <v>60000</v>
      </c>
      <c r="C12" s="88">
        <f>'11'!E16*20+'11'!F16*10+'11'!G16*9+'11'!H16*9</f>
        <v>720</v>
      </c>
      <c r="D12" s="88">
        <f>'12'!E16*20+'12'!F16*10+'12'!G16*9+'12'!H16*9</f>
        <v>1500</v>
      </c>
      <c r="E12" s="88">
        <f>'13'!E16*20+'13'!F16*10+'13'!G16*9+'13'!H16*9</f>
        <v>900</v>
      </c>
      <c r="F12" s="88">
        <f>'14'!E16*20+'14'!F16*10+'14'!G16*9+'14'!H16*9</f>
        <v>280</v>
      </c>
      <c r="G12" s="88">
        <f>'15'!E16*20+'15'!F16*10+'15'!G16*9+'15'!H16*9</f>
        <v>3850</v>
      </c>
      <c r="H12" s="88">
        <f t="shared" si="0"/>
        <v>7250</v>
      </c>
      <c r="I12" s="88">
        <f t="shared" si="1"/>
        <v>52750</v>
      </c>
      <c r="J12" s="81"/>
    </row>
    <row r="13" spans="1:12" ht="18.75" x14ac:dyDescent="0.3">
      <c r="A13" s="88" t="s">
        <v>82</v>
      </c>
      <c r="B13" s="88">
        <v>50000</v>
      </c>
      <c r="C13" s="88">
        <f>'11'!E17*20+'11'!F17*10+'11'!G17*9+'11'!H17*9</f>
        <v>4080</v>
      </c>
      <c r="D13" s="88">
        <f>'12'!E17*20+'12'!F17*10+'12'!G17*9+'12'!H17*9</f>
        <v>4170</v>
      </c>
      <c r="E13" s="88">
        <f>'13'!E17*20+'13'!F17*10+'13'!G17*9+'13'!H17*9</f>
        <v>3250</v>
      </c>
      <c r="F13" s="88">
        <f>'14'!E17*20+'14'!F17*10+'14'!G17*9+'14'!H17*9</f>
        <v>900</v>
      </c>
      <c r="G13" s="88">
        <f>'15'!E17*20+'15'!F17*10+'15'!G17*9+'15'!H17*9</f>
        <v>2900</v>
      </c>
      <c r="H13" s="88">
        <f t="shared" si="0"/>
        <v>15300</v>
      </c>
      <c r="I13" s="88">
        <f t="shared" si="1"/>
        <v>34700</v>
      </c>
      <c r="J13" s="81"/>
    </row>
    <row r="14" spans="1:12" ht="18.75" x14ac:dyDescent="0.3">
      <c r="A14" s="89" t="s">
        <v>83</v>
      </c>
      <c r="B14" s="89">
        <v>40000</v>
      </c>
      <c r="C14" s="89">
        <f>'11'!E18*20+'11'!F18*10+'11'!G18*9+'11'!H18*9</f>
        <v>0</v>
      </c>
      <c r="D14" s="89">
        <f>'12'!E18*20+'12'!F18*10+'12'!G18*9+'12'!H18*9</f>
        <v>0</v>
      </c>
      <c r="E14" s="89">
        <f>'13'!E18*20+'13'!F18*10+'13'!G18*9+'13'!H18*9</f>
        <v>0</v>
      </c>
      <c r="F14" s="89">
        <f>'14'!E18*20+'14'!F18*10+'14'!G18*9+'14'!H18*9</f>
        <v>0</v>
      </c>
      <c r="G14" s="89">
        <f>'15'!E18*20+'15'!F18*10+'15'!G18*9+'15'!H18*9</f>
        <v>0</v>
      </c>
      <c r="H14" s="89">
        <f t="shared" si="0"/>
        <v>0</v>
      </c>
      <c r="I14" s="89">
        <f t="shared" si="1"/>
        <v>40000</v>
      </c>
      <c r="J14" s="81"/>
    </row>
    <row r="15" spans="1:12" ht="18.75" x14ac:dyDescent="0.3">
      <c r="A15" s="88" t="s">
        <v>84</v>
      </c>
      <c r="B15" s="88">
        <v>50000</v>
      </c>
      <c r="C15" s="88">
        <f>'11'!E19*20+'11'!F19*10+'11'!G19*9+'11'!H19*9</f>
        <v>2580</v>
      </c>
      <c r="D15" s="88">
        <f>'12'!E19*20+'12'!F19*10+'12'!G19*9+'12'!H19*9</f>
        <v>1190</v>
      </c>
      <c r="E15" s="88">
        <f>'13'!E19*20+'13'!F19*10+'13'!G19*9+'13'!H19*9</f>
        <v>2250</v>
      </c>
      <c r="F15" s="88">
        <f>'14'!E19*20+'14'!F19*10+'14'!G19*9+'14'!H19*9</f>
        <v>540</v>
      </c>
      <c r="G15" s="88">
        <f>'15'!E19*20+'15'!F19*10+'15'!G19*9+'15'!H19*9</f>
        <v>0</v>
      </c>
      <c r="H15" s="88">
        <f t="shared" si="0"/>
        <v>6560</v>
      </c>
      <c r="I15" s="88">
        <f t="shared" si="1"/>
        <v>43440</v>
      </c>
      <c r="J15" s="81"/>
    </row>
    <row r="16" spans="1:12" ht="18.75" x14ac:dyDescent="0.3">
      <c r="A16" s="88" t="s">
        <v>85</v>
      </c>
      <c r="B16" s="88">
        <v>20000</v>
      </c>
      <c r="C16" s="88">
        <f>'11'!E20*20+'11'!F20*10+'11'!G20*9+'11'!H20*9</f>
        <v>0</v>
      </c>
      <c r="D16" s="88">
        <f>'12'!E20*20+'12'!F20*10+'12'!G20*9+'12'!H20*9</f>
        <v>0</v>
      </c>
      <c r="E16" s="88">
        <f>'13'!E20*20+'13'!F20*10+'13'!G20*9+'13'!H20*9</f>
        <v>0</v>
      </c>
      <c r="F16" s="88">
        <f>'14'!E20*20+'14'!F20*10+'14'!G20*9+'14'!H20*9</f>
        <v>1900</v>
      </c>
      <c r="G16" s="88">
        <f>'15'!E20*20+'15'!F20*10+'15'!G20*9+'15'!H20*9</f>
        <v>0</v>
      </c>
      <c r="H16" s="88">
        <f t="shared" si="0"/>
        <v>1900</v>
      </c>
      <c r="I16" s="88">
        <f t="shared" si="1"/>
        <v>18100</v>
      </c>
      <c r="J16" s="81"/>
    </row>
    <row r="17" spans="1:10" ht="18.75" x14ac:dyDescent="0.3">
      <c r="A17" s="88" t="s">
        <v>86</v>
      </c>
      <c r="B17" s="88">
        <v>20000</v>
      </c>
      <c r="C17" s="88">
        <f>'11'!E21*20+'11'!F21*10+'11'!G21*9+'11'!H21*9</f>
        <v>0</v>
      </c>
      <c r="D17" s="88">
        <f>'12'!E21*20+'12'!F21*10+'12'!G21*9+'12'!H21*9</f>
        <v>0</v>
      </c>
      <c r="E17" s="88">
        <f>'13'!E21*20+'13'!F21*10+'13'!G21*9+'13'!H21*9</f>
        <v>0</v>
      </c>
      <c r="F17" s="88">
        <f>'14'!E21*20+'14'!F21*10+'14'!G21*9+'14'!H21*9</f>
        <v>4000</v>
      </c>
      <c r="G17" s="88">
        <f>'15'!E21*20+'15'!F21*10+'15'!G21*9+'15'!H21*9</f>
        <v>5700</v>
      </c>
      <c r="H17" s="88">
        <f t="shared" si="0"/>
        <v>9700</v>
      </c>
      <c r="I17" s="88">
        <f t="shared" si="1"/>
        <v>10300</v>
      </c>
      <c r="J17" s="81"/>
    </row>
    <row r="18" spans="1:10" ht="18.75" x14ac:dyDescent="0.3">
      <c r="A18" s="88" t="s">
        <v>87</v>
      </c>
      <c r="B18" s="88">
        <v>80000</v>
      </c>
      <c r="C18" s="88">
        <f>'11'!E22*20+'11'!F22*10+'11'!G22*9+'11'!H22*9</f>
        <v>500</v>
      </c>
      <c r="D18" s="88">
        <f>'12'!E22*20+'12'!F22*10+'12'!G22*9+'12'!H22*9</f>
        <v>0</v>
      </c>
      <c r="E18" s="88">
        <f>'13'!E22*20+'13'!F22*10+'13'!G22*9+'13'!H22*9</f>
        <v>13540</v>
      </c>
      <c r="F18" s="88">
        <f>'14'!E22*20+'14'!F22*10+'14'!G22*9+'14'!H22*9</f>
        <v>1170</v>
      </c>
      <c r="G18" s="88">
        <f>'15'!E22*20+'15'!F22*10+'15'!G22*9+'15'!H22*9</f>
        <v>7100</v>
      </c>
      <c r="H18" s="88">
        <f t="shared" si="0"/>
        <v>22310</v>
      </c>
      <c r="I18" s="88">
        <f t="shared" si="1"/>
        <v>57690</v>
      </c>
      <c r="J18" s="81"/>
    </row>
    <row r="19" spans="1:10" ht="18.75" x14ac:dyDescent="0.3">
      <c r="A19" s="88" t="s">
        <v>88</v>
      </c>
      <c r="B19" s="88">
        <v>20000</v>
      </c>
      <c r="C19" s="88">
        <f>'11'!E23*20+'11'!F23*10+'11'!G23*9+'11'!H23*9</f>
        <v>0</v>
      </c>
      <c r="D19" s="88">
        <f>'12'!E23*20+'12'!F23*10+'12'!G23*9+'12'!H23*9</f>
        <v>0</v>
      </c>
      <c r="E19" s="88">
        <f>'13'!E23*20+'13'!F23*10+'13'!G23*9+'13'!H23*9</f>
        <v>0</v>
      </c>
      <c r="F19" s="88">
        <f>'14'!E23*20+'14'!F23*10+'14'!G23*9+'14'!H23*9</f>
        <v>0</v>
      </c>
      <c r="G19" s="88">
        <f>'15'!E23*20+'15'!F23*10+'15'!G23*9+'15'!H23*9</f>
        <v>25400</v>
      </c>
      <c r="H19" s="88">
        <f t="shared" si="0"/>
        <v>25400</v>
      </c>
      <c r="I19" s="86">
        <f t="shared" si="1"/>
        <v>-5400</v>
      </c>
      <c r="J19" s="81"/>
    </row>
    <row r="20" spans="1:10" ht="18.75" x14ac:dyDescent="0.3">
      <c r="A20" s="88" t="s">
        <v>89</v>
      </c>
      <c r="B20" s="88">
        <v>80000</v>
      </c>
      <c r="C20" s="88">
        <f>'11'!E24*20+'11'!F24*10+'11'!G24*9+'11'!H24*9</f>
        <v>9000</v>
      </c>
      <c r="D20" s="88">
        <f>'12'!E24*20+'12'!F24*10+'12'!G24*9+'12'!H24*9</f>
        <v>1540</v>
      </c>
      <c r="E20" s="88">
        <f>'13'!E24*20+'13'!F24*10+'13'!G24*9+'13'!H24*9</f>
        <v>5250</v>
      </c>
      <c r="F20" s="88">
        <f>'14'!E24*20+'14'!F24*10+'14'!G24*9+'14'!H24*9</f>
        <v>5180</v>
      </c>
      <c r="G20" s="88">
        <f>'15'!E24*20+'15'!F24*10+'15'!G24*9+'15'!H24*9</f>
        <v>21250</v>
      </c>
      <c r="H20" s="88">
        <f t="shared" si="0"/>
        <v>42220</v>
      </c>
      <c r="I20" s="88">
        <f t="shared" si="1"/>
        <v>37780</v>
      </c>
      <c r="J20" s="83"/>
    </row>
    <row r="21" spans="1:10" ht="18.75" x14ac:dyDescent="0.3">
      <c r="A21" s="88" t="s">
        <v>90</v>
      </c>
      <c r="B21" s="88">
        <v>25000</v>
      </c>
      <c r="C21" s="88">
        <f>'11'!E25*20+'11'!F25*10+'11'!G25*9+'11'!H25*9</f>
        <v>920</v>
      </c>
      <c r="D21" s="88">
        <f>'12'!E25*20+'12'!F25*10+'12'!G25*9+'12'!H25*9</f>
        <v>4040</v>
      </c>
      <c r="E21" s="88">
        <f>'13'!E25*20+'13'!F25*10+'13'!G25*9+'13'!H25*9</f>
        <v>4570</v>
      </c>
      <c r="F21" s="88">
        <f>'14'!E25*20+'14'!F25*10+'14'!G25*9+'14'!H25*9</f>
        <v>3320</v>
      </c>
      <c r="G21" s="88">
        <f>'15'!E25*20+'15'!F25*10+'15'!G25*9+'15'!H25*9</f>
        <v>0</v>
      </c>
      <c r="H21" s="88">
        <f t="shared" si="0"/>
        <v>12850</v>
      </c>
      <c r="I21" s="88">
        <f t="shared" si="1"/>
        <v>12150</v>
      </c>
      <c r="J21" s="81"/>
    </row>
    <row r="22" spans="1:10" ht="18.75" x14ac:dyDescent="0.3">
      <c r="A22" s="88" t="s">
        <v>91</v>
      </c>
      <c r="B22" s="88">
        <v>20000</v>
      </c>
      <c r="C22" s="88">
        <f>'11'!E26*20+'11'!F26*10+'11'!G26*9+'11'!H26*9</f>
        <v>1400</v>
      </c>
      <c r="D22" s="88">
        <f>'12'!E26*20+'12'!F26*10+'12'!G26*9+'12'!H26*9</f>
        <v>9000</v>
      </c>
      <c r="E22" s="88">
        <f>'13'!E26*20+'13'!F26*10+'13'!G26*9+'13'!H26*9</f>
        <v>5250</v>
      </c>
      <c r="F22" s="88">
        <f>'14'!E26*20+'14'!F26*10+'14'!G26*9+'14'!H26*9</f>
        <v>6790</v>
      </c>
      <c r="G22" s="88">
        <f>'15'!E26*20+'15'!F26*10+'15'!G26*9+'15'!H26*9</f>
        <v>0</v>
      </c>
      <c r="H22" s="88">
        <f t="shared" si="0"/>
        <v>22440</v>
      </c>
      <c r="I22" s="86">
        <f t="shared" si="1"/>
        <v>-2440</v>
      </c>
      <c r="J22" s="83"/>
    </row>
    <row r="23" spans="1:10" ht="18.75" x14ac:dyDescent="0.3">
      <c r="A23" s="89" t="s">
        <v>92</v>
      </c>
      <c r="B23" s="89">
        <v>30000</v>
      </c>
      <c r="C23" s="89">
        <f>'11'!E27*20+'11'!F27*10+'11'!G27*9+'11'!H27*9</f>
        <v>0</v>
      </c>
      <c r="D23" s="89">
        <f>'12'!E27*20+'12'!F27*10+'12'!G27*9+'12'!H27*9</f>
        <v>0</v>
      </c>
      <c r="E23" s="89">
        <f>'13'!E27*20+'13'!F27*10+'13'!G27*9+'13'!H27*9</f>
        <v>0</v>
      </c>
      <c r="F23" s="89">
        <f>'14'!E27*20+'14'!F27*10+'14'!G27*9+'14'!H27*9</f>
        <v>0</v>
      </c>
      <c r="G23" s="89">
        <f>'15'!E27*20+'15'!F27*10+'15'!G27*9+'15'!H27*9</f>
        <v>0</v>
      </c>
      <c r="H23" s="89">
        <f t="shared" si="0"/>
        <v>0</v>
      </c>
      <c r="I23" s="89">
        <f t="shared" si="1"/>
        <v>30000</v>
      </c>
    </row>
    <row r="24" spans="1:10" ht="18.75" x14ac:dyDescent="0.3">
      <c r="A24" s="86" t="s">
        <v>93</v>
      </c>
      <c r="B24" s="86">
        <f>SUM(B3:B23)</f>
        <v>835000</v>
      </c>
      <c r="C24" s="86">
        <f t="shared" ref="C24:I24" si="2">SUM(C3:C23)</f>
        <v>35395</v>
      </c>
      <c r="D24" s="86">
        <f t="shared" si="2"/>
        <v>73370</v>
      </c>
      <c r="E24" s="86">
        <f t="shared" si="2"/>
        <v>53300</v>
      </c>
      <c r="F24" s="86">
        <f t="shared" si="2"/>
        <v>80540</v>
      </c>
      <c r="G24" s="86">
        <f t="shared" si="2"/>
        <v>75910</v>
      </c>
      <c r="H24" s="86">
        <f t="shared" si="2"/>
        <v>318515</v>
      </c>
      <c r="I24" s="86">
        <f t="shared" si="2"/>
        <v>516485</v>
      </c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15" sqref="H15"/>
    </sheetView>
  </sheetViews>
  <sheetFormatPr defaultRowHeight="15" x14ac:dyDescent="0.25"/>
  <cols>
    <col min="1" max="1" width="7.7109375" bestFit="1" customWidth="1"/>
    <col min="2" max="2" width="14.28515625" bestFit="1" customWidth="1"/>
    <col min="3" max="3" width="12" bestFit="1" customWidth="1"/>
    <col min="4" max="4" width="9.42578125" bestFit="1" customWidth="1"/>
    <col min="5" max="5" width="8.85546875" customWidth="1"/>
    <col min="6" max="6" width="8.7109375" customWidth="1"/>
    <col min="7" max="7" width="8.42578125" customWidth="1"/>
    <col min="8" max="8" width="10.42578125" customWidth="1"/>
    <col min="9" max="9" width="12.7109375" customWidth="1"/>
    <col min="10" max="10" width="9.1406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7109375" customWidth="1"/>
    <col min="18" max="18" width="10.85546875" bestFit="1" customWidth="1"/>
    <col min="19" max="19" width="8.85546875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51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'3'!D29</f>
        <v>112071</v>
      </c>
      <c r="E4" s="2">
        <f>'3'!E29</f>
        <v>7405</v>
      </c>
      <c r="F4" s="2">
        <f>'3'!F29</f>
        <v>16240</v>
      </c>
      <c r="G4" s="2">
        <f>'3'!G29</f>
        <v>490</v>
      </c>
      <c r="H4" s="2">
        <f>'3'!H29</f>
        <v>32720</v>
      </c>
      <c r="I4" s="2">
        <f>'3'!I29</f>
        <v>950</v>
      </c>
      <c r="J4" s="2">
        <f>'3'!J29</f>
        <v>528</v>
      </c>
      <c r="K4" s="2">
        <f>'3'!K29</f>
        <v>552</v>
      </c>
      <c r="L4" s="2">
        <f>'3'!L29</f>
        <v>0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6208</v>
      </c>
      <c r="N7" s="24">
        <f>D7+E7*20+F7*10+G7*9+H7*9+I7*191+J7*191+K7*182+L7*100</f>
        <v>6208</v>
      </c>
      <c r="O7" s="25">
        <f>M7*2.75%</f>
        <v>170.72</v>
      </c>
      <c r="P7" s="26">
        <v>4862</v>
      </c>
      <c r="Q7" s="26">
        <v>120</v>
      </c>
      <c r="R7" s="29">
        <f>M7-(M7*2.75%)+I7*191+J7*191+K7*182+L7*100-Q7</f>
        <v>5917.28</v>
      </c>
      <c r="S7" s="25">
        <f>M7*0.95%</f>
        <v>58.975999999999999</v>
      </c>
      <c r="T7" s="27">
        <f>S7-Q7</f>
        <v>-61.024000000000001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3508</v>
      </c>
      <c r="N8" s="24">
        <f t="shared" ref="N8:N27" si="1">D8+E8*20+F8*10+G8*9+H8*9+I8*191+J8*191+K8*182+L8*100</f>
        <v>3508</v>
      </c>
      <c r="O8" s="25">
        <f t="shared" ref="O8:O27" si="2">M8*2.75%</f>
        <v>96.47</v>
      </c>
      <c r="P8" s="26"/>
      <c r="Q8" s="26">
        <v>57</v>
      </c>
      <c r="R8" s="29">
        <f t="shared" ref="R8:R27" si="3">M8-(M8*2.75%)+I8*191+J8*191+K8*182+L8*100-Q8</f>
        <v>3354.53</v>
      </c>
      <c r="S8" s="25">
        <f t="shared" ref="S8:S27" si="4">M8*0.95%</f>
        <v>33.326000000000001</v>
      </c>
      <c r="T8" s="27">
        <f t="shared" ref="T8:T27" si="5">S8-Q8</f>
        <v>-23.673999999999999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10819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10819</v>
      </c>
      <c r="N9" s="24">
        <f t="shared" si="1"/>
        <v>10819</v>
      </c>
      <c r="O9" s="25">
        <f t="shared" si="2"/>
        <v>297.52249999999998</v>
      </c>
      <c r="P9" s="26">
        <v>4000</v>
      </c>
      <c r="Q9" s="26">
        <v>191</v>
      </c>
      <c r="R9" s="29">
        <f t="shared" si="3"/>
        <v>10330.477500000001</v>
      </c>
      <c r="S9" s="25">
        <f t="shared" si="4"/>
        <v>102.7805</v>
      </c>
      <c r="T9" s="27">
        <f t="shared" si="5"/>
        <v>-88.219499999999996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9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7394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7394</v>
      </c>
      <c r="N11" s="24">
        <f t="shared" si="1"/>
        <v>7394</v>
      </c>
      <c r="O11" s="25">
        <f t="shared" si="2"/>
        <v>203.33500000000001</v>
      </c>
      <c r="P11" s="26">
        <v>2500</v>
      </c>
      <c r="Q11" s="26">
        <v>51</v>
      </c>
      <c r="R11" s="29">
        <f t="shared" si="3"/>
        <v>7139.665</v>
      </c>
      <c r="S11" s="25">
        <f t="shared" si="4"/>
        <v>70.242999999999995</v>
      </c>
      <c r="T11" s="27">
        <f t="shared" si="5"/>
        <v>19.242999999999995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459</v>
      </c>
      <c r="N12" s="24">
        <f t="shared" si="1"/>
        <v>459</v>
      </c>
      <c r="O12" s="25">
        <f t="shared" si="2"/>
        <v>12.6225</v>
      </c>
      <c r="P12" s="26"/>
      <c r="Q12" s="26"/>
      <c r="R12" s="29">
        <f t="shared" si="3"/>
        <v>446.3775</v>
      </c>
      <c r="S12" s="25">
        <f t="shared" si="4"/>
        <v>4.3605</v>
      </c>
      <c r="T12" s="27">
        <f t="shared" si="5"/>
        <v>4.3605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4215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4215</v>
      </c>
      <c r="N13" s="24">
        <f t="shared" si="1"/>
        <v>4215</v>
      </c>
      <c r="O13" s="25">
        <f t="shared" si="2"/>
        <v>115.91249999999999</v>
      </c>
      <c r="P13" s="26">
        <v>3000</v>
      </c>
      <c r="Q13" s="26"/>
      <c r="R13" s="29">
        <f t="shared" si="3"/>
        <v>4099.0874999999996</v>
      </c>
      <c r="S13" s="25">
        <f t="shared" si="4"/>
        <v>40.042499999999997</v>
      </c>
      <c r="T13" s="27">
        <f t="shared" si="5"/>
        <v>40.042499999999997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2049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2049</v>
      </c>
      <c r="N14" s="24">
        <f t="shared" si="1"/>
        <v>2049</v>
      </c>
      <c r="O14" s="25">
        <f t="shared" si="2"/>
        <v>56.347500000000004</v>
      </c>
      <c r="P14" s="26"/>
      <c r="Q14" s="26"/>
      <c r="R14" s="29">
        <f t="shared" si="3"/>
        <v>1992.6524999999999</v>
      </c>
      <c r="S14" s="25">
        <f t="shared" si="4"/>
        <v>19.465499999999999</v>
      </c>
      <c r="T14" s="27">
        <f t="shared" si="5"/>
        <v>19.465499999999999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2984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2984</v>
      </c>
      <c r="N15" s="24">
        <f t="shared" si="1"/>
        <v>2984</v>
      </c>
      <c r="O15" s="25">
        <f t="shared" si="2"/>
        <v>82.06</v>
      </c>
      <c r="P15" s="26"/>
      <c r="Q15" s="26">
        <v>50</v>
      </c>
      <c r="R15" s="29">
        <f t="shared" si="3"/>
        <v>2851.94</v>
      </c>
      <c r="S15" s="25">
        <f t="shared" si="4"/>
        <v>28.347999999999999</v>
      </c>
      <c r="T15" s="27">
        <f t="shared" si="5"/>
        <v>-21.652000000000001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6542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6542</v>
      </c>
      <c r="N16" s="24">
        <f t="shared" si="1"/>
        <v>6542</v>
      </c>
      <c r="O16" s="25">
        <f t="shared" si="2"/>
        <v>179.905</v>
      </c>
      <c r="P16" s="26">
        <v>4100</v>
      </c>
      <c r="Q16" s="26">
        <v>137</v>
      </c>
      <c r="R16" s="29">
        <f t="shared" si="3"/>
        <v>6225.0950000000003</v>
      </c>
      <c r="S16" s="25">
        <f t="shared" si="4"/>
        <v>62.149000000000001</v>
      </c>
      <c r="T16" s="27">
        <f t="shared" si="5"/>
        <v>-74.850999999999999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9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4115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4115</v>
      </c>
      <c r="N19" s="24">
        <f t="shared" si="1"/>
        <v>4115</v>
      </c>
      <c r="O19" s="25">
        <f t="shared" si="2"/>
        <v>113.16249999999999</v>
      </c>
      <c r="P19" s="26">
        <v>-3880</v>
      </c>
      <c r="Q19" s="26">
        <v>120</v>
      </c>
      <c r="R19" s="29">
        <f t="shared" si="3"/>
        <v>3881.8375000000001</v>
      </c>
      <c r="S19" s="25">
        <f t="shared" si="4"/>
        <v>39.092500000000001</v>
      </c>
      <c r="T19" s="27">
        <f t="shared" si="5"/>
        <v>-80.907499999999999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9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516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516</v>
      </c>
      <c r="N21" s="24">
        <f t="shared" si="1"/>
        <v>516</v>
      </c>
      <c r="O21" s="25">
        <f t="shared" si="2"/>
        <v>14.19</v>
      </c>
      <c r="P21" s="26"/>
      <c r="Q21" s="26"/>
      <c r="R21" s="29">
        <f t="shared" si="3"/>
        <v>501.81</v>
      </c>
      <c r="S21" s="25">
        <f t="shared" si="4"/>
        <v>4.9020000000000001</v>
      </c>
      <c r="T21" s="27">
        <f t="shared" si="5"/>
        <v>4.9020000000000001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20309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20309</v>
      </c>
      <c r="N22" s="24">
        <f t="shared" si="1"/>
        <v>20309</v>
      </c>
      <c r="O22" s="25">
        <f t="shared" si="2"/>
        <v>558.49750000000006</v>
      </c>
      <c r="P22" s="26">
        <v>-1090</v>
      </c>
      <c r="Q22" s="26">
        <v>150</v>
      </c>
      <c r="R22" s="29">
        <f t="shared" si="3"/>
        <v>19600.502499999999</v>
      </c>
      <c r="S22" s="25">
        <f t="shared" si="4"/>
        <v>192.93549999999999</v>
      </c>
      <c r="T22" s="27">
        <f t="shared" si="5"/>
        <v>42.93549999999999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2827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2827</v>
      </c>
      <c r="N23" s="24">
        <f t="shared" si="1"/>
        <v>2827</v>
      </c>
      <c r="O23" s="25">
        <f t="shared" si="2"/>
        <v>77.742500000000007</v>
      </c>
      <c r="P23" s="26"/>
      <c r="Q23" s="26">
        <v>30</v>
      </c>
      <c r="R23" s="29">
        <f t="shared" si="3"/>
        <v>2719.2575000000002</v>
      </c>
      <c r="S23" s="25">
        <f t="shared" si="4"/>
        <v>26.8565</v>
      </c>
      <c r="T23" s="27">
        <f t="shared" si="5"/>
        <v>-3.1434999999999995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21000</v>
      </c>
      <c r="N24" s="24">
        <f t="shared" si="1"/>
        <v>21000</v>
      </c>
      <c r="O24" s="25">
        <f t="shared" si="2"/>
        <v>577.5</v>
      </c>
      <c r="P24" s="26">
        <v>16000</v>
      </c>
      <c r="Q24" s="26">
        <v>143</v>
      </c>
      <c r="R24" s="29">
        <f t="shared" si="3"/>
        <v>20279.5</v>
      </c>
      <c r="S24" s="25">
        <f t="shared" si="4"/>
        <v>199.5</v>
      </c>
      <c r="T24" s="27">
        <f t="shared" si="5"/>
        <v>56.5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3177</v>
      </c>
      <c r="N25" s="24">
        <f t="shared" si="1"/>
        <v>3177</v>
      </c>
      <c r="O25" s="25">
        <f t="shared" si="2"/>
        <v>87.367500000000007</v>
      </c>
      <c r="P25" s="26"/>
      <c r="Q25" s="26">
        <v>50</v>
      </c>
      <c r="R25" s="29">
        <f t="shared" si="3"/>
        <v>3039.6325000000002</v>
      </c>
      <c r="S25" s="25">
        <f t="shared" si="4"/>
        <v>30.1815</v>
      </c>
      <c r="T25" s="27">
        <f t="shared" si="5"/>
        <v>-19.8185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</v>
      </c>
      <c r="N26" s="24">
        <f t="shared" si="1"/>
        <v>514</v>
      </c>
      <c r="O26" s="25">
        <f t="shared" si="2"/>
        <v>14.135</v>
      </c>
      <c r="P26" s="26">
        <v>5000</v>
      </c>
      <c r="Q26" s="26"/>
      <c r="R26" s="29">
        <f t="shared" si="3"/>
        <v>499.86500000000001</v>
      </c>
      <c r="S26" s="25">
        <f t="shared" si="4"/>
        <v>4.883</v>
      </c>
      <c r="T26" s="27">
        <f t="shared" si="5"/>
        <v>4.883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3129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3129</v>
      </c>
      <c r="N27" s="40">
        <f t="shared" si="1"/>
        <v>3129</v>
      </c>
      <c r="O27" s="25">
        <f t="shared" si="2"/>
        <v>86.047499999999999</v>
      </c>
      <c r="P27" s="41"/>
      <c r="Q27" s="41"/>
      <c r="R27" s="29">
        <f t="shared" si="3"/>
        <v>3042.9524999999999</v>
      </c>
      <c r="S27" s="42">
        <f t="shared" si="4"/>
        <v>29.7255</v>
      </c>
      <c r="T27" s="43">
        <f t="shared" si="5"/>
        <v>29.7255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108095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108095</v>
      </c>
      <c r="N28" s="45">
        <f t="shared" si="7"/>
        <v>108095</v>
      </c>
      <c r="O28" s="46">
        <f t="shared" si="7"/>
        <v>2972.6125000000002</v>
      </c>
      <c r="P28" s="45">
        <f t="shared" si="7"/>
        <v>34492</v>
      </c>
      <c r="Q28" s="45">
        <f t="shared" si="7"/>
        <v>1120</v>
      </c>
      <c r="R28" s="45">
        <f t="shared" si="7"/>
        <v>104002.38750000001</v>
      </c>
      <c r="S28" s="45">
        <f t="shared" si="7"/>
        <v>1026.9025000000001</v>
      </c>
      <c r="T28" s="47">
        <f t="shared" si="7"/>
        <v>-93.097500000000025</v>
      </c>
    </row>
    <row r="29" spans="1:20" ht="15.75" thickBot="1" x14ac:dyDescent="0.3">
      <c r="A29" s="93" t="s">
        <v>39</v>
      </c>
      <c r="B29" s="94"/>
      <c r="C29" s="95"/>
      <c r="D29" s="48">
        <f>D4+D5-D28</f>
        <v>315664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9" priority="43" operator="equal">
      <formula>212030016606640</formula>
    </cfRule>
  </conditionalFormatting>
  <conditionalFormatting sqref="D29 E4:E6 E28:K29">
    <cfRule type="cellIs" dxfId="1268" priority="41" operator="equal">
      <formula>$E$4</formula>
    </cfRule>
    <cfRule type="cellIs" dxfId="1267" priority="42" operator="equal">
      <formula>2120</formula>
    </cfRule>
  </conditionalFormatting>
  <conditionalFormatting sqref="D29:E29 F4:F6 F28:F29">
    <cfRule type="cellIs" dxfId="1266" priority="39" operator="equal">
      <formula>$F$4</formula>
    </cfRule>
    <cfRule type="cellIs" dxfId="1265" priority="40" operator="equal">
      <formula>300</formula>
    </cfRule>
  </conditionalFormatting>
  <conditionalFormatting sqref="G4:G6 G28:G29">
    <cfRule type="cellIs" dxfId="1264" priority="37" operator="equal">
      <formula>$G$4</formula>
    </cfRule>
    <cfRule type="cellIs" dxfId="1263" priority="38" operator="equal">
      <formula>1660</formula>
    </cfRule>
  </conditionalFormatting>
  <conditionalFormatting sqref="H4:H6 H28:H29">
    <cfRule type="cellIs" dxfId="1262" priority="35" operator="equal">
      <formula>$H$4</formula>
    </cfRule>
    <cfRule type="cellIs" dxfId="1261" priority="36" operator="equal">
      <formula>6640</formula>
    </cfRule>
  </conditionalFormatting>
  <conditionalFormatting sqref="T6:T28">
    <cfRule type="cellIs" dxfId="1260" priority="34" operator="lessThan">
      <formula>0</formula>
    </cfRule>
  </conditionalFormatting>
  <conditionalFormatting sqref="T7:T27">
    <cfRule type="cellIs" dxfId="1259" priority="31" operator="lessThan">
      <formula>0</formula>
    </cfRule>
    <cfRule type="cellIs" dxfId="1258" priority="32" operator="lessThan">
      <formula>0</formula>
    </cfRule>
    <cfRule type="cellIs" dxfId="1257" priority="33" operator="lessThan">
      <formula>0</formula>
    </cfRule>
  </conditionalFormatting>
  <conditionalFormatting sqref="E4:E6 E28:K28">
    <cfRule type="cellIs" dxfId="1256" priority="30" operator="equal">
      <formula>$E$4</formula>
    </cfRule>
  </conditionalFormatting>
  <conditionalFormatting sqref="D28:D29 D6 D4:M4">
    <cfRule type="cellIs" dxfId="1255" priority="29" operator="equal">
      <formula>$D$4</formula>
    </cfRule>
  </conditionalFormatting>
  <conditionalFormatting sqref="I4:I6 I28:I29">
    <cfRule type="cellIs" dxfId="1254" priority="28" operator="equal">
      <formula>$I$4</formula>
    </cfRule>
  </conditionalFormatting>
  <conditionalFormatting sqref="J4:J6 J28:J29">
    <cfRule type="cellIs" dxfId="1253" priority="27" operator="equal">
      <formula>$J$4</formula>
    </cfRule>
  </conditionalFormatting>
  <conditionalFormatting sqref="K4:K6 K28:K29">
    <cfRule type="cellIs" dxfId="1252" priority="26" operator="equal">
      <formula>$K$4</formula>
    </cfRule>
  </conditionalFormatting>
  <conditionalFormatting sqref="M4:M6">
    <cfRule type="cellIs" dxfId="1251" priority="25" operator="equal">
      <formula>$L$4</formula>
    </cfRule>
  </conditionalFormatting>
  <conditionalFormatting sqref="T7:T28">
    <cfRule type="cellIs" dxfId="1250" priority="22" operator="lessThan">
      <formula>0</formula>
    </cfRule>
    <cfRule type="cellIs" dxfId="1249" priority="23" operator="lessThan">
      <formula>0</formula>
    </cfRule>
    <cfRule type="cellIs" dxfId="1248" priority="24" operator="lessThan">
      <formula>0</formula>
    </cfRule>
  </conditionalFormatting>
  <conditionalFormatting sqref="D5:K5">
    <cfRule type="cellIs" dxfId="1247" priority="21" operator="greaterThan">
      <formula>0</formula>
    </cfRule>
  </conditionalFormatting>
  <conditionalFormatting sqref="T6:T28">
    <cfRule type="cellIs" dxfId="1246" priority="20" operator="lessThan">
      <formula>0</formula>
    </cfRule>
  </conditionalFormatting>
  <conditionalFormatting sqref="T7:T27">
    <cfRule type="cellIs" dxfId="1245" priority="17" operator="lessThan">
      <formula>0</formula>
    </cfRule>
    <cfRule type="cellIs" dxfId="1244" priority="18" operator="lessThan">
      <formula>0</formula>
    </cfRule>
    <cfRule type="cellIs" dxfId="1243" priority="19" operator="lessThan">
      <formula>0</formula>
    </cfRule>
  </conditionalFormatting>
  <conditionalFormatting sqref="T7:T28">
    <cfRule type="cellIs" dxfId="1242" priority="14" operator="lessThan">
      <formula>0</formula>
    </cfRule>
    <cfRule type="cellIs" dxfId="1241" priority="15" operator="lessThan">
      <formula>0</formula>
    </cfRule>
    <cfRule type="cellIs" dxfId="1240" priority="16" operator="lessThan">
      <formula>0</formula>
    </cfRule>
  </conditionalFormatting>
  <conditionalFormatting sqref="D5:K5">
    <cfRule type="cellIs" dxfId="1239" priority="13" operator="greaterThan">
      <formula>0</formula>
    </cfRule>
  </conditionalFormatting>
  <conditionalFormatting sqref="L4 L6 L28:L29">
    <cfRule type="cellIs" dxfId="1238" priority="12" operator="equal">
      <formula>$L$4</formula>
    </cfRule>
  </conditionalFormatting>
  <conditionalFormatting sqref="D7:S7">
    <cfRule type="cellIs" dxfId="1237" priority="11" operator="greaterThan">
      <formula>0</formula>
    </cfRule>
  </conditionalFormatting>
  <conditionalFormatting sqref="D9:S9">
    <cfRule type="cellIs" dxfId="1236" priority="10" operator="greaterThan">
      <formula>0</formula>
    </cfRule>
  </conditionalFormatting>
  <conditionalFormatting sqref="D11:S11">
    <cfRule type="cellIs" dxfId="1235" priority="9" operator="greaterThan">
      <formula>0</formula>
    </cfRule>
  </conditionalFormatting>
  <conditionalFormatting sqref="D13:S13">
    <cfRule type="cellIs" dxfId="1234" priority="8" operator="greaterThan">
      <formula>0</formula>
    </cfRule>
  </conditionalFormatting>
  <conditionalFormatting sqref="D15:S15">
    <cfRule type="cellIs" dxfId="1233" priority="7" operator="greaterThan">
      <formula>0</formula>
    </cfRule>
  </conditionalFormatting>
  <conditionalFormatting sqref="D17:S17">
    <cfRule type="cellIs" dxfId="1232" priority="6" operator="greaterThan">
      <formula>0</formula>
    </cfRule>
  </conditionalFormatting>
  <conditionalFormatting sqref="D19:S19">
    <cfRule type="cellIs" dxfId="1231" priority="5" operator="greaterThan">
      <formula>0</formula>
    </cfRule>
  </conditionalFormatting>
  <conditionalFormatting sqref="D21:S21">
    <cfRule type="cellIs" dxfId="1230" priority="4" operator="greaterThan">
      <formula>0</formula>
    </cfRule>
  </conditionalFormatting>
  <conditionalFormatting sqref="D23:S23">
    <cfRule type="cellIs" dxfId="1229" priority="3" operator="greaterThan">
      <formula>0</formula>
    </cfRule>
  </conditionalFormatting>
  <conditionalFormatting sqref="D25:S25">
    <cfRule type="cellIs" dxfId="1228" priority="2" operator="greaterThan">
      <formula>0</formula>
    </cfRule>
  </conditionalFormatting>
  <conditionalFormatting sqref="D27:S27">
    <cfRule type="cellIs" dxfId="1227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52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'4'!D29</f>
        <v>315664</v>
      </c>
      <c r="E4" s="2">
        <f>'4'!E29</f>
        <v>7405</v>
      </c>
      <c r="F4" s="2">
        <f>'4'!F29</f>
        <v>16240</v>
      </c>
      <c r="G4" s="2">
        <f>'4'!G29</f>
        <v>490</v>
      </c>
      <c r="H4" s="2">
        <f>'4'!H29</f>
        <v>32720</v>
      </c>
      <c r="I4" s="2">
        <f>'4'!I29</f>
        <v>950</v>
      </c>
      <c r="J4" s="2">
        <f>'4'!J29</f>
        <v>528</v>
      </c>
      <c r="K4" s="2">
        <f>'4'!K29</f>
        <v>552</v>
      </c>
      <c r="L4" s="2">
        <f>'4'!L29</f>
        <v>0</v>
      </c>
      <c r="M4" s="2">
        <f>'4'!M29</f>
        <v>0</v>
      </c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5468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5468</v>
      </c>
      <c r="N7" s="24">
        <f>D7+E7*20+F7*10+G7*9+H7*9+I7*191+J7*191+K7*182+L7*100</f>
        <v>5468</v>
      </c>
      <c r="O7" s="25">
        <f>M7*2.75%</f>
        <v>150.37</v>
      </c>
      <c r="P7" s="26">
        <v>2500</v>
      </c>
      <c r="Q7" s="26">
        <v>78</v>
      </c>
      <c r="R7" s="24">
        <f>M7-(M7*2.75%)+I7*191+J7*191+K7*182+L7*100-Q7</f>
        <v>5239.63</v>
      </c>
      <c r="S7" s="25">
        <f>M7*0.95%</f>
        <v>51.945999999999998</v>
      </c>
      <c r="T7" s="27">
        <f>S7-Q7</f>
        <v>-26.054000000000002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2873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2873</v>
      </c>
      <c r="N8" s="24">
        <f t="shared" ref="N8:N27" si="1">D8+E8*20+F8*10+G8*9+H8*9+I8*191+J8*191+K8*182+L8*100</f>
        <v>2873</v>
      </c>
      <c r="O8" s="25">
        <f t="shared" ref="O8:O27" si="2">M8*2.75%</f>
        <v>79.007500000000007</v>
      </c>
      <c r="P8" s="26">
        <v>-403</v>
      </c>
      <c r="Q8" s="26">
        <v>50</v>
      </c>
      <c r="R8" s="24">
        <f t="shared" ref="R8:R27" si="3">M8-(M8*2.75%)+I8*191+J8*191+K8*182+L8*100-Q8</f>
        <v>2743.9924999999998</v>
      </c>
      <c r="S8" s="25">
        <f t="shared" ref="S8:S27" si="4">M8*0.95%</f>
        <v>27.293499999999998</v>
      </c>
      <c r="T8" s="27">
        <f t="shared" ref="T8:T27" si="5">S8-Q8</f>
        <v>-22.706500000000002</v>
      </c>
    </row>
    <row r="9" spans="1:20" ht="15.75" x14ac:dyDescent="0.25">
      <c r="A9" s="28">
        <v>3</v>
      </c>
      <c r="B9" s="20">
        <v>1908446136</v>
      </c>
      <c r="C9" s="53">
        <v>-878</v>
      </c>
      <c r="D9" s="29">
        <v>10611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10611</v>
      </c>
      <c r="N9" s="24">
        <f t="shared" si="1"/>
        <v>10611</v>
      </c>
      <c r="O9" s="25">
        <f t="shared" si="2"/>
        <v>291.80250000000001</v>
      </c>
      <c r="P9" s="26">
        <v>23200</v>
      </c>
      <c r="Q9" s="26">
        <v>141</v>
      </c>
      <c r="R9" s="24">
        <f t="shared" si="3"/>
        <v>10178.1975</v>
      </c>
      <c r="S9" s="25">
        <f t="shared" si="4"/>
        <v>100.8045</v>
      </c>
      <c r="T9" s="27">
        <f t="shared" si="5"/>
        <v>-40.195499999999996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3167</v>
      </c>
      <c r="E10" s="30"/>
      <c r="F10" s="30"/>
      <c r="G10" s="30"/>
      <c r="H10" s="30"/>
      <c r="I10" s="20">
        <v>15</v>
      </c>
      <c r="J10" s="20"/>
      <c r="K10" s="20"/>
      <c r="L10" s="20"/>
      <c r="M10" s="20">
        <f t="shared" si="0"/>
        <v>3167</v>
      </c>
      <c r="N10" s="24">
        <f t="shared" si="1"/>
        <v>6032</v>
      </c>
      <c r="O10" s="25">
        <f t="shared" si="2"/>
        <v>87.092500000000001</v>
      </c>
      <c r="P10" s="26"/>
      <c r="Q10" s="26">
        <v>19</v>
      </c>
      <c r="R10" s="24">
        <f t="shared" si="3"/>
        <v>5925.9074999999993</v>
      </c>
      <c r="S10" s="25">
        <f t="shared" si="4"/>
        <v>30.086500000000001</v>
      </c>
      <c r="T10" s="27">
        <f t="shared" si="5"/>
        <v>11.086500000000001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1081</v>
      </c>
      <c r="E11" s="30"/>
      <c r="F11" s="30"/>
      <c r="G11" s="32"/>
      <c r="H11" s="30">
        <v>250</v>
      </c>
      <c r="I11" s="20">
        <v>17</v>
      </c>
      <c r="J11" s="20">
        <v>4</v>
      </c>
      <c r="K11" s="20">
        <v>3</v>
      </c>
      <c r="L11" s="20"/>
      <c r="M11" s="20">
        <f t="shared" si="0"/>
        <v>3331</v>
      </c>
      <c r="N11" s="24">
        <f t="shared" si="1"/>
        <v>7888</v>
      </c>
      <c r="O11" s="25">
        <f t="shared" si="2"/>
        <v>91.602500000000006</v>
      </c>
      <c r="P11" s="26"/>
      <c r="Q11" s="26">
        <v>10</v>
      </c>
      <c r="R11" s="24">
        <f t="shared" si="3"/>
        <v>7786.3975</v>
      </c>
      <c r="S11" s="25">
        <f t="shared" si="4"/>
        <v>31.644500000000001</v>
      </c>
      <c r="T11" s="27">
        <f t="shared" si="5"/>
        <v>21.644500000000001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4633</v>
      </c>
      <c r="N12" s="24">
        <f t="shared" si="1"/>
        <v>4633</v>
      </c>
      <c r="O12" s="25">
        <f t="shared" si="2"/>
        <v>127.4075</v>
      </c>
      <c r="P12" s="26"/>
      <c r="Q12" s="26">
        <v>6</v>
      </c>
      <c r="R12" s="24">
        <f t="shared" si="3"/>
        <v>4499.5924999999997</v>
      </c>
      <c r="S12" s="25">
        <f t="shared" si="4"/>
        <v>44.013500000000001</v>
      </c>
      <c r="T12" s="27">
        <f t="shared" si="5"/>
        <v>38.013500000000001</v>
      </c>
    </row>
    <row r="13" spans="1:20" ht="15.75" x14ac:dyDescent="0.25">
      <c r="A13" s="28">
        <v>7</v>
      </c>
      <c r="B13" s="54">
        <v>4626</v>
      </c>
      <c r="C13" s="20" t="s">
        <v>43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/>
      <c r="R13" s="24">
        <f t="shared" si="3"/>
        <v>3998.92</v>
      </c>
      <c r="S13" s="25">
        <f t="shared" si="4"/>
        <v>39.064</v>
      </c>
      <c r="T13" s="27">
        <f t="shared" si="5"/>
        <v>39.064</v>
      </c>
    </row>
    <row r="14" spans="1:20" ht="15.75" x14ac:dyDescent="0.25">
      <c r="A14" s="28">
        <v>8</v>
      </c>
      <c r="B14" s="20">
        <v>1908446141</v>
      </c>
      <c r="C14" s="53">
        <v>-389</v>
      </c>
      <c r="D14" s="29">
        <v>9416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9416</v>
      </c>
      <c r="N14" s="24">
        <f t="shared" si="1"/>
        <v>9416</v>
      </c>
      <c r="O14" s="25">
        <f t="shared" si="2"/>
        <v>258.94</v>
      </c>
      <c r="P14" s="26">
        <v>3735</v>
      </c>
      <c r="Q14" s="26">
        <v>174</v>
      </c>
      <c r="R14" s="24">
        <f t="shared" si="3"/>
        <v>8983.06</v>
      </c>
      <c r="S14" s="25">
        <f t="shared" si="4"/>
        <v>89.451999999999998</v>
      </c>
      <c r="T14" s="27">
        <f t="shared" si="5"/>
        <v>-84.548000000000002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16785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16785</v>
      </c>
      <c r="N15" s="24">
        <f t="shared" si="1"/>
        <v>16785</v>
      </c>
      <c r="O15" s="25">
        <f t="shared" si="2"/>
        <v>461.58749999999998</v>
      </c>
      <c r="P15" s="26"/>
      <c r="Q15" s="26">
        <v>160</v>
      </c>
      <c r="R15" s="24">
        <f t="shared" si="3"/>
        <v>16163.4125</v>
      </c>
      <c r="S15" s="25">
        <f t="shared" si="4"/>
        <v>159.45750000000001</v>
      </c>
      <c r="T15" s="27">
        <f t="shared" si="5"/>
        <v>-0.54249999999998977</v>
      </c>
    </row>
    <row r="16" spans="1:20" ht="15.75" x14ac:dyDescent="0.25">
      <c r="A16" s="28">
        <v>10</v>
      </c>
      <c r="B16" s="20">
        <v>1908446143</v>
      </c>
      <c r="C16" s="53">
        <v>-3000</v>
      </c>
      <c r="D16" s="29">
        <v>12337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12337</v>
      </c>
      <c r="N16" s="24">
        <f t="shared" si="1"/>
        <v>12337</v>
      </c>
      <c r="O16" s="25">
        <f t="shared" si="2"/>
        <v>339.26749999999998</v>
      </c>
      <c r="P16" s="26">
        <v>1200</v>
      </c>
      <c r="Q16" s="26">
        <v>99</v>
      </c>
      <c r="R16" s="24">
        <f t="shared" si="3"/>
        <v>11898.7325</v>
      </c>
      <c r="S16" s="25">
        <f t="shared" si="4"/>
        <v>117.2015</v>
      </c>
      <c r="T16" s="27">
        <f t="shared" si="5"/>
        <v>18.201499999999996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3360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3360</v>
      </c>
      <c r="N17" s="24">
        <f t="shared" si="1"/>
        <v>3360</v>
      </c>
      <c r="O17" s="25">
        <f t="shared" si="2"/>
        <v>92.4</v>
      </c>
      <c r="P17" s="26">
        <v>16587</v>
      </c>
      <c r="Q17" s="26">
        <v>100</v>
      </c>
      <c r="R17" s="24">
        <f t="shared" si="3"/>
        <v>3167.6</v>
      </c>
      <c r="S17" s="25">
        <f t="shared" si="4"/>
        <v>31.919999999999998</v>
      </c>
      <c r="T17" s="27">
        <f t="shared" si="5"/>
        <v>-68.08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4113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4113</v>
      </c>
      <c r="N18" s="24">
        <f t="shared" si="1"/>
        <v>4113</v>
      </c>
      <c r="O18" s="25">
        <f t="shared" si="2"/>
        <v>113.1075</v>
      </c>
      <c r="P18" s="26"/>
      <c r="Q18" s="26">
        <v>80</v>
      </c>
      <c r="R18" s="24">
        <f t="shared" si="3"/>
        <v>3919.8924999999999</v>
      </c>
      <c r="S18" s="25">
        <f t="shared" si="4"/>
        <v>39.073499999999996</v>
      </c>
      <c r="T18" s="27">
        <f t="shared" si="5"/>
        <v>-40.926500000000004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5451</v>
      </c>
      <c r="E19" s="30">
        <v>30</v>
      </c>
      <c r="F19" s="30">
        <v>50</v>
      </c>
      <c r="G19" s="30"/>
      <c r="H19" s="30">
        <v>250</v>
      </c>
      <c r="I19" s="20">
        <v>10</v>
      </c>
      <c r="J19" s="20"/>
      <c r="K19" s="20"/>
      <c r="L19" s="20"/>
      <c r="M19" s="20">
        <f t="shared" si="0"/>
        <v>8801</v>
      </c>
      <c r="N19" s="24">
        <f t="shared" si="1"/>
        <v>10711</v>
      </c>
      <c r="O19" s="25">
        <f t="shared" si="2"/>
        <v>242.0275</v>
      </c>
      <c r="P19" s="26"/>
      <c r="Q19" s="26">
        <v>120</v>
      </c>
      <c r="R19" s="24">
        <f t="shared" si="3"/>
        <v>10348.9725</v>
      </c>
      <c r="S19" s="25">
        <f t="shared" si="4"/>
        <v>83.609499999999997</v>
      </c>
      <c r="T19" s="27">
        <f t="shared" si="5"/>
        <v>-36.390500000000003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5004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5004</v>
      </c>
      <c r="N20" s="24">
        <f t="shared" si="1"/>
        <v>5004</v>
      </c>
      <c r="O20" s="25">
        <f t="shared" si="2"/>
        <v>137.61000000000001</v>
      </c>
      <c r="P20" s="26">
        <v>-1458</v>
      </c>
      <c r="Q20" s="26">
        <v>120</v>
      </c>
      <c r="R20" s="24">
        <f t="shared" si="3"/>
        <v>4746.3900000000003</v>
      </c>
      <c r="S20" s="25">
        <f t="shared" si="4"/>
        <v>47.537999999999997</v>
      </c>
      <c r="T20" s="27">
        <f t="shared" si="5"/>
        <v>-72.462000000000003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1954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1954</v>
      </c>
      <c r="N21" s="24">
        <f t="shared" si="1"/>
        <v>1954</v>
      </c>
      <c r="O21" s="25">
        <f t="shared" si="2"/>
        <v>53.734999999999999</v>
      </c>
      <c r="P21" s="26"/>
      <c r="Q21" s="26"/>
      <c r="R21" s="24">
        <f t="shared" si="3"/>
        <v>1900.2650000000001</v>
      </c>
      <c r="S21" s="25">
        <f t="shared" si="4"/>
        <v>18.562999999999999</v>
      </c>
      <c r="T21" s="27">
        <f t="shared" si="5"/>
        <v>18.562999999999999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7724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7724</v>
      </c>
      <c r="N22" s="24">
        <f t="shared" si="1"/>
        <v>7724</v>
      </c>
      <c r="O22" s="25">
        <f t="shared" si="2"/>
        <v>212.41</v>
      </c>
      <c r="P22" s="26"/>
      <c r="Q22" s="26">
        <v>100</v>
      </c>
      <c r="R22" s="24">
        <f t="shared" si="3"/>
        <v>7411.59</v>
      </c>
      <c r="S22" s="25">
        <f t="shared" si="4"/>
        <v>73.378</v>
      </c>
      <c r="T22" s="27">
        <f t="shared" si="5"/>
        <v>-26.622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5193</v>
      </c>
      <c r="N23" s="24">
        <f t="shared" si="1"/>
        <v>5193</v>
      </c>
      <c r="O23" s="25">
        <f t="shared" si="2"/>
        <v>142.8075</v>
      </c>
      <c r="P23" s="26"/>
      <c r="Q23" s="26">
        <v>50</v>
      </c>
      <c r="R23" s="24">
        <f t="shared" si="3"/>
        <v>5000.1925000000001</v>
      </c>
      <c r="S23" s="25">
        <f t="shared" si="4"/>
        <v>49.333500000000001</v>
      </c>
      <c r="T23" s="27">
        <f t="shared" si="5"/>
        <v>-0.6664999999999992</v>
      </c>
    </row>
    <row r="24" spans="1:20" ht="15.75" x14ac:dyDescent="0.25">
      <c r="A24" s="28">
        <v>18</v>
      </c>
      <c r="B24" s="20">
        <v>1908446151</v>
      </c>
      <c r="C24" s="53">
        <v>-5000</v>
      </c>
      <c r="D24" s="29">
        <v>17990</v>
      </c>
      <c r="E24" s="30"/>
      <c r="F24" s="30"/>
      <c r="G24" s="30"/>
      <c r="H24" s="30">
        <v>250</v>
      </c>
      <c r="I24" s="20">
        <v>3</v>
      </c>
      <c r="J24" s="20">
        <v>5</v>
      </c>
      <c r="K24" s="20"/>
      <c r="L24" s="20"/>
      <c r="M24" s="20">
        <f t="shared" si="0"/>
        <v>20240</v>
      </c>
      <c r="N24" s="24">
        <f t="shared" si="1"/>
        <v>21768</v>
      </c>
      <c r="O24" s="25">
        <f t="shared" si="2"/>
        <v>556.6</v>
      </c>
      <c r="P24" s="26">
        <v>3000</v>
      </c>
      <c r="Q24" s="26">
        <v>124</v>
      </c>
      <c r="R24" s="24">
        <f t="shared" si="3"/>
        <v>21087.4</v>
      </c>
      <c r="S24" s="25">
        <f t="shared" si="4"/>
        <v>192.28</v>
      </c>
      <c r="T24" s="27">
        <f t="shared" si="5"/>
        <v>68.28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3190</v>
      </c>
      <c r="E25" s="30">
        <v>150</v>
      </c>
      <c r="F25" s="30"/>
      <c r="G25" s="30"/>
      <c r="H25" s="30"/>
      <c r="I25" s="20">
        <v>8</v>
      </c>
      <c r="J25" s="20"/>
      <c r="K25" s="20"/>
      <c r="L25" s="20"/>
      <c r="M25" s="20">
        <f t="shared" si="0"/>
        <v>6190</v>
      </c>
      <c r="N25" s="24">
        <f t="shared" si="1"/>
        <v>7718</v>
      </c>
      <c r="O25" s="25">
        <f t="shared" si="2"/>
        <v>170.22499999999999</v>
      </c>
      <c r="P25" s="26"/>
      <c r="Q25" s="26">
        <v>30</v>
      </c>
      <c r="R25" s="24">
        <f t="shared" si="3"/>
        <v>7517.7749999999996</v>
      </c>
      <c r="S25" s="25">
        <f t="shared" si="4"/>
        <v>58.805</v>
      </c>
      <c r="T25" s="27">
        <f t="shared" si="5"/>
        <v>28.805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6323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6323</v>
      </c>
      <c r="N26" s="24">
        <f t="shared" si="1"/>
        <v>6323</v>
      </c>
      <c r="O26" s="25">
        <f t="shared" si="2"/>
        <v>173.88249999999999</v>
      </c>
      <c r="P26" s="26"/>
      <c r="Q26" s="26"/>
      <c r="R26" s="24">
        <f t="shared" si="3"/>
        <v>6149.1175000000003</v>
      </c>
      <c r="S26" s="25">
        <f t="shared" si="4"/>
        <v>60.0685</v>
      </c>
      <c r="T26" s="27">
        <f t="shared" si="5"/>
        <v>60.0685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4260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4260</v>
      </c>
      <c r="N27" s="40">
        <f t="shared" si="1"/>
        <v>4260</v>
      </c>
      <c r="O27" s="25">
        <f t="shared" si="2"/>
        <v>117.15</v>
      </c>
      <c r="P27" s="41"/>
      <c r="Q27" s="41"/>
      <c r="R27" s="24">
        <f t="shared" si="3"/>
        <v>4142.8500000000004</v>
      </c>
      <c r="S27" s="42">
        <f t="shared" si="4"/>
        <v>40.47</v>
      </c>
      <c r="T27" s="43">
        <f t="shared" si="5"/>
        <v>40.47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135045</v>
      </c>
      <c r="E28" s="45">
        <f t="shared" si="6"/>
        <v>180</v>
      </c>
      <c r="F28" s="45">
        <f t="shared" ref="F28:T28" si="7">SUM(F7:F27)</f>
        <v>50</v>
      </c>
      <c r="G28" s="45">
        <f t="shared" si="7"/>
        <v>0</v>
      </c>
      <c r="H28" s="45">
        <f t="shared" si="7"/>
        <v>750</v>
      </c>
      <c r="I28" s="45">
        <f t="shared" si="7"/>
        <v>53</v>
      </c>
      <c r="J28" s="45">
        <f t="shared" si="7"/>
        <v>9</v>
      </c>
      <c r="K28" s="45">
        <f t="shared" si="7"/>
        <v>3</v>
      </c>
      <c r="L28" s="45">
        <f t="shared" si="7"/>
        <v>0</v>
      </c>
      <c r="M28" s="45">
        <f t="shared" si="7"/>
        <v>145895</v>
      </c>
      <c r="N28" s="45">
        <f t="shared" si="7"/>
        <v>158283</v>
      </c>
      <c r="O28" s="46">
        <f t="shared" si="7"/>
        <v>4012.1125000000002</v>
      </c>
      <c r="P28" s="45">
        <f t="shared" si="7"/>
        <v>48361</v>
      </c>
      <c r="Q28" s="45">
        <f t="shared" si="7"/>
        <v>1461</v>
      </c>
      <c r="R28" s="45">
        <f t="shared" si="7"/>
        <v>152809.88750000001</v>
      </c>
      <c r="S28" s="45">
        <f t="shared" si="7"/>
        <v>1386.0025000000003</v>
      </c>
      <c r="T28" s="47">
        <f t="shared" si="7"/>
        <v>-74.997500000000031</v>
      </c>
    </row>
    <row r="29" spans="1:20" ht="15.75" thickBot="1" x14ac:dyDescent="0.3">
      <c r="A29" s="93" t="s">
        <v>39</v>
      </c>
      <c r="B29" s="94"/>
      <c r="C29" s="95"/>
      <c r="D29" s="48">
        <f>D4+D5-D28</f>
        <v>393087</v>
      </c>
      <c r="E29" s="48">
        <f t="shared" ref="E29:L29" si="8">E4+E5-E28</f>
        <v>7225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26" priority="43" operator="equal">
      <formula>212030016606640</formula>
    </cfRule>
  </conditionalFormatting>
  <conditionalFormatting sqref="D29 E4:E6 E28:K29">
    <cfRule type="cellIs" dxfId="1225" priority="41" operator="equal">
      <formula>$E$4</formula>
    </cfRule>
    <cfRule type="cellIs" dxfId="1224" priority="42" operator="equal">
      <formula>2120</formula>
    </cfRule>
  </conditionalFormatting>
  <conditionalFormatting sqref="D29:E29 F4:F6 F28:F29">
    <cfRule type="cellIs" dxfId="1223" priority="39" operator="equal">
      <formula>$F$4</formula>
    </cfRule>
    <cfRule type="cellIs" dxfId="1222" priority="40" operator="equal">
      <formula>300</formula>
    </cfRule>
  </conditionalFormatting>
  <conditionalFormatting sqref="G4:G6 G28:G29">
    <cfRule type="cellIs" dxfId="1221" priority="37" operator="equal">
      <formula>$G$4</formula>
    </cfRule>
    <cfRule type="cellIs" dxfId="1220" priority="38" operator="equal">
      <formula>1660</formula>
    </cfRule>
  </conditionalFormatting>
  <conditionalFormatting sqref="H4:H6 H28:H29">
    <cfRule type="cellIs" dxfId="1219" priority="35" operator="equal">
      <formula>$H$4</formula>
    </cfRule>
    <cfRule type="cellIs" dxfId="1218" priority="36" operator="equal">
      <formula>6640</formula>
    </cfRule>
  </conditionalFormatting>
  <conditionalFormatting sqref="T6:T28">
    <cfRule type="cellIs" dxfId="1217" priority="34" operator="lessThan">
      <formula>0</formula>
    </cfRule>
  </conditionalFormatting>
  <conditionalFormatting sqref="T7:T27">
    <cfRule type="cellIs" dxfId="1216" priority="31" operator="lessThan">
      <formula>0</formula>
    </cfRule>
    <cfRule type="cellIs" dxfId="1215" priority="32" operator="lessThan">
      <formula>0</formula>
    </cfRule>
    <cfRule type="cellIs" dxfId="1214" priority="33" operator="lessThan">
      <formula>0</formula>
    </cfRule>
  </conditionalFormatting>
  <conditionalFormatting sqref="E4:E6 E28:K28">
    <cfRule type="cellIs" dxfId="1213" priority="30" operator="equal">
      <formula>$E$4</formula>
    </cfRule>
  </conditionalFormatting>
  <conditionalFormatting sqref="D28:D29 D6 D4:M4">
    <cfRule type="cellIs" dxfId="1212" priority="29" operator="equal">
      <formula>$D$4</formula>
    </cfRule>
  </conditionalFormatting>
  <conditionalFormatting sqref="I4:I6 I28:I29">
    <cfRule type="cellIs" dxfId="1211" priority="28" operator="equal">
      <formula>$I$4</formula>
    </cfRule>
  </conditionalFormatting>
  <conditionalFormatting sqref="J4:J6 J28:J29">
    <cfRule type="cellIs" dxfId="1210" priority="27" operator="equal">
      <formula>$J$4</formula>
    </cfRule>
  </conditionalFormatting>
  <conditionalFormatting sqref="K4:K6 K28:K29">
    <cfRule type="cellIs" dxfId="1209" priority="26" operator="equal">
      <formula>$K$4</formula>
    </cfRule>
  </conditionalFormatting>
  <conditionalFormatting sqref="M4:M6">
    <cfRule type="cellIs" dxfId="1208" priority="25" operator="equal">
      <formula>$L$4</formula>
    </cfRule>
  </conditionalFormatting>
  <conditionalFormatting sqref="T7:T28">
    <cfRule type="cellIs" dxfId="1207" priority="22" operator="lessThan">
      <formula>0</formula>
    </cfRule>
    <cfRule type="cellIs" dxfId="1206" priority="23" operator="lessThan">
      <formula>0</formula>
    </cfRule>
    <cfRule type="cellIs" dxfId="1205" priority="24" operator="lessThan">
      <formula>0</formula>
    </cfRule>
  </conditionalFormatting>
  <conditionalFormatting sqref="D5:K5">
    <cfRule type="cellIs" dxfId="1204" priority="21" operator="greaterThan">
      <formula>0</formula>
    </cfRule>
  </conditionalFormatting>
  <conditionalFormatting sqref="T6:T28">
    <cfRule type="cellIs" dxfId="1203" priority="20" operator="lessThan">
      <formula>0</formula>
    </cfRule>
  </conditionalFormatting>
  <conditionalFormatting sqref="T7:T27">
    <cfRule type="cellIs" dxfId="1202" priority="17" operator="lessThan">
      <formula>0</formula>
    </cfRule>
    <cfRule type="cellIs" dxfId="1201" priority="18" operator="lessThan">
      <formula>0</formula>
    </cfRule>
    <cfRule type="cellIs" dxfId="1200" priority="19" operator="lessThan">
      <formula>0</formula>
    </cfRule>
  </conditionalFormatting>
  <conditionalFormatting sqref="T7:T28">
    <cfRule type="cellIs" dxfId="1199" priority="14" operator="lessThan">
      <formula>0</formula>
    </cfRule>
    <cfRule type="cellIs" dxfId="1198" priority="15" operator="lessThan">
      <formula>0</formula>
    </cfRule>
    <cfRule type="cellIs" dxfId="1197" priority="16" operator="lessThan">
      <formula>0</formula>
    </cfRule>
  </conditionalFormatting>
  <conditionalFormatting sqref="D5:K5">
    <cfRule type="cellIs" dxfId="1196" priority="13" operator="greaterThan">
      <formula>0</formula>
    </cfRule>
  </conditionalFormatting>
  <conditionalFormatting sqref="L4 L6 L28:L29">
    <cfRule type="cellIs" dxfId="1195" priority="12" operator="equal">
      <formula>$L$4</formula>
    </cfRule>
  </conditionalFormatting>
  <conditionalFormatting sqref="D7:S7">
    <cfRule type="cellIs" dxfId="1194" priority="11" operator="greaterThan">
      <formula>0</formula>
    </cfRule>
  </conditionalFormatting>
  <conditionalFormatting sqref="D9:S9">
    <cfRule type="cellIs" dxfId="1193" priority="10" operator="greaterThan">
      <formula>0</formula>
    </cfRule>
  </conditionalFormatting>
  <conditionalFormatting sqref="D11:S11">
    <cfRule type="cellIs" dxfId="1192" priority="9" operator="greaterThan">
      <formula>0</formula>
    </cfRule>
  </conditionalFormatting>
  <conditionalFormatting sqref="D13:S13">
    <cfRule type="cellIs" dxfId="1191" priority="8" operator="greaterThan">
      <formula>0</formula>
    </cfRule>
  </conditionalFormatting>
  <conditionalFormatting sqref="D15:S15">
    <cfRule type="cellIs" dxfId="1190" priority="7" operator="greaterThan">
      <formula>0</formula>
    </cfRule>
  </conditionalFormatting>
  <conditionalFormatting sqref="D17:S17">
    <cfRule type="cellIs" dxfId="1189" priority="6" operator="greaterThan">
      <formula>0</formula>
    </cfRule>
  </conditionalFormatting>
  <conditionalFormatting sqref="D19:S19">
    <cfRule type="cellIs" dxfId="1188" priority="5" operator="greaterThan">
      <formula>0</formula>
    </cfRule>
  </conditionalFormatting>
  <conditionalFormatting sqref="D21:S21">
    <cfRule type="cellIs" dxfId="1187" priority="4" operator="greaterThan">
      <formula>0</formula>
    </cfRule>
  </conditionalFormatting>
  <conditionalFormatting sqref="D23:S23">
    <cfRule type="cellIs" dxfId="1186" priority="3" operator="greaterThan">
      <formula>0</formula>
    </cfRule>
  </conditionalFormatting>
  <conditionalFormatting sqref="D25:S25">
    <cfRule type="cellIs" dxfId="1185" priority="2" operator="greaterThan">
      <formula>0</formula>
    </cfRule>
  </conditionalFormatting>
  <conditionalFormatting sqref="D27:S27">
    <cfRule type="cellIs" dxfId="1184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19" activePane="bottomLeft" state="frozen"/>
      <selection pane="bottomLeft" activeCell="C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1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1" ht="18.75" x14ac:dyDescent="0.25">
      <c r="A3" s="100" t="s">
        <v>53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1" x14ac:dyDescent="0.25">
      <c r="A4" s="104" t="s">
        <v>1</v>
      </c>
      <c r="B4" s="104"/>
      <c r="C4" s="1"/>
      <c r="D4" s="2">
        <f>'5'!D29</f>
        <v>393087</v>
      </c>
      <c r="E4" s="2">
        <f>'5'!E29</f>
        <v>7225</v>
      </c>
      <c r="F4" s="2">
        <f>'5'!F29</f>
        <v>16190</v>
      </c>
      <c r="G4" s="2">
        <f>'5'!G29</f>
        <v>490</v>
      </c>
      <c r="H4" s="2">
        <f>'5'!H29</f>
        <v>31970</v>
      </c>
      <c r="I4" s="2">
        <f>'5'!I29</f>
        <v>897</v>
      </c>
      <c r="J4" s="2">
        <f>'5'!J29</f>
        <v>519</v>
      </c>
      <c r="K4" s="2">
        <f>'5'!K29</f>
        <v>549</v>
      </c>
      <c r="L4" s="2">
        <f>'5'!L29</f>
        <v>0</v>
      </c>
      <c r="M4" s="3"/>
      <c r="N4" s="105"/>
      <c r="O4" s="105"/>
      <c r="P4" s="105"/>
      <c r="Q4" s="105"/>
      <c r="R4" s="105"/>
      <c r="S4" s="105"/>
      <c r="T4" s="105"/>
    </row>
    <row r="5" spans="1:21" x14ac:dyDescent="0.25">
      <c r="A5" s="104" t="s">
        <v>2</v>
      </c>
      <c r="B5" s="104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5241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5241</v>
      </c>
      <c r="N7" s="24">
        <f>D7+E7*20+F7*10+G7*9+H7*9+I7*191+J7*191+K7*182+L7*100</f>
        <v>5241</v>
      </c>
      <c r="O7" s="25">
        <f>M7*2.75%</f>
        <v>144.1275</v>
      </c>
      <c r="P7" s="26">
        <v>-1000</v>
      </c>
      <c r="Q7" s="26">
        <v>57</v>
      </c>
      <c r="R7" s="24">
        <f>M7-(M7*2.75%)+I7*191+J7*191+K7*182+L7*100-Q7</f>
        <v>5039.8725000000004</v>
      </c>
      <c r="S7" s="25">
        <f>M7*0.95%</f>
        <v>49.789499999999997</v>
      </c>
      <c r="T7" s="27">
        <f>S7-Q7</f>
        <v>-7.2105000000000032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5965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5965</v>
      </c>
      <c r="N8" s="24">
        <f t="shared" ref="N8:N27" si="1">D8+E8*20+F8*10+G8*9+H8*9+I8*191+J8*191+K8*182+L8*100</f>
        <v>5965</v>
      </c>
      <c r="O8" s="25">
        <f t="shared" ref="O8:O27" si="2">M8*2.75%</f>
        <v>164.03749999999999</v>
      </c>
      <c r="P8" s="26"/>
      <c r="Q8" s="26">
        <v>80</v>
      </c>
      <c r="R8" s="24">
        <f t="shared" ref="R8:R27" si="3">M8-(M8*2.75%)+I8*191+J8*191+K8*182+L8*100-Q8</f>
        <v>5720.9624999999996</v>
      </c>
      <c r="S8" s="25">
        <f t="shared" ref="S8:S27" si="4">M8*0.95%</f>
        <v>56.667499999999997</v>
      </c>
      <c r="T8" s="27">
        <f t="shared" ref="T8:T27" si="5">S8-Q8</f>
        <v>-23.332500000000003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8939</v>
      </c>
      <c r="E9" s="30"/>
      <c r="F9" s="30"/>
      <c r="G9" s="30"/>
      <c r="H9" s="30">
        <v>240</v>
      </c>
      <c r="I9" s="20">
        <v>4</v>
      </c>
      <c r="J9" s="20"/>
      <c r="K9" s="20">
        <v>2</v>
      </c>
      <c r="L9" s="20"/>
      <c r="M9" s="20">
        <f t="shared" si="0"/>
        <v>11099</v>
      </c>
      <c r="N9" s="24">
        <f t="shared" si="1"/>
        <v>12227</v>
      </c>
      <c r="O9" s="25">
        <f t="shared" si="2"/>
        <v>305.22250000000003</v>
      </c>
      <c r="P9" s="26">
        <v>9478</v>
      </c>
      <c r="Q9" s="26">
        <v>141</v>
      </c>
      <c r="R9" s="24">
        <f t="shared" si="3"/>
        <v>11780.7775</v>
      </c>
      <c r="S9" s="25">
        <f t="shared" si="4"/>
        <v>105.4405</v>
      </c>
      <c r="T9" s="27">
        <f t="shared" si="5"/>
        <v>-35.5595</v>
      </c>
      <c r="U9">
        <v>800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3887</v>
      </c>
      <c r="E10" s="30"/>
      <c r="F10" s="30"/>
      <c r="G10" s="30"/>
      <c r="H10" s="30">
        <v>150</v>
      </c>
      <c r="I10" s="20">
        <v>16</v>
      </c>
      <c r="J10" s="20"/>
      <c r="K10" s="20"/>
      <c r="L10" s="20"/>
      <c r="M10" s="20">
        <f t="shared" si="0"/>
        <v>5237</v>
      </c>
      <c r="N10" s="24">
        <f t="shared" si="1"/>
        <v>8293</v>
      </c>
      <c r="O10" s="25">
        <f t="shared" si="2"/>
        <v>144.01750000000001</v>
      </c>
      <c r="P10" s="26"/>
      <c r="Q10" s="26">
        <v>24</v>
      </c>
      <c r="R10" s="24">
        <f t="shared" si="3"/>
        <v>8124.9825000000001</v>
      </c>
      <c r="S10" s="25">
        <f t="shared" si="4"/>
        <v>49.7515</v>
      </c>
      <c r="T10" s="27">
        <f t="shared" si="5"/>
        <v>25.7515</v>
      </c>
      <c r="U10">
        <v>800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8293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8293</v>
      </c>
      <c r="N11" s="24">
        <f t="shared" si="1"/>
        <v>12113</v>
      </c>
      <c r="O11" s="25">
        <f t="shared" si="2"/>
        <v>228.0575</v>
      </c>
      <c r="P11" s="26">
        <v>-2000</v>
      </c>
      <c r="Q11" s="26">
        <v>50</v>
      </c>
      <c r="R11" s="24">
        <f t="shared" si="3"/>
        <v>11834.942500000001</v>
      </c>
      <c r="S11" s="25">
        <f t="shared" si="4"/>
        <v>78.783500000000004</v>
      </c>
      <c r="T11" s="27">
        <f t="shared" si="5"/>
        <v>28.783500000000004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925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925</v>
      </c>
      <c r="N12" s="24">
        <f t="shared" si="1"/>
        <v>925</v>
      </c>
      <c r="O12" s="25">
        <f t="shared" si="2"/>
        <v>25.4375</v>
      </c>
      <c r="P12" s="26"/>
      <c r="Q12" s="26"/>
      <c r="R12" s="24">
        <f t="shared" si="3"/>
        <v>899.5625</v>
      </c>
      <c r="S12" s="25">
        <f t="shared" si="4"/>
        <v>8.7874999999999996</v>
      </c>
      <c r="T12" s="27">
        <f t="shared" si="5"/>
        <v>8.7874999999999996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6572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6572</v>
      </c>
      <c r="N13" s="24">
        <f t="shared" si="1"/>
        <v>6572</v>
      </c>
      <c r="O13" s="25">
        <f t="shared" si="2"/>
        <v>180.73</v>
      </c>
      <c r="P13" s="26">
        <v>-972</v>
      </c>
      <c r="Q13" s="26"/>
      <c r="R13" s="24">
        <f t="shared" si="3"/>
        <v>6391.27</v>
      </c>
      <c r="S13" s="25">
        <f t="shared" si="4"/>
        <v>62.433999999999997</v>
      </c>
      <c r="T13" s="27">
        <f t="shared" si="5"/>
        <v>62.433999999999997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5141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5141</v>
      </c>
      <c r="N14" s="24">
        <f t="shared" si="1"/>
        <v>5141</v>
      </c>
      <c r="O14" s="25">
        <f t="shared" si="2"/>
        <v>141.3775</v>
      </c>
      <c r="P14" s="26"/>
      <c r="Q14" s="26"/>
      <c r="R14" s="24">
        <f t="shared" si="3"/>
        <v>4999.6225000000004</v>
      </c>
      <c r="S14" s="25">
        <f t="shared" si="4"/>
        <v>48.839500000000001</v>
      </c>
      <c r="T14" s="27">
        <f t="shared" si="5"/>
        <v>48.839500000000001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5758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5758</v>
      </c>
      <c r="N15" s="24">
        <f t="shared" si="1"/>
        <v>5758</v>
      </c>
      <c r="O15" s="25">
        <f t="shared" si="2"/>
        <v>158.345</v>
      </c>
      <c r="P15" s="26"/>
      <c r="Q15" s="26">
        <v>60</v>
      </c>
      <c r="R15" s="24">
        <f t="shared" si="3"/>
        <v>5539.6549999999997</v>
      </c>
      <c r="S15" s="25">
        <f t="shared" si="4"/>
        <v>54.701000000000001</v>
      </c>
      <c r="T15" s="27">
        <f t="shared" si="5"/>
        <v>-5.2989999999999995</v>
      </c>
    </row>
    <row r="16" spans="1:21" ht="15.75" x14ac:dyDescent="0.25">
      <c r="A16" s="28">
        <v>10</v>
      </c>
      <c r="B16" s="20">
        <v>1908446143</v>
      </c>
      <c r="C16" s="20">
        <v>-1000</v>
      </c>
      <c r="D16" s="29">
        <v>11718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14468</v>
      </c>
      <c r="N16" s="24">
        <f t="shared" si="1"/>
        <v>14468</v>
      </c>
      <c r="O16" s="25">
        <f t="shared" si="2"/>
        <v>397.87</v>
      </c>
      <c r="P16" s="26">
        <v>3000</v>
      </c>
      <c r="Q16" s="26">
        <v>110</v>
      </c>
      <c r="R16" s="24">
        <f t="shared" si="3"/>
        <v>13960.13</v>
      </c>
      <c r="S16" s="25">
        <f t="shared" si="4"/>
        <v>137.446</v>
      </c>
      <c r="T16" s="27">
        <f t="shared" si="5"/>
        <v>27.445999999999998</v>
      </c>
      <c r="U16">
        <v>800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7398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7398</v>
      </c>
      <c r="N17" s="24">
        <f t="shared" si="1"/>
        <v>7398</v>
      </c>
      <c r="O17" s="25">
        <f t="shared" si="2"/>
        <v>203.44499999999999</v>
      </c>
      <c r="P17" s="26">
        <v>500</v>
      </c>
      <c r="Q17" s="26">
        <v>94</v>
      </c>
      <c r="R17" s="24">
        <f t="shared" si="3"/>
        <v>7100.5550000000003</v>
      </c>
      <c r="S17" s="25">
        <f t="shared" si="4"/>
        <v>70.280999999999992</v>
      </c>
      <c r="T17" s="27">
        <f t="shared" si="5"/>
        <v>-23.719000000000008</v>
      </c>
      <c r="U17">
        <v>1200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7814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7814</v>
      </c>
      <c r="N18" s="24">
        <f t="shared" si="1"/>
        <v>9724</v>
      </c>
      <c r="O18" s="25">
        <f t="shared" si="2"/>
        <v>214.88499999999999</v>
      </c>
      <c r="P18" s="26">
        <v>800</v>
      </c>
      <c r="Q18" s="26">
        <v>150</v>
      </c>
      <c r="R18" s="24">
        <f t="shared" si="3"/>
        <v>9359.1149999999998</v>
      </c>
      <c r="S18" s="25">
        <f t="shared" si="4"/>
        <v>74.233000000000004</v>
      </c>
      <c r="T18" s="27">
        <f t="shared" si="5"/>
        <v>-75.766999999999996</v>
      </c>
      <c r="U18">
        <v>800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7198</v>
      </c>
      <c r="E19" s="30">
        <v>10</v>
      </c>
      <c r="F19" s="30">
        <v>20</v>
      </c>
      <c r="G19" s="30"/>
      <c r="H19" s="30">
        <v>60</v>
      </c>
      <c r="I19" s="20">
        <v>5</v>
      </c>
      <c r="J19" s="20"/>
      <c r="K19" s="20"/>
      <c r="L19" s="20"/>
      <c r="M19" s="20">
        <f t="shared" si="0"/>
        <v>8138</v>
      </c>
      <c r="N19" s="24">
        <f t="shared" si="1"/>
        <v>9093</v>
      </c>
      <c r="O19" s="25">
        <f t="shared" si="2"/>
        <v>223.79499999999999</v>
      </c>
      <c r="P19" s="26"/>
      <c r="Q19" s="26">
        <v>120</v>
      </c>
      <c r="R19" s="24">
        <f t="shared" si="3"/>
        <v>8749.2049999999999</v>
      </c>
      <c r="S19" s="25">
        <f t="shared" si="4"/>
        <v>77.310999999999993</v>
      </c>
      <c r="T19" s="27">
        <f t="shared" si="5"/>
        <v>-42.689000000000007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5038</v>
      </c>
      <c r="E20" s="30"/>
      <c r="F20" s="30">
        <v>50</v>
      </c>
      <c r="G20" s="30"/>
      <c r="H20" s="30">
        <v>50</v>
      </c>
      <c r="I20" s="20"/>
      <c r="J20" s="20"/>
      <c r="K20" s="20"/>
      <c r="L20" s="20"/>
      <c r="M20" s="20">
        <f t="shared" si="0"/>
        <v>5988</v>
      </c>
      <c r="N20" s="24">
        <f t="shared" si="1"/>
        <v>5988</v>
      </c>
      <c r="O20" s="25">
        <f t="shared" si="2"/>
        <v>164.67</v>
      </c>
      <c r="P20" s="26">
        <v>1500</v>
      </c>
      <c r="Q20" s="26">
        <v>120</v>
      </c>
      <c r="R20" s="24">
        <f t="shared" si="3"/>
        <v>5703.33</v>
      </c>
      <c r="S20" s="25">
        <f t="shared" si="4"/>
        <v>56.885999999999996</v>
      </c>
      <c r="T20" s="27">
        <f t="shared" si="5"/>
        <v>-63.114000000000004</v>
      </c>
      <c r="U20">
        <v>1200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5000</v>
      </c>
      <c r="E21" s="30">
        <v>100</v>
      </c>
      <c r="F21" s="30">
        <v>100</v>
      </c>
      <c r="G21" s="30"/>
      <c r="H21" s="30">
        <v>50</v>
      </c>
      <c r="I21" s="20">
        <v>13</v>
      </c>
      <c r="J21" s="20"/>
      <c r="K21" s="20"/>
      <c r="L21" s="20"/>
      <c r="M21" s="20">
        <f t="shared" si="0"/>
        <v>8450</v>
      </c>
      <c r="N21" s="24">
        <f t="shared" si="1"/>
        <v>10933</v>
      </c>
      <c r="O21" s="25">
        <f t="shared" si="2"/>
        <v>232.375</v>
      </c>
      <c r="P21" s="26"/>
      <c r="Q21" s="26">
        <v>20</v>
      </c>
      <c r="R21" s="24">
        <f t="shared" si="3"/>
        <v>10680.625</v>
      </c>
      <c r="S21" s="25">
        <f t="shared" si="4"/>
        <v>80.274999999999991</v>
      </c>
      <c r="T21" s="27">
        <f t="shared" si="5"/>
        <v>60.274999999999991</v>
      </c>
    </row>
    <row r="22" spans="1:21" ht="15.75" x14ac:dyDescent="0.25">
      <c r="A22" s="28">
        <v>16</v>
      </c>
      <c r="B22" s="20">
        <v>1908446149</v>
      </c>
      <c r="C22" s="34">
        <v>-2000</v>
      </c>
      <c r="D22" s="29">
        <v>11286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11286</v>
      </c>
      <c r="N22" s="24">
        <f t="shared" si="1"/>
        <v>16926</v>
      </c>
      <c r="O22" s="25">
        <f t="shared" si="2"/>
        <v>310.36500000000001</v>
      </c>
      <c r="P22" s="26">
        <v>10000</v>
      </c>
      <c r="Q22" s="26">
        <v>150</v>
      </c>
      <c r="R22" s="24">
        <f t="shared" si="3"/>
        <v>16465.635000000002</v>
      </c>
      <c r="S22" s="25">
        <f t="shared" si="4"/>
        <v>107.217</v>
      </c>
      <c r="T22" s="27">
        <f t="shared" si="5"/>
        <v>-42.783000000000001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5191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5191</v>
      </c>
      <c r="N23" s="24">
        <f t="shared" si="1"/>
        <v>5191</v>
      </c>
      <c r="O23" s="25">
        <f t="shared" si="2"/>
        <v>142.7525</v>
      </c>
      <c r="P23" s="26"/>
      <c r="Q23" s="26">
        <v>48</v>
      </c>
      <c r="R23" s="24">
        <f t="shared" si="3"/>
        <v>5000.2475000000004</v>
      </c>
      <c r="S23" s="25">
        <f t="shared" si="4"/>
        <v>49.314499999999995</v>
      </c>
      <c r="T23" s="27">
        <f t="shared" si="5"/>
        <v>1.3144999999999953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17374</v>
      </c>
      <c r="E24" s="30"/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19624</v>
      </c>
      <c r="N24" s="24">
        <f t="shared" si="1"/>
        <v>21534</v>
      </c>
      <c r="O24" s="25">
        <f t="shared" si="2"/>
        <v>539.66</v>
      </c>
      <c r="P24" s="26">
        <v>5000</v>
      </c>
      <c r="Q24" s="26">
        <v>134</v>
      </c>
      <c r="R24" s="24">
        <f t="shared" si="3"/>
        <v>20860.34</v>
      </c>
      <c r="S24" s="25">
        <f t="shared" si="4"/>
        <v>186.428</v>
      </c>
      <c r="T24" s="27">
        <f t="shared" si="5"/>
        <v>52.427999999999997</v>
      </c>
      <c r="U24">
        <v>220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3755</v>
      </c>
      <c r="E25" s="30"/>
      <c r="F25" s="30"/>
      <c r="G25" s="30"/>
      <c r="H25" s="30"/>
      <c r="I25" s="20">
        <v>8</v>
      </c>
      <c r="J25" s="20"/>
      <c r="K25" s="20">
        <v>2</v>
      </c>
      <c r="L25" s="20"/>
      <c r="M25" s="20">
        <f t="shared" si="0"/>
        <v>3755</v>
      </c>
      <c r="N25" s="24">
        <f t="shared" si="1"/>
        <v>5647</v>
      </c>
      <c r="O25" s="25">
        <f t="shared" si="2"/>
        <v>103.2625</v>
      </c>
      <c r="P25" s="26"/>
      <c r="Q25" s="26">
        <v>52</v>
      </c>
      <c r="R25" s="24">
        <f t="shared" si="3"/>
        <v>5491.7375000000002</v>
      </c>
      <c r="S25" s="25">
        <f t="shared" si="4"/>
        <v>35.672499999999999</v>
      </c>
      <c r="T25" s="27">
        <f t="shared" si="5"/>
        <v>-16.327500000000001</v>
      </c>
    </row>
    <row r="26" spans="1:21" ht="15.75" x14ac:dyDescent="0.25">
      <c r="A26" s="28">
        <v>70</v>
      </c>
      <c r="B26" s="20">
        <v>1908446153</v>
      </c>
      <c r="C26" s="36">
        <v>-500</v>
      </c>
      <c r="D26" s="29">
        <v>6650</v>
      </c>
      <c r="E26" s="29">
        <v>70</v>
      </c>
      <c r="F26" s="30">
        <v>140</v>
      </c>
      <c r="G26" s="30"/>
      <c r="H26" s="30">
        <v>400</v>
      </c>
      <c r="I26" s="20">
        <v>5</v>
      </c>
      <c r="J26" s="20"/>
      <c r="K26" s="20"/>
      <c r="L26" s="20"/>
      <c r="M26" s="20">
        <f t="shared" si="0"/>
        <v>13050</v>
      </c>
      <c r="N26" s="24">
        <f t="shared" si="1"/>
        <v>14005</v>
      </c>
      <c r="O26" s="25">
        <f t="shared" si="2"/>
        <v>358.875</v>
      </c>
      <c r="P26" s="26">
        <v>8150</v>
      </c>
      <c r="Q26" s="26">
        <v>80</v>
      </c>
      <c r="R26" s="24">
        <f t="shared" si="3"/>
        <v>13566.125</v>
      </c>
      <c r="S26" s="25">
        <f t="shared" si="4"/>
        <v>123.97499999999999</v>
      </c>
      <c r="T26" s="27">
        <f t="shared" si="5"/>
        <v>43.974999999999994</v>
      </c>
      <c r="U26">
        <v>1600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1999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</v>
      </c>
      <c r="N27" s="40">
        <f t="shared" si="1"/>
        <v>1999</v>
      </c>
      <c r="O27" s="25">
        <f t="shared" si="2"/>
        <v>54.972500000000004</v>
      </c>
      <c r="P27" s="41"/>
      <c r="Q27" s="41"/>
      <c r="R27" s="24">
        <f t="shared" si="3"/>
        <v>1944.0274999999999</v>
      </c>
      <c r="S27" s="42">
        <f t="shared" si="4"/>
        <v>18.990500000000001</v>
      </c>
      <c r="T27" s="43">
        <f t="shared" si="5"/>
        <v>18.990500000000001</v>
      </c>
    </row>
    <row r="28" spans="1:21" ht="16.5" thickBot="1" x14ac:dyDescent="0.3">
      <c r="A28" s="90" t="s">
        <v>38</v>
      </c>
      <c r="B28" s="91"/>
      <c r="C28" s="92"/>
      <c r="D28" s="44">
        <f t="shared" ref="D28:E28" si="6">SUM(D7:D27)</f>
        <v>141142</v>
      </c>
      <c r="E28" s="45">
        <f t="shared" si="6"/>
        <v>180</v>
      </c>
      <c r="F28" s="45">
        <f t="shared" ref="F28:T28" si="7">SUM(F7:F27)</f>
        <v>360</v>
      </c>
      <c r="G28" s="45">
        <f t="shared" si="7"/>
        <v>0</v>
      </c>
      <c r="H28" s="45">
        <f t="shared" si="7"/>
        <v>1450</v>
      </c>
      <c r="I28" s="45">
        <f t="shared" si="7"/>
        <v>111</v>
      </c>
      <c r="J28" s="45">
        <f t="shared" si="7"/>
        <v>0</v>
      </c>
      <c r="K28" s="45">
        <f t="shared" si="7"/>
        <v>14</v>
      </c>
      <c r="L28" s="45">
        <f t="shared" si="7"/>
        <v>0</v>
      </c>
      <c r="M28" s="45">
        <f t="shared" si="7"/>
        <v>161392</v>
      </c>
      <c r="N28" s="45">
        <f t="shared" si="7"/>
        <v>185141</v>
      </c>
      <c r="O28" s="46">
        <f t="shared" si="7"/>
        <v>4438.2800000000007</v>
      </c>
      <c r="P28" s="45">
        <f t="shared" si="7"/>
        <v>34456</v>
      </c>
      <c r="Q28" s="45">
        <f t="shared" si="7"/>
        <v>1490</v>
      </c>
      <c r="R28" s="45">
        <f t="shared" si="7"/>
        <v>179212.72</v>
      </c>
      <c r="S28" s="45">
        <f t="shared" si="7"/>
        <v>1533.2239999999997</v>
      </c>
      <c r="T28" s="47">
        <f t="shared" si="7"/>
        <v>43.223999999999961</v>
      </c>
    </row>
    <row r="29" spans="1:21" ht="15.75" thickBot="1" x14ac:dyDescent="0.3">
      <c r="A29" s="93" t="s">
        <v>39</v>
      </c>
      <c r="B29" s="94"/>
      <c r="C29" s="95"/>
      <c r="D29" s="48">
        <f>D4+D5-D28</f>
        <v>563633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83" priority="43" operator="equal">
      <formula>212030016606640</formula>
    </cfRule>
  </conditionalFormatting>
  <conditionalFormatting sqref="D29 E4:E6 E28:K29">
    <cfRule type="cellIs" dxfId="1182" priority="41" operator="equal">
      <formula>$E$4</formula>
    </cfRule>
    <cfRule type="cellIs" dxfId="1181" priority="42" operator="equal">
      <formula>2120</formula>
    </cfRule>
  </conditionalFormatting>
  <conditionalFormatting sqref="D29:E29 F4:F6 F28:F29">
    <cfRule type="cellIs" dxfId="1180" priority="39" operator="equal">
      <formula>$F$4</formula>
    </cfRule>
    <cfRule type="cellIs" dxfId="1179" priority="40" operator="equal">
      <formula>300</formula>
    </cfRule>
  </conditionalFormatting>
  <conditionalFormatting sqref="G4:G6 G28:G29">
    <cfRule type="cellIs" dxfId="1178" priority="37" operator="equal">
      <formula>$G$4</formula>
    </cfRule>
    <cfRule type="cellIs" dxfId="1177" priority="38" operator="equal">
      <formula>1660</formula>
    </cfRule>
  </conditionalFormatting>
  <conditionalFormatting sqref="H4:H6 H28:H29">
    <cfRule type="cellIs" dxfId="1176" priority="35" operator="equal">
      <formula>$H$4</formula>
    </cfRule>
    <cfRule type="cellIs" dxfId="1175" priority="36" operator="equal">
      <formula>6640</formula>
    </cfRule>
  </conditionalFormatting>
  <conditionalFormatting sqref="T6:T28">
    <cfRule type="cellIs" dxfId="1174" priority="34" operator="lessThan">
      <formula>0</formula>
    </cfRule>
  </conditionalFormatting>
  <conditionalFormatting sqref="T7:T27">
    <cfRule type="cellIs" dxfId="1173" priority="31" operator="lessThan">
      <formula>0</formula>
    </cfRule>
    <cfRule type="cellIs" dxfId="1172" priority="32" operator="lessThan">
      <formula>0</formula>
    </cfRule>
    <cfRule type="cellIs" dxfId="1171" priority="33" operator="lessThan">
      <formula>0</formula>
    </cfRule>
  </conditionalFormatting>
  <conditionalFormatting sqref="E4:E6 E28:K28">
    <cfRule type="cellIs" dxfId="1170" priority="30" operator="equal">
      <formula>$E$4</formula>
    </cfRule>
  </conditionalFormatting>
  <conditionalFormatting sqref="D28:D29 D6 D4:M4">
    <cfRule type="cellIs" dxfId="1169" priority="29" operator="equal">
      <formula>$D$4</formula>
    </cfRule>
  </conditionalFormatting>
  <conditionalFormatting sqref="I4:I6 I28:I29">
    <cfRule type="cellIs" dxfId="1168" priority="28" operator="equal">
      <formula>$I$4</formula>
    </cfRule>
  </conditionalFormatting>
  <conditionalFormatting sqref="J4:J6 J28:J29">
    <cfRule type="cellIs" dxfId="1167" priority="27" operator="equal">
      <formula>$J$4</formula>
    </cfRule>
  </conditionalFormatting>
  <conditionalFormatting sqref="K4:K6 K28:K29">
    <cfRule type="cellIs" dxfId="1166" priority="26" operator="equal">
      <formula>$K$4</formula>
    </cfRule>
  </conditionalFormatting>
  <conditionalFormatting sqref="M4:M6">
    <cfRule type="cellIs" dxfId="1165" priority="25" operator="equal">
      <formula>$L$4</formula>
    </cfRule>
  </conditionalFormatting>
  <conditionalFormatting sqref="T7:T28">
    <cfRule type="cellIs" dxfId="1164" priority="22" operator="lessThan">
      <formula>0</formula>
    </cfRule>
    <cfRule type="cellIs" dxfId="1163" priority="23" operator="lessThan">
      <formula>0</formula>
    </cfRule>
    <cfRule type="cellIs" dxfId="1162" priority="24" operator="lessThan">
      <formula>0</formula>
    </cfRule>
  </conditionalFormatting>
  <conditionalFormatting sqref="D5:K5">
    <cfRule type="cellIs" dxfId="1161" priority="21" operator="greaterThan">
      <formula>0</formula>
    </cfRule>
  </conditionalFormatting>
  <conditionalFormatting sqref="T6:T28">
    <cfRule type="cellIs" dxfId="1160" priority="20" operator="lessThan">
      <formula>0</formula>
    </cfRule>
  </conditionalFormatting>
  <conditionalFormatting sqref="T7:T27">
    <cfRule type="cellIs" dxfId="1159" priority="17" operator="lessThan">
      <formula>0</formula>
    </cfRule>
    <cfRule type="cellIs" dxfId="1158" priority="18" operator="lessThan">
      <formula>0</formula>
    </cfRule>
    <cfRule type="cellIs" dxfId="1157" priority="19" operator="lessThan">
      <formula>0</formula>
    </cfRule>
  </conditionalFormatting>
  <conditionalFormatting sqref="T7:T28">
    <cfRule type="cellIs" dxfId="1156" priority="14" operator="lessThan">
      <formula>0</formula>
    </cfRule>
    <cfRule type="cellIs" dxfId="1155" priority="15" operator="lessThan">
      <formula>0</formula>
    </cfRule>
    <cfRule type="cellIs" dxfId="1154" priority="16" operator="lessThan">
      <formula>0</formula>
    </cfRule>
  </conditionalFormatting>
  <conditionalFormatting sqref="D5:K5">
    <cfRule type="cellIs" dxfId="1153" priority="13" operator="greaterThan">
      <formula>0</formula>
    </cfRule>
  </conditionalFormatting>
  <conditionalFormatting sqref="L4 L6 L28:L29">
    <cfRule type="cellIs" dxfId="1152" priority="12" operator="equal">
      <formula>$L$4</formula>
    </cfRule>
  </conditionalFormatting>
  <conditionalFormatting sqref="D7:S7">
    <cfRule type="cellIs" dxfId="1151" priority="11" operator="greaterThan">
      <formula>0</formula>
    </cfRule>
  </conditionalFormatting>
  <conditionalFormatting sqref="D9:S9">
    <cfRule type="cellIs" dxfId="1150" priority="10" operator="greaterThan">
      <formula>0</formula>
    </cfRule>
  </conditionalFormatting>
  <conditionalFormatting sqref="D11:S11">
    <cfRule type="cellIs" dxfId="1149" priority="9" operator="greaterThan">
      <formula>0</formula>
    </cfRule>
  </conditionalFormatting>
  <conditionalFormatting sqref="D13:S13">
    <cfRule type="cellIs" dxfId="1148" priority="8" operator="greaterThan">
      <formula>0</formula>
    </cfRule>
  </conditionalFormatting>
  <conditionalFormatting sqref="D15:S15">
    <cfRule type="cellIs" dxfId="1147" priority="7" operator="greaterThan">
      <formula>0</formula>
    </cfRule>
  </conditionalFormatting>
  <conditionalFormatting sqref="D17:S17">
    <cfRule type="cellIs" dxfId="1146" priority="6" operator="greaterThan">
      <formula>0</formula>
    </cfRule>
  </conditionalFormatting>
  <conditionalFormatting sqref="D19:S19">
    <cfRule type="cellIs" dxfId="1145" priority="5" operator="greaterThan">
      <formula>0</formula>
    </cfRule>
  </conditionalFormatting>
  <conditionalFormatting sqref="D21:S21">
    <cfRule type="cellIs" dxfId="1144" priority="4" operator="greaterThan">
      <formula>0</formula>
    </cfRule>
  </conditionalFormatting>
  <conditionalFormatting sqref="D23:S23">
    <cfRule type="cellIs" dxfId="1143" priority="3" operator="greaterThan">
      <formula>0</formula>
    </cfRule>
  </conditionalFormatting>
  <conditionalFormatting sqref="D25:S25">
    <cfRule type="cellIs" dxfId="1142" priority="2" operator="greaterThan">
      <formula>0</formula>
    </cfRule>
  </conditionalFormatting>
  <conditionalFormatting sqref="D27:S27">
    <cfRule type="cellIs" dxfId="1141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1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1" ht="18.75" x14ac:dyDescent="0.25">
      <c r="A3" s="100" t="s">
        <v>54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1" x14ac:dyDescent="0.25">
      <c r="A4" s="104" t="s">
        <v>1</v>
      </c>
      <c r="B4" s="104"/>
      <c r="C4" s="1"/>
      <c r="D4" s="2">
        <f>'6'!D29</f>
        <v>563633</v>
      </c>
      <c r="E4" s="2">
        <f>'6'!E29</f>
        <v>7045</v>
      </c>
      <c r="F4" s="2">
        <f>'6'!F29</f>
        <v>15830</v>
      </c>
      <c r="G4" s="2">
        <f>'6'!G29</f>
        <v>490</v>
      </c>
      <c r="H4" s="2">
        <f>'6'!H29</f>
        <v>30520</v>
      </c>
      <c r="I4" s="2">
        <f>'6'!I29</f>
        <v>786</v>
      </c>
      <c r="J4" s="2">
        <f>'6'!J29</f>
        <v>519</v>
      </c>
      <c r="K4" s="2">
        <f>'6'!K29</f>
        <v>535</v>
      </c>
      <c r="L4" s="2">
        <f>'6'!L29</f>
        <v>0</v>
      </c>
      <c r="M4" s="3"/>
      <c r="N4" s="105"/>
      <c r="O4" s="105"/>
      <c r="P4" s="105"/>
      <c r="Q4" s="105"/>
      <c r="R4" s="105"/>
      <c r="S4" s="105"/>
      <c r="T4" s="105"/>
    </row>
    <row r="5" spans="1:21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11852</v>
      </c>
      <c r="E7" s="22"/>
      <c r="F7" s="22"/>
      <c r="G7" s="22"/>
      <c r="H7" s="22"/>
      <c r="I7" s="23">
        <v>17</v>
      </c>
      <c r="J7" s="23"/>
      <c r="K7" s="23"/>
      <c r="L7" s="23"/>
      <c r="M7" s="20">
        <f>D7+E7*20+F7*10+G7*9+H7*9</f>
        <v>11852</v>
      </c>
      <c r="N7" s="24">
        <f>D7+E7*20+F7*10+G7*9+H7*9+I7*191+J7*191+K7*182+L7*100</f>
        <v>15099</v>
      </c>
      <c r="O7" s="25">
        <f>M7*2.75%</f>
        <v>325.93</v>
      </c>
      <c r="P7" s="26"/>
      <c r="Q7" s="26">
        <v>107</v>
      </c>
      <c r="R7" s="24">
        <f>M7-(M7*2.75%)+I7*191+J7*191+K7*182+L7*100-Q7</f>
        <v>14666.07</v>
      </c>
      <c r="S7" s="25">
        <f>M7*0.95%</f>
        <v>112.59399999999999</v>
      </c>
      <c r="T7" s="27">
        <f>S7-Q7</f>
        <v>5.5939999999999941</v>
      </c>
      <c r="U7">
        <v>3266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5052</v>
      </c>
      <c r="E8" s="30">
        <v>30</v>
      </c>
      <c r="F8" s="30">
        <v>50</v>
      </c>
      <c r="G8" s="30"/>
      <c r="H8" s="30">
        <v>380</v>
      </c>
      <c r="I8" s="20"/>
      <c r="J8" s="20"/>
      <c r="K8" s="20"/>
      <c r="L8" s="20"/>
      <c r="M8" s="20">
        <f t="shared" ref="M8:M27" si="0">D8+E8*20+F8*10+G8*9+H8*9</f>
        <v>9572</v>
      </c>
      <c r="N8" s="24">
        <f t="shared" ref="N8:N27" si="1">D8+E8*20+F8*10+G8*9+H8*9+I8*191+J8*191+K8*182+L8*100</f>
        <v>9572</v>
      </c>
      <c r="O8" s="25">
        <f t="shared" ref="O8:O27" si="2">M8*2.75%</f>
        <v>263.23</v>
      </c>
      <c r="P8" s="26"/>
      <c r="Q8" s="26">
        <v>77</v>
      </c>
      <c r="R8" s="24">
        <f t="shared" ref="R8:R27" si="3">M8-(M8*2.75%)+I8*191+J8*191+K8*182+L8*100-Q8</f>
        <v>9231.77</v>
      </c>
      <c r="S8" s="25">
        <f t="shared" ref="S8:S27" si="4">M8*0.95%</f>
        <v>90.933999999999997</v>
      </c>
      <c r="T8" s="27">
        <f t="shared" ref="T8:T27" si="5">S8-Q8</f>
        <v>13.933999999999997</v>
      </c>
      <c r="U8">
        <v>2072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12846</v>
      </c>
      <c r="E9" s="30">
        <v>50</v>
      </c>
      <c r="F9" s="30">
        <v>100</v>
      </c>
      <c r="G9" s="30"/>
      <c r="H9" s="30">
        <v>200</v>
      </c>
      <c r="I9" s="20"/>
      <c r="J9" s="20"/>
      <c r="K9" s="20">
        <v>2</v>
      </c>
      <c r="L9" s="20"/>
      <c r="M9" s="20">
        <f t="shared" si="0"/>
        <v>16646</v>
      </c>
      <c r="N9" s="24">
        <f t="shared" si="1"/>
        <v>17010</v>
      </c>
      <c r="O9" s="25">
        <f t="shared" si="2"/>
        <v>457.76499999999999</v>
      </c>
      <c r="P9" s="26">
        <v>2800</v>
      </c>
      <c r="Q9" s="26">
        <v>152</v>
      </c>
      <c r="R9" s="24">
        <f t="shared" si="3"/>
        <v>16400.235000000001</v>
      </c>
      <c r="S9" s="25">
        <f t="shared" si="4"/>
        <v>158.137</v>
      </c>
      <c r="T9" s="27">
        <f t="shared" si="5"/>
        <v>6.1370000000000005</v>
      </c>
      <c r="U9">
        <v>1276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2165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2165</v>
      </c>
      <c r="N10" s="24">
        <f t="shared" si="1"/>
        <v>2165</v>
      </c>
      <c r="O10" s="25">
        <f t="shared" si="2"/>
        <v>59.537500000000001</v>
      </c>
      <c r="P10" s="26"/>
      <c r="Q10" s="26">
        <v>15</v>
      </c>
      <c r="R10" s="24">
        <f t="shared" si="3"/>
        <v>2090.4625000000001</v>
      </c>
      <c r="S10" s="25">
        <f t="shared" si="4"/>
        <v>20.567499999999999</v>
      </c>
      <c r="T10" s="27">
        <f t="shared" si="5"/>
        <v>5.567499999999999</v>
      </c>
      <c r="U10">
        <v>1276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7899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7899</v>
      </c>
      <c r="N11" s="24">
        <f t="shared" si="1"/>
        <v>7899</v>
      </c>
      <c r="O11" s="25">
        <f t="shared" si="2"/>
        <v>217.2225</v>
      </c>
      <c r="P11" s="26"/>
      <c r="Q11" s="26">
        <v>24</v>
      </c>
      <c r="R11" s="24">
        <f t="shared" si="3"/>
        <v>7657.7775000000001</v>
      </c>
      <c r="S11" s="25">
        <f t="shared" si="4"/>
        <v>75.040499999999994</v>
      </c>
      <c r="T11" s="27">
        <f t="shared" si="5"/>
        <v>51.040499999999994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5422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5422</v>
      </c>
      <c r="N12" s="24">
        <f t="shared" si="1"/>
        <v>5422</v>
      </c>
      <c r="O12" s="25">
        <f t="shared" si="2"/>
        <v>149.10499999999999</v>
      </c>
      <c r="P12" s="26"/>
      <c r="Q12" s="26">
        <v>33</v>
      </c>
      <c r="R12" s="24">
        <f t="shared" si="3"/>
        <v>5239.8950000000004</v>
      </c>
      <c r="S12" s="25">
        <f t="shared" si="4"/>
        <v>51.509</v>
      </c>
      <c r="T12" s="27">
        <f t="shared" si="5"/>
        <v>18.509</v>
      </c>
      <c r="U12">
        <v>1276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7067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7067</v>
      </c>
      <c r="N13" s="24">
        <f t="shared" si="1"/>
        <v>7067</v>
      </c>
      <c r="O13" s="25">
        <f t="shared" si="2"/>
        <v>194.3425</v>
      </c>
      <c r="P13" s="26"/>
      <c r="Q13" s="26"/>
      <c r="R13" s="24">
        <f t="shared" si="3"/>
        <v>6872.6575000000003</v>
      </c>
      <c r="S13" s="25">
        <f t="shared" si="4"/>
        <v>67.136499999999998</v>
      </c>
      <c r="T13" s="27">
        <f t="shared" si="5"/>
        <v>67.136499999999998</v>
      </c>
      <c r="U13">
        <v>957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7145</v>
      </c>
      <c r="E14" s="30"/>
      <c r="F14" s="30"/>
      <c r="G14" s="30"/>
      <c r="H14" s="30">
        <v>180</v>
      </c>
      <c r="I14" s="20">
        <v>33</v>
      </c>
      <c r="J14" s="20"/>
      <c r="K14" s="20">
        <v>3</v>
      </c>
      <c r="L14" s="20"/>
      <c r="M14" s="20">
        <f t="shared" si="0"/>
        <v>8765</v>
      </c>
      <c r="N14" s="24">
        <f t="shared" si="1"/>
        <v>15614</v>
      </c>
      <c r="O14" s="25">
        <f t="shared" si="2"/>
        <v>241.03749999999999</v>
      </c>
      <c r="P14" s="26">
        <v>5389</v>
      </c>
      <c r="Q14" s="26">
        <v>164</v>
      </c>
      <c r="R14" s="24">
        <f t="shared" si="3"/>
        <v>15208.9625</v>
      </c>
      <c r="S14" s="25">
        <f t="shared" si="4"/>
        <v>83.267499999999998</v>
      </c>
      <c r="T14" s="27">
        <f t="shared" si="5"/>
        <v>-80.732500000000002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9219</v>
      </c>
      <c r="E15" s="30">
        <v>40</v>
      </c>
      <c r="F15" s="30">
        <v>30</v>
      </c>
      <c r="G15" s="30"/>
      <c r="H15" s="30">
        <v>60</v>
      </c>
      <c r="I15" s="20">
        <v>8</v>
      </c>
      <c r="J15" s="20"/>
      <c r="K15" s="20">
        <v>6</v>
      </c>
      <c r="L15" s="20"/>
      <c r="M15" s="20">
        <f t="shared" si="0"/>
        <v>10859</v>
      </c>
      <c r="N15" s="24">
        <f t="shared" si="1"/>
        <v>13479</v>
      </c>
      <c r="O15" s="25">
        <f t="shared" si="2"/>
        <v>298.6225</v>
      </c>
      <c r="P15" s="26"/>
      <c r="Q15" s="26">
        <v>100</v>
      </c>
      <c r="R15" s="24">
        <f t="shared" si="3"/>
        <v>13080.377500000001</v>
      </c>
      <c r="S15" s="25">
        <f t="shared" si="4"/>
        <v>103.1605</v>
      </c>
      <c r="T15" s="27">
        <f t="shared" si="5"/>
        <v>3.160499999999999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6578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6578</v>
      </c>
      <c r="N16" s="24">
        <f t="shared" si="1"/>
        <v>6578</v>
      </c>
      <c r="O16" s="25">
        <f t="shared" si="2"/>
        <v>180.89500000000001</v>
      </c>
      <c r="P16" s="26">
        <v>-500</v>
      </c>
      <c r="Q16" s="26">
        <v>97</v>
      </c>
      <c r="R16" s="24">
        <f t="shared" si="3"/>
        <v>6300.1049999999996</v>
      </c>
      <c r="S16" s="25">
        <f t="shared" si="4"/>
        <v>62.491</v>
      </c>
      <c r="T16" s="27">
        <f t="shared" si="5"/>
        <v>-34.509</v>
      </c>
      <c r="U16">
        <v>319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6962</v>
      </c>
      <c r="E17" s="30"/>
      <c r="F17" s="30"/>
      <c r="G17" s="30">
        <v>10</v>
      </c>
      <c r="H17" s="30">
        <v>100</v>
      </c>
      <c r="I17" s="20">
        <v>5</v>
      </c>
      <c r="J17" s="20"/>
      <c r="K17" s="20"/>
      <c r="L17" s="20"/>
      <c r="M17" s="20">
        <f t="shared" si="0"/>
        <v>7952</v>
      </c>
      <c r="N17" s="24">
        <f t="shared" si="1"/>
        <v>8907</v>
      </c>
      <c r="O17" s="25">
        <f t="shared" si="2"/>
        <v>218.68</v>
      </c>
      <c r="P17" s="26">
        <v>1000</v>
      </c>
      <c r="Q17" s="26">
        <v>88</v>
      </c>
      <c r="R17" s="24">
        <f t="shared" si="3"/>
        <v>8600.32</v>
      </c>
      <c r="S17" s="25">
        <f t="shared" si="4"/>
        <v>75.543999999999997</v>
      </c>
      <c r="T17" s="27">
        <f t="shared" si="5"/>
        <v>-12.456000000000003</v>
      </c>
      <c r="U17">
        <v>957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3843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3843</v>
      </c>
      <c r="N18" s="24">
        <f t="shared" si="1"/>
        <v>3843</v>
      </c>
      <c r="O18" s="25">
        <f t="shared" si="2"/>
        <v>105.6825</v>
      </c>
      <c r="P18" s="26">
        <v>640</v>
      </c>
      <c r="Q18" s="26">
        <v>57</v>
      </c>
      <c r="R18" s="24">
        <f t="shared" si="3"/>
        <v>3680.3175000000001</v>
      </c>
      <c r="S18" s="25">
        <f t="shared" si="4"/>
        <v>36.508499999999998</v>
      </c>
      <c r="T18" s="27">
        <f t="shared" si="5"/>
        <v>-20.491500000000002</v>
      </c>
      <c r="U18">
        <v>640</v>
      </c>
    </row>
    <row r="19" spans="1:21" ht="15.75" x14ac:dyDescent="0.25">
      <c r="A19" s="28">
        <v>13</v>
      </c>
      <c r="B19" s="20">
        <v>1908446146</v>
      </c>
      <c r="C19" s="20">
        <v>616</v>
      </c>
      <c r="D19" s="29">
        <v>6849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6849</v>
      </c>
      <c r="N19" s="24">
        <f t="shared" si="1"/>
        <v>8759</v>
      </c>
      <c r="O19" s="25">
        <f t="shared" si="2"/>
        <v>188.3475</v>
      </c>
      <c r="P19" s="26"/>
      <c r="Q19" s="26">
        <v>120</v>
      </c>
      <c r="R19" s="24">
        <f>M19-(M19*2.75%)+I19*191+J19*191+K19*182+L19*100-Q19</f>
        <v>8450.6525000000001</v>
      </c>
      <c r="S19" s="25">
        <f t="shared" si="4"/>
        <v>65.0655</v>
      </c>
      <c r="T19" s="27">
        <f t="shared" si="5"/>
        <v>-54.9345</v>
      </c>
      <c r="U19">
        <v>1433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4575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4575</v>
      </c>
      <c r="N20" s="24">
        <f t="shared" si="1"/>
        <v>4575</v>
      </c>
      <c r="O20" s="25">
        <f t="shared" si="2"/>
        <v>125.8125</v>
      </c>
      <c r="P20" s="26"/>
      <c r="Q20" s="26">
        <v>120</v>
      </c>
      <c r="R20" s="24">
        <f t="shared" si="3"/>
        <v>4329.1875</v>
      </c>
      <c r="S20" s="25">
        <f t="shared" si="4"/>
        <v>43.462499999999999</v>
      </c>
      <c r="T20" s="27">
        <f t="shared" si="5"/>
        <v>-76.537499999999994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6576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6576</v>
      </c>
      <c r="N21" s="24">
        <f t="shared" si="1"/>
        <v>7531</v>
      </c>
      <c r="O21" s="25">
        <f t="shared" si="2"/>
        <v>180.84</v>
      </c>
      <c r="P21" s="26">
        <v>1450</v>
      </c>
      <c r="Q21" s="26">
        <v>20</v>
      </c>
      <c r="R21" s="24">
        <f t="shared" si="3"/>
        <v>7330.16</v>
      </c>
      <c r="S21" s="25">
        <f t="shared" si="4"/>
        <v>62.472000000000001</v>
      </c>
      <c r="T21" s="27">
        <f t="shared" si="5"/>
        <v>42.472000000000001</v>
      </c>
    </row>
    <row r="22" spans="1:21" ht="15.75" x14ac:dyDescent="0.25">
      <c r="A22" s="28">
        <v>16</v>
      </c>
      <c r="B22" s="20">
        <v>1908446149</v>
      </c>
      <c r="C22" s="57">
        <v>-1000</v>
      </c>
      <c r="D22" s="29">
        <v>8713</v>
      </c>
      <c r="E22" s="30"/>
      <c r="F22" s="30"/>
      <c r="G22" s="20">
        <v>30</v>
      </c>
      <c r="H22" s="30">
        <v>500</v>
      </c>
      <c r="I22" s="20"/>
      <c r="J22" s="20"/>
      <c r="K22" s="20"/>
      <c r="L22" s="20"/>
      <c r="M22" s="20">
        <f t="shared" si="0"/>
        <v>13483</v>
      </c>
      <c r="N22" s="24">
        <f t="shared" si="1"/>
        <v>13483</v>
      </c>
      <c r="O22" s="25">
        <f t="shared" si="2"/>
        <v>370.78250000000003</v>
      </c>
      <c r="P22" s="26">
        <v>2312</v>
      </c>
      <c r="Q22" s="26">
        <v>100</v>
      </c>
      <c r="R22" s="24">
        <f t="shared" si="3"/>
        <v>13012.217500000001</v>
      </c>
      <c r="S22" s="25">
        <f t="shared" si="4"/>
        <v>128.08850000000001</v>
      </c>
      <c r="T22" s="27">
        <f t="shared" si="5"/>
        <v>28.08850000000001</v>
      </c>
      <c r="U22">
        <v>2312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5655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5655</v>
      </c>
      <c r="N23" s="24">
        <f t="shared" si="1"/>
        <v>5655</v>
      </c>
      <c r="O23" s="25">
        <f t="shared" si="2"/>
        <v>155.51249999999999</v>
      </c>
      <c r="P23" s="26"/>
      <c r="Q23" s="26">
        <v>49</v>
      </c>
      <c r="R23" s="24">
        <f>M23-(M23*2.75%)+I23*191+J23*191+K23*182+L23*100-Q23</f>
        <v>5450.4875000000002</v>
      </c>
      <c r="S23" s="25">
        <f t="shared" si="4"/>
        <v>53.722499999999997</v>
      </c>
      <c r="T23" s="27">
        <f t="shared" si="5"/>
        <v>4.7224999999999966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12029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12029</v>
      </c>
      <c r="N24" s="24">
        <f t="shared" si="1"/>
        <v>12029</v>
      </c>
      <c r="O24" s="25">
        <f t="shared" si="2"/>
        <v>330.79750000000001</v>
      </c>
      <c r="P24" s="26"/>
      <c r="Q24" s="26"/>
      <c r="R24" s="24">
        <f t="shared" si="3"/>
        <v>11698.202499999999</v>
      </c>
      <c r="S24" s="25">
        <f t="shared" si="4"/>
        <v>114.27549999999999</v>
      </c>
      <c r="T24" s="27">
        <f t="shared" si="5"/>
        <v>114.27549999999999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6066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6066</v>
      </c>
      <c r="N25" s="24">
        <f t="shared" si="1"/>
        <v>6066</v>
      </c>
      <c r="O25" s="25">
        <f t="shared" si="2"/>
        <v>166.815</v>
      </c>
      <c r="P25" s="26">
        <v>1838</v>
      </c>
      <c r="Q25" s="26">
        <v>50</v>
      </c>
      <c r="R25" s="24">
        <f t="shared" si="3"/>
        <v>5849.1850000000004</v>
      </c>
      <c r="S25" s="25">
        <f t="shared" si="4"/>
        <v>57.626999999999995</v>
      </c>
      <c r="T25" s="27">
        <f t="shared" si="5"/>
        <v>7.6269999999999953</v>
      </c>
      <c r="U25">
        <v>1838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8068</v>
      </c>
      <c r="E26" s="29"/>
      <c r="F26" s="30"/>
      <c r="G26" s="30"/>
      <c r="H26" s="30"/>
      <c r="I26" s="20"/>
      <c r="J26" s="20"/>
      <c r="K26" s="20">
        <v>10</v>
      </c>
      <c r="L26" s="20"/>
      <c r="M26" s="20">
        <f t="shared" si="0"/>
        <v>8068</v>
      </c>
      <c r="N26" s="24">
        <f t="shared" si="1"/>
        <v>9888</v>
      </c>
      <c r="O26" s="25">
        <f t="shared" si="2"/>
        <v>221.87</v>
      </c>
      <c r="P26" s="26">
        <v>2500</v>
      </c>
      <c r="Q26" s="26">
        <v>80</v>
      </c>
      <c r="R26" s="24">
        <f t="shared" si="3"/>
        <v>9586.130000000001</v>
      </c>
      <c r="S26" s="25">
        <f t="shared" si="4"/>
        <v>76.646000000000001</v>
      </c>
      <c r="T26" s="27">
        <f t="shared" si="5"/>
        <v>-3.3539999999999992</v>
      </c>
      <c r="U26">
        <v>957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5085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5085</v>
      </c>
      <c r="N27" s="40">
        <f t="shared" si="1"/>
        <v>6995</v>
      </c>
      <c r="O27" s="25">
        <f t="shared" si="2"/>
        <v>139.83750000000001</v>
      </c>
      <c r="P27" s="41"/>
      <c r="Q27" s="41"/>
      <c r="R27" s="24">
        <f t="shared" si="3"/>
        <v>6855.1625000000004</v>
      </c>
      <c r="S27" s="42">
        <f t="shared" si="4"/>
        <v>48.307499999999997</v>
      </c>
      <c r="T27" s="43">
        <f t="shared" si="5"/>
        <v>48.307499999999997</v>
      </c>
    </row>
    <row r="28" spans="1:21" ht="16.5" thickBot="1" x14ac:dyDescent="0.3">
      <c r="A28" s="90" t="s">
        <v>38</v>
      </c>
      <c r="B28" s="91"/>
      <c r="C28" s="92"/>
      <c r="D28" s="44">
        <f t="shared" ref="D28:E28" si="6">SUM(D7:D27)</f>
        <v>149666</v>
      </c>
      <c r="E28" s="45">
        <f t="shared" si="6"/>
        <v>120</v>
      </c>
      <c r="F28" s="45">
        <f t="shared" ref="F28:T28" si="7">SUM(F7:F27)</f>
        <v>180</v>
      </c>
      <c r="G28" s="45">
        <f t="shared" si="7"/>
        <v>40</v>
      </c>
      <c r="H28" s="45">
        <f t="shared" si="7"/>
        <v>1420</v>
      </c>
      <c r="I28" s="45">
        <f t="shared" si="7"/>
        <v>88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167006</v>
      </c>
      <c r="N28" s="45">
        <f t="shared" si="7"/>
        <v>187636</v>
      </c>
      <c r="O28" s="46">
        <f t="shared" si="7"/>
        <v>4592.6649999999991</v>
      </c>
      <c r="P28" s="45">
        <f t="shared" si="7"/>
        <v>17429</v>
      </c>
      <c r="Q28" s="45">
        <f t="shared" si="7"/>
        <v>1453</v>
      </c>
      <c r="R28" s="45">
        <f t="shared" si="7"/>
        <v>181590.33499999999</v>
      </c>
      <c r="S28" s="45">
        <f t="shared" si="7"/>
        <v>1586.557</v>
      </c>
      <c r="T28" s="47">
        <f t="shared" si="7"/>
        <v>133.55699999999999</v>
      </c>
    </row>
    <row r="29" spans="1:21" ht="15.75" thickBot="1" x14ac:dyDescent="0.3">
      <c r="A29" s="93" t="s">
        <v>39</v>
      </c>
      <c r="B29" s="94"/>
      <c r="C29" s="95"/>
      <c r="D29" s="48">
        <f>D4+D5-D28</f>
        <v>413967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40" priority="43" operator="equal">
      <formula>212030016606640</formula>
    </cfRule>
  </conditionalFormatting>
  <conditionalFormatting sqref="D29 E4:E6 E28:K29">
    <cfRule type="cellIs" dxfId="1139" priority="41" operator="equal">
      <formula>$E$4</formula>
    </cfRule>
    <cfRule type="cellIs" dxfId="1138" priority="42" operator="equal">
      <formula>2120</formula>
    </cfRule>
  </conditionalFormatting>
  <conditionalFormatting sqref="D29:E29 F4:F6 F28:F29">
    <cfRule type="cellIs" dxfId="1137" priority="39" operator="equal">
      <formula>$F$4</formula>
    </cfRule>
    <cfRule type="cellIs" dxfId="1136" priority="40" operator="equal">
      <formula>300</formula>
    </cfRule>
  </conditionalFormatting>
  <conditionalFormatting sqref="G4:G6 G28:G29">
    <cfRule type="cellIs" dxfId="1135" priority="37" operator="equal">
      <formula>$G$4</formula>
    </cfRule>
    <cfRule type="cellIs" dxfId="1134" priority="38" operator="equal">
      <formula>1660</formula>
    </cfRule>
  </conditionalFormatting>
  <conditionalFormatting sqref="H4:H6 H28:H29">
    <cfRule type="cellIs" dxfId="1133" priority="35" operator="equal">
      <formula>$H$4</formula>
    </cfRule>
    <cfRule type="cellIs" dxfId="1132" priority="36" operator="equal">
      <formula>6640</formula>
    </cfRule>
  </conditionalFormatting>
  <conditionalFormatting sqref="T6:T28">
    <cfRule type="cellIs" dxfId="1131" priority="34" operator="lessThan">
      <formula>0</formula>
    </cfRule>
  </conditionalFormatting>
  <conditionalFormatting sqref="T7:T27">
    <cfRule type="cellIs" dxfId="1130" priority="31" operator="lessThan">
      <formula>0</formula>
    </cfRule>
    <cfRule type="cellIs" dxfId="1129" priority="32" operator="lessThan">
      <formula>0</formula>
    </cfRule>
    <cfRule type="cellIs" dxfId="1128" priority="33" operator="lessThan">
      <formula>0</formula>
    </cfRule>
  </conditionalFormatting>
  <conditionalFormatting sqref="E4:E6 E28:K28">
    <cfRule type="cellIs" dxfId="1127" priority="30" operator="equal">
      <formula>$E$4</formula>
    </cfRule>
  </conditionalFormatting>
  <conditionalFormatting sqref="D28:D29 D6 D4:M4">
    <cfRule type="cellIs" dxfId="1126" priority="29" operator="equal">
      <formula>$D$4</formula>
    </cfRule>
  </conditionalFormatting>
  <conditionalFormatting sqref="I4:I6 I28:I29">
    <cfRule type="cellIs" dxfId="1125" priority="28" operator="equal">
      <formula>$I$4</formula>
    </cfRule>
  </conditionalFormatting>
  <conditionalFormatting sqref="J4:J6 J28:J29">
    <cfRule type="cellIs" dxfId="1124" priority="27" operator="equal">
      <formula>$J$4</formula>
    </cfRule>
  </conditionalFormatting>
  <conditionalFormatting sqref="K4:K6 K28:K29">
    <cfRule type="cellIs" dxfId="1123" priority="26" operator="equal">
      <formula>$K$4</formula>
    </cfRule>
  </conditionalFormatting>
  <conditionalFormatting sqref="M4:M6">
    <cfRule type="cellIs" dxfId="1122" priority="25" operator="equal">
      <formula>$L$4</formula>
    </cfRule>
  </conditionalFormatting>
  <conditionalFormatting sqref="T7:T28">
    <cfRule type="cellIs" dxfId="1121" priority="22" operator="lessThan">
      <formula>0</formula>
    </cfRule>
    <cfRule type="cellIs" dxfId="1120" priority="23" operator="lessThan">
      <formula>0</formula>
    </cfRule>
    <cfRule type="cellIs" dxfId="1119" priority="24" operator="lessThan">
      <formula>0</formula>
    </cfRule>
  </conditionalFormatting>
  <conditionalFormatting sqref="D5:K5">
    <cfRule type="cellIs" dxfId="1118" priority="21" operator="greaterThan">
      <formula>0</formula>
    </cfRule>
  </conditionalFormatting>
  <conditionalFormatting sqref="T6:T28">
    <cfRule type="cellIs" dxfId="1117" priority="20" operator="lessThan">
      <formula>0</formula>
    </cfRule>
  </conditionalFormatting>
  <conditionalFormatting sqref="T7:T27">
    <cfRule type="cellIs" dxfId="1116" priority="17" operator="lessThan">
      <formula>0</formula>
    </cfRule>
    <cfRule type="cellIs" dxfId="1115" priority="18" operator="lessThan">
      <formula>0</formula>
    </cfRule>
    <cfRule type="cellIs" dxfId="1114" priority="19" operator="lessThan">
      <formula>0</formula>
    </cfRule>
  </conditionalFormatting>
  <conditionalFormatting sqref="T7:T28">
    <cfRule type="cellIs" dxfId="1113" priority="14" operator="lessThan">
      <formula>0</formula>
    </cfRule>
    <cfRule type="cellIs" dxfId="1112" priority="15" operator="lessThan">
      <formula>0</formula>
    </cfRule>
    <cfRule type="cellIs" dxfId="1111" priority="16" operator="lessThan">
      <formula>0</formula>
    </cfRule>
  </conditionalFormatting>
  <conditionalFormatting sqref="D5:K5">
    <cfRule type="cellIs" dxfId="1110" priority="13" operator="greaterThan">
      <formula>0</formula>
    </cfRule>
  </conditionalFormatting>
  <conditionalFormatting sqref="L4 L6 L28:L29">
    <cfRule type="cellIs" dxfId="1109" priority="12" operator="equal">
      <formula>$L$4</formula>
    </cfRule>
  </conditionalFormatting>
  <conditionalFormatting sqref="D7:S7">
    <cfRule type="cellIs" dxfId="1108" priority="11" operator="greaterThan">
      <formula>0</formula>
    </cfRule>
  </conditionalFormatting>
  <conditionalFormatting sqref="D9:S9">
    <cfRule type="cellIs" dxfId="1107" priority="10" operator="greaterThan">
      <formula>0</formula>
    </cfRule>
  </conditionalFormatting>
  <conditionalFormatting sqref="D11:S11">
    <cfRule type="cellIs" dxfId="1106" priority="9" operator="greaterThan">
      <formula>0</formula>
    </cfRule>
  </conditionalFormatting>
  <conditionalFormatting sqref="D13:S13">
    <cfRule type="cellIs" dxfId="1105" priority="8" operator="greaterThan">
      <formula>0</formula>
    </cfRule>
  </conditionalFormatting>
  <conditionalFormatting sqref="D15:S15">
    <cfRule type="cellIs" dxfId="1104" priority="7" operator="greaterThan">
      <formula>0</formula>
    </cfRule>
  </conditionalFormatting>
  <conditionalFormatting sqref="D17:S17">
    <cfRule type="cellIs" dxfId="1103" priority="6" operator="greaterThan">
      <formula>0</formula>
    </cfRule>
  </conditionalFormatting>
  <conditionalFormatting sqref="D19:S19">
    <cfRule type="cellIs" dxfId="1102" priority="5" operator="greaterThan">
      <formula>0</formula>
    </cfRule>
  </conditionalFormatting>
  <conditionalFormatting sqref="D21:S21">
    <cfRule type="cellIs" dxfId="1101" priority="4" operator="greaterThan">
      <formula>0</formula>
    </cfRule>
  </conditionalFormatting>
  <conditionalFormatting sqref="D23:S23">
    <cfRule type="cellIs" dxfId="1100" priority="3" operator="greaterThan">
      <formula>0</formula>
    </cfRule>
  </conditionalFormatting>
  <conditionalFormatting sqref="D25:S25">
    <cfRule type="cellIs" dxfId="1099" priority="2" operator="greaterThan">
      <formula>0</formula>
    </cfRule>
  </conditionalFormatting>
  <conditionalFormatting sqref="D27:S27">
    <cfRule type="cellIs" dxfId="1098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workbookViewId="0">
      <pane ySplit="6" topLeftCell="A16" activePane="bottomLeft" state="frozen"/>
      <selection pane="bottomLeft" activeCell="F16" sqref="F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5703125" customWidth="1"/>
  </cols>
  <sheetData>
    <row r="1" spans="1:24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4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4" ht="18.75" x14ac:dyDescent="0.25">
      <c r="A3" s="100" t="s">
        <v>58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4" x14ac:dyDescent="0.25">
      <c r="A4" s="104" t="s">
        <v>1</v>
      </c>
      <c r="B4" s="104"/>
      <c r="C4" s="1"/>
      <c r="D4" s="2">
        <f>'7'!D29</f>
        <v>413967</v>
      </c>
      <c r="E4" s="2">
        <f>'7'!E29</f>
        <v>6925</v>
      </c>
      <c r="F4" s="2">
        <f>'7'!F29</f>
        <v>15650</v>
      </c>
      <c r="G4" s="2">
        <f>'7'!G29</f>
        <v>450</v>
      </c>
      <c r="H4" s="2">
        <f>'7'!H29</f>
        <v>29100</v>
      </c>
      <c r="I4" s="2">
        <f>'7'!I29</f>
        <v>698</v>
      </c>
      <c r="J4" s="2">
        <f>'7'!J29</f>
        <v>519</v>
      </c>
      <c r="K4" s="2">
        <f>'7'!K29</f>
        <v>514</v>
      </c>
      <c r="L4" s="2">
        <f>'7'!L29</f>
        <v>0</v>
      </c>
      <c r="M4" s="3"/>
      <c r="N4" s="106"/>
      <c r="O4" s="107"/>
      <c r="P4" s="107"/>
      <c r="Q4" s="107"/>
      <c r="R4" s="107"/>
      <c r="S4" s="107"/>
      <c r="T4" s="107"/>
      <c r="U4" s="107"/>
      <c r="V4" s="107"/>
      <c r="W4" s="107"/>
      <c r="X4" s="108"/>
    </row>
    <row r="5" spans="1:24" x14ac:dyDescent="0.25">
      <c r="A5" s="104" t="s">
        <v>2</v>
      </c>
      <c r="B5" s="104"/>
      <c r="C5" s="1"/>
      <c r="D5" s="1">
        <v>211819</v>
      </c>
      <c r="E5" s="4"/>
      <c r="F5" s="4"/>
      <c r="G5" s="4"/>
      <c r="H5" s="4"/>
      <c r="I5" s="1"/>
      <c r="J5" s="1"/>
      <c r="K5" s="1"/>
      <c r="L5" s="1"/>
      <c r="M5" s="5"/>
      <c r="N5" s="106"/>
      <c r="O5" s="107"/>
      <c r="P5" s="107"/>
      <c r="Q5" s="107"/>
      <c r="R5" s="107"/>
      <c r="S5" s="107"/>
      <c r="T5" s="107"/>
      <c r="U5" s="107"/>
      <c r="V5" s="107"/>
      <c r="W5" s="107"/>
      <c r="X5" s="108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8" t="s">
        <v>15</v>
      </c>
      <c r="N6" s="56" t="s">
        <v>16</v>
      </c>
      <c r="O6" s="17" t="s">
        <v>17</v>
      </c>
      <c r="P6" s="56" t="s">
        <v>18</v>
      </c>
      <c r="Q6" s="56" t="s">
        <v>19</v>
      </c>
      <c r="R6" s="56" t="s">
        <v>20</v>
      </c>
      <c r="S6" s="17" t="s">
        <v>21</v>
      </c>
      <c r="T6" s="18" t="s">
        <v>22</v>
      </c>
      <c r="U6" s="56" t="s">
        <v>55</v>
      </c>
      <c r="V6" s="17" t="s">
        <v>56</v>
      </c>
      <c r="W6" s="17" t="s">
        <v>57</v>
      </c>
      <c r="X6" s="17" t="s">
        <v>56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9121</v>
      </c>
      <c r="E7" s="22">
        <v>20</v>
      </c>
      <c r="F7" s="22">
        <v>20</v>
      </c>
      <c r="G7" s="22"/>
      <c r="H7" s="22">
        <v>490</v>
      </c>
      <c r="I7" s="23">
        <v>2</v>
      </c>
      <c r="J7" s="23">
        <v>2</v>
      </c>
      <c r="K7" s="23"/>
      <c r="L7" s="23"/>
      <c r="M7" s="20">
        <f>D7+E7*20+F7*10+G7*9+H7*9</f>
        <v>14131</v>
      </c>
      <c r="N7" s="24">
        <f>D7+E7*20+F7*10+G7*9+H7*9+I7*191+J7*191+K7*182+L7*100</f>
        <v>14895</v>
      </c>
      <c r="O7" s="25">
        <f>M7*2.75%</f>
        <v>388.60250000000002</v>
      </c>
      <c r="P7" s="26"/>
      <c r="Q7" s="26">
        <v>100</v>
      </c>
      <c r="R7" s="24">
        <f>M7-(M7*2.75%)+I7*191+J7*191+K7*182+L7*100-Q7</f>
        <v>14406.397499999999</v>
      </c>
      <c r="S7" s="25">
        <f>M7*0.95%</f>
        <v>134.24449999999999</v>
      </c>
      <c r="T7" s="27">
        <f>S7-Q7</f>
        <v>34.244499999999988</v>
      </c>
      <c r="U7" s="61"/>
      <c r="V7" s="62">
        <f>R7-U7</f>
        <v>14406.397499999999</v>
      </c>
      <c r="W7" s="61">
        <v>3376</v>
      </c>
      <c r="X7" s="62">
        <f>V7-W7</f>
        <v>11030.397499999999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4905</v>
      </c>
      <c r="E8" s="30">
        <v>30</v>
      </c>
      <c r="F8" s="30">
        <v>50</v>
      </c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6455</v>
      </c>
      <c r="N8" s="24">
        <f t="shared" ref="N8:N27" si="1">D8+E8*20+F8*10+G8*9+H8*9+I8*191+J8*191+K8*182+L8*100</f>
        <v>6455</v>
      </c>
      <c r="O8" s="25">
        <f t="shared" ref="O8:O27" si="2">M8*2.75%</f>
        <v>177.51249999999999</v>
      </c>
      <c r="P8" s="26"/>
      <c r="Q8" s="26">
        <v>76</v>
      </c>
      <c r="R8" s="24">
        <f t="shared" ref="R8:R27" si="3">M8-(M8*2.75%)+I8*191+J8*191+K8*182+L8*100-Q8</f>
        <v>6201.4875000000002</v>
      </c>
      <c r="S8" s="25">
        <f t="shared" ref="S8:S27" si="4">M8*0.95%</f>
        <v>61.322499999999998</v>
      </c>
      <c r="T8" s="27">
        <f t="shared" ref="T8:T27" si="5">S8-Q8</f>
        <v>-14.677500000000002</v>
      </c>
      <c r="U8" s="61"/>
      <c r="V8" s="62">
        <f t="shared" ref="V8:V27" si="6">R8-U8</f>
        <v>6201.4875000000002</v>
      </c>
      <c r="W8" s="61">
        <v>1700</v>
      </c>
      <c r="X8" s="62">
        <f t="shared" ref="X8:X27" si="7">V8-W8</f>
        <v>4501.4875000000002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20102</v>
      </c>
      <c r="E9" s="30">
        <v>30</v>
      </c>
      <c r="F9" s="30">
        <v>40</v>
      </c>
      <c r="G9" s="30"/>
      <c r="H9" s="30">
        <v>60</v>
      </c>
      <c r="I9" s="20"/>
      <c r="J9" s="20"/>
      <c r="K9" s="20">
        <v>2</v>
      </c>
      <c r="L9" s="20"/>
      <c r="M9" s="20">
        <f t="shared" si="0"/>
        <v>21642</v>
      </c>
      <c r="N9" s="24">
        <f t="shared" si="1"/>
        <v>22006</v>
      </c>
      <c r="O9" s="25">
        <f t="shared" si="2"/>
        <v>595.15499999999997</v>
      </c>
      <c r="P9" s="26">
        <v>-4000</v>
      </c>
      <c r="Q9" s="26">
        <v>151</v>
      </c>
      <c r="R9" s="24">
        <f t="shared" si="3"/>
        <v>21259.845000000001</v>
      </c>
      <c r="S9" s="25">
        <f t="shared" si="4"/>
        <v>205.59899999999999</v>
      </c>
      <c r="T9" s="27">
        <f t="shared" si="5"/>
        <v>54.59899999999999</v>
      </c>
      <c r="U9" s="61"/>
      <c r="V9" s="62">
        <f t="shared" si="6"/>
        <v>21259.845000000001</v>
      </c>
      <c r="W9" s="61">
        <v>3129</v>
      </c>
      <c r="X9" s="62">
        <f t="shared" si="7"/>
        <v>18130.845000000001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6449</v>
      </c>
      <c r="E10" s="30"/>
      <c r="F10" s="30">
        <v>50</v>
      </c>
      <c r="G10" s="30"/>
      <c r="H10" s="30"/>
      <c r="I10" s="20"/>
      <c r="J10" s="20"/>
      <c r="K10" s="20">
        <v>2</v>
      </c>
      <c r="L10" s="20"/>
      <c r="M10" s="20">
        <f t="shared" si="0"/>
        <v>6949</v>
      </c>
      <c r="N10" s="24">
        <f t="shared" si="1"/>
        <v>7313</v>
      </c>
      <c r="O10" s="25">
        <f t="shared" si="2"/>
        <v>191.0975</v>
      </c>
      <c r="P10" s="26"/>
      <c r="Q10" s="26">
        <v>31</v>
      </c>
      <c r="R10" s="24">
        <f t="shared" si="3"/>
        <v>7090.9025000000001</v>
      </c>
      <c r="S10" s="25">
        <f t="shared" si="4"/>
        <v>66.015500000000003</v>
      </c>
      <c r="T10" s="27">
        <f t="shared" si="5"/>
        <v>35.015500000000003</v>
      </c>
      <c r="U10" s="61"/>
      <c r="V10" s="62">
        <f t="shared" si="6"/>
        <v>7090.9025000000001</v>
      </c>
      <c r="W10" s="61">
        <v>2333</v>
      </c>
      <c r="X10" s="62">
        <f t="shared" si="7"/>
        <v>4757.9025000000001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15255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15255</v>
      </c>
      <c r="N11" s="24">
        <f t="shared" si="1"/>
        <v>15255</v>
      </c>
      <c r="O11" s="25">
        <f t="shared" si="2"/>
        <v>419.51249999999999</v>
      </c>
      <c r="P11" s="26"/>
      <c r="Q11" s="26">
        <v>200</v>
      </c>
      <c r="R11" s="24">
        <f t="shared" si="3"/>
        <v>14635.487499999999</v>
      </c>
      <c r="S11" s="25">
        <f t="shared" si="4"/>
        <v>144.92249999999999</v>
      </c>
      <c r="T11" s="27">
        <f t="shared" si="5"/>
        <v>-55.077500000000015</v>
      </c>
      <c r="U11" s="61"/>
      <c r="V11" s="62">
        <f t="shared" si="6"/>
        <v>14635.487499999999</v>
      </c>
      <c r="W11" s="61"/>
      <c r="X11" s="62">
        <f t="shared" si="7"/>
        <v>14635.487499999999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8601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12501</v>
      </c>
      <c r="N12" s="24">
        <f t="shared" si="1"/>
        <v>12501</v>
      </c>
      <c r="O12" s="25">
        <f t="shared" si="2"/>
        <v>343.77749999999997</v>
      </c>
      <c r="P12" s="26"/>
      <c r="Q12" s="26">
        <v>29</v>
      </c>
      <c r="R12" s="24">
        <f t="shared" si="3"/>
        <v>12128.2225</v>
      </c>
      <c r="S12" s="25">
        <f t="shared" si="4"/>
        <v>118.7595</v>
      </c>
      <c r="T12" s="27">
        <f t="shared" si="5"/>
        <v>89.759500000000003</v>
      </c>
      <c r="U12" s="61">
        <v>28</v>
      </c>
      <c r="V12" s="62">
        <f t="shared" si="6"/>
        <v>12100.2225</v>
      </c>
      <c r="W12" s="61"/>
      <c r="X12" s="62">
        <f t="shared" si="7"/>
        <v>12100.2225</v>
      </c>
    </row>
    <row r="13" spans="1:24" ht="15.75" x14ac:dyDescent="0.25">
      <c r="A13" s="28">
        <v>7</v>
      </c>
      <c r="B13" s="20">
        <v>1908446140</v>
      </c>
      <c r="C13" s="20" t="s">
        <v>43</v>
      </c>
      <c r="D13" s="29">
        <v>7591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7591</v>
      </c>
      <c r="N13" s="24">
        <f t="shared" si="1"/>
        <v>7591</v>
      </c>
      <c r="O13" s="25">
        <f t="shared" si="2"/>
        <v>208.7525</v>
      </c>
      <c r="P13" s="26">
        <v>-1000</v>
      </c>
      <c r="Q13" s="26"/>
      <c r="R13" s="24">
        <f t="shared" si="3"/>
        <v>7382.2475000000004</v>
      </c>
      <c r="S13" s="25">
        <f t="shared" si="4"/>
        <v>72.114499999999992</v>
      </c>
      <c r="T13" s="27">
        <f t="shared" si="5"/>
        <v>72.114499999999992</v>
      </c>
      <c r="U13" s="61"/>
      <c r="V13" s="62">
        <f t="shared" si="6"/>
        <v>7382.2475000000004</v>
      </c>
      <c r="W13" s="61">
        <v>2580</v>
      </c>
      <c r="X13" s="62">
        <f t="shared" si="7"/>
        <v>4802.2475000000004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14090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14090</v>
      </c>
      <c r="N14" s="24">
        <f t="shared" si="1"/>
        <v>14090</v>
      </c>
      <c r="O14" s="25">
        <f t="shared" si="2"/>
        <v>387.47500000000002</v>
      </c>
      <c r="P14" s="26"/>
      <c r="Q14" s="26"/>
      <c r="R14" s="24">
        <f t="shared" si="3"/>
        <v>13702.525</v>
      </c>
      <c r="S14" s="25">
        <f t="shared" si="4"/>
        <v>133.85499999999999</v>
      </c>
      <c r="T14" s="27">
        <f t="shared" si="5"/>
        <v>133.85499999999999</v>
      </c>
      <c r="U14" s="61"/>
      <c r="V14" s="62">
        <f t="shared" si="6"/>
        <v>13702.525</v>
      </c>
      <c r="W14" s="61"/>
      <c r="X14" s="62">
        <f t="shared" si="7"/>
        <v>13702.525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11846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11846</v>
      </c>
      <c r="N15" s="24">
        <f t="shared" si="1"/>
        <v>11846</v>
      </c>
      <c r="O15" s="25">
        <f t="shared" si="2"/>
        <v>325.76499999999999</v>
      </c>
      <c r="P15" s="26">
        <v>13160</v>
      </c>
      <c r="Q15" s="26">
        <v>121</v>
      </c>
      <c r="R15" s="24">
        <f t="shared" si="3"/>
        <v>11399.235000000001</v>
      </c>
      <c r="S15" s="25">
        <f t="shared" si="4"/>
        <v>112.53699999999999</v>
      </c>
      <c r="T15" s="27">
        <f t="shared" si="5"/>
        <v>-8.4630000000000081</v>
      </c>
      <c r="U15" s="61"/>
      <c r="V15" s="62">
        <f t="shared" si="6"/>
        <v>11399.235000000001</v>
      </c>
      <c r="W15" s="61">
        <v>640</v>
      </c>
      <c r="X15" s="62">
        <f t="shared" si="7"/>
        <v>10759.235000000001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15626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15626</v>
      </c>
      <c r="N16" s="24">
        <f t="shared" si="1"/>
        <v>15626</v>
      </c>
      <c r="O16" s="25">
        <f t="shared" si="2"/>
        <v>429.71499999999997</v>
      </c>
      <c r="P16" s="26"/>
      <c r="Q16" s="26">
        <v>116</v>
      </c>
      <c r="R16" s="24">
        <f t="shared" si="3"/>
        <v>15080.285</v>
      </c>
      <c r="S16" s="25">
        <f t="shared" si="4"/>
        <v>148.447</v>
      </c>
      <c r="T16" s="27">
        <f t="shared" si="5"/>
        <v>32.447000000000003</v>
      </c>
      <c r="U16" s="61"/>
      <c r="V16" s="62">
        <f t="shared" si="6"/>
        <v>15080.285</v>
      </c>
      <c r="W16" s="61">
        <v>1592</v>
      </c>
      <c r="X16" s="62">
        <f t="shared" si="7"/>
        <v>13488.285</v>
      </c>
    </row>
    <row r="17" spans="1:24" ht="15.75" x14ac:dyDescent="0.25">
      <c r="A17" s="28">
        <v>11</v>
      </c>
      <c r="B17" s="20">
        <v>1908446144</v>
      </c>
      <c r="C17" s="33" t="s">
        <v>31</v>
      </c>
      <c r="D17" s="29">
        <v>7594</v>
      </c>
      <c r="E17" s="30">
        <v>50</v>
      </c>
      <c r="F17" s="30">
        <v>50</v>
      </c>
      <c r="G17" s="30"/>
      <c r="H17" s="30">
        <v>100</v>
      </c>
      <c r="I17" s="20">
        <v>10</v>
      </c>
      <c r="J17" s="20"/>
      <c r="K17" s="20">
        <v>5</v>
      </c>
      <c r="L17" s="20"/>
      <c r="M17" s="20">
        <f t="shared" si="0"/>
        <v>9994</v>
      </c>
      <c r="N17" s="24">
        <f t="shared" si="1"/>
        <v>12814</v>
      </c>
      <c r="O17" s="25">
        <f t="shared" si="2"/>
        <v>274.83499999999998</v>
      </c>
      <c r="P17" s="26"/>
      <c r="Q17" s="26">
        <v>100</v>
      </c>
      <c r="R17" s="24">
        <f t="shared" si="3"/>
        <v>12439.165000000001</v>
      </c>
      <c r="S17" s="25">
        <f t="shared" si="4"/>
        <v>94.942999999999998</v>
      </c>
      <c r="T17" s="27">
        <f t="shared" si="5"/>
        <v>-5.0570000000000022</v>
      </c>
      <c r="U17" s="61"/>
      <c r="V17" s="62">
        <f t="shared" si="6"/>
        <v>12439.165000000001</v>
      </c>
      <c r="W17" s="61">
        <v>2086</v>
      </c>
      <c r="X17" s="62">
        <f t="shared" si="7"/>
        <v>10353.165000000001</v>
      </c>
    </row>
    <row r="18" spans="1:24" ht="15.75" x14ac:dyDescent="0.25">
      <c r="A18" s="28">
        <v>12</v>
      </c>
      <c r="B18" s="20">
        <v>1908446145</v>
      </c>
      <c r="C18" s="31" t="s">
        <v>44</v>
      </c>
      <c r="D18" s="29">
        <v>4800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4800</v>
      </c>
      <c r="N18" s="24">
        <f t="shared" si="1"/>
        <v>5755</v>
      </c>
      <c r="O18" s="25">
        <f t="shared" si="2"/>
        <v>132</v>
      </c>
      <c r="P18" s="26"/>
      <c r="Q18" s="26">
        <v>150</v>
      </c>
      <c r="R18" s="24">
        <f t="shared" si="3"/>
        <v>5473</v>
      </c>
      <c r="S18" s="25">
        <f t="shared" si="4"/>
        <v>45.6</v>
      </c>
      <c r="T18" s="27">
        <f t="shared" si="5"/>
        <v>-104.4</v>
      </c>
      <c r="U18" s="61"/>
      <c r="V18" s="62">
        <f t="shared" si="6"/>
        <v>5473</v>
      </c>
      <c r="W18" s="61">
        <v>2000</v>
      </c>
      <c r="X18" s="62">
        <f t="shared" si="7"/>
        <v>3473</v>
      </c>
    </row>
    <row r="19" spans="1:24" ht="15.75" x14ac:dyDescent="0.25">
      <c r="A19" s="28">
        <v>13</v>
      </c>
      <c r="B19" s="20">
        <v>1908446146</v>
      </c>
      <c r="C19" s="20" t="s">
        <v>45</v>
      </c>
      <c r="D19" s="29">
        <v>14232</v>
      </c>
      <c r="E19" s="30"/>
      <c r="F19" s="30"/>
      <c r="G19" s="30"/>
      <c r="H19" s="30">
        <v>50</v>
      </c>
      <c r="I19" s="20">
        <v>5</v>
      </c>
      <c r="J19" s="20"/>
      <c r="K19" s="20"/>
      <c r="L19" s="20"/>
      <c r="M19" s="20">
        <f t="shared" si="0"/>
        <v>14682</v>
      </c>
      <c r="N19" s="24">
        <f t="shared" si="1"/>
        <v>15637</v>
      </c>
      <c r="O19" s="25">
        <f t="shared" si="2"/>
        <v>403.755</v>
      </c>
      <c r="P19" s="26">
        <v>10450</v>
      </c>
      <c r="Q19" s="26">
        <v>120</v>
      </c>
      <c r="R19" s="24">
        <f t="shared" si="3"/>
        <v>15113.245000000001</v>
      </c>
      <c r="S19" s="25">
        <f t="shared" si="4"/>
        <v>139.47899999999998</v>
      </c>
      <c r="T19" s="27">
        <f t="shared" si="5"/>
        <v>19.478999999999985</v>
      </c>
      <c r="U19" s="61"/>
      <c r="V19" s="62">
        <f t="shared" si="6"/>
        <v>15113.245000000001</v>
      </c>
      <c r="W19" s="61">
        <v>1592</v>
      </c>
      <c r="X19" s="62">
        <f t="shared" si="7"/>
        <v>13521.245000000001</v>
      </c>
    </row>
    <row r="20" spans="1:24" ht="15.75" x14ac:dyDescent="0.25">
      <c r="A20" s="28">
        <v>14</v>
      </c>
      <c r="B20" s="20">
        <v>1908446147</v>
      </c>
      <c r="C20" s="20" t="s">
        <v>46</v>
      </c>
      <c r="D20" s="29">
        <v>7168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7168</v>
      </c>
      <c r="N20" s="24">
        <f t="shared" si="1"/>
        <v>7168</v>
      </c>
      <c r="O20" s="25">
        <f t="shared" si="2"/>
        <v>197.12</v>
      </c>
      <c r="P20" s="26"/>
      <c r="Q20" s="26">
        <v>120</v>
      </c>
      <c r="R20" s="24">
        <f t="shared" si="3"/>
        <v>6850.88</v>
      </c>
      <c r="S20" s="25">
        <f t="shared" si="4"/>
        <v>68.096000000000004</v>
      </c>
      <c r="T20" s="27">
        <f t="shared" si="5"/>
        <v>-51.903999999999996</v>
      </c>
      <c r="U20" s="61"/>
      <c r="V20" s="62">
        <f t="shared" si="6"/>
        <v>6850.88</v>
      </c>
      <c r="W20" s="61"/>
      <c r="X20" s="62">
        <f t="shared" si="7"/>
        <v>6850.88</v>
      </c>
    </row>
    <row r="21" spans="1:24" ht="15.75" x14ac:dyDescent="0.25">
      <c r="A21" s="28">
        <v>15</v>
      </c>
      <c r="B21" s="20">
        <v>1908446148</v>
      </c>
      <c r="C21" s="20" t="s">
        <v>47</v>
      </c>
      <c r="D21" s="29">
        <v>6428</v>
      </c>
      <c r="E21" s="30">
        <v>50</v>
      </c>
      <c r="F21" s="30">
        <v>100</v>
      </c>
      <c r="G21" s="30"/>
      <c r="H21" s="30"/>
      <c r="I21" s="20">
        <v>8</v>
      </c>
      <c r="J21" s="20"/>
      <c r="K21" s="20"/>
      <c r="L21" s="20"/>
      <c r="M21" s="20">
        <f t="shared" si="0"/>
        <v>8428</v>
      </c>
      <c r="N21" s="24">
        <f t="shared" si="1"/>
        <v>9956</v>
      </c>
      <c r="O21" s="25">
        <f t="shared" si="2"/>
        <v>231.77</v>
      </c>
      <c r="P21" s="26"/>
      <c r="Q21" s="26">
        <v>20</v>
      </c>
      <c r="R21" s="24">
        <f t="shared" si="3"/>
        <v>9704.23</v>
      </c>
      <c r="S21" s="25">
        <f t="shared" si="4"/>
        <v>80.066000000000003</v>
      </c>
      <c r="T21" s="27">
        <f t="shared" si="5"/>
        <v>60.066000000000003</v>
      </c>
      <c r="U21" s="61"/>
      <c r="V21" s="62">
        <f t="shared" si="6"/>
        <v>9704.23</v>
      </c>
      <c r="W21" s="61"/>
      <c r="X21" s="62">
        <f t="shared" si="7"/>
        <v>9704.23</v>
      </c>
    </row>
    <row r="22" spans="1:24" ht="15.75" x14ac:dyDescent="0.25">
      <c r="A22" s="28">
        <v>16</v>
      </c>
      <c r="B22" s="20">
        <v>1908446149</v>
      </c>
      <c r="C22" s="34" t="s">
        <v>33</v>
      </c>
      <c r="D22" s="29">
        <v>16218</v>
      </c>
      <c r="E22" s="30">
        <v>200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20218</v>
      </c>
      <c r="N22" s="24">
        <f t="shared" si="1"/>
        <v>21173</v>
      </c>
      <c r="O22" s="25">
        <f t="shared" si="2"/>
        <v>555.995</v>
      </c>
      <c r="P22" s="26">
        <v>-1980</v>
      </c>
      <c r="Q22" s="26">
        <v>150</v>
      </c>
      <c r="R22" s="24">
        <f t="shared" si="3"/>
        <v>20467.005000000001</v>
      </c>
      <c r="S22" s="25">
        <f t="shared" si="4"/>
        <v>192.071</v>
      </c>
      <c r="T22" s="27">
        <f t="shared" si="5"/>
        <v>42.070999999999998</v>
      </c>
      <c r="U22" s="61"/>
      <c r="V22" s="62">
        <f t="shared" si="6"/>
        <v>20467.005000000001</v>
      </c>
      <c r="W22" s="61">
        <v>2978</v>
      </c>
      <c r="X22" s="62">
        <f t="shared" si="7"/>
        <v>17489.005000000001</v>
      </c>
    </row>
    <row r="23" spans="1:24" ht="15.75" x14ac:dyDescent="0.25">
      <c r="A23" s="28">
        <v>17</v>
      </c>
      <c r="B23" s="20">
        <v>1908446150</v>
      </c>
      <c r="C23" s="20" t="s">
        <v>34</v>
      </c>
      <c r="D23" s="35">
        <v>9016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9016</v>
      </c>
      <c r="N23" s="24">
        <f t="shared" si="1"/>
        <v>9016</v>
      </c>
      <c r="O23" s="25">
        <f t="shared" si="2"/>
        <v>247.94</v>
      </c>
      <c r="P23" s="26"/>
      <c r="Q23" s="26">
        <v>90</v>
      </c>
      <c r="R23" s="24">
        <f t="shared" si="3"/>
        <v>8678.06</v>
      </c>
      <c r="S23" s="25">
        <f t="shared" si="4"/>
        <v>85.652000000000001</v>
      </c>
      <c r="T23" s="27">
        <f t="shared" si="5"/>
        <v>-4.347999999999999</v>
      </c>
      <c r="U23" s="61"/>
      <c r="V23" s="62">
        <f t="shared" si="6"/>
        <v>8678.06</v>
      </c>
      <c r="W23" s="61"/>
      <c r="X23" s="62">
        <f t="shared" si="7"/>
        <v>8678.06</v>
      </c>
    </row>
    <row r="24" spans="1:24" ht="15.75" x14ac:dyDescent="0.25">
      <c r="A24" s="28">
        <v>18</v>
      </c>
      <c r="B24" s="20">
        <v>1908446151</v>
      </c>
      <c r="C24" s="20" t="s">
        <v>35</v>
      </c>
      <c r="D24" s="29">
        <v>26419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26419</v>
      </c>
      <c r="N24" s="24">
        <f t="shared" si="1"/>
        <v>26419</v>
      </c>
      <c r="O24" s="25">
        <f t="shared" si="2"/>
        <v>726.52250000000004</v>
      </c>
      <c r="P24" s="26">
        <v>7000</v>
      </c>
      <c r="Q24" s="26">
        <v>134</v>
      </c>
      <c r="R24" s="24">
        <f t="shared" si="3"/>
        <v>25558.477500000001</v>
      </c>
      <c r="S24" s="25">
        <f t="shared" si="4"/>
        <v>250.98050000000001</v>
      </c>
      <c r="T24" s="27">
        <f t="shared" si="5"/>
        <v>116.98050000000001</v>
      </c>
      <c r="U24" s="61"/>
      <c r="V24" s="62">
        <f t="shared" si="6"/>
        <v>25558.477500000001</v>
      </c>
      <c r="W24" s="61"/>
      <c r="X24" s="62">
        <f t="shared" si="7"/>
        <v>25558.477500000001</v>
      </c>
    </row>
    <row r="25" spans="1:24" ht="15.75" x14ac:dyDescent="0.25">
      <c r="A25" s="28">
        <v>19</v>
      </c>
      <c r="B25" s="20">
        <v>1908446152</v>
      </c>
      <c r="C25" s="20" t="s">
        <v>36</v>
      </c>
      <c r="D25" s="29">
        <v>8021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8021</v>
      </c>
      <c r="N25" s="24">
        <f t="shared" si="1"/>
        <v>9931</v>
      </c>
      <c r="O25" s="25">
        <f t="shared" si="2"/>
        <v>220.57750000000001</v>
      </c>
      <c r="P25" s="26">
        <v>5500</v>
      </c>
      <c r="Q25" s="26">
        <v>81</v>
      </c>
      <c r="R25" s="24">
        <f t="shared" si="3"/>
        <v>9629.4225000000006</v>
      </c>
      <c r="S25" s="25">
        <f t="shared" si="4"/>
        <v>76.1995</v>
      </c>
      <c r="T25" s="27">
        <f t="shared" si="5"/>
        <v>-4.8004999999999995</v>
      </c>
      <c r="U25" s="61"/>
      <c r="V25" s="62">
        <f t="shared" si="6"/>
        <v>9629.4225000000006</v>
      </c>
      <c r="W25" s="61">
        <v>2333</v>
      </c>
      <c r="X25" s="62">
        <f t="shared" si="7"/>
        <v>7296.4225000000006</v>
      </c>
    </row>
    <row r="26" spans="1:24" ht="15.75" x14ac:dyDescent="0.25">
      <c r="A26" s="28">
        <v>70</v>
      </c>
      <c r="B26" s="20">
        <v>1908446153</v>
      </c>
      <c r="C26" s="36" t="s">
        <v>48</v>
      </c>
      <c r="D26" s="29">
        <v>7300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7300</v>
      </c>
      <c r="N26" s="24">
        <f t="shared" si="1"/>
        <v>7300</v>
      </c>
      <c r="O26" s="25">
        <f t="shared" si="2"/>
        <v>200.75</v>
      </c>
      <c r="P26" s="26"/>
      <c r="Q26" s="26"/>
      <c r="R26" s="24">
        <f t="shared" si="3"/>
        <v>7099.25</v>
      </c>
      <c r="S26" s="25">
        <f t="shared" si="4"/>
        <v>69.349999999999994</v>
      </c>
      <c r="T26" s="27">
        <f t="shared" si="5"/>
        <v>69.349999999999994</v>
      </c>
      <c r="U26" s="61"/>
      <c r="V26" s="62">
        <f t="shared" si="6"/>
        <v>7099.25</v>
      </c>
      <c r="W26" s="61"/>
      <c r="X26" s="62">
        <f t="shared" si="7"/>
        <v>7099.25</v>
      </c>
    </row>
    <row r="27" spans="1:24" ht="19.5" thickBot="1" x14ac:dyDescent="0.35">
      <c r="A27" s="28">
        <v>21</v>
      </c>
      <c r="B27" s="20">
        <v>1908446154</v>
      </c>
      <c r="C27" s="20" t="s">
        <v>37</v>
      </c>
      <c r="D27" s="37">
        <v>7654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7654</v>
      </c>
      <c r="N27" s="24">
        <f t="shared" si="1"/>
        <v>7654</v>
      </c>
      <c r="O27" s="25">
        <f t="shared" si="2"/>
        <v>210.48500000000001</v>
      </c>
      <c r="P27" s="26"/>
      <c r="Q27" s="26">
        <v>100</v>
      </c>
      <c r="R27" s="24">
        <f t="shared" si="3"/>
        <v>7343.5150000000003</v>
      </c>
      <c r="S27" s="25">
        <f t="shared" si="4"/>
        <v>72.712999999999994</v>
      </c>
      <c r="T27" s="27">
        <f t="shared" si="5"/>
        <v>-27.287000000000006</v>
      </c>
      <c r="U27" s="61"/>
      <c r="V27" s="62">
        <f t="shared" si="6"/>
        <v>7343.5150000000003</v>
      </c>
      <c r="W27" s="61"/>
      <c r="X27" s="62">
        <f t="shared" si="7"/>
        <v>7343.5150000000003</v>
      </c>
    </row>
    <row r="28" spans="1:24" ht="16.5" thickBot="1" x14ac:dyDescent="0.3">
      <c r="A28" s="90" t="s">
        <v>38</v>
      </c>
      <c r="B28" s="91"/>
      <c r="C28" s="92"/>
      <c r="D28" s="44">
        <f t="shared" ref="D28:E28" si="8">SUM(D7:D27)</f>
        <v>228436</v>
      </c>
      <c r="E28" s="45">
        <f t="shared" si="8"/>
        <v>480</v>
      </c>
      <c r="F28" s="45">
        <f t="shared" ref="F28:X28" si="9">SUM(F7:F27)</f>
        <v>410</v>
      </c>
      <c r="G28" s="45">
        <f t="shared" si="9"/>
        <v>0</v>
      </c>
      <c r="H28" s="45">
        <f t="shared" si="9"/>
        <v>850</v>
      </c>
      <c r="I28" s="45">
        <f t="shared" si="9"/>
        <v>45</v>
      </c>
      <c r="J28" s="45">
        <f t="shared" si="9"/>
        <v>2</v>
      </c>
      <c r="K28" s="45">
        <f t="shared" si="9"/>
        <v>9</v>
      </c>
      <c r="L28" s="45">
        <f t="shared" si="9"/>
        <v>0</v>
      </c>
      <c r="M28" s="59">
        <f t="shared" si="9"/>
        <v>249786</v>
      </c>
      <c r="N28" s="59">
        <f t="shared" si="9"/>
        <v>260401</v>
      </c>
      <c r="O28" s="60">
        <f t="shared" si="9"/>
        <v>6869.1149999999998</v>
      </c>
      <c r="P28" s="59">
        <f t="shared" si="9"/>
        <v>29130</v>
      </c>
      <c r="Q28" s="59">
        <f t="shared" si="9"/>
        <v>1889</v>
      </c>
      <c r="R28" s="59">
        <f t="shared" si="9"/>
        <v>251642.88500000001</v>
      </c>
      <c r="S28" s="59">
        <f t="shared" si="9"/>
        <v>2372.9670000000001</v>
      </c>
      <c r="T28" s="59">
        <f t="shared" si="9"/>
        <v>483.96699999999987</v>
      </c>
      <c r="U28" s="59">
        <f t="shared" si="9"/>
        <v>28</v>
      </c>
      <c r="V28" s="59">
        <f t="shared" si="9"/>
        <v>251614.88500000001</v>
      </c>
      <c r="W28" s="59">
        <f t="shared" si="9"/>
        <v>26339</v>
      </c>
      <c r="X28" s="59">
        <f t="shared" si="9"/>
        <v>225275.88500000001</v>
      </c>
    </row>
    <row r="29" spans="1:24" ht="15.75" thickBot="1" x14ac:dyDescent="0.3">
      <c r="A29" s="93" t="s">
        <v>39</v>
      </c>
      <c r="B29" s="94"/>
      <c r="C29" s="95"/>
      <c r="D29" s="48">
        <f>D4+D5-D28</f>
        <v>397350</v>
      </c>
      <c r="E29" s="48">
        <f t="shared" ref="E29:L29" si="10">E4+E5-E28</f>
        <v>6445</v>
      </c>
      <c r="F29" s="48">
        <f t="shared" si="10"/>
        <v>15240</v>
      </c>
      <c r="G29" s="48">
        <f t="shared" si="10"/>
        <v>450</v>
      </c>
      <c r="H29" s="48">
        <f t="shared" si="10"/>
        <v>28250</v>
      </c>
      <c r="I29" s="48">
        <f t="shared" si="10"/>
        <v>653</v>
      </c>
      <c r="J29" s="48">
        <f t="shared" si="10"/>
        <v>517</v>
      </c>
      <c r="K29" s="48">
        <f t="shared" si="10"/>
        <v>505</v>
      </c>
      <c r="L29" s="48">
        <f t="shared" si="10"/>
        <v>0</v>
      </c>
      <c r="M29" s="109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1"/>
    </row>
    <row r="30" spans="1:24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X4"/>
    <mergeCell ref="N5:X5"/>
    <mergeCell ref="M29:X29"/>
  </mergeCells>
  <conditionalFormatting sqref="D29 E4:H6 E28:K29">
    <cfRule type="cellIs" dxfId="1097" priority="59" operator="equal">
      <formula>212030016606640</formula>
    </cfRule>
  </conditionalFormatting>
  <conditionalFormatting sqref="D29 E4:E6 E28:K29">
    <cfRule type="cellIs" dxfId="1096" priority="57" operator="equal">
      <formula>$E$4</formula>
    </cfRule>
    <cfRule type="cellIs" dxfId="1095" priority="58" operator="equal">
      <formula>2120</formula>
    </cfRule>
  </conditionalFormatting>
  <conditionalFormatting sqref="D29:E29 F4:F6 F28:F29">
    <cfRule type="cellIs" dxfId="1094" priority="55" operator="equal">
      <formula>$F$4</formula>
    </cfRule>
    <cfRule type="cellIs" dxfId="1093" priority="56" operator="equal">
      <formula>300</formula>
    </cfRule>
  </conditionalFormatting>
  <conditionalFormatting sqref="G4:G6 G28:G29">
    <cfRule type="cellIs" dxfId="1092" priority="53" operator="equal">
      <formula>$G$4</formula>
    </cfRule>
    <cfRule type="cellIs" dxfId="1091" priority="54" operator="equal">
      <formula>1660</formula>
    </cfRule>
  </conditionalFormatting>
  <conditionalFormatting sqref="H4:H6 H28:H29">
    <cfRule type="cellIs" dxfId="1090" priority="51" operator="equal">
      <formula>$H$4</formula>
    </cfRule>
    <cfRule type="cellIs" dxfId="1089" priority="52" operator="equal">
      <formula>6640</formula>
    </cfRule>
  </conditionalFormatting>
  <conditionalFormatting sqref="T6:T28 U28:X28">
    <cfRule type="cellIs" dxfId="1088" priority="50" operator="lessThan">
      <formula>0</formula>
    </cfRule>
  </conditionalFormatting>
  <conditionalFormatting sqref="T7:T27">
    <cfRule type="cellIs" dxfId="1087" priority="47" operator="lessThan">
      <formula>0</formula>
    </cfRule>
    <cfRule type="cellIs" dxfId="1086" priority="48" operator="lessThan">
      <formula>0</formula>
    </cfRule>
    <cfRule type="cellIs" dxfId="1085" priority="49" operator="lessThan">
      <formula>0</formula>
    </cfRule>
  </conditionalFormatting>
  <conditionalFormatting sqref="E4:E6 E28:K28">
    <cfRule type="cellIs" dxfId="1084" priority="46" operator="equal">
      <formula>$E$4</formula>
    </cfRule>
  </conditionalFormatting>
  <conditionalFormatting sqref="D28:D29 D6 D4:M4">
    <cfRule type="cellIs" dxfId="1083" priority="45" operator="equal">
      <formula>$D$4</formula>
    </cfRule>
  </conditionalFormatting>
  <conditionalFormatting sqref="I4:I6 I28:I29">
    <cfRule type="cellIs" dxfId="1082" priority="44" operator="equal">
      <formula>$I$4</formula>
    </cfRule>
  </conditionalFormatting>
  <conditionalFormatting sqref="J4:J6 J28:J29">
    <cfRule type="cellIs" dxfId="1081" priority="43" operator="equal">
      <formula>$J$4</formula>
    </cfRule>
  </conditionalFormatting>
  <conditionalFormatting sqref="K4:K6 K28:K29">
    <cfRule type="cellIs" dxfId="1080" priority="42" operator="equal">
      <formula>$K$4</formula>
    </cfRule>
  </conditionalFormatting>
  <conditionalFormatting sqref="M4:M6">
    <cfRule type="cellIs" dxfId="1079" priority="41" operator="equal">
      <formula>$L$4</formula>
    </cfRule>
  </conditionalFormatting>
  <conditionalFormatting sqref="T7:T28 U28:X28">
    <cfRule type="cellIs" dxfId="1078" priority="38" operator="lessThan">
      <formula>0</formula>
    </cfRule>
    <cfRule type="cellIs" dxfId="1077" priority="39" operator="lessThan">
      <formula>0</formula>
    </cfRule>
    <cfRule type="cellIs" dxfId="1076" priority="40" operator="lessThan">
      <formula>0</formula>
    </cfRule>
  </conditionalFormatting>
  <conditionalFormatting sqref="D5:K5">
    <cfRule type="cellIs" dxfId="1075" priority="37" operator="greaterThan">
      <formula>0</formula>
    </cfRule>
  </conditionalFormatting>
  <conditionalFormatting sqref="T6:T28 U28:X28">
    <cfRule type="cellIs" dxfId="1074" priority="36" operator="lessThan">
      <formula>0</formula>
    </cfRule>
  </conditionalFormatting>
  <conditionalFormatting sqref="T7:T27">
    <cfRule type="cellIs" dxfId="1073" priority="33" operator="lessThan">
      <formula>0</formula>
    </cfRule>
    <cfRule type="cellIs" dxfId="1072" priority="34" operator="lessThan">
      <formula>0</formula>
    </cfRule>
    <cfRule type="cellIs" dxfId="1071" priority="35" operator="lessThan">
      <formula>0</formula>
    </cfRule>
  </conditionalFormatting>
  <conditionalFormatting sqref="T7:T28 U28:X28">
    <cfRule type="cellIs" dxfId="1070" priority="30" operator="lessThan">
      <formula>0</formula>
    </cfRule>
    <cfRule type="cellIs" dxfId="1069" priority="31" operator="lessThan">
      <formula>0</formula>
    </cfRule>
    <cfRule type="cellIs" dxfId="1068" priority="32" operator="lessThan">
      <formula>0</formula>
    </cfRule>
  </conditionalFormatting>
  <conditionalFormatting sqref="D5:K5">
    <cfRule type="cellIs" dxfId="1067" priority="29" operator="greaterThan">
      <formula>0</formula>
    </cfRule>
  </conditionalFormatting>
  <conditionalFormatting sqref="L4 L6 L28:L29">
    <cfRule type="cellIs" dxfId="1066" priority="28" operator="equal">
      <formula>$L$4</formula>
    </cfRule>
  </conditionalFormatting>
  <conditionalFormatting sqref="D7:S7">
    <cfRule type="cellIs" dxfId="1065" priority="27" operator="greaterThan">
      <formula>0</formula>
    </cfRule>
  </conditionalFormatting>
  <conditionalFormatting sqref="D9:S9">
    <cfRule type="cellIs" dxfId="1064" priority="26" operator="greaterThan">
      <formula>0</formula>
    </cfRule>
  </conditionalFormatting>
  <conditionalFormatting sqref="D11:S11">
    <cfRule type="cellIs" dxfId="1063" priority="25" operator="greaterThan">
      <formula>0</formula>
    </cfRule>
  </conditionalFormatting>
  <conditionalFormatting sqref="D13:S13">
    <cfRule type="cellIs" dxfId="1062" priority="24" operator="greaterThan">
      <formula>0</formula>
    </cfRule>
  </conditionalFormatting>
  <conditionalFormatting sqref="D15:S15">
    <cfRule type="cellIs" dxfId="1061" priority="23" operator="greaterThan">
      <formula>0</formula>
    </cfRule>
  </conditionalFormatting>
  <conditionalFormatting sqref="D17:S17">
    <cfRule type="cellIs" dxfId="1060" priority="22" operator="greaterThan">
      <formula>0</formula>
    </cfRule>
  </conditionalFormatting>
  <conditionalFormatting sqref="D19:S19">
    <cfRule type="cellIs" dxfId="1059" priority="21" operator="greaterThan">
      <formula>0</formula>
    </cfRule>
  </conditionalFormatting>
  <conditionalFormatting sqref="D21:S21">
    <cfRule type="cellIs" dxfId="1058" priority="20" operator="greaterThan">
      <formula>0</formula>
    </cfRule>
  </conditionalFormatting>
  <conditionalFormatting sqref="D23:S23">
    <cfRule type="cellIs" dxfId="1057" priority="19" operator="greaterThan">
      <formula>0</formula>
    </cfRule>
  </conditionalFormatting>
  <conditionalFormatting sqref="D25:S25">
    <cfRule type="cellIs" dxfId="1056" priority="18" operator="greaterThan">
      <formula>0</formula>
    </cfRule>
  </conditionalFormatting>
  <conditionalFormatting sqref="D27:S27">
    <cfRule type="cellIs" dxfId="1055" priority="17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41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'8'!D29</f>
        <v>397350</v>
      </c>
      <c r="E4" s="2">
        <f>'8'!E29</f>
        <v>6445</v>
      </c>
      <c r="F4" s="2">
        <f>'8'!F29</f>
        <v>15240</v>
      </c>
      <c r="G4" s="2">
        <f>'8'!G29</f>
        <v>450</v>
      </c>
      <c r="H4" s="2">
        <f>'8'!H29</f>
        <v>28250</v>
      </c>
      <c r="I4" s="2">
        <f>'8'!I29</f>
        <v>653</v>
      </c>
      <c r="J4" s="2">
        <f>'8'!J29</f>
        <v>517</v>
      </c>
      <c r="K4" s="2">
        <f>'8'!K29</f>
        <v>505</v>
      </c>
      <c r="L4" s="2">
        <f>'8'!L29</f>
        <v>0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/>
      <c r="R7" s="24">
        <f>M7-(M7*2.75%)+I7*191+J7*191+K7*182+L7*100-Q7</f>
        <v>999.73</v>
      </c>
      <c r="S7" s="25">
        <f>M7*0.95%</f>
        <v>9.766</v>
      </c>
      <c r="T7" s="27">
        <f>S7-Q7</f>
        <v>9.766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1028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1028</v>
      </c>
      <c r="N9" s="24">
        <f t="shared" si="1"/>
        <v>1028</v>
      </c>
      <c r="O9" s="25">
        <f t="shared" si="2"/>
        <v>28.27</v>
      </c>
      <c r="P9" s="26"/>
      <c r="Q9" s="26"/>
      <c r="R9" s="24">
        <f t="shared" si="3"/>
        <v>999.73</v>
      </c>
      <c r="S9" s="25">
        <f t="shared" si="4"/>
        <v>9.766</v>
      </c>
      <c r="T9" s="27">
        <f t="shared" si="5"/>
        <v>9.766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93" t="s">
        <v>39</v>
      </c>
      <c r="B29" s="94"/>
      <c r="C29" s="95"/>
      <c r="D29" s="48">
        <f>D4+D5-D28</f>
        <v>391182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54" priority="43" operator="equal">
      <formula>212030016606640</formula>
    </cfRule>
  </conditionalFormatting>
  <conditionalFormatting sqref="D29 E4:E6 E28:K29">
    <cfRule type="cellIs" dxfId="1053" priority="41" operator="equal">
      <formula>$E$4</formula>
    </cfRule>
    <cfRule type="cellIs" dxfId="1052" priority="42" operator="equal">
      <formula>2120</formula>
    </cfRule>
  </conditionalFormatting>
  <conditionalFormatting sqref="D29:E29 F4:F6 F28:F29">
    <cfRule type="cellIs" dxfId="1051" priority="39" operator="equal">
      <formula>$F$4</formula>
    </cfRule>
    <cfRule type="cellIs" dxfId="1050" priority="40" operator="equal">
      <formula>300</formula>
    </cfRule>
  </conditionalFormatting>
  <conditionalFormatting sqref="G4:G6 G28:G29">
    <cfRule type="cellIs" dxfId="1049" priority="37" operator="equal">
      <formula>$G$4</formula>
    </cfRule>
    <cfRule type="cellIs" dxfId="1048" priority="38" operator="equal">
      <formula>1660</formula>
    </cfRule>
  </conditionalFormatting>
  <conditionalFormatting sqref="H4:H6 H28:H29">
    <cfRule type="cellIs" dxfId="1047" priority="35" operator="equal">
      <formula>$H$4</formula>
    </cfRule>
    <cfRule type="cellIs" dxfId="1046" priority="36" operator="equal">
      <formula>6640</formula>
    </cfRule>
  </conditionalFormatting>
  <conditionalFormatting sqref="T6:T28">
    <cfRule type="cellIs" dxfId="1045" priority="34" operator="lessThan">
      <formula>0</formula>
    </cfRule>
  </conditionalFormatting>
  <conditionalFormatting sqref="T7:T27">
    <cfRule type="cellIs" dxfId="1044" priority="31" operator="lessThan">
      <formula>0</formula>
    </cfRule>
    <cfRule type="cellIs" dxfId="1043" priority="32" operator="lessThan">
      <formula>0</formula>
    </cfRule>
    <cfRule type="cellIs" dxfId="1042" priority="33" operator="lessThan">
      <formula>0</formula>
    </cfRule>
  </conditionalFormatting>
  <conditionalFormatting sqref="E4:E6 E28:K28">
    <cfRule type="cellIs" dxfId="1041" priority="30" operator="equal">
      <formula>$E$4</formula>
    </cfRule>
  </conditionalFormatting>
  <conditionalFormatting sqref="D28:D29 D6 D4:M4">
    <cfRule type="cellIs" dxfId="1040" priority="29" operator="equal">
      <formula>$D$4</formula>
    </cfRule>
  </conditionalFormatting>
  <conditionalFormatting sqref="I4:I6 I28:I29">
    <cfRule type="cellIs" dxfId="1039" priority="28" operator="equal">
      <formula>$I$4</formula>
    </cfRule>
  </conditionalFormatting>
  <conditionalFormatting sqref="J4:J6 J28:J29">
    <cfRule type="cellIs" dxfId="1038" priority="27" operator="equal">
      <formula>$J$4</formula>
    </cfRule>
  </conditionalFormatting>
  <conditionalFormatting sqref="K4:K6 K28:K29">
    <cfRule type="cellIs" dxfId="1037" priority="26" operator="equal">
      <formula>$K$4</formula>
    </cfRule>
  </conditionalFormatting>
  <conditionalFormatting sqref="M4:M6">
    <cfRule type="cellIs" dxfId="1036" priority="25" operator="equal">
      <formula>$L$4</formula>
    </cfRule>
  </conditionalFormatting>
  <conditionalFormatting sqref="T7:T28">
    <cfRule type="cellIs" dxfId="1035" priority="22" operator="lessThan">
      <formula>0</formula>
    </cfRule>
    <cfRule type="cellIs" dxfId="1034" priority="23" operator="lessThan">
      <formula>0</formula>
    </cfRule>
    <cfRule type="cellIs" dxfId="1033" priority="24" operator="lessThan">
      <formula>0</formula>
    </cfRule>
  </conditionalFormatting>
  <conditionalFormatting sqref="D5:K5">
    <cfRule type="cellIs" dxfId="1032" priority="21" operator="greaterThan">
      <formula>0</formula>
    </cfRule>
  </conditionalFormatting>
  <conditionalFormatting sqref="T6:T28">
    <cfRule type="cellIs" dxfId="1031" priority="20" operator="lessThan">
      <formula>0</formula>
    </cfRule>
  </conditionalFormatting>
  <conditionalFormatting sqref="T7:T27">
    <cfRule type="cellIs" dxfId="1030" priority="17" operator="lessThan">
      <formula>0</formula>
    </cfRule>
    <cfRule type="cellIs" dxfId="1029" priority="18" operator="lessThan">
      <formula>0</formula>
    </cfRule>
    <cfRule type="cellIs" dxfId="1028" priority="19" operator="lessThan">
      <formula>0</formula>
    </cfRule>
  </conditionalFormatting>
  <conditionalFormatting sqref="T7:T28">
    <cfRule type="cellIs" dxfId="1027" priority="14" operator="lessThan">
      <formula>0</formula>
    </cfRule>
    <cfRule type="cellIs" dxfId="1026" priority="15" operator="lessThan">
      <formula>0</formula>
    </cfRule>
    <cfRule type="cellIs" dxfId="1025" priority="16" operator="lessThan">
      <formula>0</formula>
    </cfRule>
  </conditionalFormatting>
  <conditionalFormatting sqref="D5:K5">
    <cfRule type="cellIs" dxfId="1024" priority="13" operator="greaterThan">
      <formula>0</formula>
    </cfRule>
  </conditionalFormatting>
  <conditionalFormatting sqref="L4 L6 L28:L29">
    <cfRule type="cellIs" dxfId="1023" priority="12" operator="equal">
      <formula>$L$4</formula>
    </cfRule>
  </conditionalFormatting>
  <conditionalFormatting sqref="D7:S7">
    <cfRule type="cellIs" dxfId="1022" priority="11" operator="greaterThan">
      <formula>0</formula>
    </cfRule>
  </conditionalFormatting>
  <conditionalFormatting sqref="D9:S9">
    <cfRule type="cellIs" dxfId="1021" priority="10" operator="greaterThan">
      <formula>0</formula>
    </cfRule>
  </conditionalFormatting>
  <conditionalFormatting sqref="D11:S11">
    <cfRule type="cellIs" dxfId="1020" priority="9" operator="greaterThan">
      <formula>0</formula>
    </cfRule>
  </conditionalFormatting>
  <conditionalFormatting sqref="D13:S13">
    <cfRule type="cellIs" dxfId="1019" priority="8" operator="greaterThan">
      <formula>0</formula>
    </cfRule>
  </conditionalFormatting>
  <conditionalFormatting sqref="D15:S15">
    <cfRule type="cellIs" dxfId="1018" priority="7" operator="greaterThan">
      <formula>0</formula>
    </cfRule>
  </conditionalFormatting>
  <conditionalFormatting sqref="D17:S17">
    <cfRule type="cellIs" dxfId="1017" priority="6" operator="greaterThan">
      <formula>0</formula>
    </cfRule>
  </conditionalFormatting>
  <conditionalFormatting sqref="D19:S19">
    <cfRule type="cellIs" dxfId="1016" priority="5" operator="greaterThan">
      <formula>0</formula>
    </cfRule>
  </conditionalFormatting>
  <conditionalFormatting sqref="D21:S21">
    <cfRule type="cellIs" dxfId="1015" priority="4" operator="greaterThan">
      <formula>0</formula>
    </cfRule>
  </conditionalFormatting>
  <conditionalFormatting sqref="D23:S23">
    <cfRule type="cellIs" dxfId="1014" priority="3" operator="greaterThan">
      <formula>0</formula>
    </cfRule>
  </conditionalFormatting>
  <conditionalFormatting sqref="D25:S25">
    <cfRule type="cellIs" dxfId="1013" priority="2" operator="greaterThan">
      <formula>0</formula>
    </cfRule>
  </conditionalFormatting>
  <conditionalFormatting sqref="D27:S27">
    <cfRule type="cellIs" dxfId="1012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2021-07-15T14:38:09Z</dcterms:modified>
</cp:coreProperties>
</file>