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055" windowHeight="7695" tabRatio="784" firstSheet="2" activeTab="2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9" i="25" l="1"/>
  <c r="E7" i="34" l="1"/>
  <c r="E16" i="34"/>
  <c r="E19" i="34"/>
  <c r="E20" i="34"/>
  <c r="E23" i="34"/>
  <c r="O10" i="23" l="1"/>
  <c r="U28" i="20" l="1"/>
  <c r="V20" i="20"/>
  <c r="U28" i="19" l="1"/>
  <c r="R16" i="16" l="1"/>
  <c r="U28" i="10" l="1"/>
  <c r="B24" i="34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C23" i="34" s="1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C16" i="34" s="1"/>
  <c r="D16" i="34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C7" i="34" s="1"/>
  <c r="D7" i="34" s="1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D29" i="24" s="1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V18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V10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K29" i="1"/>
  <c r="K4" i="2" s="1"/>
  <c r="Q28" i="1"/>
  <c r="P28" i="1"/>
  <c r="L28" i="1"/>
  <c r="L29" i="1" s="1"/>
  <c r="L4" i="2" s="1"/>
  <c r="K28" i="1"/>
  <c r="J28" i="1"/>
  <c r="J29" i="1" s="1"/>
  <c r="J4" i="2" s="1"/>
  <c r="J29" i="2" s="1"/>
  <c r="J4" i="3" s="1"/>
  <c r="J29" i="3" s="1"/>
  <c r="J4" i="4" s="1"/>
  <c r="I28" i="1"/>
  <c r="I29" i="1" s="1"/>
  <c r="I4" i="2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O20" i="25" l="1"/>
  <c r="O12" i="25"/>
  <c r="O14" i="25"/>
  <c r="N28" i="25"/>
  <c r="O12" i="24"/>
  <c r="O20" i="24"/>
  <c r="N28" i="24"/>
  <c r="N28" i="23"/>
  <c r="C15" i="34"/>
  <c r="N28" i="21"/>
  <c r="O24" i="20"/>
  <c r="N28" i="20"/>
  <c r="O26" i="19"/>
  <c r="R26" i="19"/>
  <c r="V26" i="19" s="1"/>
  <c r="O22" i="19"/>
  <c r="R22" i="19"/>
  <c r="V22" i="19" s="1"/>
  <c r="O14" i="19"/>
  <c r="R14" i="19"/>
  <c r="V14" i="19" s="1"/>
  <c r="O20" i="18"/>
  <c r="O8" i="17"/>
  <c r="O24" i="17"/>
  <c r="N28" i="17"/>
  <c r="R15" i="16"/>
  <c r="N28" i="15"/>
  <c r="R27" i="16"/>
  <c r="O23" i="16"/>
  <c r="C19" i="34"/>
  <c r="D19" i="34" s="1"/>
  <c r="R23" i="16"/>
  <c r="O7" i="16"/>
  <c r="R7" i="16"/>
  <c r="O11" i="16"/>
  <c r="R11" i="16"/>
  <c r="C14" i="34"/>
  <c r="O15" i="16"/>
  <c r="R19" i="16"/>
  <c r="O18" i="14"/>
  <c r="C8" i="34"/>
  <c r="O12" i="14"/>
  <c r="O20" i="14"/>
  <c r="O26" i="13"/>
  <c r="O24" i="13"/>
  <c r="N28" i="13"/>
  <c r="S23" i="7"/>
  <c r="T23" i="7" s="1"/>
  <c r="R23" i="7"/>
  <c r="O14" i="12"/>
  <c r="C13" i="34"/>
  <c r="N28" i="12"/>
  <c r="M26" i="33"/>
  <c r="S26" i="33" s="1"/>
  <c r="T26" i="33" s="1"/>
  <c r="G29" i="1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C4" i="34"/>
  <c r="C21" i="34"/>
  <c r="O12" i="11"/>
  <c r="O26" i="11"/>
  <c r="C20" i="34"/>
  <c r="D20" i="34" s="1"/>
  <c r="N28" i="11"/>
  <c r="O11" i="10"/>
  <c r="R11" i="10"/>
  <c r="O16" i="10"/>
  <c r="C18" i="34"/>
  <c r="C22" i="34"/>
  <c r="C10" i="34"/>
  <c r="G28" i="33"/>
  <c r="G29" i="33" s="1"/>
  <c r="O18" i="9"/>
  <c r="C9" i="34"/>
  <c r="C5" i="34"/>
  <c r="C12" i="34"/>
  <c r="O26" i="9"/>
  <c r="C17" i="34"/>
  <c r="O24" i="9"/>
  <c r="N28" i="9"/>
  <c r="C3" i="34"/>
  <c r="C6" i="34"/>
  <c r="C11" i="34"/>
  <c r="N28" i="7"/>
  <c r="D23" i="34"/>
  <c r="O7" i="6"/>
  <c r="E28" i="33"/>
  <c r="E29" i="33" s="1"/>
  <c r="N28" i="6"/>
  <c r="M18" i="33"/>
  <c r="R18" i="33" s="1"/>
  <c r="O27" i="5"/>
  <c r="N15" i="33"/>
  <c r="M24" i="33"/>
  <c r="S24" i="33" s="1"/>
  <c r="T24" i="33" s="1"/>
  <c r="N28" i="5"/>
  <c r="L28" i="33"/>
  <c r="L29" i="33" s="1"/>
  <c r="N13" i="33"/>
  <c r="O18" i="4"/>
  <c r="M8" i="33"/>
  <c r="O8" i="33" s="1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M21" i="33"/>
  <c r="S21" i="33" s="1"/>
  <c r="T21" i="33" s="1"/>
  <c r="M9" i="33"/>
  <c r="S9" i="33" s="1"/>
  <c r="T9" i="33" s="1"/>
  <c r="O18" i="3"/>
  <c r="I28" i="33"/>
  <c r="I29" i="33" s="1"/>
  <c r="O10" i="3"/>
  <c r="O12" i="3"/>
  <c r="K28" i="33"/>
  <c r="K29" i="33" s="1"/>
  <c r="O26" i="3"/>
  <c r="N22" i="33"/>
  <c r="O20" i="3"/>
  <c r="N14" i="33"/>
  <c r="N25" i="33"/>
  <c r="N28" i="3"/>
  <c r="M10" i="33"/>
  <c r="R10" i="33" s="1"/>
  <c r="N12" i="33"/>
  <c r="J28" i="33"/>
  <c r="J29" i="33" s="1"/>
  <c r="H28" i="33"/>
  <c r="H29" i="33" s="1"/>
  <c r="I29" i="2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9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6" i="33"/>
  <c r="N21" i="33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11" i="33"/>
  <c r="N28" i="2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7" i="33"/>
  <c r="N28" i="32"/>
  <c r="F28" i="33"/>
  <c r="F29" i="33" s="1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V11" i="10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D14" i="34" l="1"/>
  <c r="E14" i="34"/>
  <c r="D17" i="34"/>
  <c r="E17" i="34"/>
  <c r="D13" i="34"/>
  <c r="E13" i="34"/>
  <c r="D8" i="34"/>
  <c r="E8" i="34"/>
  <c r="D6" i="34"/>
  <c r="E6" i="34"/>
  <c r="D9" i="34"/>
  <c r="E9" i="34"/>
  <c r="D4" i="34"/>
  <c r="E4" i="34"/>
  <c r="D18" i="34"/>
  <c r="E18" i="34"/>
  <c r="D15" i="34"/>
  <c r="E15" i="34"/>
  <c r="D12" i="34"/>
  <c r="E12" i="34"/>
  <c r="D21" i="34"/>
  <c r="E21" i="34"/>
  <c r="D5" i="34"/>
  <c r="E5" i="34"/>
  <c r="D3" i="34"/>
  <c r="E3" i="34"/>
  <c r="D22" i="34"/>
  <c r="E22" i="34"/>
  <c r="D10" i="34"/>
  <c r="E10" i="34"/>
  <c r="D11" i="34"/>
  <c r="E11" i="34"/>
  <c r="R26" i="33"/>
  <c r="V28" i="20"/>
  <c r="V28" i="19"/>
  <c r="O26" i="33"/>
  <c r="O28" i="16"/>
  <c r="R28" i="16"/>
  <c r="S8" i="33"/>
  <c r="T8" i="33" s="1"/>
  <c r="O18" i="33"/>
  <c r="R8" i="33"/>
  <c r="O23" i="33"/>
  <c r="R23" i="33"/>
  <c r="R9" i="33"/>
  <c r="O9" i="33"/>
  <c r="S18" i="33"/>
  <c r="T18" i="33" s="1"/>
  <c r="V28" i="10"/>
  <c r="R21" i="33"/>
  <c r="C24" i="34"/>
  <c r="E24" i="34" s="1"/>
  <c r="O24" i="33"/>
  <c r="R24" i="33"/>
  <c r="R15" i="33"/>
  <c r="O15" i="33"/>
  <c r="E31" i="33"/>
  <c r="R13" i="33"/>
  <c r="R27" i="33"/>
  <c r="O21" i="33"/>
  <c r="O28" i="5"/>
  <c r="R19" i="33"/>
  <c r="S10" i="33"/>
  <c r="T10" i="33" s="1"/>
  <c r="O10" i="33"/>
  <c r="O27" i="33"/>
  <c r="O11" i="33"/>
  <c r="S12" i="33"/>
  <c r="T12" i="33" s="1"/>
  <c r="O28" i="3"/>
  <c r="R11" i="33"/>
  <c r="O19" i="33"/>
  <c r="O12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D24" i="34" l="1"/>
  <c r="O28" i="33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6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 Mobile Sale 50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1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6</t>
        </r>
      </text>
    </comment>
    <comment ref="J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Shown BP Sale 1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10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3</t>
        </r>
      </text>
    </comment>
  </commentList>
</comments>
</file>

<file path=xl/comments1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Sale10+Milton BP Sale 11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36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
Vul Babod Less 5</t>
        </r>
      </text>
    </comment>
    <comment ref="K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Vul Babod Less 5</t>
        </r>
      </text>
    </comment>
  </commentList>
</comments>
</file>

<file path=xl/comments1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9</t>
        </r>
      </text>
    </comment>
  </commentList>
</comments>
</file>

<file path=xl/comments15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1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</t>
        </r>
      </text>
    </comment>
  </commentList>
</comments>
</file>

<file path=xl/comments1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Jilami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3" authorId="0">
      <text>
        <r>
          <rPr>
            <sz val="9"/>
            <color indexed="81"/>
            <rFont val="Tahoma"/>
            <family val="2"/>
          </rPr>
          <t>Desh Mobile Sale 25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ogrim Sale 3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25 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5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25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50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sale 50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25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8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Mobile Sale 13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Rokeya Trading Sale 10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Jilani+Tuhin=50+25 Sale</t>
        </r>
      </text>
    </comment>
  </commentList>
</comments>
</file>

<file path=xl/sharedStrings.xml><?xml version="1.0" encoding="utf-8"?>
<sst xmlns="http://schemas.openxmlformats.org/spreadsheetml/2006/main" count="1514" uniqueCount="81">
  <si>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</si>
  <si>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</si>
  <si>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</si>
  <si>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</si>
  <si>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</si>
  <si>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</si>
  <si>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</si>
  <si>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</si>
  <si>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</si>
  <si>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</si>
  <si>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</si>
  <si>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</si>
  <si>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</si>
  <si>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</si>
  <si>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</si>
  <si>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</si>
  <si>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</si>
  <si>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</si>
  <si>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</si>
  <si>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</si>
  <si>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</si>
  <si>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</si>
  <si>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</si>
  <si>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</si>
  <si>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</si>
  <si>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</si>
  <si>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</si>
  <si>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</si>
  <si>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</si>
  <si>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</si>
  <si>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</si>
  <si>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</si>
  <si>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</si>
  <si>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</si>
  <si>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</si>
  <si>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</si>
  <si>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</si>
  <si>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</si>
  <si>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</si>
  <si>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</si>
  <si>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</si>
  <si>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</si>
  <si>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</si>
  <si>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</si>
  <si>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</si>
  <si>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</si>
  <si>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</si>
  <si>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</si>
  <si>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</si>
  <si>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Date:02.10.2021</t>
  </si>
  <si>
    <t>Date:03.10.2021</t>
  </si>
  <si>
    <t>Date:04.10.2021</t>
  </si>
  <si>
    <t>Date:05.10.2021</t>
  </si>
  <si>
    <t>Date:06.10.2021</t>
  </si>
  <si>
    <t>Target</t>
  </si>
  <si>
    <t>Baki</t>
  </si>
  <si>
    <t>Sadek</t>
  </si>
  <si>
    <t>Total</t>
  </si>
  <si>
    <t>Card Stock</t>
  </si>
  <si>
    <t>Date:07.10.2021</t>
  </si>
  <si>
    <t>Date:09.10.2021</t>
  </si>
  <si>
    <t>1% Less</t>
  </si>
  <si>
    <t>ACT Value</t>
  </si>
  <si>
    <t>Date:10.10.2021</t>
  </si>
  <si>
    <t>Date:11.10.2021</t>
  </si>
  <si>
    <t>Date:12.10.2021</t>
  </si>
  <si>
    <t>Date:13.10.2021</t>
  </si>
  <si>
    <t>Date:14.10.2021</t>
  </si>
  <si>
    <t>Date:16.10.2021</t>
  </si>
  <si>
    <t>Month:October</t>
  </si>
  <si>
    <t>Date:17.10.2021</t>
  </si>
  <si>
    <t xml:space="preserve">Date:18.10.2021 </t>
  </si>
  <si>
    <t>Date:19.10.2021</t>
  </si>
  <si>
    <t>.8% Less</t>
  </si>
  <si>
    <t>Date:20.10.2021</t>
  </si>
  <si>
    <t>Date:21.10.2021</t>
  </si>
  <si>
    <t>Date:24.10.2021</t>
  </si>
  <si>
    <t>S.Card Target VS Achievement Oct'2021</t>
  </si>
  <si>
    <t>Ach%</t>
  </si>
  <si>
    <t>Till-23 Oct'21</t>
  </si>
  <si>
    <t>Date:25.10.2021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</si>
</sst>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15" fillId="2" borderId="5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11" fillId="1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 vertical="center"/>
    </xf>
    <xf numFmtId="1" fontId="1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2" fontId="16" fillId="0" borderId="5" xfId="0" applyNumberFormat="1" applyFont="1" applyFill="1" applyBorder="1" applyAlignment="1">
      <alignment horizontal="center" vertical="center"/>
    </xf>
    <xf numFmtId="1" fontId="16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3" fillId="2" borderId="9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/>
    </xf>
    <xf numFmtId="9" fontId="19" fillId="4" borderId="5" xfId="0" applyNumberFormat="1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/>
    </xf>
    <xf numFmtId="9" fontId="15" fillId="0" borderId="5" xfId="0" applyNumberFormat="1" applyFont="1" applyFill="1" applyBorder="1" applyAlignment="1">
      <alignment horizontal="center"/>
    </xf>
    <xf numFmtId="9" fontId="15" fillId="4" borderId="5" xfId="0" applyNumberFormat="1" applyFont="1" applyFill="1" applyBorder="1" applyAlignment="1">
      <alignment horizontal="center"/>
    </xf>
    <xf numFmtId="9" fontId="20" fillId="6" borderId="5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9" fontId="15" fillId="10" borderId="5" xfId="0" applyNumberFormat="1" applyFont="1" applyFill="1" applyBorder="1" applyAlignment="1">
      <alignment horizont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" fontId="3" fillId="4" borderId="12" xfId="0" applyNumberFormat="1" applyFont="1" applyFill="1" applyBorder="1" applyAlignment="1">
      <alignment horizontal="center" vertical="center"/>
    </xf>
    <xf numFmtId="0" fontId="18" fillId="4" borderId="23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5" xfId="0" applyFont="1" applyFill="1" applyBorder="1" applyAlignment="1">
      <alignment horizontal="center"/>
    </xf>
  </cellXfs>
  <cellStyles count="1">
    <cellStyle name="Normal" xfId="0" builtinId="0"/>
  </cellStyles>
  <dxfs count="138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v>767546</v>
      </c>
      <c r="E4" s="2">
        <v>4550</v>
      </c>
      <c r="F4" s="2">
        <v>13160</v>
      </c>
      <c r="G4" s="2">
        <v>0</v>
      </c>
      <c r="H4" s="2">
        <v>11470</v>
      </c>
      <c r="I4" s="2">
        <v>546</v>
      </c>
      <c r="J4" s="2">
        <v>180</v>
      </c>
      <c r="K4" s="2">
        <v>203</v>
      </c>
      <c r="L4" s="3"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767546</v>
      </c>
      <c r="E29" s="48">
        <f t="shared" ref="E29:L29" si="7">E4+E5-E28</f>
        <v>4550</v>
      </c>
      <c r="F29" s="48">
        <f t="shared" si="7"/>
        <v>13160</v>
      </c>
      <c r="G29" s="48">
        <f t="shared" si="7"/>
        <v>0</v>
      </c>
      <c r="H29" s="48">
        <f t="shared" si="7"/>
        <v>11470</v>
      </c>
      <c r="I29" s="48">
        <f t="shared" si="7"/>
        <v>546</v>
      </c>
      <c r="J29" s="48">
        <f t="shared" si="7"/>
        <v>180</v>
      </c>
      <c r="K29" s="48">
        <f t="shared" si="7"/>
        <v>203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8" priority="44" operator="equal">
      <formula>212030016606640</formula>
    </cfRule>
  </conditionalFormatting>
  <conditionalFormatting sqref="D29 E28:K29 E4 E6">
    <cfRule type="cellIs" dxfId="1387" priority="42" operator="equal">
      <formula>$E$4</formula>
    </cfRule>
    <cfRule type="cellIs" dxfId="1386" priority="43" operator="equal">
      <formula>2120</formula>
    </cfRule>
  </conditionalFormatting>
  <conditionalFormatting sqref="D29:E29 F28:F29 F4 F6">
    <cfRule type="cellIs" dxfId="1385" priority="40" operator="equal">
      <formula>$F$4</formula>
    </cfRule>
    <cfRule type="cellIs" dxfId="1384" priority="41" operator="equal">
      <formula>300</formula>
    </cfRule>
  </conditionalFormatting>
  <conditionalFormatting sqref="G28:G29 G4 G6">
    <cfRule type="cellIs" dxfId="1383" priority="38" operator="equal">
      <formula>$G$4</formula>
    </cfRule>
    <cfRule type="cellIs" dxfId="1382" priority="39" operator="equal">
      <formula>1660</formula>
    </cfRule>
  </conditionalFormatting>
  <conditionalFormatting sqref="H28:H29 H4 H6">
    <cfRule type="cellIs" dxfId="1381" priority="36" operator="equal">
      <formula>$H$4</formula>
    </cfRule>
    <cfRule type="cellIs" dxfId="1380" priority="37" operator="equal">
      <formula>6640</formula>
    </cfRule>
  </conditionalFormatting>
  <conditionalFormatting sqref="T6:T28">
    <cfRule type="cellIs" dxfId="1379" priority="35" operator="lessThan">
      <formula>0</formula>
    </cfRule>
  </conditionalFormatting>
  <conditionalFormatting sqref="T7:T27">
    <cfRule type="cellIs" dxfId="1378" priority="32" operator="lessThan">
      <formula>0</formula>
    </cfRule>
    <cfRule type="cellIs" dxfId="1377" priority="33" operator="lessThan">
      <formula>0</formula>
    </cfRule>
    <cfRule type="cellIs" dxfId="1376" priority="34" operator="lessThan">
      <formula>0</formula>
    </cfRule>
  </conditionalFormatting>
  <conditionalFormatting sqref="E28:K28 E4 E6">
    <cfRule type="cellIs" dxfId="1375" priority="31" operator="equal">
      <formula>$E$4</formula>
    </cfRule>
  </conditionalFormatting>
  <conditionalFormatting sqref="D28:D29 D4:K4 M4 D6">
    <cfRule type="cellIs" dxfId="1374" priority="30" operator="equal">
      <formula>$D$4</formula>
    </cfRule>
  </conditionalFormatting>
  <conditionalFormatting sqref="I28:I29 I4 I6">
    <cfRule type="cellIs" dxfId="1373" priority="29" operator="equal">
      <formula>$I$4</formula>
    </cfRule>
  </conditionalFormatting>
  <conditionalFormatting sqref="J28:J29 J4 J6">
    <cfRule type="cellIs" dxfId="1372" priority="28" operator="equal">
      <formula>$J$4</formula>
    </cfRule>
  </conditionalFormatting>
  <conditionalFormatting sqref="K28:K29 K4 K6">
    <cfRule type="cellIs" dxfId="1371" priority="27" operator="equal">
      <formula>$K$4</formula>
    </cfRule>
  </conditionalFormatting>
  <conditionalFormatting sqref="M4:M6">
    <cfRule type="cellIs" dxfId="1370" priority="26" operator="equal">
      <formula>$L$4</formula>
    </cfRule>
  </conditionalFormatting>
  <conditionalFormatting sqref="T7:T28">
    <cfRule type="cellIs" dxfId="1369" priority="23" operator="lessThan">
      <formula>0</formula>
    </cfRule>
    <cfRule type="cellIs" dxfId="1368" priority="24" operator="lessThan">
      <formula>0</formula>
    </cfRule>
    <cfRule type="cellIs" dxfId="1367" priority="25" operator="lessThan">
      <formula>0</formula>
    </cfRule>
  </conditionalFormatting>
  <conditionalFormatting sqref="T6:T28">
    <cfRule type="cellIs" dxfId="1366" priority="21" operator="lessThan">
      <formula>0</formula>
    </cfRule>
  </conditionalFormatting>
  <conditionalFormatting sqref="T7:T27">
    <cfRule type="cellIs" dxfId="1365" priority="18" operator="lessThan">
      <formula>0</formula>
    </cfRule>
    <cfRule type="cellIs" dxfId="1364" priority="19" operator="lessThan">
      <formula>0</formula>
    </cfRule>
    <cfRule type="cellIs" dxfId="1363" priority="20" operator="lessThan">
      <formula>0</formula>
    </cfRule>
  </conditionalFormatting>
  <conditionalFormatting sqref="T7:T28">
    <cfRule type="cellIs" dxfId="1362" priority="15" operator="lessThan">
      <formula>0</formula>
    </cfRule>
    <cfRule type="cellIs" dxfId="1361" priority="16" operator="lessThan">
      <formula>0</formula>
    </cfRule>
    <cfRule type="cellIs" dxfId="1360" priority="17" operator="lessThan">
      <formula>0</formula>
    </cfRule>
  </conditionalFormatting>
  <conditionalFormatting sqref="L4 L6 L28:L29">
    <cfRule type="cellIs" dxfId="1359" priority="13" operator="equal">
      <formula>$L$4</formula>
    </cfRule>
  </conditionalFormatting>
  <conditionalFormatting sqref="D7:S7">
    <cfRule type="cellIs" dxfId="1358" priority="12" operator="greaterThan">
      <formula>0</formula>
    </cfRule>
  </conditionalFormatting>
  <conditionalFormatting sqref="D9:S9">
    <cfRule type="cellIs" dxfId="1357" priority="11" operator="greaterThan">
      <formula>0</formula>
    </cfRule>
  </conditionalFormatting>
  <conditionalFormatting sqref="D11:S11">
    <cfRule type="cellIs" dxfId="1356" priority="10" operator="greaterThan">
      <formula>0</formula>
    </cfRule>
  </conditionalFormatting>
  <conditionalFormatting sqref="D13:S13">
    <cfRule type="cellIs" dxfId="1355" priority="9" operator="greaterThan">
      <formula>0</formula>
    </cfRule>
  </conditionalFormatting>
  <conditionalFormatting sqref="D15:S15">
    <cfRule type="cellIs" dxfId="1354" priority="8" operator="greaterThan">
      <formula>0</formula>
    </cfRule>
  </conditionalFormatting>
  <conditionalFormatting sqref="D17:S17">
    <cfRule type="cellIs" dxfId="1353" priority="7" operator="greaterThan">
      <formula>0</formula>
    </cfRule>
  </conditionalFormatting>
  <conditionalFormatting sqref="D19:S19">
    <cfRule type="cellIs" dxfId="1352" priority="6" operator="greaterThan">
      <formula>0</formula>
    </cfRule>
  </conditionalFormatting>
  <conditionalFormatting sqref="D21:S21">
    <cfRule type="cellIs" dxfId="1351" priority="5" operator="greaterThan">
      <formula>0</formula>
    </cfRule>
  </conditionalFormatting>
  <conditionalFormatting sqref="D23:S23">
    <cfRule type="cellIs" dxfId="1350" priority="4" operator="greaterThan">
      <formula>0</formula>
    </cfRule>
  </conditionalFormatting>
  <conditionalFormatting sqref="D25:S25">
    <cfRule type="cellIs" dxfId="1349" priority="3" operator="greaterThan">
      <formula>0</formula>
    </cfRule>
  </conditionalFormatting>
  <conditionalFormatting sqref="D27:S27">
    <cfRule type="cellIs" dxfId="1348" priority="2" operator="greaterThan">
      <formula>0</formula>
    </cfRule>
  </conditionalFormatting>
  <conditionalFormatting sqref="D5:L5">
    <cfRule type="cellIs" dxfId="1347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7.5703125" customWidth="1"/>
    <col min="10" max="10" width="7.140625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63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'9'!D29</f>
        <v>502163</v>
      </c>
      <c r="E4" s="2">
        <f>'9'!E29</f>
        <v>3840</v>
      </c>
      <c r="F4" s="2">
        <f>'9'!F29</f>
        <v>12120</v>
      </c>
      <c r="G4" s="2">
        <f>'9'!G29</f>
        <v>5000</v>
      </c>
      <c r="H4" s="2">
        <f>'9'!H29</f>
        <v>18460</v>
      </c>
      <c r="I4" s="2">
        <f>'9'!I29</f>
        <v>355</v>
      </c>
      <c r="J4" s="2">
        <f>'9'!J29</f>
        <v>73</v>
      </c>
      <c r="K4" s="2">
        <f>'9'!K29</f>
        <v>532</v>
      </c>
      <c r="L4" s="2">
        <f>'9'!L29</f>
        <v>37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779220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67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61</v>
      </c>
      <c r="V6" s="18" t="s">
        <v>62</v>
      </c>
    </row>
    <row r="7" spans="1:22" ht="15.75" x14ac:dyDescent="0.25">
      <c r="A7" s="19">
        <v>1</v>
      </c>
      <c r="B7" s="20">
        <v>1908446134</v>
      </c>
      <c r="C7" s="20">
        <v>14470</v>
      </c>
      <c r="D7" s="21">
        <v>42117</v>
      </c>
      <c r="E7" s="22"/>
      <c r="F7" s="22"/>
      <c r="G7" s="22">
        <v>20</v>
      </c>
      <c r="H7" s="22">
        <v>20</v>
      </c>
      <c r="I7" s="23">
        <v>1</v>
      </c>
      <c r="J7" s="23"/>
      <c r="K7" s="23"/>
      <c r="L7" s="23"/>
      <c r="M7" s="20">
        <f>D7+E7*20+F7*10+G7*9+H7*9</f>
        <v>42477</v>
      </c>
      <c r="N7" s="24">
        <f>D7+E7*20+F7*10+G7*9+H7*9+I7*191+J7*191+K7*182+L7*100</f>
        <v>42668</v>
      </c>
      <c r="O7" s="25">
        <f>M7*2.75%</f>
        <v>1168.1175000000001</v>
      </c>
      <c r="P7" s="26"/>
      <c r="Q7" s="26">
        <v>149</v>
      </c>
      <c r="R7" s="29">
        <f>M7-(M7*2.75%)+I7*191+J7*191+K7*182+L7*100-Q7</f>
        <v>41350.8825</v>
      </c>
      <c r="S7" s="25">
        <f>M7*0.95%</f>
        <v>403.53149999999999</v>
      </c>
      <c r="T7" s="59">
        <f>S7-Q7</f>
        <v>254.53149999999999</v>
      </c>
      <c r="U7" s="65">
        <v>261</v>
      </c>
      <c r="V7" s="66">
        <f>R7-U7</f>
        <v>41089.8825</v>
      </c>
    </row>
    <row r="8" spans="1:22" ht="15.75" x14ac:dyDescent="0.25">
      <c r="A8" s="28">
        <v>2</v>
      </c>
      <c r="B8" s="20">
        <v>1908446135</v>
      </c>
      <c r="C8" s="23">
        <v>6755</v>
      </c>
      <c r="D8" s="29">
        <v>22406</v>
      </c>
      <c r="E8" s="30"/>
      <c r="F8" s="30"/>
      <c r="G8" s="30"/>
      <c r="H8" s="30"/>
      <c r="I8" s="20">
        <v>3</v>
      </c>
      <c r="J8" s="20"/>
      <c r="K8" s="20"/>
      <c r="L8" s="20"/>
      <c r="M8" s="20">
        <f t="shared" ref="M8:M27" si="0">D8+E8*20+F8*10+G8*9+H8*9</f>
        <v>22406</v>
      </c>
      <c r="N8" s="24">
        <f t="shared" ref="N8:N27" si="1">D8+E8*20+F8*10+G8*9+H8*9+I8*191+J8*191+K8*182+L8*100</f>
        <v>22979</v>
      </c>
      <c r="O8" s="25">
        <f t="shared" ref="O8:O27" si="2">M8*2.75%</f>
        <v>616.16499999999996</v>
      </c>
      <c r="P8" s="26"/>
      <c r="Q8" s="26">
        <v>260</v>
      </c>
      <c r="R8" s="29">
        <f t="shared" ref="R8:R27" si="3">M8-(M8*2.75%)+I8*191+J8*191+K8*182+L8*100-Q8</f>
        <v>22102.834999999999</v>
      </c>
      <c r="S8" s="25">
        <f t="shared" ref="S8:S27" si="4">M8*0.95%</f>
        <v>212.857</v>
      </c>
      <c r="T8" s="59">
        <f t="shared" ref="T8:T27" si="5">S8-Q8</f>
        <v>-47.143000000000001</v>
      </c>
      <c r="U8" s="65">
        <v>171</v>
      </c>
      <c r="V8" s="66">
        <f t="shared" ref="V8:V27" si="6">R8-U8</f>
        <v>21931.834999999999</v>
      </c>
    </row>
    <row r="9" spans="1:22" ht="15.75" x14ac:dyDescent="0.25">
      <c r="A9" s="28">
        <v>3</v>
      </c>
      <c r="B9" s="20">
        <v>1908446136</v>
      </c>
      <c r="C9" s="20">
        <v>23987</v>
      </c>
      <c r="D9" s="29">
        <v>58136</v>
      </c>
      <c r="E9" s="30"/>
      <c r="F9" s="30"/>
      <c r="G9" s="30">
        <v>100</v>
      </c>
      <c r="H9" s="30">
        <v>210</v>
      </c>
      <c r="I9" s="20">
        <v>13</v>
      </c>
      <c r="J9" s="20"/>
      <c r="K9" s="20">
        <v>3</v>
      </c>
      <c r="L9" s="20"/>
      <c r="M9" s="20">
        <f t="shared" si="0"/>
        <v>60926</v>
      </c>
      <c r="N9" s="24">
        <f t="shared" si="1"/>
        <v>63955</v>
      </c>
      <c r="O9" s="25">
        <f t="shared" si="2"/>
        <v>1675.4649999999999</v>
      </c>
      <c r="P9" s="26"/>
      <c r="Q9" s="26">
        <v>151</v>
      </c>
      <c r="R9" s="29">
        <f t="shared" si="3"/>
        <v>62128.535000000003</v>
      </c>
      <c r="S9" s="25">
        <f t="shared" si="4"/>
        <v>578.79700000000003</v>
      </c>
      <c r="T9" s="59">
        <f t="shared" si="5"/>
        <v>427.79700000000003</v>
      </c>
      <c r="U9" s="65">
        <v>441</v>
      </c>
      <c r="V9" s="66">
        <f t="shared" si="6"/>
        <v>61687.535000000003</v>
      </c>
    </row>
    <row r="10" spans="1:22" ht="15.75" x14ac:dyDescent="0.25">
      <c r="A10" s="28">
        <v>4</v>
      </c>
      <c r="B10" s="20">
        <v>1908446137</v>
      </c>
      <c r="C10" s="20">
        <v>4827</v>
      </c>
      <c r="D10" s="29">
        <v>15393</v>
      </c>
      <c r="E10" s="30">
        <v>10</v>
      </c>
      <c r="F10" s="30"/>
      <c r="G10" s="30"/>
      <c r="H10" s="30"/>
      <c r="I10" s="20"/>
      <c r="J10" s="20"/>
      <c r="K10" s="20"/>
      <c r="L10" s="20"/>
      <c r="M10" s="20">
        <f t="shared" si="0"/>
        <v>15593</v>
      </c>
      <c r="N10" s="24">
        <f t="shared" si="1"/>
        <v>15593</v>
      </c>
      <c r="O10" s="25">
        <f t="shared" si="2"/>
        <v>428.8075</v>
      </c>
      <c r="P10" s="26"/>
      <c r="Q10" s="26">
        <v>27</v>
      </c>
      <c r="R10" s="29">
        <f t="shared" si="3"/>
        <v>15137.192499999999</v>
      </c>
      <c r="S10" s="25">
        <f t="shared" si="4"/>
        <v>148.1335</v>
      </c>
      <c r="T10" s="59">
        <f t="shared" si="5"/>
        <v>121.1335</v>
      </c>
      <c r="U10" s="65">
        <v>81</v>
      </c>
      <c r="V10" s="66">
        <f t="shared" si="6"/>
        <v>15056.192499999999</v>
      </c>
    </row>
    <row r="11" spans="1:22" ht="15.75" x14ac:dyDescent="0.25">
      <c r="A11" s="28">
        <v>5</v>
      </c>
      <c r="B11" s="20">
        <v>1908446138</v>
      </c>
      <c r="C11" s="31">
        <v>10018</v>
      </c>
      <c r="D11" s="29">
        <v>31495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31495</v>
      </c>
      <c r="N11" s="24">
        <f t="shared" si="1"/>
        <v>31877</v>
      </c>
      <c r="O11" s="25">
        <f t="shared" si="2"/>
        <v>866.11249999999995</v>
      </c>
      <c r="P11" s="26"/>
      <c r="Q11" s="26">
        <v>147</v>
      </c>
      <c r="R11" s="29">
        <f>M11-(M11*2.75%)+I11*191+J11*191+K11*182+L11*100-Q11</f>
        <v>30863.887500000001</v>
      </c>
      <c r="S11" s="25">
        <f t="shared" si="4"/>
        <v>299.20249999999999</v>
      </c>
      <c r="T11" s="59">
        <f t="shared" si="5"/>
        <v>152.20249999999999</v>
      </c>
      <c r="U11" s="65">
        <v>261</v>
      </c>
      <c r="V11" s="66">
        <f t="shared" si="6"/>
        <v>30602.887500000001</v>
      </c>
    </row>
    <row r="12" spans="1:22" ht="15.75" x14ac:dyDescent="0.25">
      <c r="A12" s="28">
        <v>6</v>
      </c>
      <c r="B12" s="20">
        <v>1908446139</v>
      </c>
      <c r="C12" s="20">
        <v>4818</v>
      </c>
      <c r="D12" s="29">
        <v>19136</v>
      </c>
      <c r="E12" s="30"/>
      <c r="F12" s="30"/>
      <c r="G12" s="30"/>
      <c r="H12" s="30">
        <v>50</v>
      </c>
      <c r="I12" s="20">
        <v>27</v>
      </c>
      <c r="J12" s="20"/>
      <c r="K12" s="20">
        <v>5</v>
      </c>
      <c r="L12" s="20"/>
      <c r="M12" s="20">
        <f t="shared" si="0"/>
        <v>19586</v>
      </c>
      <c r="N12" s="24">
        <f t="shared" si="1"/>
        <v>25653</v>
      </c>
      <c r="O12" s="25">
        <f t="shared" si="2"/>
        <v>538.61500000000001</v>
      </c>
      <c r="P12" s="26"/>
      <c r="Q12" s="26">
        <v>39</v>
      </c>
      <c r="R12" s="29">
        <f t="shared" si="3"/>
        <v>25075.384999999998</v>
      </c>
      <c r="S12" s="25">
        <f t="shared" si="4"/>
        <v>186.06700000000001</v>
      </c>
      <c r="T12" s="59">
        <f t="shared" si="5"/>
        <v>147.06700000000001</v>
      </c>
      <c r="U12" s="65">
        <v>153</v>
      </c>
      <c r="V12" s="66">
        <f t="shared" si="6"/>
        <v>24922.384999999998</v>
      </c>
    </row>
    <row r="13" spans="1:22" ht="15.75" x14ac:dyDescent="0.25">
      <c r="A13" s="28">
        <v>7</v>
      </c>
      <c r="B13" s="20">
        <v>1908446140</v>
      </c>
      <c r="C13" s="20">
        <v>4845</v>
      </c>
      <c r="D13" s="29">
        <v>16710</v>
      </c>
      <c r="E13" s="30">
        <v>20</v>
      </c>
      <c r="F13" s="30">
        <v>40</v>
      </c>
      <c r="G13" s="30">
        <v>140</v>
      </c>
      <c r="H13" s="30">
        <v>10</v>
      </c>
      <c r="I13" s="20"/>
      <c r="J13" s="20"/>
      <c r="K13" s="20"/>
      <c r="L13" s="20"/>
      <c r="M13" s="20">
        <f t="shared" si="0"/>
        <v>18860</v>
      </c>
      <c r="N13" s="24">
        <f t="shared" si="1"/>
        <v>18860</v>
      </c>
      <c r="O13" s="25">
        <f t="shared" si="2"/>
        <v>518.65</v>
      </c>
      <c r="P13" s="26"/>
      <c r="Q13" s="26">
        <v>5</v>
      </c>
      <c r="R13" s="29">
        <f t="shared" si="3"/>
        <v>18336.349999999999</v>
      </c>
      <c r="S13" s="25">
        <f t="shared" si="4"/>
        <v>179.17</v>
      </c>
      <c r="T13" s="59">
        <f t="shared" si="5"/>
        <v>174.17</v>
      </c>
      <c r="U13" s="65">
        <v>82</v>
      </c>
      <c r="V13" s="66">
        <f t="shared" si="6"/>
        <v>18254.349999999999</v>
      </c>
    </row>
    <row r="14" spans="1:22" ht="15.75" x14ac:dyDescent="0.25">
      <c r="A14" s="28">
        <v>8</v>
      </c>
      <c r="B14" s="20">
        <v>1908446141</v>
      </c>
      <c r="C14" s="20">
        <v>14462</v>
      </c>
      <c r="D14" s="29">
        <v>54125</v>
      </c>
      <c r="E14" s="30"/>
      <c r="F14" s="30"/>
      <c r="G14" s="30">
        <v>320</v>
      </c>
      <c r="H14" s="30"/>
      <c r="I14" s="20"/>
      <c r="J14" s="20"/>
      <c r="K14" s="20"/>
      <c r="L14" s="20"/>
      <c r="M14" s="20">
        <f t="shared" si="0"/>
        <v>57005</v>
      </c>
      <c r="N14" s="24">
        <f t="shared" si="1"/>
        <v>57005</v>
      </c>
      <c r="O14" s="25">
        <f t="shared" si="2"/>
        <v>1567.6375</v>
      </c>
      <c r="P14" s="26"/>
      <c r="Q14" s="26">
        <v>560</v>
      </c>
      <c r="R14" s="29">
        <f t="shared" si="3"/>
        <v>54877.362500000003</v>
      </c>
      <c r="S14" s="25">
        <f t="shared" si="4"/>
        <v>541.54750000000001</v>
      </c>
      <c r="T14" s="59">
        <f t="shared" si="5"/>
        <v>-18.452499999999986</v>
      </c>
      <c r="U14" s="65">
        <v>405</v>
      </c>
      <c r="V14" s="66">
        <f t="shared" si="6"/>
        <v>54472.362500000003</v>
      </c>
    </row>
    <row r="15" spans="1:22" ht="15.75" x14ac:dyDescent="0.25">
      <c r="A15" s="28">
        <v>9</v>
      </c>
      <c r="B15" s="20">
        <v>1908446142</v>
      </c>
      <c r="C15" s="33">
        <v>19280</v>
      </c>
      <c r="D15" s="29">
        <v>61889</v>
      </c>
      <c r="E15" s="30">
        <v>10</v>
      </c>
      <c r="F15" s="30"/>
      <c r="G15" s="30">
        <v>90</v>
      </c>
      <c r="H15" s="30">
        <v>20</v>
      </c>
      <c r="I15" s="20"/>
      <c r="J15" s="20"/>
      <c r="K15" s="20"/>
      <c r="L15" s="20"/>
      <c r="M15" s="20">
        <f t="shared" si="0"/>
        <v>63079</v>
      </c>
      <c r="N15" s="24">
        <f t="shared" si="1"/>
        <v>63079</v>
      </c>
      <c r="O15" s="25">
        <f t="shared" si="2"/>
        <v>1734.6724999999999</v>
      </c>
      <c r="P15" s="26"/>
      <c r="Q15" s="26">
        <v>195</v>
      </c>
      <c r="R15" s="29">
        <f t="shared" si="3"/>
        <v>61149.327499999999</v>
      </c>
      <c r="S15" s="25">
        <f t="shared" si="4"/>
        <v>599.25049999999999</v>
      </c>
      <c r="T15" s="59">
        <f t="shared" si="5"/>
        <v>404.25049999999999</v>
      </c>
      <c r="U15" s="65">
        <v>441</v>
      </c>
      <c r="V15" s="66">
        <f t="shared" si="6"/>
        <v>60708.327499999999</v>
      </c>
    </row>
    <row r="16" spans="1:22" ht="15.75" x14ac:dyDescent="0.25">
      <c r="A16" s="28">
        <v>10</v>
      </c>
      <c r="B16" s="20">
        <v>1908446143</v>
      </c>
      <c r="C16" s="20">
        <v>14966</v>
      </c>
      <c r="D16" s="29">
        <v>63885</v>
      </c>
      <c r="E16" s="30"/>
      <c r="F16" s="30">
        <v>60</v>
      </c>
      <c r="G16" s="30">
        <v>360</v>
      </c>
      <c r="H16" s="30">
        <v>50</v>
      </c>
      <c r="I16" s="20">
        <v>5</v>
      </c>
      <c r="J16" s="20">
        <v>5</v>
      </c>
      <c r="K16" s="20"/>
      <c r="L16" s="20"/>
      <c r="M16" s="20">
        <f t="shared" si="0"/>
        <v>68175</v>
      </c>
      <c r="N16" s="24">
        <f t="shared" si="1"/>
        <v>70085</v>
      </c>
      <c r="O16" s="25">
        <f t="shared" si="2"/>
        <v>1874.8125</v>
      </c>
      <c r="P16" s="26"/>
      <c r="Q16" s="26">
        <v>122</v>
      </c>
      <c r="R16" s="29">
        <f t="shared" si="3"/>
        <v>68088.1875</v>
      </c>
      <c r="S16" s="25">
        <f t="shared" si="4"/>
        <v>647.66250000000002</v>
      </c>
      <c r="T16" s="59">
        <f t="shared" si="5"/>
        <v>525.66250000000002</v>
      </c>
      <c r="U16" s="65">
        <v>432</v>
      </c>
      <c r="V16" s="66">
        <f t="shared" si="6"/>
        <v>67656.1875</v>
      </c>
    </row>
    <row r="17" spans="1:22" ht="15.75" x14ac:dyDescent="0.25">
      <c r="A17" s="28">
        <v>11</v>
      </c>
      <c r="B17" s="20">
        <v>1908446144</v>
      </c>
      <c r="C17" s="33">
        <v>14462</v>
      </c>
      <c r="D17" s="29">
        <v>55000</v>
      </c>
      <c r="E17" s="30"/>
      <c r="F17" s="30"/>
      <c r="G17" s="30"/>
      <c r="H17" s="30"/>
      <c r="I17" s="20">
        <v>22</v>
      </c>
      <c r="J17" s="20"/>
      <c r="K17" s="20"/>
      <c r="L17" s="20"/>
      <c r="M17" s="20">
        <f t="shared" si="0"/>
        <v>55000</v>
      </c>
      <c r="N17" s="24">
        <f t="shared" si="1"/>
        <v>59202</v>
      </c>
      <c r="O17" s="25">
        <f t="shared" si="2"/>
        <v>1512.5</v>
      </c>
      <c r="P17" s="26">
        <v>-2172</v>
      </c>
      <c r="Q17" s="26">
        <v>120</v>
      </c>
      <c r="R17" s="29">
        <f t="shared" si="3"/>
        <v>57569.5</v>
      </c>
      <c r="S17" s="25">
        <f t="shared" si="4"/>
        <v>522.5</v>
      </c>
      <c r="T17" s="59">
        <f t="shared" si="5"/>
        <v>402.5</v>
      </c>
      <c r="U17" s="65">
        <v>486</v>
      </c>
      <c r="V17" s="66">
        <f t="shared" si="6"/>
        <v>57083.5</v>
      </c>
    </row>
    <row r="18" spans="1:22" ht="15.75" x14ac:dyDescent="0.25">
      <c r="A18" s="28">
        <v>12</v>
      </c>
      <c r="B18" s="20">
        <v>1908446145</v>
      </c>
      <c r="C18" s="31">
        <v>9635</v>
      </c>
      <c r="D18" s="29">
        <v>32047</v>
      </c>
      <c r="E18" s="30"/>
      <c r="F18" s="30"/>
      <c r="G18" s="30"/>
      <c r="H18" s="30"/>
      <c r="I18" s="20">
        <v>25</v>
      </c>
      <c r="J18" s="20"/>
      <c r="K18" s="20"/>
      <c r="L18" s="20"/>
      <c r="M18" s="20">
        <f t="shared" si="0"/>
        <v>32047</v>
      </c>
      <c r="N18" s="24">
        <f t="shared" si="1"/>
        <v>36822</v>
      </c>
      <c r="O18" s="25">
        <f t="shared" si="2"/>
        <v>881.29250000000002</v>
      </c>
      <c r="P18" s="26"/>
      <c r="Q18" s="26">
        <v>152</v>
      </c>
      <c r="R18" s="29">
        <f t="shared" si="3"/>
        <v>35788.707500000004</v>
      </c>
      <c r="S18" s="25">
        <f t="shared" si="4"/>
        <v>304.44650000000001</v>
      </c>
      <c r="T18" s="59">
        <f t="shared" si="5"/>
        <v>152.44650000000001</v>
      </c>
      <c r="U18" s="65">
        <v>234</v>
      </c>
      <c r="V18" s="66">
        <f t="shared" si="6"/>
        <v>35554.707500000004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15683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15683</v>
      </c>
      <c r="N19" s="24">
        <f t="shared" si="1"/>
        <v>15683</v>
      </c>
      <c r="O19" s="25">
        <f t="shared" si="2"/>
        <v>431.28250000000003</v>
      </c>
      <c r="P19" s="26"/>
      <c r="Q19" s="26">
        <v>162</v>
      </c>
      <c r="R19" s="29">
        <f t="shared" si="3"/>
        <v>15089.717500000001</v>
      </c>
      <c r="S19" s="25">
        <f t="shared" si="4"/>
        <v>148.98849999999999</v>
      </c>
      <c r="T19" s="59">
        <f t="shared" si="5"/>
        <v>-13.011500000000012</v>
      </c>
      <c r="U19" s="65">
        <v>90</v>
      </c>
      <c r="V19" s="66">
        <f t="shared" si="6"/>
        <v>14999.717500000001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8167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8167</v>
      </c>
      <c r="N20" s="24">
        <f t="shared" si="1"/>
        <v>9122</v>
      </c>
      <c r="O20" s="25">
        <f t="shared" si="2"/>
        <v>224.5925</v>
      </c>
      <c r="P20" s="26"/>
      <c r="Q20" s="26">
        <v>120</v>
      </c>
      <c r="R20" s="29">
        <f t="shared" si="3"/>
        <v>8777.4075000000012</v>
      </c>
      <c r="S20" s="25">
        <f t="shared" si="4"/>
        <v>77.586500000000001</v>
      </c>
      <c r="T20" s="59">
        <f t="shared" si="5"/>
        <v>-42.413499999999999</v>
      </c>
      <c r="U20" s="65">
        <v>54</v>
      </c>
      <c r="V20" s="66">
        <f t="shared" si="6"/>
        <v>8723.4075000000012</v>
      </c>
    </row>
    <row r="21" spans="1:22" ht="15.75" x14ac:dyDescent="0.25">
      <c r="A21" s="28">
        <v>15</v>
      </c>
      <c r="B21" s="20">
        <v>1908446148</v>
      </c>
      <c r="C21" s="20">
        <v>4827</v>
      </c>
      <c r="D21" s="29">
        <v>17157</v>
      </c>
      <c r="E21" s="30"/>
      <c r="F21" s="30">
        <v>30</v>
      </c>
      <c r="G21" s="30"/>
      <c r="H21" s="30"/>
      <c r="I21" s="20">
        <v>7</v>
      </c>
      <c r="J21" s="20"/>
      <c r="K21" s="20">
        <v>1</v>
      </c>
      <c r="L21" s="20"/>
      <c r="M21" s="20">
        <f t="shared" si="0"/>
        <v>17457</v>
      </c>
      <c r="N21" s="24">
        <f t="shared" si="1"/>
        <v>18976</v>
      </c>
      <c r="O21" s="25">
        <f t="shared" si="2"/>
        <v>480.0675</v>
      </c>
      <c r="P21" s="26"/>
      <c r="Q21" s="26">
        <v>20</v>
      </c>
      <c r="R21" s="29">
        <f t="shared" si="3"/>
        <v>18475.932499999999</v>
      </c>
      <c r="S21" s="25">
        <f t="shared" si="4"/>
        <v>165.8415</v>
      </c>
      <c r="T21" s="59">
        <f t="shared" si="5"/>
        <v>145.8415</v>
      </c>
      <c r="U21" s="65">
        <v>108</v>
      </c>
      <c r="V21" s="66">
        <f t="shared" si="6"/>
        <v>18367.932499999999</v>
      </c>
    </row>
    <row r="22" spans="1:22" ht="15.75" x14ac:dyDescent="0.25">
      <c r="A22" s="28">
        <v>16</v>
      </c>
      <c r="B22" s="20">
        <v>1908446149</v>
      </c>
      <c r="C22" s="34">
        <v>19280</v>
      </c>
      <c r="D22" s="29">
        <v>69833</v>
      </c>
      <c r="E22" s="30"/>
      <c r="F22" s="30"/>
      <c r="G22" s="20">
        <v>250</v>
      </c>
      <c r="H22" s="30"/>
      <c r="I22" s="20"/>
      <c r="J22" s="20"/>
      <c r="K22" s="20"/>
      <c r="L22" s="20"/>
      <c r="M22" s="20">
        <f t="shared" si="0"/>
        <v>72083</v>
      </c>
      <c r="N22" s="24">
        <f t="shared" si="1"/>
        <v>72083</v>
      </c>
      <c r="O22" s="25">
        <f t="shared" si="2"/>
        <v>1982.2825</v>
      </c>
      <c r="P22" s="26"/>
      <c r="Q22" s="26">
        <v>150</v>
      </c>
      <c r="R22" s="29">
        <f t="shared" si="3"/>
        <v>69950.717499999999</v>
      </c>
      <c r="S22" s="25">
        <f t="shared" si="4"/>
        <v>684.7885</v>
      </c>
      <c r="T22" s="59">
        <f t="shared" si="5"/>
        <v>534.7885</v>
      </c>
      <c r="U22" s="65">
        <v>521</v>
      </c>
      <c r="V22" s="66">
        <f t="shared" si="6"/>
        <v>69429.717499999999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20173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20173</v>
      </c>
      <c r="N23" s="24">
        <f t="shared" si="1"/>
        <v>20173</v>
      </c>
      <c r="O23" s="25">
        <f t="shared" si="2"/>
        <v>554.75750000000005</v>
      </c>
      <c r="P23" s="26"/>
      <c r="Q23" s="26">
        <v>120</v>
      </c>
      <c r="R23" s="29">
        <f t="shared" si="3"/>
        <v>19498.2425</v>
      </c>
      <c r="S23" s="25">
        <f t="shared" si="4"/>
        <v>191.64349999999999</v>
      </c>
      <c r="T23" s="59">
        <f t="shared" si="5"/>
        <v>71.643499999999989</v>
      </c>
      <c r="U23" s="65">
        <v>135</v>
      </c>
      <c r="V23" s="66">
        <f t="shared" si="6"/>
        <v>19363.2425</v>
      </c>
    </row>
    <row r="24" spans="1:22" ht="15.75" x14ac:dyDescent="0.25">
      <c r="A24" s="28">
        <v>18</v>
      </c>
      <c r="B24" s="20">
        <v>1908446151</v>
      </c>
      <c r="C24" s="20">
        <v>29280</v>
      </c>
      <c r="D24" s="29">
        <v>91566</v>
      </c>
      <c r="E24" s="30"/>
      <c r="F24" s="30"/>
      <c r="G24" s="30"/>
      <c r="H24" s="30"/>
      <c r="I24" s="20">
        <v>12</v>
      </c>
      <c r="J24" s="20"/>
      <c r="K24" s="20"/>
      <c r="L24" s="20"/>
      <c r="M24" s="20">
        <f t="shared" si="0"/>
        <v>91566</v>
      </c>
      <c r="N24" s="24">
        <f t="shared" si="1"/>
        <v>93858</v>
      </c>
      <c r="O24" s="25">
        <f t="shared" si="2"/>
        <v>2518.0650000000001</v>
      </c>
      <c r="P24" s="26"/>
      <c r="Q24" s="26"/>
      <c r="R24" s="29">
        <f t="shared" si="3"/>
        <v>91339.934999999998</v>
      </c>
      <c r="S24" s="25">
        <f t="shared" si="4"/>
        <v>869.87699999999995</v>
      </c>
      <c r="T24" s="59">
        <f t="shared" si="5"/>
        <v>869.87699999999995</v>
      </c>
      <c r="U24" s="65">
        <v>774</v>
      </c>
      <c r="V24" s="66">
        <f t="shared" si="6"/>
        <v>90565.934999999998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29128</v>
      </c>
      <c r="E25" s="30"/>
      <c r="F25" s="30"/>
      <c r="G25" s="30"/>
      <c r="H25" s="30"/>
      <c r="I25" s="20">
        <v>3</v>
      </c>
      <c r="J25" s="20"/>
      <c r="K25" s="20"/>
      <c r="L25" s="20"/>
      <c r="M25" s="20">
        <f t="shared" si="0"/>
        <v>29128</v>
      </c>
      <c r="N25" s="24">
        <f t="shared" si="1"/>
        <v>29701</v>
      </c>
      <c r="O25" s="25">
        <f t="shared" si="2"/>
        <v>801.02</v>
      </c>
      <c r="P25" s="26"/>
      <c r="Q25" s="26">
        <v>109</v>
      </c>
      <c r="R25" s="29">
        <f t="shared" si="3"/>
        <v>28790.98</v>
      </c>
      <c r="S25" s="25">
        <f t="shared" si="4"/>
        <v>276.71600000000001</v>
      </c>
      <c r="T25" s="59">
        <f t="shared" si="5"/>
        <v>167.71600000000001</v>
      </c>
      <c r="U25" s="65">
        <v>198</v>
      </c>
      <c r="V25" s="66">
        <f t="shared" si="6"/>
        <v>28592.98</v>
      </c>
    </row>
    <row r="26" spans="1:22" ht="15.75" x14ac:dyDescent="0.25">
      <c r="A26" s="28">
        <v>70</v>
      </c>
      <c r="B26" s="20">
        <v>1908446153</v>
      </c>
      <c r="C26" s="36">
        <v>10000</v>
      </c>
      <c r="D26" s="29">
        <v>26617</v>
      </c>
      <c r="E26" s="29"/>
      <c r="F26" s="30"/>
      <c r="G26" s="30">
        <v>100</v>
      </c>
      <c r="H26" s="30"/>
      <c r="I26" s="20">
        <v>5</v>
      </c>
      <c r="J26" s="20"/>
      <c r="K26" s="20"/>
      <c r="L26" s="20"/>
      <c r="M26" s="20">
        <f t="shared" si="0"/>
        <v>27517</v>
      </c>
      <c r="N26" s="24">
        <f t="shared" si="1"/>
        <v>28472</v>
      </c>
      <c r="O26" s="25">
        <f t="shared" si="2"/>
        <v>756.71749999999997</v>
      </c>
      <c r="P26" s="26"/>
      <c r="Q26" s="26">
        <v>91</v>
      </c>
      <c r="R26" s="29">
        <f t="shared" si="3"/>
        <v>27624.282500000001</v>
      </c>
      <c r="S26" s="25">
        <f t="shared" si="4"/>
        <v>261.41149999999999</v>
      </c>
      <c r="T26" s="59">
        <f t="shared" si="5"/>
        <v>170.41149999999999</v>
      </c>
      <c r="U26" s="65">
        <v>180</v>
      </c>
      <c r="V26" s="66">
        <f t="shared" si="6"/>
        <v>27444.282500000001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26637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26637</v>
      </c>
      <c r="N27" s="40">
        <f t="shared" si="1"/>
        <v>26637</v>
      </c>
      <c r="O27" s="25">
        <f t="shared" si="2"/>
        <v>732.51750000000004</v>
      </c>
      <c r="P27" s="41"/>
      <c r="Q27" s="41">
        <v>100</v>
      </c>
      <c r="R27" s="29">
        <f t="shared" si="3"/>
        <v>25804.482499999998</v>
      </c>
      <c r="S27" s="42">
        <f t="shared" si="4"/>
        <v>253.0515</v>
      </c>
      <c r="T27" s="60">
        <f t="shared" si="5"/>
        <v>153.0515</v>
      </c>
      <c r="U27" s="65">
        <v>198</v>
      </c>
      <c r="V27" s="66">
        <f t="shared" si="6"/>
        <v>25606.482499999998</v>
      </c>
    </row>
    <row r="28" spans="1:22" ht="16.5" thickBot="1" x14ac:dyDescent="0.3">
      <c r="A28" s="92" t="s">
        <v>37</v>
      </c>
      <c r="B28" s="93"/>
      <c r="C28" s="94"/>
      <c r="D28" s="44">
        <f>SUM(D7:D27)</f>
        <v>777300</v>
      </c>
      <c r="E28" s="45">
        <f>SUM(E7:E27)</f>
        <v>40</v>
      </c>
      <c r="F28" s="45">
        <f t="shared" ref="F28:V28" si="7">SUM(F7:F27)</f>
        <v>130</v>
      </c>
      <c r="G28" s="45">
        <f t="shared" si="7"/>
        <v>1380</v>
      </c>
      <c r="H28" s="45">
        <f t="shared" si="7"/>
        <v>360</v>
      </c>
      <c r="I28" s="45">
        <f t="shared" si="7"/>
        <v>130</v>
      </c>
      <c r="J28" s="45">
        <f t="shared" si="7"/>
        <v>5</v>
      </c>
      <c r="K28" s="45">
        <f t="shared" si="7"/>
        <v>9</v>
      </c>
      <c r="L28" s="45">
        <f t="shared" si="7"/>
        <v>0</v>
      </c>
      <c r="M28" s="61">
        <f t="shared" si="7"/>
        <v>795060</v>
      </c>
      <c r="N28" s="61">
        <f t="shared" si="7"/>
        <v>822483</v>
      </c>
      <c r="O28" s="62">
        <f t="shared" si="7"/>
        <v>21864.149999999998</v>
      </c>
      <c r="P28" s="61">
        <f t="shared" si="7"/>
        <v>-2172</v>
      </c>
      <c r="Q28" s="61">
        <f t="shared" si="7"/>
        <v>2799</v>
      </c>
      <c r="R28" s="61">
        <f t="shared" si="7"/>
        <v>797819.85000000021</v>
      </c>
      <c r="S28" s="61">
        <f t="shared" si="7"/>
        <v>7553.07</v>
      </c>
      <c r="T28" s="63">
        <f t="shared" si="7"/>
        <v>4754.07</v>
      </c>
      <c r="U28" s="63">
        <f t="shared" si="7"/>
        <v>5706</v>
      </c>
      <c r="V28" s="64">
        <f t="shared" si="7"/>
        <v>792113.85000000021</v>
      </c>
    </row>
    <row r="29" spans="1:22" ht="15.75" thickBot="1" x14ac:dyDescent="0.3">
      <c r="A29" s="95" t="s">
        <v>38</v>
      </c>
      <c r="B29" s="96"/>
      <c r="C29" s="97"/>
      <c r="D29" s="48">
        <f>D4+D5-D28</f>
        <v>504083</v>
      </c>
      <c r="E29" s="48">
        <f t="shared" ref="E29:L29" si="8">E4+E5-E28</f>
        <v>3800</v>
      </c>
      <c r="F29" s="48">
        <f t="shared" si="8"/>
        <v>11990</v>
      </c>
      <c r="G29" s="48">
        <f t="shared" si="8"/>
        <v>3620</v>
      </c>
      <c r="H29" s="48">
        <f t="shared" si="8"/>
        <v>18100</v>
      </c>
      <c r="I29" s="48">
        <f t="shared" si="8"/>
        <v>225</v>
      </c>
      <c r="J29" s="48">
        <f t="shared" si="8"/>
        <v>68</v>
      </c>
      <c r="K29" s="48">
        <f t="shared" si="8"/>
        <v>523</v>
      </c>
      <c r="L29" s="48">
        <f t="shared" si="8"/>
        <v>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02" priority="63" operator="equal">
      <formula>212030016606640</formula>
    </cfRule>
  </conditionalFormatting>
  <conditionalFormatting sqref="D29 E4:E6 E28:K29">
    <cfRule type="cellIs" dxfId="1001" priority="61" operator="equal">
      <formula>$E$4</formula>
    </cfRule>
    <cfRule type="cellIs" dxfId="1000" priority="62" operator="equal">
      <formula>2120</formula>
    </cfRule>
  </conditionalFormatting>
  <conditionalFormatting sqref="D29:E29 F4:F6 F28:F29">
    <cfRule type="cellIs" dxfId="999" priority="59" operator="equal">
      <formula>$F$4</formula>
    </cfRule>
    <cfRule type="cellIs" dxfId="998" priority="60" operator="equal">
      <formula>300</formula>
    </cfRule>
  </conditionalFormatting>
  <conditionalFormatting sqref="G4:G6 G28:G29">
    <cfRule type="cellIs" dxfId="997" priority="57" operator="equal">
      <formula>$G$4</formula>
    </cfRule>
    <cfRule type="cellIs" dxfId="996" priority="58" operator="equal">
      <formula>1660</formula>
    </cfRule>
  </conditionalFormatting>
  <conditionalFormatting sqref="H4:H6 H28:H29">
    <cfRule type="cellIs" dxfId="995" priority="55" operator="equal">
      <formula>$H$4</formula>
    </cfRule>
    <cfRule type="cellIs" dxfId="994" priority="56" operator="equal">
      <formula>6640</formula>
    </cfRule>
  </conditionalFormatting>
  <conditionalFormatting sqref="T6:T28 U28:V28">
    <cfRule type="cellIs" dxfId="993" priority="54" operator="lessThan">
      <formula>0</formula>
    </cfRule>
  </conditionalFormatting>
  <conditionalFormatting sqref="T7:T27">
    <cfRule type="cellIs" dxfId="992" priority="51" operator="lessThan">
      <formula>0</formula>
    </cfRule>
    <cfRule type="cellIs" dxfId="991" priority="52" operator="lessThan">
      <formula>0</formula>
    </cfRule>
    <cfRule type="cellIs" dxfId="990" priority="53" operator="lessThan">
      <formula>0</formula>
    </cfRule>
  </conditionalFormatting>
  <conditionalFormatting sqref="E4:E6 E28:K28">
    <cfRule type="cellIs" dxfId="989" priority="50" operator="equal">
      <formula>$E$4</formula>
    </cfRule>
  </conditionalFormatting>
  <conditionalFormatting sqref="D28:D29 D6 D4:M4">
    <cfRule type="cellIs" dxfId="988" priority="49" operator="equal">
      <formula>$D$4</formula>
    </cfRule>
  </conditionalFormatting>
  <conditionalFormatting sqref="I4:I6 I28:I29">
    <cfRule type="cellIs" dxfId="987" priority="48" operator="equal">
      <formula>$I$4</formula>
    </cfRule>
  </conditionalFormatting>
  <conditionalFormatting sqref="J4:J6 J28:J29">
    <cfRule type="cellIs" dxfId="986" priority="47" operator="equal">
      <formula>$J$4</formula>
    </cfRule>
  </conditionalFormatting>
  <conditionalFormatting sqref="K4:K6 K28:K29">
    <cfRule type="cellIs" dxfId="985" priority="46" operator="equal">
      <formula>$K$4</formula>
    </cfRule>
  </conditionalFormatting>
  <conditionalFormatting sqref="M4:M6">
    <cfRule type="cellIs" dxfId="984" priority="45" operator="equal">
      <formula>$L$4</formula>
    </cfRule>
  </conditionalFormatting>
  <conditionalFormatting sqref="T7:T28 U28:V28">
    <cfRule type="cellIs" dxfId="983" priority="42" operator="lessThan">
      <formula>0</formula>
    </cfRule>
    <cfRule type="cellIs" dxfId="982" priority="43" operator="lessThan">
      <formula>0</formula>
    </cfRule>
    <cfRule type="cellIs" dxfId="981" priority="44" operator="lessThan">
      <formula>0</formula>
    </cfRule>
  </conditionalFormatting>
  <conditionalFormatting sqref="D5:K5">
    <cfRule type="cellIs" dxfId="980" priority="41" operator="greaterThan">
      <formula>0</formula>
    </cfRule>
  </conditionalFormatting>
  <conditionalFormatting sqref="T6:T28 U28:V28">
    <cfRule type="cellIs" dxfId="979" priority="40" operator="lessThan">
      <formula>0</formula>
    </cfRule>
  </conditionalFormatting>
  <conditionalFormatting sqref="T7:T27">
    <cfRule type="cellIs" dxfId="978" priority="37" operator="lessThan">
      <formula>0</formula>
    </cfRule>
    <cfRule type="cellIs" dxfId="977" priority="38" operator="lessThan">
      <formula>0</formula>
    </cfRule>
    <cfRule type="cellIs" dxfId="976" priority="39" operator="lessThan">
      <formula>0</formula>
    </cfRule>
  </conditionalFormatting>
  <conditionalFormatting sqref="T7:T28 U28:V28">
    <cfRule type="cellIs" dxfId="975" priority="34" operator="lessThan">
      <formula>0</formula>
    </cfRule>
    <cfRule type="cellIs" dxfId="974" priority="35" operator="lessThan">
      <formula>0</formula>
    </cfRule>
    <cfRule type="cellIs" dxfId="973" priority="36" operator="lessThan">
      <formula>0</formula>
    </cfRule>
  </conditionalFormatting>
  <conditionalFormatting sqref="D5:K5">
    <cfRule type="cellIs" dxfId="972" priority="33" operator="greaterThan">
      <formula>0</formula>
    </cfRule>
  </conditionalFormatting>
  <conditionalFormatting sqref="L4 L6 L28:L29">
    <cfRule type="cellIs" dxfId="971" priority="32" operator="equal">
      <formula>$L$4</formula>
    </cfRule>
  </conditionalFormatting>
  <conditionalFormatting sqref="D7:S7">
    <cfRule type="cellIs" dxfId="970" priority="31" operator="greaterThan">
      <formula>0</formula>
    </cfRule>
  </conditionalFormatting>
  <conditionalFormatting sqref="D9:S9">
    <cfRule type="cellIs" dxfId="969" priority="30" operator="greaterThan">
      <formula>0</formula>
    </cfRule>
  </conditionalFormatting>
  <conditionalFormatting sqref="D11:S11">
    <cfRule type="cellIs" dxfId="968" priority="29" operator="greaterThan">
      <formula>0</formula>
    </cfRule>
  </conditionalFormatting>
  <conditionalFormatting sqref="D13:S13">
    <cfRule type="cellIs" dxfId="967" priority="28" operator="greaterThan">
      <formula>0</formula>
    </cfRule>
  </conditionalFormatting>
  <conditionalFormatting sqref="D15:S15">
    <cfRule type="cellIs" dxfId="966" priority="27" operator="greaterThan">
      <formula>0</formula>
    </cfRule>
  </conditionalFormatting>
  <conditionalFormatting sqref="D17:S17">
    <cfRule type="cellIs" dxfId="965" priority="26" operator="greaterThan">
      <formula>0</formula>
    </cfRule>
  </conditionalFormatting>
  <conditionalFormatting sqref="D19:S19">
    <cfRule type="cellIs" dxfId="964" priority="25" operator="greaterThan">
      <formula>0</formula>
    </cfRule>
  </conditionalFormatting>
  <conditionalFormatting sqref="D21:S21">
    <cfRule type="cellIs" dxfId="963" priority="24" operator="greaterThan">
      <formula>0</formula>
    </cfRule>
  </conditionalFormatting>
  <conditionalFormatting sqref="D23:S23">
    <cfRule type="cellIs" dxfId="962" priority="23" operator="greaterThan">
      <formula>0</formula>
    </cfRule>
  </conditionalFormatting>
  <conditionalFormatting sqref="D25:S25">
    <cfRule type="cellIs" dxfId="961" priority="22" operator="greaterThan">
      <formula>0</formula>
    </cfRule>
  </conditionalFormatting>
  <conditionalFormatting sqref="D27:S27">
    <cfRule type="cellIs" dxfId="960" priority="21" operator="greaterThan">
      <formula>0</formula>
    </cfRule>
  </conditionalFormatting>
  <conditionalFormatting sqref="U6">
    <cfRule type="cellIs" dxfId="959" priority="20" operator="lessThan">
      <formula>0</formula>
    </cfRule>
  </conditionalFormatting>
  <conditionalFormatting sqref="U6">
    <cfRule type="cellIs" dxfId="958" priority="19" operator="lessThan">
      <formula>0</formula>
    </cfRule>
  </conditionalFormatting>
  <conditionalFormatting sqref="V6">
    <cfRule type="cellIs" dxfId="957" priority="18" operator="lessThan">
      <formula>0</formula>
    </cfRule>
  </conditionalFormatting>
  <conditionalFormatting sqref="V6">
    <cfRule type="cellIs" dxfId="95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'10'!D29</f>
        <v>504083</v>
      </c>
      <c r="E4" s="2">
        <f>'10'!E29</f>
        <v>3800</v>
      </c>
      <c r="F4" s="2">
        <f>'10'!F29</f>
        <v>11990</v>
      </c>
      <c r="G4" s="2">
        <f>'10'!G29</f>
        <v>3620</v>
      </c>
      <c r="H4" s="2">
        <f>'10'!H29</f>
        <v>18100</v>
      </c>
      <c r="I4" s="2">
        <f>'10'!I29</f>
        <v>225</v>
      </c>
      <c r="J4" s="2">
        <f>'10'!J29</f>
        <v>68</v>
      </c>
      <c r="K4" s="2">
        <f>'10'!K29</f>
        <v>523</v>
      </c>
      <c r="L4" s="2">
        <f>'10'!L29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172779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4043</v>
      </c>
      <c r="E7" s="22"/>
      <c r="F7" s="22"/>
      <c r="G7" s="22"/>
      <c r="H7" s="22"/>
      <c r="I7" s="23">
        <v>4</v>
      </c>
      <c r="J7" s="23">
        <v>1</v>
      </c>
      <c r="K7" s="23">
        <v>1</v>
      </c>
      <c r="L7" s="23"/>
      <c r="M7" s="20">
        <f>D7+E7*20+F7*10+G7*9+H7*9</f>
        <v>4043</v>
      </c>
      <c r="N7" s="24">
        <f>D7+E7*20+F7*10+G7*9+H7*9+I7*191+J7*191+K7*182+L7*100</f>
        <v>5180</v>
      </c>
      <c r="O7" s="25">
        <f>M7*2.75%</f>
        <v>111.1825</v>
      </c>
      <c r="P7" s="26">
        <v>4370</v>
      </c>
      <c r="Q7" s="26">
        <v>39</v>
      </c>
      <c r="R7" s="29">
        <f>M7-(M7*2.75%)+I7*191+J7*191+K7*182+L7*100-Q7</f>
        <v>5029.8175000000001</v>
      </c>
      <c r="S7" s="25">
        <f>M7*0.95%</f>
        <v>38.408499999999997</v>
      </c>
      <c r="T7" s="27">
        <f>S7-Q7</f>
        <v>-0.59150000000000347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2783</v>
      </c>
      <c r="E8" s="30"/>
      <c r="F8" s="30">
        <v>50</v>
      </c>
      <c r="G8" s="30">
        <v>20</v>
      </c>
      <c r="H8" s="30">
        <v>100</v>
      </c>
      <c r="I8" s="20"/>
      <c r="J8" s="20"/>
      <c r="K8" s="20"/>
      <c r="L8" s="20"/>
      <c r="M8" s="20">
        <f t="shared" ref="M8:M27" si="0">D8+E8*20+F8*10+G8*9+H8*9</f>
        <v>4363</v>
      </c>
      <c r="N8" s="24">
        <f t="shared" ref="N8:N27" si="1">D8+E8*20+F8*10+G8*9+H8*9+I8*191+J8*191+K8*182+L8*100</f>
        <v>4363</v>
      </c>
      <c r="O8" s="25">
        <f t="shared" ref="O8:O27" si="2">M8*2.75%</f>
        <v>119.9825</v>
      </c>
      <c r="P8" s="26">
        <v>2000</v>
      </c>
      <c r="Q8" s="26"/>
      <c r="R8" s="29">
        <f t="shared" ref="R8:R27" si="3">M8-(M8*2.75%)+I8*191+J8*191+K8*182+L8*100-Q8</f>
        <v>4243.0174999999999</v>
      </c>
      <c r="S8" s="25">
        <f t="shared" ref="S8:S27" si="4">M8*0.95%</f>
        <v>41.448499999999996</v>
      </c>
      <c r="T8" s="27">
        <f t="shared" ref="T8:T27" si="5">S8-Q8</f>
        <v>41.448499999999996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5948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5948</v>
      </c>
      <c r="N9" s="24">
        <f t="shared" si="1"/>
        <v>5948</v>
      </c>
      <c r="O9" s="25">
        <f t="shared" si="2"/>
        <v>163.57</v>
      </c>
      <c r="P9" s="26">
        <v>13000</v>
      </c>
      <c r="Q9" s="26">
        <v>104</v>
      </c>
      <c r="R9" s="29">
        <f t="shared" si="3"/>
        <v>5680.43</v>
      </c>
      <c r="S9" s="25">
        <f t="shared" si="4"/>
        <v>56.506</v>
      </c>
      <c r="T9" s="27">
        <f t="shared" si="5"/>
        <v>-47.494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3641</v>
      </c>
      <c r="E10" s="30"/>
      <c r="F10" s="30"/>
      <c r="G10" s="30">
        <v>20</v>
      </c>
      <c r="H10" s="30"/>
      <c r="I10" s="20">
        <v>4</v>
      </c>
      <c r="J10" s="20"/>
      <c r="K10" s="20"/>
      <c r="L10" s="20"/>
      <c r="M10" s="20">
        <f t="shared" si="0"/>
        <v>3821</v>
      </c>
      <c r="N10" s="24">
        <f t="shared" si="1"/>
        <v>4585</v>
      </c>
      <c r="O10" s="25">
        <f t="shared" si="2"/>
        <v>105.0775</v>
      </c>
      <c r="P10" s="26"/>
      <c r="Q10" s="26">
        <v>30</v>
      </c>
      <c r="R10" s="29">
        <f t="shared" si="3"/>
        <v>4449.9225000000006</v>
      </c>
      <c r="S10" s="25">
        <f t="shared" si="4"/>
        <v>36.299500000000002</v>
      </c>
      <c r="T10" s="27">
        <f t="shared" si="5"/>
        <v>6.2995000000000019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3086</v>
      </c>
      <c r="E11" s="30"/>
      <c r="F11" s="30"/>
      <c r="G11" s="32"/>
      <c r="H11" s="30">
        <v>300</v>
      </c>
      <c r="I11" s="20"/>
      <c r="J11" s="20"/>
      <c r="K11" s="20">
        <v>15</v>
      </c>
      <c r="L11" s="20">
        <v>2</v>
      </c>
      <c r="M11" s="20">
        <f t="shared" si="0"/>
        <v>5786</v>
      </c>
      <c r="N11" s="24">
        <f t="shared" si="1"/>
        <v>8716</v>
      </c>
      <c r="O11" s="25">
        <f t="shared" si="2"/>
        <v>159.11500000000001</v>
      </c>
      <c r="P11" s="26">
        <v>8000</v>
      </c>
      <c r="Q11" s="26">
        <v>32</v>
      </c>
      <c r="R11" s="29">
        <f t="shared" si="3"/>
        <v>8524.8850000000002</v>
      </c>
      <c r="S11" s="25">
        <f t="shared" si="4"/>
        <v>54.966999999999999</v>
      </c>
      <c r="T11" s="27">
        <f t="shared" si="5"/>
        <v>22.966999999999999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4421</v>
      </c>
      <c r="E12" s="30"/>
      <c r="F12" s="30"/>
      <c r="G12" s="30"/>
      <c r="H12" s="30"/>
      <c r="I12" s="20">
        <v>8</v>
      </c>
      <c r="J12" s="20">
        <v>13</v>
      </c>
      <c r="K12" s="20">
        <v>10</v>
      </c>
      <c r="L12" s="20"/>
      <c r="M12" s="20">
        <f t="shared" si="0"/>
        <v>4421</v>
      </c>
      <c r="N12" s="24">
        <f t="shared" si="1"/>
        <v>10252</v>
      </c>
      <c r="O12" s="25">
        <f t="shared" si="2"/>
        <v>121.5775</v>
      </c>
      <c r="P12" s="26">
        <v>2000</v>
      </c>
      <c r="Q12" s="26">
        <v>29</v>
      </c>
      <c r="R12" s="29">
        <f t="shared" si="3"/>
        <v>10101.422500000001</v>
      </c>
      <c r="S12" s="25">
        <f t="shared" si="4"/>
        <v>41.999499999999998</v>
      </c>
      <c r="T12" s="27">
        <f t="shared" si="5"/>
        <v>12.999499999999998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3502</v>
      </c>
      <c r="E13" s="30"/>
      <c r="F13" s="30"/>
      <c r="G13" s="30">
        <v>20</v>
      </c>
      <c r="H13" s="30"/>
      <c r="I13" s="20">
        <v>4</v>
      </c>
      <c r="J13" s="20"/>
      <c r="K13" s="20"/>
      <c r="L13" s="20"/>
      <c r="M13" s="20">
        <f t="shared" si="0"/>
        <v>3682</v>
      </c>
      <c r="N13" s="24">
        <f t="shared" si="1"/>
        <v>4446</v>
      </c>
      <c r="O13" s="25">
        <f t="shared" si="2"/>
        <v>101.255</v>
      </c>
      <c r="P13" s="26">
        <v>2000</v>
      </c>
      <c r="Q13" s="26"/>
      <c r="R13" s="29">
        <f t="shared" si="3"/>
        <v>4344.7449999999999</v>
      </c>
      <c r="S13" s="25">
        <f t="shared" si="4"/>
        <v>34.978999999999999</v>
      </c>
      <c r="T13" s="27">
        <f t="shared" si="5"/>
        <v>34.978999999999999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11670</v>
      </c>
      <c r="E14" s="30"/>
      <c r="F14" s="30"/>
      <c r="G14" s="30">
        <v>80</v>
      </c>
      <c r="H14" s="30">
        <v>100</v>
      </c>
      <c r="I14" s="20">
        <v>2</v>
      </c>
      <c r="J14" s="20"/>
      <c r="K14" s="20">
        <v>10</v>
      </c>
      <c r="L14" s="20"/>
      <c r="M14" s="20">
        <f t="shared" si="0"/>
        <v>13290</v>
      </c>
      <c r="N14" s="24">
        <f t="shared" si="1"/>
        <v>15492</v>
      </c>
      <c r="O14" s="25">
        <f t="shared" si="2"/>
        <v>365.47500000000002</v>
      </c>
      <c r="P14" s="26"/>
      <c r="Q14" s="26"/>
      <c r="R14" s="29">
        <f t="shared" si="3"/>
        <v>15126.525</v>
      </c>
      <c r="S14" s="25">
        <f t="shared" si="4"/>
        <v>126.255</v>
      </c>
      <c r="T14" s="27">
        <f t="shared" si="5"/>
        <v>126.255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7962</v>
      </c>
      <c r="E15" s="30"/>
      <c r="F15" s="30"/>
      <c r="G15" s="30">
        <v>50</v>
      </c>
      <c r="H15" s="30">
        <v>60</v>
      </c>
      <c r="I15" s="20">
        <v>3</v>
      </c>
      <c r="J15" s="20"/>
      <c r="K15" s="20"/>
      <c r="L15" s="20"/>
      <c r="M15" s="20">
        <f t="shared" si="0"/>
        <v>8952</v>
      </c>
      <c r="N15" s="24">
        <f t="shared" si="1"/>
        <v>9525</v>
      </c>
      <c r="O15" s="25">
        <f t="shared" si="2"/>
        <v>246.18</v>
      </c>
      <c r="P15" s="26">
        <v>28430</v>
      </c>
      <c r="Q15" s="26">
        <v>129</v>
      </c>
      <c r="R15" s="29">
        <f t="shared" si="3"/>
        <v>9149.82</v>
      </c>
      <c r="S15" s="25">
        <f t="shared" si="4"/>
        <v>85.043999999999997</v>
      </c>
      <c r="T15" s="27">
        <f t="shared" si="5"/>
        <v>-43.956000000000003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8784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8784</v>
      </c>
      <c r="N16" s="24">
        <f t="shared" si="1"/>
        <v>8784</v>
      </c>
      <c r="O16" s="25">
        <f t="shared" si="2"/>
        <v>241.56</v>
      </c>
      <c r="P16" s="26">
        <v>6500</v>
      </c>
      <c r="Q16" s="26">
        <v>122</v>
      </c>
      <c r="R16" s="29">
        <f t="shared" si="3"/>
        <v>8420.44</v>
      </c>
      <c r="S16" s="25">
        <f t="shared" si="4"/>
        <v>83.447999999999993</v>
      </c>
      <c r="T16" s="27">
        <f t="shared" si="5"/>
        <v>-38.552000000000007</v>
      </c>
    </row>
    <row r="17" spans="1:20" ht="15.75" x14ac:dyDescent="0.25">
      <c r="A17" s="28">
        <v>11</v>
      </c>
      <c r="B17" s="20">
        <v>1908446144</v>
      </c>
      <c r="C17" s="33">
        <v>-573</v>
      </c>
      <c r="D17" s="29">
        <v>7534</v>
      </c>
      <c r="E17" s="30"/>
      <c r="F17" s="30"/>
      <c r="G17" s="30"/>
      <c r="H17" s="30">
        <v>100</v>
      </c>
      <c r="I17" s="20">
        <v>3</v>
      </c>
      <c r="J17" s="20"/>
      <c r="K17" s="20"/>
      <c r="L17" s="20"/>
      <c r="M17" s="20">
        <f t="shared" si="0"/>
        <v>8434</v>
      </c>
      <c r="N17" s="24">
        <f t="shared" si="1"/>
        <v>9007</v>
      </c>
      <c r="O17" s="25">
        <f t="shared" si="2"/>
        <v>231.935</v>
      </c>
      <c r="P17" s="26">
        <v>9500</v>
      </c>
      <c r="Q17" s="26">
        <v>82</v>
      </c>
      <c r="R17" s="29">
        <f t="shared" si="3"/>
        <v>8693.0650000000005</v>
      </c>
      <c r="S17" s="25">
        <f t="shared" si="4"/>
        <v>80.123000000000005</v>
      </c>
      <c r="T17" s="27">
        <f t="shared" si="5"/>
        <v>-1.8769999999999953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8226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8226</v>
      </c>
      <c r="N18" s="24">
        <f t="shared" si="1"/>
        <v>8226</v>
      </c>
      <c r="O18" s="25">
        <f t="shared" si="2"/>
        <v>226.215</v>
      </c>
      <c r="P18" s="26"/>
      <c r="Q18" s="26">
        <v>150</v>
      </c>
      <c r="R18" s="29">
        <f t="shared" si="3"/>
        <v>7849.7849999999999</v>
      </c>
      <c r="S18" s="25">
        <f t="shared" si="4"/>
        <v>78.146999999999991</v>
      </c>
      <c r="T18" s="27">
        <f t="shared" si="5"/>
        <v>-71.853000000000009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13877</v>
      </c>
      <c r="E19" s="30">
        <v>20</v>
      </c>
      <c r="F19" s="30">
        <v>90</v>
      </c>
      <c r="G19" s="30">
        <v>40</v>
      </c>
      <c r="H19" s="30">
        <v>240</v>
      </c>
      <c r="I19" s="20">
        <v>9</v>
      </c>
      <c r="J19" s="20"/>
      <c r="K19" s="20">
        <v>1</v>
      </c>
      <c r="L19" s="20"/>
      <c r="M19" s="20">
        <f t="shared" si="0"/>
        <v>17697</v>
      </c>
      <c r="N19" s="24">
        <f t="shared" si="1"/>
        <v>19598</v>
      </c>
      <c r="O19" s="25">
        <f t="shared" si="2"/>
        <v>486.66750000000002</v>
      </c>
      <c r="P19" s="26"/>
      <c r="Q19" s="26">
        <v>121</v>
      </c>
      <c r="R19" s="29">
        <f t="shared" si="3"/>
        <v>18990.3325</v>
      </c>
      <c r="S19" s="25">
        <f t="shared" si="4"/>
        <v>168.1215</v>
      </c>
      <c r="T19" s="27">
        <f t="shared" si="5"/>
        <v>47.121499999999997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2466</v>
      </c>
      <c r="N20" s="24">
        <f t="shared" si="1"/>
        <v>2466</v>
      </c>
      <c r="O20" s="25">
        <f t="shared" si="2"/>
        <v>67.814999999999998</v>
      </c>
      <c r="P20" s="26"/>
      <c r="Q20" s="26">
        <v>58</v>
      </c>
      <c r="R20" s="29">
        <f t="shared" si="3"/>
        <v>2340.1849999999999</v>
      </c>
      <c r="S20" s="25">
        <f t="shared" si="4"/>
        <v>23.427</v>
      </c>
      <c r="T20" s="27">
        <f t="shared" si="5"/>
        <v>-34.573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2787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2787</v>
      </c>
      <c r="N21" s="24">
        <f t="shared" si="1"/>
        <v>2787</v>
      </c>
      <c r="O21" s="25">
        <f t="shared" si="2"/>
        <v>76.642499999999998</v>
      </c>
      <c r="P21" s="26">
        <v>4827</v>
      </c>
      <c r="Q21" s="26">
        <v>20</v>
      </c>
      <c r="R21" s="29">
        <f t="shared" si="3"/>
        <v>2690.3575000000001</v>
      </c>
      <c r="S21" s="25">
        <f t="shared" si="4"/>
        <v>26.476499999999998</v>
      </c>
      <c r="T21" s="27">
        <f t="shared" si="5"/>
        <v>6.4764999999999979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11079</v>
      </c>
      <c r="E22" s="30"/>
      <c r="F22" s="30"/>
      <c r="G22" s="20">
        <v>450</v>
      </c>
      <c r="H22" s="30"/>
      <c r="I22" s="20"/>
      <c r="J22" s="20"/>
      <c r="K22" s="20"/>
      <c r="L22" s="20"/>
      <c r="M22" s="20">
        <f t="shared" si="0"/>
        <v>15129</v>
      </c>
      <c r="N22" s="24">
        <f t="shared" si="1"/>
        <v>15129</v>
      </c>
      <c r="O22" s="25">
        <f t="shared" si="2"/>
        <v>416.04750000000001</v>
      </c>
      <c r="P22" s="26"/>
      <c r="Q22" s="26">
        <v>100</v>
      </c>
      <c r="R22" s="29">
        <f t="shared" si="3"/>
        <v>14612.952499999999</v>
      </c>
      <c r="S22" s="25">
        <f t="shared" si="4"/>
        <v>143.72549999999998</v>
      </c>
      <c r="T22" s="27">
        <f t="shared" si="5"/>
        <v>43.725499999999982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4083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4083</v>
      </c>
      <c r="N23" s="24">
        <f t="shared" si="1"/>
        <v>4083</v>
      </c>
      <c r="O23" s="25">
        <f t="shared" si="2"/>
        <v>112.2825</v>
      </c>
      <c r="P23" s="26">
        <v>22250</v>
      </c>
      <c r="Q23" s="26">
        <v>40</v>
      </c>
      <c r="R23" s="29">
        <f t="shared" si="3"/>
        <v>3930.7175000000002</v>
      </c>
      <c r="S23" s="25">
        <f t="shared" si="4"/>
        <v>38.788499999999999</v>
      </c>
      <c r="T23" s="27">
        <f t="shared" si="5"/>
        <v>-1.2115000000000009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9354</v>
      </c>
      <c r="E24" s="30"/>
      <c r="F24" s="30"/>
      <c r="G24" s="30">
        <v>100</v>
      </c>
      <c r="H24" s="30">
        <v>100</v>
      </c>
      <c r="I24" s="20"/>
      <c r="J24" s="20"/>
      <c r="K24" s="20"/>
      <c r="L24" s="20"/>
      <c r="M24" s="20">
        <f t="shared" si="0"/>
        <v>11154</v>
      </c>
      <c r="N24" s="24">
        <f t="shared" si="1"/>
        <v>11154</v>
      </c>
      <c r="O24" s="25">
        <f t="shared" si="2"/>
        <v>306.73500000000001</v>
      </c>
      <c r="P24" s="26"/>
      <c r="Q24" s="26"/>
      <c r="R24" s="29">
        <f t="shared" si="3"/>
        <v>10847.264999999999</v>
      </c>
      <c r="S24" s="25">
        <f t="shared" si="4"/>
        <v>105.96299999999999</v>
      </c>
      <c r="T24" s="27">
        <f t="shared" si="5"/>
        <v>105.96299999999999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4993</v>
      </c>
      <c r="E25" s="30"/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5633</v>
      </c>
      <c r="N25" s="24">
        <f t="shared" si="1"/>
        <v>5633</v>
      </c>
      <c r="O25" s="25">
        <f t="shared" si="2"/>
        <v>154.9075</v>
      </c>
      <c r="P25" s="26">
        <v>22100</v>
      </c>
      <c r="Q25" s="26">
        <v>81</v>
      </c>
      <c r="R25" s="29">
        <f t="shared" si="3"/>
        <v>5397.0924999999997</v>
      </c>
      <c r="S25" s="25">
        <f t="shared" si="4"/>
        <v>53.513500000000001</v>
      </c>
      <c r="T25" s="27">
        <f t="shared" si="5"/>
        <v>-27.486499999999999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8402</v>
      </c>
      <c r="E26" s="29">
        <v>30</v>
      </c>
      <c r="F26" s="30"/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9542</v>
      </c>
      <c r="N26" s="24">
        <f t="shared" si="1"/>
        <v>11452</v>
      </c>
      <c r="O26" s="25">
        <f t="shared" si="2"/>
        <v>262.40500000000003</v>
      </c>
      <c r="P26" s="26">
        <v>10000</v>
      </c>
      <c r="Q26" s="26">
        <v>110</v>
      </c>
      <c r="R26" s="29">
        <f t="shared" si="3"/>
        <v>11079.594999999999</v>
      </c>
      <c r="S26" s="25">
        <f t="shared" si="4"/>
        <v>90.649000000000001</v>
      </c>
      <c r="T26" s="27">
        <f t="shared" si="5"/>
        <v>-19.350999999999999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5565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5565</v>
      </c>
      <c r="N27" s="40">
        <f t="shared" si="1"/>
        <v>5565</v>
      </c>
      <c r="O27" s="25">
        <f t="shared" si="2"/>
        <v>153.03749999999999</v>
      </c>
      <c r="P27" s="41">
        <v>26500</v>
      </c>
      <c r="Q27" s="41">
        <v>100</v>
      </c>
      <c r="R27" s="29">
        <f t="shared" si="3"/>
        <v>5311.9624999999996</v>
      </c>
      <c r="S27" s="42">
        <f t="shared" si="4"/>
        <v>52.8675</v>
      </c>
      <c r="T27" s="43">
        <f t="shared" si="5"/>
        <v>-47.1325</v>
      </c>
    </row>
    <row r="28" spans="1:20" ht="16.5" thickBot="1" x14ac:dyDescent="0.3">
      <c r="A28" s="92" t="s">
        <v>37</v>
      </c>
      <c r="B28" s="93"/>
      <c r="C28" s="94"/>
      <c r="D28" s="44">
        <f>SUM(D7:D27)</f>
        <v>134206</v>
      </c>
      <c r="E28" s="45">
        <f>SUM(E7:E27)</f>
        <v>50</v>
      </c>
      <c r="F28" s="45">
        <f t="shared" ref="F28:T28" si="6">SUM(F7:F27)</f>
        <v>150</v>
      </c>
      <c r="G28" s="45">
        <f t="shared" si="6"/>
        <v>780</v>
      </c>
      <c r="H28" s="45">
        <f t="shared" si="6"/>
        <v>1120</v>
      </c>
      <c r="I28" s="45">
        <f t="shared" si="6"/>
        <v>47</v>
      </c>
      <c r="J28" s="45">
        <f t="shared" si="6"/>
        <v>14</v>
      </c>
      <c r="K28" s="45">
        <f t="shared" si="6"/>
        <v>37</v>
      </c>
      <c r="L28" s="45">
        <f t="shared" si="6"/>
        <v>2</v>
      </c>
      <c r="M28" s="45">
        <f t="shared" si="6"/>
        <v>153806</v>
      </c>
      <c r="N28" s="45">
        <f t="shared" si="6"/>
        <v>172391</v>
      </c>
      <c r="O28" s="46">
        <f t="shared" si="6"/>
        <v>4229.665</v>
      </c>
      <c r="P28" s="45">
        <f t="shared" si="6"/>
        <v>161477</v>
      </c>
      <c r="Q28" s="45">
        <f t="shared" si="6"/>
        <v>1347</v>
      </c>
      <c r="R28" s="45">
        <f t="shared" si="6"/>
        <v>166814.33499999999</v>
      </c>
      <c r="S28" s="45">
        <f t="shared" si="6"/>
        <v>1461.1569999999999</v>
      </c>
      <c r="T28" s="47">
        <f t="shared" si="6"/>
        <v>114.15699999999995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542656</v>
      </c>
      <c r="E29" s="48">
        <f t="shared" ref="E29:L29" si="7">E4+E5-E28</f>
        <v>3750</v>
      </c>
      <c r="F29" s="48">
        <f t="shared" si="7"/>
        <v>11840</v>
      </c>
      <c r="G29" s="48">
        <f t="shared" si="7"/>
        <v>2840</v>
      </c>
      <c r="H29" s="48">
        <f t="shared" si="7"/>
        <v>16980</v>
      </c>
      <c r="I29" s="48">
        <f t="shared" si="7"/>
        <v>178</v>
      </c>
      <c r="J29" s="48">
        <f t="shared" si="7"/>
        <v>54</v>
      </c>
      <c r="K29" s="48">
        <f t="shared" si="7"/>
        <v>486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55" priority="43" operator="equal">
      <formula>212030016606640</formula>
    </cfRule>
  </conditionalFormatting>
  <conditionalFormatting sqref="D29 E4:E6 E28:K29">
    <cfRule type="cellIs" dxfId="954" priority="41" operator="equal">
      <formula>$E$4</formula>
    </cfRule>
    <cfRule type="cellIs" dxfId="953" priority="42" operator="equal">
      <formula>2120</formula>
    </cfRule>
  </conditionalFormatting>
  <conditionalFormatting sqref="D29:E29 F4:F6 F28:F29">
    <cfRule type="cellIs" dxfId="952" priority="39" operator="equal">
      <formula>$F$4</formula>
    </cfRule>
    <cfRule type="cellIs" dxfId="951" priority="40" operator="equal">
      <formula>300</formula>
    </cfRule>
  </conditionalFormatting>
  <conditionalFormatting sqref="G4:G6 G28:G29">
    <cfRule type="cellIs" dxfId="950" priority="37" operator="equal">
      <formula>$G$4</formula>
    </cfRule>
    <cfRule type="cellIs" dxfId="949" priority="38" operator="equal">
      <formula>1660</formula>
    </cfRule>
  </conditionalFormatting>
  <conditionalFormatting sqref="H4:H6 H28:H29">
    <cfRule type="cellIs" dxfId="948" priority="35" operator="equal">
      <formula>$H$4</formula>
    </cfRule>
    <cfRule type="cellIs" dxfId="947" priority="36" operator="equal">
      <formula>6640</formula>
    </cfRule>
  </conditionalFormatting>
  <conditionalFormatting sqref="T6:T28">
    <cfRule type="cellIs" dxfId="946" priority="34" operator="lessThan">
      <formula>0</formula>
    </cfRule>
  </conditionalFormatting>
  <conditionalFormatting sqref="T7:T27">
    <cfRule type="cellIs" dxfId="945" priority="31" operator="lessThan">
      <formula>0</formula>
    </cfRule>
    <cfRule type="cellIs" dxfId="944" priority="32" operator="lessThan">
      <formula>0</formula>
    </cfRule>
    <cfRule type="cellIs" dxfId="943" priority="33" operator="lessThan">
      <formula>0</formula>
    </cfRule>
  </conditionalFormatting>
  <conditionalFormatting sqref="E4:E6 E28:K28">
    <cfRule type="cellIs" dxfId="942" priority="30" operator="equal">
      <formula>$E$4</formula>
    </cfRule>
  </conditionalFormatting>
  <conditionalFormatting sqref="D28:D29 D6 D4:M4">
    <cfRule type="cellIs" dxfId="941" priority="29" operator="equal">
      <formula>$D$4</formula>
    </cfRule>
  </conditionalFormatting>
  <conditionalFormatting sqref="I4:I6 I28:I29">
    <cfRule type="cellIs" dxfId="940" priority="28" operator="equal">
      <formula>$I$4</formula>
    </cfRule>
  </conditionalFormatting>
  <conditionalFormatting sqref="J4:J6 J28:J29">
    <cfRule type="cellIs" dxfId="939" priority="27" operator="equal">
      <formula>$J$4</formula>
    </cfRule>
  </conditionalFormatting>
  <conditionalFormatting sqref="K4:K6 K28:K29">
    <cfRule type="cellIs" dxfId="938" priority="26" operator="equal">
      <formula>$K$4</formula>
    </cfRule>
  </conditionalFormatting>
  <conditionalFormatting sqref="M4:M6">
    <cfRule type="cellIs" dxfId="937" priority="25" operator="equal">
      <formula>$L$4</formula>
    </cfRule>
  </conditionalFormatting>
  <conditionalFormatting sqref="T7:T28">
    <cfRule type="cellIs" dxfId="936" priority="22" operator="lessThan">
      <formula>0</formula>
    </cfRule>
    <cfRule type="cellIs" dxfId="935" priority="23" operator="lessThan">
      <formula>0</formula>
    </cfRule>
    <cfRule type="cellIs" dxfId="934" priority="24" operator="lessThan">
      <formula>0</formula>
    </cfRule>
  </conditionalFormatting>
  <conditionalFormatting sqref="D5:K5">
    <cfRule type="cellIs" dxfId="933" priority="21" operator="greaterThan">
      <formula>0</formula>
    </cfRule>
  </conditionalFormatting>
  <conditionalFormatting sqref="T6:T28">
    <cfRule type="cellIs" dxfId="932" priority="20" operator="lessThan">
      <formula>0</formula>
    </cfRule>
  </conditionalFormatting>
  <conditionalFormatting sqref="T7:T27">
    <cfRule type="cellIs" dxfId="931" priority="17" operator="lessThan">
      <formula>0</formula>
    </cfRule>
    <cfRule type="cellIs" dxfId="930" priority="18" operator="lessThan">
      <formula>0</formula>
    </cfRule>
    <cfRule type="cellIs" dxfId="929" priority="19" operator="lessThan">
      <formula>0</formula>
    </cfRule>
  </conditionalFormatting>
  <conditionalFormatting sqref="T7:T28">
    <cfRule type="cellIs" dxfId="928" priority="14" operator="lessThan">
      <formula>0</formula>
    </cfRule>
    <cfRule type="cellIs" dxfId="927" priority="15" operator="lessThan">
      <formula>0</formula>
    </cfRule>
    <cfRule type="cellIs" dxfId="926" priority="16" operator="lessThan">
      <formula>0</formula>
    </cfRule>
  </conditionalFormatting>
  <conditionalFormatting sqref="D5:K5">
    <cfRule type="cellIs" dxfId="925" priority="13" operator="greaterThan">
      <formula>0</formula>
    </cfRule>
  </conditionalFormatting>
  <conditionalFormatting sqref="L4 L6 L28:L29">
    <cfRule type="cellIs" dxfId="924" priority="12" operator="equal">
      <formula>$L$4</formula>
    </cfRule>
  </conditionalFormatting>
  <conditionalFormatting sqref="D7:S7">
    <cfRule type="cellIs" dxfId="923" priority="11" operator="greaterThan">
      <formula>0</formula>
    </cfRule>
  </conditionalFormatting>
  <conditionalFormatting sqref="D9:S9">
    <cfRule type="cellIs" dxfId="922" priority="10" operator="greaterThan">
      <formula>0</formula>
    </cfRule>
  </conditionalFormatting>
  <conditionalFormatting sqref="D11:S11">
    <cfRule type="cellIs" dxfId="921" priority="9" operator="greaterThan">
      <formula>0</formula>
    </cfRule>
  </conditionalFormatting>
  <conditionalFormatting sqref="D13:S13">
    <cfRule type="cellIs" dxfId="920" priority="8" operator="greaterThan">
      <formula>0</formula>
    </cfRule>
  </conditionalFormatting>
  <conditionalFormatting sqref="D15:S15">
    <cfRule type="cellIs" dxfId="919" priority="7" operator="greaterThan">
      <formula>0</formula>
    </cfRule>
  </conditionalFormatting>
  <conditionalFormatting sqref="D17:S17">
    <cfRule type="cellIs" dxfId="918" priority="6" operator="greaterThan">
      <formula>0</formula>
    </cfRule>
  </conditionalFormatting>
  <conditionalFormatting sqref="D19:S19">
    <cfRule type="cellIs" dxfId="917" priority="5" operator="greaterThan">
      <formula>0</formula>
    </cfRule>
  </conditionalFormatting>
  <conditionalFormatting sqref="D21:S21">
    <cfRule type="cellIs" dxfId="916" priority="4" operator="greaterThan">
      <formula>0</formula>
    </cfRule>
  </conditionalFormatting>
  <conditionalFormatting sqref="D23:S23">
    <cfRule type="cellIs" dxfId="915" priority="3" operator="greaterThan">
      <formula>0</formula>
    </cfRule>
  </conditionalFormatting>
  <conditionalFormatting sqref="D25:S25">
    <cfRule type="cellIs" dxfId="914" priority="2" operator="greaterThan">
      <formula>0</formula>
    </cfRule>
  </conditionalFormatting>
  <conditionalFormatting sqref="D27:S27">
    <cfRule type="cellIs" dxfId="9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P24" sqref="P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'11'!D29</f>
        <v>542656</v>
      </c>
      <c r="E4" s="2">
        <f>'11'!E29</f>
        <v>3750</v>
      </c>
      <c r="F4" s="2">
        <f>'11'!F29</f>
        <v>11840</v>
      </c>
      <c r="G4" s="2">
        <f>'11'!G29</f>
        <v>2840</v>
      </c>
      <c r="H4" s="2">
        <f>'11'!H29</f>
        <v>16980</v>
      </c>
      <c r="I4" s="2">
        <f>'11'!I29</f>
        <v>178</v>
      </c>
      <c r="J4" s="2">
        <f>'11'!J29</f>
        <v>54</v>
      </c>
      <c r="K4" s="2">
        <f>'11'!K29</f>
        <v>486</v>
      </c>
      <c r="L4" s="2">
        <f>'11'!L29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5823</v>
      </c>
      <c r="E7" s="22">
        <v>20</v>
      </c>
      <c r="F7" s="22">
        <v>10</v>
      </c>
      <c r="G7" s="22">
        <v>50</v>
      </c>
      <c r="H7" s="22">
        <v>30</v>
      </c>
      <c r="I7" s="23"/>
      <c r="J7" s="23"/>
      <c r="K7" s="23"/>
      <c r="L7" s="23"/>
      <c r="M7" s="20">
        <f>D7+E7*20+F7*10+G7*9+H7*9</f>
        <v>7043</v>
      </c>
      <c r="N7" s="24">
        <f>D7+E7*20+F7*10+G7*9+H7*9+I7*191+J7*191+K7*182+L7*100</f>
        <v>7043</v>
      </c>
      <c r="O7" s="25">
        <f>M7*2.75%</f>
        <v>193.6825</v>
      </c>
      <c r="P7" s="26">
        <v>6000</v>
      </c>
      <c r="Q7" s="26">
        <v>74</v>
      </c>
      <c r="R7" s="24">
        <f>M7-(M7*2.75%)+I7*191+J7*191+K7*182+L7*100-Q7</f>
        <v>6775.3175000000001</v>
      </c>
      <c r="S7" s="25">
        <f>M7*0.95%</f>
        <v>66.908500000000004</v>
      </c>
      <c r="T7" s="27">
        <f>S7-Q7</f>
        <v>-7.0914999999999964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3560</v>
      </c>
      <c r="E8" s="30">
        <v>200</v>
      </c>
      <c r="F8" s="30"/>
      <c r="G8" s="30"/>
      <c r="H8" s="30"/>
      <c r="I8" s="20">
        <v>1</v>
      </c>
      <c r="J8" s="20"/>
      <c r="K8" s="20"/>
      <c r="L8" s="20"/>
      <c r="M8" s="20">
        <f t="shared" ref="M8:M27" si="0">D8+E8*20+F8*10+G8*9+H8*9</f>
        <v>7560</v>
      </c>
      <c r="N8" s="24">
        <f t="shared" ref="N8:N27" si="1">D8+E8*20+F8*10+G8*9+H8*9+I8*191+J8*191+K8*182+L8*100</f>
        <v>7751</v>
      </c>
      <c r="O8" s="25">
        <f t="shared" ref="O8:O27" si="2">M8*2.75%</f>
        <v>207.9</v>
      </c>
      <c r="P8" s="26">
        <v>4000</v>
      </c>
      <c r="Q8" s="26"/>
      <c r="R8" s="24">
        <f t="shared" ref="R8:R27" si="3">M8-(M8*2.75%)+I8*191+J8*191+K8*182+L8*100-Q8</f>
        <v>7543.1</v>
      </c>
      <c r="S8" s="25">
        <f t="shared" ref="S8:S27" si="4">M8*0.95%</f>
        <v>71.819999999999993</v>
      </c>
      <c r="T8" s="27">
        <f t="shared" ref="T8:T27" si="5">S8-Q8</f>
        <v>71.819999999999993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10476</v>
      </c>
      <c r="E9" s="30">
        <v>20</v>
      </c>
      <c r="F9" s="30">
        <v>10</v>
      </c>
      <c r="G9" s="30">
        <v>30</v>
      </c>
      <c r="H9" s="30">
        <v>100</v>
      </c>
      <c r="I9" s="20">
        <v>16</v>
      </c>
      <c r="J9" s="20"/>
      <c r="K9" s="20"/>
      <c r="L9" s="20"/>
      <c r="M9" s="20">
        <f t="shared" si="0"/>
        <v>12146</v>
      </c>
      <c r="N9" s="24">
        <f t="shared" si="1"/>
        <v>15202</v>
      </c>
      <c r="O9" s="25">
        <f t="shared" si="2"/>
        <v>334.01499999999999</v>
      </c>
      <c r="P9" s="26">
        <v>4000</v>
      </c>
      <c r="Q9" s="26">
        <v>115</v>
      </c>
      <c r="R9" s="24">
        <f t="shared" si="3"/>
        <v>14752.985000000001</v>
      </c>
      <c r="S9" s="25">
        <f t="shared" si="4"/>
        <v>115.387</v>
      </c>
      <c r="T9" s="27">
        <f t="shared" si="5"/>
        <v>0.38700000000000045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3717</v>
      </c>
      <c r="E10" s="30"/>
      <c r="F10" s="30"/>
      <c r="G10" s="30"/>
      <c r="H10" s="30">
        <v>40</v>
      </c>
      <c r="I10" s="20"/>
      <c r="J10" s="20"/>
      <c r="K10" s="20"/>
      <c r="L10" s="20"/>
      <c r="M10" s="20">
        <f t="shared" si="0"/>
        <v>4077</v>
      </c>
      <c r="N10" s="24">
        <f t="shared" si="1"/>
        <v>4077</v>
      </c>
      <c r="O10" s="25">
        <f t="shared" si="2"/>
        <v>112.11750000000001</v>
      </c>
      <c r="P10" s="26">
        <v>2826</v>
      </c>
      <c r="Q10" s="26">
        <v>30</v>
      </c>
      <c r="R10" s="24">
        <f t="shared" si="3"/>
        <v>3934.8825000000002</v>
      </c>
      <c r="S10" s="25">
        <f t="shared" si="4"/>
        <v>38.731499999999997</v>
      </c>
      <c r="T10" s="27">
        <f t="shared" si="5"/>
        <v>8.7314999999999969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4409</v>
      </c>
      <c r="E11" s="30"/>
      <c r="F11" s="30"/>
      <c r="G11" s="32">
        <v>100</v>
      </c>
      <c r="H11" s="30">
        <v>150</v>
      </c>
      <c r="I11" s="20"/>
      <c r="J11" s="20"/>
      <c r="K11" s="20"/>
      <c r="L11" s="20"/>
      <c r="M11" s="20">
        <f t="shared" si="0"/>
        <v>6659</v>
      </c>
      <c r="N11" s="24">
        <f t="shared" si="1"/>
        <v>6659</v>
      </c>
      <c r="O11" s="25">
        <f t="shared" si="2"/>
        <v>183.1225</v>
      </c>
      <c r="P11" s="26"/>
      <c r="Q11" s="26">
        <v>35</v>
      </c>
      <c r="R11" s="24">
        <f t="shared" si="3"/>
        <v>6440.8774999999996</v>
      </c>
      <c r="S11" s="25">
        <f t="shared" si="4"/>
        <v>63.2605</v>
      </c>
      <c r="T11" s="27">
        <f t="shared" si="5"/>
        <v>28.2605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75</v>
      </c>
      <c r="J12" s="20"/>
      <c r="K12" s="20"/>
      <c r="L12" s="20"/>
      <c r="M12" s="20">
        <f t="shared" si="0"/>
        <v>5037</v>
      </c>
      <c r="N12" s="24">
        <f t="shared" si="1"/>
        <v>19362</v>
      </c>
      <c r="O12" s="25">
        <f t="shared" si="2"/>
        <v>138.51750000000001</v>
      </c>
      <c r="P12" s="26"/>
      <c r="Q12" s="26">
        <v>28</v>
      </c>
      <c r="R12" s="24">
        <f t="shared" si="3"/>
        <v>19195.482499999998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3828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4098</v>
      </c>
      <c r="N13" s="24">
        <f t="shared" si="1"/>
        <v>4098</v>
      </c>
      <c r="O13" s="25">
        <f t="shared" si="2"/>
        <v>112.69500000000001</v>
      </c>
      <c r="P13" s="26">
        <v>1500</v>
      </c>
      <c r="Q13" s="26"/>
      <c r="R13" s="24">
        <f t="shared" si="3"/>
        <v>3985.3049999999998</v>
      </c>
      <c r="S13" s="25">
        <f t="shared" si="4"/>
        <v>38.930999999999997</v>
      </c>
      <c r="T13" s="27">
        <f t="shared" si="5"/>
        <v>38.930999999999997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8089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8089</v>
      </c>
      <c r="N14" s="24">
        <f t="shared" si="1"/>
        <v>8089</v>
      </c>
      <c r="O14" s="25">
        <f t="shared" si="2"/>
        <v>222.44749999999999</v>
      </c>
      <c r="P14" s="26">
        <v>12461</v>
      </c>
      <c r="Q14" s="26"/>
      <c r="R14" s="24">
        <f t="shared" si="3"/>
        <v>7866.5524999999998</v>
      </c>
      <c r="S14" s="25">
        <f t="shared" si="4"/>
        <v>76.845500000000001</v>
      </c>
      <c r="T14" s="27">
        <f t="shared" si="5"/>
        <v>76.845500000000001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6911</v>
      </c>
      <c r="E15" s="30"/>
      <c r="F15" s="30"/>
      <c r="G15" s="30"/>
      <c r="H15" s="30">
        <v>40</v>
      </c>
      <c r="I15" s="20"/>
      <c r="J15" s="20"/>
      <c r="K15" s="20"/>
      <c r="L15" s="20"/>
      <c r="M15" s="20">
        <f t="shared" si="0"/>
        <v>7271</v>
      </c>
      <c r="N15" s="24">
        <f t="shared" si="1"/>
        <v>7271</v>
      </c>
      <c r="O15" s="25">
        <f t="shared" si="2"/>
        <v>199.95250000000001</v>
      </c>
      <c r="P15" s="26">
        <v>1000</v>
      </c>
      <c r="Q15" s="26">
        <v>121</v>
      </c>
      <c r="R15" s="24">
        <f t="shared" si="3"/>
        <v>6950.0474999999997</v>
      </c>
      <c r="S15" s="25">
        <f t="shared" si="4"/>
        <v>69.0745</v>
      </c>
      <c r="T15" s="27">
        <f t="shared" si="5"/>
        <v>-51.9255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7354</v>
      </c>
      <c r="E16" s="30"/>
      <c r="F16" s="30"/>
      <c r="G16" s="30"/>
      <c r="H16" s="30">
        <v>60</v>
      </c>
      <c r="I16" s="20"/>
      <c r="J16" s="20"/>
      <c r="K16" s="20">
        <v>2</v>
      </c>
      <c r="L16" s="20"/>
      <c r="M16" s="20">
        <f t="shared" si="0"/>
        <v>7894</v>
      </c>
      <c r="N16" s="24">
        <f t="shared" si="1"/>
        <v>8258</v>
      </c>
      <c r="O16" s="25">
        <f t="shared" si="2"/>
        <v>217.08500000000001</v>
      </c>
      <c r="P16" s="26">
        <v>6766</v>
      </c>
      <c r="Q16" s="26">
        <v>100</v>
      </c>
      <c r="R16" s="24">
        <f t="shared" si="3"/>
        <v>7940.915</v>
      </c>
      <c r="S16" s="25">
        <f t="shared" si="4"/>
        <v>74.992999999999995</v>
      </c>
      <c r="T16" s="27">
        <f t="shared" si="5"/>
        <v>-25.007000000000005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1749</v>
      </c>
      <c r="E17" s="30"/>
      <c r="F17" s="30">
        <v>100</v>
      </c>
      <c r="G17" s="30"/>
      <c r="H17" s="30">
        <v>100</v>
      </c>
      <c r="I17" s="20"/>
      <c r="J17" s="20"/>
      <c r="K17" s="20">
        <v>2</v>
      </c>
      <c r="L17" s="20"/>
      <c r="M17" s="20">
        <f t="shared" si="0"/>
        <v>3649</v>
      </c>
      <c r="N17" s="24">
        <f t="shared" si="1"/>
        <v>4013</v>
      </c>
      <c r="O17" s="25">
        <f t="shared" si="2"/>
        <v>100.3475</v>
      </c>
      <c r="P17" s="26"/>
      <c r="Q17" s="26">
        <v>52</v>
      </c>
      <c r="R17" s="24">
        <f t="shared" si="3"/>
        <v>3860.6525000000001</v>
      </c>
      <c r="S17" s="25">
        <f t="shared" si="4"/>
        <v>34.665500000000002</v>
      </c>
      <c r="T17" s="27">
        <f t="shared" si="5"/>
        <v>-17.334499999999998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8000</v>
      </c>
      <c r="N18" s="24">
        <f t="shared" si="1"/>
        <v>8000</v>
      </c>
      <c r="O18" s="25">
        <f t="shared" si="2"/>
        <v>220</v>
      </c>
      <c r="P18" s="26"/>
      <c r="Q18" s="26">
        <v>100</v>
      </c>
      <c r="R18" s="24">
        <f t="shared" si="3"/>
        <v>7680</v>
      </c>
      <c r="S18" s="25">
        <f t="shared" si="4"/>
        <v>76</v>
      </c>
      <c r="T18" s="27">
        <f t="shared" si="5"/>
        <v>-24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7813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7813</v>
      </c>
      <c r="N19" s="24">
        <f t="shared" si="1"/>
        <v>7813</v>
      </c>
      <c r="O19" s="25">
        <f t="shared" si="2"/>
        <v>214.85749999999999</v>
      </c>
      <c r="P19" s="26"/>
      <c r="Q19" s="26">
        <v>128</v>
      </c>
      <c r="R19" s="24">
        <f t="shared" si="3"/>
        <v>7470.1424999999999</v>
      </c>
      <c r="S19" s="25">
        <f t="shared" si="4"/>
        <v>74.223500000000001</v>
      </c>
      <c r="T19" s="27">
        <f t="shared" si="5"/>
        <v>-53.776499999999999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27</v>
      </c>
      <c r="R20" s="24">
        <f t="shared" si="3"/>
        <v>1972.46</v>
      </c>
      <c r="S20" s="25">
        <f t="shared" si="4"/>
        <v>19.532</v>
      </c>
      <c r="T20" s="27">
        <f t="shared" si="5"/>
        <v>-7.468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4525</v>
      </c>
      <c r="E21" s="30"/>
      <c r="F21" s="30">
        <v>20</v>
      </c>
      <c r="G21" s="30"/>
      <c r="H21" s="30"/>
      <c r="I21" s="20"/>
      <c r="J21" s="20"/>
      <c r="K21" s="20">
        <v>15</v>
      </c>
      <c r="L21" s="20"/>
      <c r="M21" s="20">
        <f t="shared" si="0"/>
        <v>4725</v>
      </c>
      <c r="N21" s="24">
        <f t="shared" si="1"/>
        <v>7455</v>
      </c>
      <c r="O21" s="25">
        <f t="shared" si="2"/>
        <v>129.9375</v>
      </c>
      <c r="P21" s="26"/>
      <c r="Q21" s="26">
        <v>20</v>
      </c>
      <c r="R21" s="24">
        <f t="shared" si="3"/>
        <v>7305.0625</v>
      </c>
      <c r="S21" s="25">
        <f t="shared" si="4"/>
        <v>44.887499999999996</v>
      </c>
      <c r="T21" s="27">
        <f t="shared" si="5"/>
        <v>24.887499999999996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13677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13677</v>
      </c>
      <c r="N22" s="24">
        <f t="shared" si="1"/>
        <v>13677</v>
      </c>
      <c r="O22" s="25">
        <f t="shared" si="2"/>
        <v>376.11750000000001</v>
      </c>
      <c r="P22" s="26">
        <v>15200</v>
      </c>
      <c r="Q22" s="26">
        <v>150</v>
      </c>
      <c r="R22" s="24">
        <f t="shared" si="3"/>
        <v>13150.8825</v>
      </c>
      <c r="S22" s="25">
        <f t="shared" si="4"/>
        <v>129.9315</v>
      </c>
      <c r="T22" s="27">
        <f t="shared" si="5"/>
        <v>-20.0685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6158</v>
      </c>
      <c r="N23" s="24">
        <f t="shared" si="1"/>
        <v>6158</v>
      </c>
      <c r="O23" s="25">
        <f t="shared" si="2"/>
        <v>169.345</v>
      </c>
      <c r="P23" s="26"/>
      <c r="Q23" s="26">
        <v>60</v>
      </c>
      <c r="R23" s="24">
        <f t="shared" si="3"/>
        <v>5928.6549999999997</v>
      </c>
      <c r="S23" s="25">
        <f t="shared" si="4"/>
        <v>58.500999999999998</v>
      </c>
      <c r="T23" s="27">
        <f t="shared" si="5"/>
        <v>-1.4990000000000023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23470</v>
      </c>
      <c r="E24" s="30">
        <v>30</v>
      </c>
      <c r="F24" s="30">
        <v>50</v>
      </c>
      <c r="G24" s="30">
        <v>250</v>
      </c>
      <c r="H24" s="30">
        <v>180</v>
      </c>
      <c r="I24" s="20"/>
      <c r="J24" s="20"/>
      <c r="K24" s="20">
        <v>5</v>
      </c>
      <c r="L24" s="20"/>
      <c r="M24" s="20">
        <f t="shared" si="0"/>
        <v>28440</v>
      </c>
      <c r="N24" s="24">
        <f t="shared" si="1"/>
        <v>29350</v>
      </c>
      <c r="O24" s="25">
        <f t="shared" si="2"/>
        <v>782.1</v>
      </c>
      <c r="P24" s="26">
        <v>14000</v>
      </c>
      <c r="Q24" s="26"/>
      <c r="R24" s="24">
        <f t="shared" si="3"/>
        <v>28567.9</v>
      </c>
      <c r="S24" s="25">
        <f t="shared" si="4"/>
        <v>270.18</v>
      </c>
      <c r="T24" s="27">
        <f t="shared" si="5"/>
        <v>270.18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4303</v>
      </c>
      <c r="E25" s="30">
        <v>100</v>
      </c>
      <c r="F25" s="30">
        <v>100</v>
      </c>
      <c r="G25" s="30"/>
      <c r="H25" s="30">
        <v>130</v>
      </c>
      <c r="I25" s="20">
        <v>3</v>
      </c>
      <c r="J25" s="20"/>
      <c r="K25" s="20"/>
      <c r="L25" s="20"/>
      <c r="M25" s="20">
        <f t="shared" si="0"/>
        <v>8473</v>
      </c>
      <c r="N25" s="24">
        <f t="shared" si="1"/>
        <v>9046</v>
      </c>
      <c r="O25" s="25">
        <f t="shared" si="2"/>
        <v>233.00749999999999</v>
      </c>
      <c r="P25" s="26"/>
      <c r="Q25" s="26">
        <v>67</v>
      </c>
      <c r="R25" s="24">
        <f t="shared" si="3"/>
        <v>8745.9925000000003</v>
      </c>
      <c r="S25" s="25">
        <f t="shared" si="4"/>
        <v>80.493499999999997</v>
      </c>
      <c r="T25" s="27">
        <f t="shared" si="5"/>
        <v>13.493499999999997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4787</v>
      </c>
      <c r="E26" s="29"/>
      <c r="F26" s="30"/>
      <c r="G26" s="30">
        <v>250</v>
      </c>
      <c r="H26" s="30"/>
      <c r="I26" s="20"/>
      <c r="J26" s="20"/>
      <c r="K26" s="20">
        <v>7</v>
      </c>
      <c r="L26" s="20"/>
      <c r="M26" s="20">
        <f t="shared" si="0"/>
        <v>7037</v>
      </c>
      <c r="N26" s="24">
        <f t="shared" si="1"/>
        <v>8311</v>
      </c>
      <c r="O26" s="25">
        <f t="shared" si="2"/>
        <v>193.51750000000001</v>
      </c>
      <c r="P26" s="26"/>
      <c r="Q26" s="26">
        <v>82</v>
      </c>
      <c r="R26" s="24">
        <f t="shared" si="3"/>
        <v>8035.4825000000001</v>
      </c>
      <c r="S26" s="25">
        <f t="shared" si="4"/>
        <v>66.851500000000001</v>
      </c>
      <c r="T26" s="27">
        <f t="shared" si="5"/>
        <v>-15.148499999999999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6687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6687</v>
      </c>
      <c r="N27" s="40">
        <f t="shared" si="1"/>
        <v>6687</v>
      </c>
      <c r="O27" s="25">
        <f t="shared" si="2"/>
        <v>183.89250000000001</v>
      </c>
      <c r="P27" s="41"/>
      <c r="Q27" s="41">
        <v>100</v>
      </c>
      <c r="R27" s="24">
        <f t="shared" si="3"/>
        <v>6403.1075000000001</v>
      </c>
      <c r="S27" s="42">
        <f t="shared" si="4"/>
        <v>63.526499999999999</v>
      </c>
      <c r="T27" s="43">
        <f t="shared" si="5"/>
        <v>-36.473500000000001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142429</v>
      </c>
      <c r="E28" s="45">
        <f>SUM(E7:E27)</f>
        <v>370</v>
      </c>
      <c r="F28" s="45">
        <f t="shared" ref="F28:T28" si="6">SUM(F7:F27)</f>
        <v>290</v>
      </c>
      <c r="G28" s="45">
        <f t="shared" si="6"/>
        <v>680</v>
      </c>
      <c r="H28" s="45">
        <f t="shared" si="6"/>
        <v>860</v>
      </c>
      <c r="I28" s="45">
        <f t="shared" si="6"/>
        <v>95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166589</v>
      </c>
      <c r="N28" s="45">
        <f t="shared" si="6"/>
        <v>190376</v>
      </c>
      <c r="O28" s="46">
        <f t="shared" si="6"/>
        <v>4581.1974999999993</v>
      </c>
      <c r="P28" s="45">
        <f t="shared" si="6"/>
        <v>67753</v>
      </c>
      <c r="Q28" s="45">
        <f t="shared" si="6"/>
        <v>1289</v>
      </c>
      <c r="R28" s="45">
        <f t="shared" si="6"/>
        <v>184505.80250000002</v>
      </c>
      <c r="S28" s="45">
        <f t="shared" si="6"/>
        <v>1582.5954999999999</v>
      </c>
      <c r="T28" s="47">
        <f t="shared" si="6"/>
        <v>293.59549999999996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608019</v>
      </c>
      <c r="E29" s="48">
        <f t="shared" ref="E29:L29" si="7">E4+E5-E28</f>
        <v>3380</v>
      </c>
      <c r="F29" s="48">
        <f t="shared" si="7"/>
        <v>11550</v>
      </c>
      <c r="G29" s="48">
        <f t="shared" si="7"/>
        <v>2160</v>
      </c>
      <c r="H29" s="48">
        <f t="shared" si="7"/>
        <v>16120</v>
      </c>
      <c r="I29" s="48">
        <f t="shared" si="7"/>
        <v>583</v>
      </c>
      <c r="J29" s="48">
        <f t="shared" si="7"/>
        <v>254</v>
      </c>
      <c r="K29" s="48">
        <f t="shared" si="7"/>
        <v>455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12" priority="43" operator="equal">
      <formula>212030016606640</formula>
    </cfRule>
  </conditionalFormatting>
  <conditionalFormatting sqref="D29 E4:E6 E28:K29">
    <cfRule type="cellIs" dxfId="911" priority="41" operator="equal">
      <formula>$E$4</formula>
    </cfRule>
    <cfRule type="cellIs" dxfId="910" priority="42" operator="equal">
      <formula>2120</formula>
    </cfRule>
  </conditionalFormatting>
  <conditionalFormatting sqref="D29:E29 F4:F6 F28:F29">
    <cfRule type="cellIs" dxfId="909" priority="39" operator="equal">
      <formula>$F$4</formula>
    </cfRule>
    <cfRule type="cellIs" dxfId="908" priority="40" operator="equal">
      <formula>300</formula>
    </cfRule>
  </conditionalFormatting>
  <conditionalFormatting sqref="G4:G6 G28:G29">
    <cfRule type="cellIs" dxfId="907" priority="37" operator="equal">
      <formula>$G$4</formula>
    </cfRule>
    <cfRule type="cellIs" dxfId="906" priority="38" operator="equal">
      <formula>1660</formula>
    </cfRule>
  </conditionalFormatting>
  <conditionalFormatting sqref="H4:H6 H28:H29">
    <cfRule type="cellIs" dxfId="905" priority="35" operator="equal">
      <formula>$H$4</formula>
    </cfRule>
    <cfRule type="cellIs" dxfId="904" priority="36" operator="equal">
      <formula>6640</formula>
    </cfRule>
  </conditionalFormatting>
  <conditionalFormatting sqref="T6:T28">
    <cfRule type="cellIs" dxfId="903" priority="34" operator="lessThan">
      <formula>0</formula>
    </cfRule>
  </conditionalFormatting>
  <conditionalFormatting sqref="T7:T27">
    <cfRule type="cellIs" dxfId="902" priority="31" operator="lessThan">
      <formula>0</formula>
    </cfRule>
    <cfRule type="cellIs" dxfId="901" priority="32" operator="lessThan">
      <formula>0</formula>
    </cfRule>
    <cfRule type="cellIs" dxfId="900" priority="33" operator="lessThan">
      <formula>0</formula>
    </cfRule>
  </conditionalFormatting>
  <conditionalFormatting sqref="E4:E6 E28:K28">
    <cfRule type="cellIs" dxfId="899" priority="30" operator="equal">
      <formula>$E$4</formula>
    </cfRule>
  </conditionalFormatting>
  <conditionalFormatting sqref="D28:D29 D6 D4:M4">
    <cfRule type="cellIs" dxfId="898" priority="29" operator="equal">
      <formula>$D$4</formula>
    </cfRule>
  </conditionalFormatting>
  <conditionalFormatting sqref="I4:I6 I28:I29">
    <cfRule type="cellIs" dxfId="897" priority="28" operator="equal">
      <formula>$I$4</formula>
    </cfRule>
  </conditionalFormatting>
  <conditionalFormatting sqref="J4:J6 J28:J29">
    <cfRule type="cellIs" dxfId="896" priority="27" operator="equal">
      <formula>$J$4</formula>
    </cfRule>
  </conditionalFormatting>
  <conditionalFormatting sqref="K4:K6 K28:K29">
    <cfRule type="cellIs" dxfId="895" priority="26" operator="equal">
      <formula>$K$4</formula>
    </cfRule>
  </conditionalFormatting>
  <conditionalFormatting sqref="M4:M6">
    <cfRule type="cellIs" dxfId="894" priority="25" operator="equal">
      <formula>$L$4</formula>
    </cfRule>
  </conditionalFormatting>
  <conditionalFormatting sqref="T7:T28">
    <cfRule type="cellIs" dxfId="893" priority="22" operator="lessThan">
      <formula>0</formula>
    </cfRule>
    <cfRule type="cellIs" dxfId="892" priority="23" operator="lessThan">
      <formula>0</formula>
    </cfRule>
    <cfRule type="cellIs" dxfId="891" priority="24" operator="lessThan">
      <formula>0</formula>
    </cfRule>
  </conditionalFormatting>
  <conditionalFormatting sqref="D5:K5">
    <cfRule type="cellIs" dxfId="890" priority="21" operator="greaterThan">
      <formula>0</formula>
    </cfRule>
  </conditionalFormatting>
  <conditionalFormatting sqref="T6:T28">
    <cfRule type="cellIs" dxfId="889" priority="20" operator="lessThan">
      <formula>0</formula>
    </cfRule>
  </conditionalFormatting>
  <conditionalFormatting sqref="T7:T27">
    <cfRule type="cellIs" dxfId="888" priority="17" operator="lessThan">
      <formula>0</formula>
    </cfRule>
    <cfRule type="cellIs" dxfId="887" priority="18" operator="lessThan">
      <formula>0</formula>
    </cfRule>
    <cfRule type="cellIs" dxfId="886" priority="19" operator="lessThan">
      <formula>0</formula>
    </cfRule>
  </conditionalFormatting>
  <conditionalFormatting sqref="T7:T28">
    <cfRule type="cellIs" dxfId="885" priority="14" operator="lessThan">
      <formula>0</formula>
    </cfRule>
    <cfRule type="cellIs" dxfId="884" priority="15" operator="lessThan">
      <formula>0</formula>
    </cfRule>
    <cfRule type="cellIs" dxfId="883" priority="16" operator="lessThan">
      <formula>0</formula>
    </cfRule>
  </conditionalFormatting>
  <conditionalFormatting sqref="D5:K5">
    <cfRule type="cellIs" dxfId="882" priority="13" operator="greaterThan">
      <formula>0</formula>
    </cfRule>
  </conditionalFormatting>
  <conditionalFormatting sqref="L4 L6 L28:L29">
    <cfRule type="cellIs" dxfId="881" priority="12" operator="equal">
      <formula>$L$4</formula>
    </cfRule>
  </conditionalFormatting>
  <conditionalFormatting sqref="D7:S7">
    <cfRule type="cellIs" dxfId="880" priority="11" operator="greaterThan">
      <formula>0</formula>
    </cfRule>
  </conditionalFormatting>
  <conditionalFormatting sqref="D9:S9">
    <cfRule type="cellIs" dxfId="879" priority="10" operator="greaterThan">
      <formula>0</formula>
    </cfRule>
  </conditionalFormatting>
  <conditionalFormatting sqref="D11:S11">
    <cfRule type="cellIs" dxfId="878" priority="9" operator="greaterThan">
      <formula>0</formula>
    </cfRule>
  </conditionalFormatting>
  <conditionalFormatting sqref="D13:S13">
    <cfRule type="cellIs" dxfId="877" priority="8" operator="greaterThan">
      <formula>0</formula>
    </cfRule>
  </conditionalFormatting>
  <conditionalFormatting sqref="D15:S15">
    <cfRule type="cellIs" dxfId="876" priority="7" operator="greaterThan">
      <formula>0</formula>
    </cfRule>
  </conditionalFormatting>
  <conditionalFormatting sqref="D17:S17">
    <cfRule type="cellIs" dxfId="875" priority="6" operator="greaterThan">
      <formula>0</formula>
    </cfRule>
  </conditionalFormatting>
  <conditionalFormatting sqref="D19:S19">
    <cfRule type="cellIs" dxfId="874" priority="5" operator="greaterThan">
      <formula>0</formula>
    </cfRule>
  </conditionalFormatting>
  <conditionalFormatting sqref="D21:S21">
    <cfRule type="cellIs" dxfId="873" priority="4" operator="greaterThan">
      <formula>0</formula>
    </cfRule>
  </conditionalFormatting>
  <conditionalFormatting sqref="D23:S23">
    <cfRule type="cellIs" dxfId="872" priority="3" operator="greaterThan">
      <formula>0</formula>
    </cfRule>
  </conditionalFormatting>
  <conditionalFormatting sqref="D25:S25">
    <cfRule type="cellIs" dxfId="871" priority="2" operator="greaterThan">
      <formula>0</formula>
    </cfRule>
  </conditionalFormatting>
  <conditionalFormatting sqref="D27:S27">
    <cfRule type="cellIs" dxfId="87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'12'!D29</f>
        <v>608019</v>
      </c>
      <c r="E4" s="2">
        <f>'12'!E29</f>
        <v>3380</v>
      </c>
      <c r="F4" s="2">
        <f>'12'!F29</f>
        <v>11550</v>
      </c>
      <c r="G4" s="2">
        <f>'12'!G29</f>
        <v>2160</v>
      </c>
      <c r="H4" s="2">
        <f>'12'!H29</f>
        <v>16120</v>
      </c>
      <c r="I4" s="2">
        <f>'12'!I29</f>
        <v>583</v>
      </c>
      <c r="J4" s="2">
        <f>'12'!J29</f>
        <v>254</v>
      </c>
      <c r="K4" s="2">
        <f>'12'!K29</f>
        <v>455</v>
      </c>
      <c r="L4" s="2">
        <f>'12'!L29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>
        <v>20</v>
      </c>
      <c r="F7" s="22">
        <v>40</v>
      </c>
      <c r="G7" s="22">
        <v>20</v>
      </c>
      <c r="H7" s="22"/>
      <c r="I7" s="23">
        <v>11</v>
      </c>
      <c r="J7" s="23"/>
      <c r="K7" s="23"/>
      <c r="L7" s="23"/>
      <c r="M7" s="20">
        <f>D7+E7*20+F7*10+G7*9+H7*9</f>
        <v>13980</v>
      </c>
      <c r="N7" s="24">
        <f>D7+E7*20+F7*10+G7*9+H7*9+I7*191+J7*191+K7*182+L7*100</f>
        <v>16081</v>
      </c>
      <c r="O7" s="25">
        <f>M7*2.75%</f>
        <v>384.45</v>
      </c>
      <c r="P7" s="26">
        <v>1100</v>
      </c>
      <c r="Q7" s="26">
        <v>96</v>
      </c>
      <c r="R7" s="29">
        <f>M7-(M7*2.75%)+I7*191+J7*191+K7*182+L7*100-Q7</f>
        <v>15600.55</v>
      </c>
      <c r="S7" s="25">
        <f>M7*0.95%</f>
        <v>132.81</v>
      </c>
      <c r="T7" s="27">
        <f>S7-Q7</f>
        <v>36.81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7023</v>
      </c>
      <c r="E8" s="30">
        <v>20</v>
      </c>
      <c r="F8" s="30"/>
      <c r="G8" s="30"/>
      <c r="H8" s="30">
        <v>60</v>
      </c>
      <c r="I8" s="20"/>
      <c r="J8" s="20"/>
      <c r="K8" s="20"/>
      <c r="L8" s="20"/>
      <c r="M8" s="20">
        <f t="shared" ref="M8:M27" si="0">D8+E8*20+F8*10+G8*9+H8*9</f>
        <v>7963</v>
      </c>
      <c r="N8" s="24">
        <f t="shared" ref="N8:N27" si="1">D8+E8*20+F8*10+G8*9+H8*9+I8*191+J8*191+K8*182+L8*100</f>
        <v>7963</v>
      </c>
      <c r="O8" s="25">
        <f t="shared" ref="O8:O27" si="2">M8*2.75%</f>
        <v>218.98249999999999</v>
      </c>
      <c r="P8" s="26">
        <v>755</v>
      </c>
      <c r="Q8" s="26"/>
      <c r="R8" s="29">
        <f t="shared" ref="R8:R27" si="3">M8-(M8*2.75%)+I8*191+J8*191+K8*182+L8*100-Q8</f>
        <v>7744.0174999999999</v>
      </c>
      <c r="S8" s="25">
        <f t="shared" ref="S8:S27" si="4">M8*0.95%</f>
        <v>75.648499999999999</v>
      </c>
      <c r="T8" s="27">
        <f t="shared" ref="T8:T27" si="5">S8-Q8</f>
        <v>75.648499999999999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16858</v>
      </c>
      <c r="E9" s="30">
        <v>20</v>
      </c>
      <c r="F9" s="30">
        <v>50</v>
      </c>
      <c r="G9" s="30"/>
      <c r="H9" s="30">
        <v>250</v>
      </c>
      <c r="I9" s="20">
        <v>10</v>
      </c>
      <c r="J9" s="20"/>
      <c r="K9" s="20"/>
      <c r="L9" s="20"/>
      <c r="M9" s="20">
        <f t="shared" si="0"/>
        <v>20008</v>
      </c>
      <c r="N9" s="24">
        <f t="shared" si="1"/>
        <v>21918</v>
      </c>
      <c r="O9" s="25">
        <f t="shared" si="2"/>
        <v>550.22</v>
      </c>
      <c r="P9" s="26">
        <v>4000</v>
      </c>
      <c r="Q9" s="26">
        <v>122</v>
      </c>
      <c r="R9" s="29">
        <f t="shared" si="3"/>
        <v>21245.78</v>
      </c>
      <c r="S9" s="25">
        <f t="shared" si="4"/>
        <v>190.07599999999999</v>
      </c>
      <c r="T9" s="27">
        <f t="shared" si="5"/>
        <v>68.075999999999993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5154</v>
      </c>
      <c r="E10" s="30"/>
      <c r="F10" s="30"/>
      <c r="G10" s="30"/>
      <c r="H10" s="30">
        <v>20</v>
      </c>
      <c r="I10" s="20">
        <v>1</v>
      </c>
      <c r="J10" s="20"/>
      <c r="K10" s="20"/>
      <c r="L10" s="20"/>
      <c r="M10" s="20">
        <f t="shared" si="0"/>
        <v>5334</v>
      </c>
      <c r="N10" s="24">
        <f t="shared" si="1"/>
        <v>5525</v>
      </c>
      <c r="O10" s="25">
        <f t="shared" si="2"/>
        <v>146.685</v>
      </c>
      <c r="P10" s="26">
        <v>2000</v>
      </c>
      <c r="Q10" s="26">
        <v>28</v>
      </c>
      <c r="R10" s="29">
        <f t="shared" si="3"/>
        <v>5350.3149999999996</v>
      </c>
      <c r="S10" s="25">
        <f t="shared" si="4"/>
        <v>50.673000000000002</v>
      </c>
      <c r="T10" s="27">
        <f t="shared" si="5"/>
        <v>22.673000000000002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2984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2984</v>
      </c>
      <c r="N11" s="24">
        <f t="shared" si="1"/>
        <v>6804</v>
      </c>
      <c r="O11" s="25">
        <f t="shared" si="2"/>
        <v>82.06</v>
      </c>
      <c r="P11" s="26"/>
      <c r="Q11" s="26">
        <v>27</v>
      </c>
      <c r="R11" s="29">
        <f t="shared" si="3"/>
        <v>6694.9400000000005</v>
      </c>
      <c r="S11" s="25">
        <f t="shared" si="4"/>
        <v>28.347999999999999</v>
      </c>
      <c r="T11" s="27">
        <f t="shared" si="5"/>
        <v>1.347999999999999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8760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8760</v>
      </c>
      <c r="N12" s="24">
        <f t="shared" si="1"/>
        <v>8760</v>
      </c>
      <c r="O12" s="25">
        <f t="shared" si="2"/>
        <v>240.9</v>
      </c>
      <c r="P12" s="26"/>
      <c r="Q12" s="26">
        <v>30</v>
      </c>
      <c r="R12" s="29">
        <f t="shared" si="3"/>
        <v>8489.1</v>
      </c>
      <c r="S12" s="25">
        <f t="shared" si="4"/>
        <v>83.22</v>
      </c>
      <c r="T12" s="27">
        <f t="shared" si="5"/>
        <v>53.22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5810</v>
      </c>
      <c r="E13" s="30"/>
      <c r="F13" s="30"/>
      <c r="G13" s="30"/>
      <c r="H13" s="30"/>
      <c r="I13" s="20">
        <v>25</v>
      </c>
      <c r="J13" s="20">
        <v>10</v>
      </c>
      <c r="K13" s="20"/>
      <c r="L13" s="20"/>
      <c r="M13" s="20">
        <f t="shared" si="0"/>
        <v>5810</v>
      </c>
      <c r="N13" s="24">
        <f t="shared" si="1"/>
        <v>12495</v>
      </c>
      <c r="O13" s="25">
        <f t="shared" si="2"/>
        <v>159.77500000000001</v>
      </c>
      <c r="P13" s="26">
        <v>1000</v>
      </c>
      <c r="Q13" s="26">
        <v>1</v>
      </c>
      <c r="R13" s="29">
        <f t="shared" si="3"/>
        <v>12334.225</v>
      </c>
      <c r="S13" s="25">
        <f t="shared" si="4"/>
        <v>55.195</v>
      </c>
      <c r="T13" s="27">
        <f t="shared" si="5"/>
        <v>54.195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21440</v>
      </c>
      <c r="E14" s="30">
        <v>20</v>
      </c>
      <c r="F14" s="30">
        <v>50</v>
      </c>
      <c r="G14" s="30"/>
      <c r="H14" s="30">
        <v>100</v>
      </c>
      <c r="I14" s="20"/>
      <c r="J14" s="20"/>
      <c r="K14" s="20"/>
      <c r="L14" s="20"/>
      <c r="M14" s="20">
        <f t="shared" si="0"/>
        <v>23240</v>
      </c>
      <c r="N14" s="24">
        <f t="shared" si="1"/>
        <v>23240</v>
      </c>
      <c r="O14" s="25">
        <f t="shared" si="2"/>
        <v>639.1</v>
      </c>
      <c r="P14" s="26">
        <v>1000</v>
      </c>
      <c r="Q14" s="26"/>
      <c r="R14" s="29">
        <f t="shared" si="3"/>
        <v>22600.9</v>
      </c>
      <c r="S14" s="25">
        <f t="shared" si="4"/>
        <v>220.78</v>
      </c>
      <c r="T14" s="27">
        <f t="shared" si="5"/>
        <v>220.78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12267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12267</v>
      </c>
      <c r="N15" s="24">
        <f t="shared" si="1"/>
        <v>12267</v>
      </c>
      <c r="O15" s="25">
        <f t="shared" si="2"/>
        <v>337.34250000000003</v>
      </c>
      <c r="P15" s="26"/>
      <c r="Q15" s="26">
        <v>130</v>
      </c>
      <c r="R15" s="29">
        <f t="shared" si="3"/>
        <v>11799.657499999999</v>
      </c>
      <c r="S15" s="25">
        <f t="shared" si="4"/>
        <v>116.5365</v>
      </c>
      <c r="T15" s="27">
        <f t="shared" si="5"/>
        <v>-13.463499999999996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13191</v>
      </c>
      <c r="E16" s="30">
        <v>30</v>
      </c>
      <c r="F16" s="30">
        <v>60</v>
      </c>
      <c r="G16" s="30"/>
      <c r="H16" s="30">
        <v>20</v>
      </c>
      <c r="I16" s="20">
        <v>2</v>
      </c>
      <c r="J16" s="20"/>
      <c r="K16" s="20">
        <v>2</v>
      </c>
      <c r="L16" s="20"/>
      <c r="M16" s="20">
        <f t="shared" si="0"/>
        <v>14571</v>
      </c>
      <c r="N16" s="24">
        <f t="shared" si="1"/>
        <v>15317</v>
      </c>
      <c r="O16" s="25">
        <f t="shared" si="2"/>
        <v>400.70249999999999</v>
      </c>
      <c r="P16" s="26">
        <v>1700</v>
      </c>
      <c r="Q16" s="26">
        <v>122</v>
      </c>
      <c r="R16" s="29">
        <f t="shared" si="3"/>
        <v>14794.297500000001</v>
      </c>
      <c r="S16" s="25">
        <f t="shared" si="4"/>
        <v>138.42449999999999</v>
      </c>
      <c r="T16" s="27">
        <f t="shared" si="5"/>
        <v>16.424499999999995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10413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10613</v>
      </c>
      <c r="N17" s="24">
        <f t="shared" si="1"/>
        <v>10613</v>
      </c>
      <c r="O17" s="25">
        <f t="shared" si="2"/>
        <v>291.85750000000002</v>
      </c>
      <c r="P17" s="26">
        <v>6000</v>
      </c>
      <c r="Q17" s="26">
        <v>80</v>
      </c>
      <c r="R17" s="29">
        <f t="shared" si="3"/>
        <v>10241.1425</v>
      </c>
      <c r="S17" s="25">
        <f t="shared" si="4"/>
        <v>100.8235</v>
      </c>
      <c r="T17" s="27">
        <f t="shared" si="5"/>
        <v>20.823499999999996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12542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12542</v>
      </c>
      <c r="N18" s="24">
        <f t="shared" si="1"/>
        <v>12542</v>
      </c>
      <c r="O18" s="25">
        <f t="shared" si="2"/>
        <v>344.90500000000003</v>
      </c>
      <c r="P18" s="26"/>
      <c r="Q18" s="26">
        <v>145</v>
      </c>
      <c r="R18" s="29">
        <f t="shared" si="3"/>
        <v>12052.094999999999</v>
      </c>
      <c r="S18" s="25">
        <f t="shared" si="4"/>
        <v>119.149</v>
      </c>
      <c r="T18" s="27">
        <f t="shared" si="5"/>
        <v>-25.850999999999999</v>
      </c>
    </row>
    <row r="19" spans="1:20" ht="15.75" x14ac:dyDescent="0.25">
      <c r="A19" s="28">
        <v>13</v>
      </c>
      <c r="B19" s="20">
        <v>1908446146</v>
      </c>
      <c r="C19" s="20">
        <v>8170</v>
      </c>
      <c r="D19" s="29">
        <v>10441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10441</v>
      </c>
      <c r="N19" s="24">
        <f t="shared" si="1"/>
        <v>10441</v>
      </c>
      <c r="O19" s="25">
        <f t="shared" si="2"/>
        <v>287.1275</v>
      </c>
      <c r="P19" s="26">
        <v>5470</v>
      </c>
      <c r="Q19" s="26">
        <v>127</v>
      </c>
      <c r="R19" s="29">
        <f t="shared" si="3"/>
        <v>10026.872499999999</v>
      </c>
      <c r="S19" s="25">
        <f t="shared" si="4"/>
        <v>99.189499999999995</v>
      </c>
      <c r="T19" s="27">
        <f t="shared" si="5"/>
        <v>-27.810500000000005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5140</v>
      </c>
      <c r="N20" s="24">
        <f t="shared" si="1"/>
        <v>5140</v>
      </c>
      <c r="O20" s="25">
        <f t="shared" si="2"/>
        <v>141.35</v>
      </c>
      <c r="P20" s="26"/>
      <c r="Q20" s="26"/>
      <c r="R20" s="29">
        <f t="shared" si="3"/>
        <v>4998.6499999999996</v>
      </c>
      <c r="S20" s="25">
        <f t="shared" si="4"/>
        <v>48.83</v>
      </c>
      <c r="T20" s="27">
        <f t="shared" si="5"/>
        <v>48.83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6427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6427</v>
      </c>
      <c r="N21" s="24">
        <f t="shared" si="1"/>
        <v>6427</v>
      </c>
      <c r="O21" s="25">
        <f t="shared" si="2"/>
        <v>176.74250000000001</v>
      </c>
      <c r="P21" s="26"/>
      <c r="Q21" s="26">
        <v>21</v>
      </c>
      <c r="R21" s="29">
        <f t="shared" si="3"/>
        <v>6229.2574999999997</v>
      </c>
      <c r="S21" s="25">
        <f t="shared" si="4"/>
        <v>61.0565</v>
      </c>
      <c r="T21" s="27">
        <f t="shared" si="5"/>
        <v>40.0565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14702</v>
      </c>
      <c r="E22" s="30"/>
      <c r="F22" s="30"/>
      <c r="G22" s="20">
        <v>50</v>
      </c>
      <c r="H22" s="30">
        <v>30</v>
      </c>
      <c r="I22" s="20"/>
      <c r="J22" s="20"/>
      <c r="K22" s="20"/>
      <c r="L22" s="20"/>
      <c r="M22" s="20">
        <f t="shared" si="0"/>
        <v>15422</v>
      </c>
      <c r="N22" s="24">
        <f t="shared" si="1"/>
        <v>15422</v>
      </c>
      <c r="O22" s="25">
        <f t="shared" si="2"/>
        <v>424.10500000000002</v>
      </c>
      <c r="P22" s="26"/>
      <c r="Q22" s="26">
        <v>100</v>
      </c>
      <c r="R22" s="29">
        <f t="shared" si="3"/>
        <v>14897.895</v>
      </c>
      <c r="S22" s="25">
        <f t="shared" si="4"/>
        <v>146.50899999999999</v>
      </c>
      <c r="T22" s="27">
        <f t="shared" si="5"/>
        <v>46.508999999999986</v>
      </c>
    </row>
    <row r="23" spans="1:20" ht="15.75" x14ac:dyDescent="0.25">
      <c r="A23" s="28">
        <v>17</v>
      </c>
      <c r="B23" s="20">
        <v>1908446150</v>
      </c>
      <c r="C23" s="20">
        <v>5990</v>
      </c>
      <c r="D23" s="35">
        <v>6700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6700</v>
      </c>
      <c r="N23" s="24">
        <f t="shared" si="1"/>
        <v>6700</v>
      </c>
      <c r="O23" s="25">
        <f t="shared" si="2"/>
        <v>184.25</v>
      </c>
      <c r="P23" s="26"/>
      <c r="Q23" s="26">
        <v>60</v>
      </c>
      <c r="R23" s="29">
        <f t="shared" si="3"/>
        <v>6455.75</v>
      </c>
      <c r="S23" s="25">
        <f t="shared" si="4"/>
        <v>63.65</v>
      </c>
      <c r="T23" s="27">
        <f t="shared" si="5"/>
        <v>3.6499999999999986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20053</v>
      </c>
      <c r="E24" s="30">
        <v>20</v>
      </c>
      <c r="F24" s="30">
        <v>20</v>
      </c>
      <c r="G24" s="30">
        <v>50</v>
      </c>
      <c r="H24" s="30">
        <v>50</v>
      </c>
      <c r="I24" s="20">
        <v>10</v>
      </c>
      <c r="J24" s="20"/>
      <c r="K24" s="20"/>
      <c r="L24" s="20"/>
      <c r="M24" s="20">
        <f t="shared" si="0"/>
        <v>21553</v>
      </c>
      <c r="N24" s="24">
        <f t="shared" si="1"/>
        <v>23463</v>
      </c>
      <c r="O24" s="25">
        <f t="shared" si="2"/>
        <v>592.70749999999998</v>
      </c>
      <c r="P24" s="26"/>
      <c r="Q24" s="26">
        <v>481</v>
      </c>
      <c r="R24" s="29">
        <f t="shared" si="3"/>
        <v>22389.2925</v>
      </c>
      <c r="S24" s="25">
        <f t="shared" si="4"/>
        <v>204.7535</v>
      </c>
      <c r="T24" s="27">
        <f t="shared" si="5"/>
        <v>-276.24649999999997</v>
      </c>
    </row>
    <row r="25" spans="1:20" ht="15.75" x14ac:dyDescent="0.25">
      <c r="A25" s="28">
        <v>19</v>
      </c>
      <c r="B25" s="20">
        <v>1908446152</v>
      </c>
      <c r="C25" s="20">
        <v>7820</v>
      </c>
      <c r="D25" s="29">
        <v>9668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9668</v>
      </c>
      <c r="N25" s="24">
        <f t="shared" si="1"/>
        <v>9668</v>
      </c>
      <c r="O25" s="25">
        <f t="shared" si="2"/>
        <v>265.87</v>
      </c>
      <c r="P25" s="26">
        <v>26600</v>
      </c>
      <c r="Q25" s="26">
        <v>83</v>
      </c>
      <c r="R25" s="29">
        <f t="shared" si="3"/>
        <v>9319.1299999999992</v>
      </c>
      <c r="S25" s="25">
        <f t="shared" si="4"/>
        <v>91.846000000000004</v>
      </c>
      <c r="T25" s="27">
        <f t="shared" si="5"/>
        <v>8.8460000000000036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11835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11835</v>
      </c>
      <c r="N26" s="24">
        <f t="shared" si="1"/>
        <v>13745</v>
      </c>
      <c r="O26" s="25">
        <f t="shared" si="2"/>
        <v>325.46249999999998</v>
      </c>
      <c r="P26" s="26">
        <v>-1000</v>
      </c>
      <c r="Q26" s="26">
        <v>115</v>
      </c>
      <c r="R26" s="29">
        <f t="shared" si="3"/>
        <v>13304.5375</v>
      </c>
      <c r="S26" s="25">
        <f t="shared" si="4"/>
        <v>112.43249999999999</v>
      </c>
      <c r="T26" s="27">
        <f t="shared" si="5"/>
        <v>-2.5675000000000097</v>
      </c>
    </row>
    <row r="27" spans="1:20" ht="19.5" thickBot="1" x14ac:dyDescent="0.35">
      <c r="A27" s="28">
        <v>21</v>
      </c>
      <c r="B27" s="20">
        <v>1908446154</v>
      </c>
      <c r="C27" s="20">
        <v>3396</v>
      </c>
      <c r="D27" s="37">
        <v>4726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4726</v>
      </c>
      <c r="N27" s="40">
        <f t="shared" si="1"/>
        <v>4726</v>
      </c>
      <c r="O27" s="25">
        <f t="shared" si="2"/>
        <v>129.965</v>
      </c>
      <c r="P27" s="41">
        <v>11000</v>
      </c>
      <c r="Q27" s="41">
        <v>100</v>
      </c>
      <c r="R27" s="29">
        <f t="shared" si="3"/>
        <v>4496.0349999999999</v>
      </c>
      <c r="S27" s="42">
        <f t="shared" si="4"/>
        <v>44.896999999999998</v>
      </c>
      <c r="T27" s="43">
        <f t="shared" si="5"/>
        <v>-55.103000000000002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219134</v>
      </c>
      <c r="E28" s="45">
        <f>SUM(E7:E27)</f>
        <v>130</v>
      </c>
      <c r="F28" s="45">
        <f t="shared" ref="F28:T28" si="6">SUM(F7:F27)</f>
        <v>240</v>
      </c>
      <c r="G28" s="45">
        <f t="shared" si="6"/>
        <v>120</v>
      </c>
      <c r="H28" s="45">
        <f t="shared" si="6"/>
        <v>530</v>
      </c>
      <c r="I28" s="45">
        <f t="shared" si="6"/>
        <v>89</v>
      </c>
      <c r="J28" s="45">
        <f t="shared" si="6"/>
        <v>10</v>
      </c>
      <c r="K28" s="45">
        <f t="shared" si="6"/>
        <v>2</v>
      </c>
      <c r="L28" s="45">
        <f t="shared" si="6"/>
        <v>0</v>
      </c>
      <c r="M28" s="45">
        <f t="shared" si="6"/>
        <v>229984</v>
      </c>
      <c r="N28" s="45">
        <f t="shared" si="6"/>
        <v>249257</v>
      </c>
      <c r="O28" s="46">
        <f t="shared" si="6"/>
        <v>6324.56</v>
      </c>
      <c r="P28" s="45">
        <f t="shared" si="6"/>
        <v>59625</v>
      </c>
      <c r="Q28" s="45">
        <f t="shared" si="6"/>
        <v>1868</v>
      </c>
      <c r="R28" s="45">
        <f t="shared" si="6"/>
        <v>241064.44000000003</v>
      </c>
      <c r="S28" s="45">
        <f t="shared" si="6"/>
        <v>2184.848</v>
      </c>
      <c r="T28" s="47">
        <f t="shared" si="6"/>
        <v>316.84800000000001</v>
      </c>
    </row>
    <row r="29" spans="1:20" ht="15.75" thickBot="1" x14ac:dyDescent="0.3">
      <c r="A29" s="95" t="s">
        <v>38</v>
      </c>
      <c r="B29" s="96"/>
      <c r="C29" s="97"/>
      <c r="D29" s="48">
        <f>D4+D5-D28</f>
        <v>596677</v>
      </c>
      <c r="E29" s="48">
        <f t="shared" ref="E29:L29" si="7">E4+E5-E28</f>
        <v>3250</v>
      </c>
      <c r="F29" s="48">
        <f t="shared" si="7"/>
        <v>11310</v>
      </c>
      <c r="G29" s="48">
        <f t="shared" si="7"/>
        <v>2040</v>
      </c>
      <c r="H29" s="48">
        <f t="shared" si="7"/>
        <v>15590</v>
      </c>
      <c r="I29" s="48">
        <f t="shared" si="7"/>
        <v>494</v>
      </c>
      <c r="J29" s="48">
        <f t="shared" si="7"/>
        <v>244</v>
      </c>
      <c r="K29" s="48">
        <f t="shared" si="7"/>
        <v>453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69" priority="43" operator="equal">
      <formula>212030016606640</formula>
    </cfRule>
  </conditionalFormatting>
  <conditionalFormatting sqref="D29 E4:E6 E28:K29">
    <cfRule type="cellIs" dxfId="868" priority="41" operator="equal">
      <formula>$E$4</formula>
    </cfRule>
    <cfRule type="cellIs" dxfId="867" priority="42" operator="equal">
      <formula>2120</formula>
    </cfRule>
  </conditionalFormatting>
  <conditionalFormatting sqref="D29:E29 F4:F6 F28:F29">
    <cfRule type="cellIs" dxfId="866" priority="39" operator="equal">
      <formula>$F$4</formula>
    </cfRule>
    <cfRule type="cellIs" dxfId="865" priority="40" operator="equal">
      <formula>300</formula>
    </cfRule>
  </conditionalFormatting>
  <conditionalFormatting sqref="G4:G6 G28:G29">
    <cfRule type="cellIs" dxfId="864" priority="37" operator="equal">
      <formula>$G$4</formula>
    </cfRule>
    <cfRule type="cellIs" dxfId="863" priority="38" operator="equal">
      <formula>1660</formula>
    </cfRule>
  </conditionalFormatting>
  <conditionalFormatting sqref="H4:H6 H28:H29">
    <cfRule type="cellIs" dxfId="862" priority="35" operator="equal">
      <formula>$H$4</formula>
    </cfRule>
    <cfRule type="cellIs" dxfId="861" priority="36" operator="equal">
      <formula>6640</formula>
    </cfRule>
  </conditionalFormatting>
  <conditionalFormatting sqref="T6:T28">
    <cfRule type="cellIs" dxfId="860" priority="34" operator="lessThan">
      <formula>0</formula>
    </cfRule>
  </conditionalFormatting>
  <conditionalFormatting sqref="T7:T27">
    <cfRule type="cellIs" dxfId="859" priority="31" operator="lessThan">
      <formula>0</formula>
    </cfRule>
    <cfRule type="cellIs" dxfId="858" priority="32" operator="lessThan">
      <formula>0</formula>
    </cfRule>
    <cfRule type="cellIs" dxfId="857" priority="33" operator="lessThan">
      <formula>0</formula>
    </cfRule>
  </conditionalFormatting>
  <conditionalFormatting sqref="E4:E6 E28:K28">
    <cfRule type="cellIs" dxfId="856" priority="30" operator="equal">
      <formula>$E$4</formula>
    </cfRule>
  </conditionalFormatting>
  <conditionalFormatting sqref="D28:D29 D6 D4:M4">
    <cfRule type="cellIs" dxfId="855" priority="29" operator="equal">
      <formula>$D$4</formula>
    </cfRule>
  </conditionalFormatting>
  <conditionalFormatting sqref="I4:I6 I28:I29">
    <cfRule type="cellIs" dxfId="854" priority="28" operator="equal">
      <formula>$I$4</formula>
    </cfRule>
  </conditionalFormatting>
  <conditionalFormatting sqref="J4:J6 J28:J29">
    <cfRule type="cellIs" dxfId="853" priority="27" operator="equal">
      <formula>$J$4</formula>
    </cfRule>
  </conditionalFormatting>
  <conditionalFormatting sqref="K4:K6 K28:K29">
    <cfRule type="cellIs" dxfId="852" priority="26" operator="equal">
      <formula>$K$4</formula>
    </cfRule>
  </conditionalFormatting>
  <conditionalFormatting sqref="M4:M6">
    <cfRule type="cellIs" dxfId="851" priority="25" operator="equal">
      <formula>$L$4</formula>
    </cfRule>
  </conditionalFormatting>
  <conditionalFormatting sqref="T7:T28">
    <cfRule type="cellIs" dxfId="850" priority="22" operator="lessThan">
      <formula>0</formula>
    </cfRule>
    <cfRule type="cellIs" dxfId="849" priority="23" operator="lessThan">
      <formula>0</formula>
    </cfRule>
    <cfRule type="cellIs" dxfId="848" priority="24" operator="lessThan">
      <formula>0</formula>
    </cfRule>
  </conditionalFormatting>
  <conditionalFormatting sqref="D5:K5">
    <cfRule type="cellIs" dxfId="847" priority="21" operator="greaterThan">
      <formula>0</formula>
    </cfRule>
  </conditionalFormatting>
  <conditionalFormatting sqref="T6:T28">
    <cfRule type="cellIs" dxfId="846" priority="20" operator="lessThan">
      <formula>0</formula>
    </cfRule>
  </conditionalFormatting>
  <conditionalFormatting sqref="T7:T27">
    <cfRule type="cellIs" dxfId="845" priority="17" operator="lessThan">
      <formula>0</formula>
    </cfRule>
    <cfRule type="cellIs" dxfId="844" priority="18" operator="lessThan">
      <formula>0</formula>
    </cfRule>
    <cfRule type="cellIs" dxfId="843" priority="19" operator="lessThan">
      <formula>0</formula>
    </cfRule>
  </conditionalFormatting>
  <conditionalFormatting sqref="T7:T28">
    <cfRule type="cellIs" dxfId="842" priority="14" operator="lessThan">
      <formula>0</formula>
    </cfRule>
    <cfRule type="cellIs" dxfId="841" priority="15" operator="lessThan">
      <formula>0</formula>
    </cfRule>
    <cfRule type="cellIs" dxfId="840" priority="16" operator="lessThan">
      <formula>0</formula>
    </cfRule>
  </conditionalFormatting>
  <conditionalFormatting sqref="D5:K5">
    <cfRule type="cellIs" dxfId="839" priority="13" operator="greaterThan">
      <formula>0</formula>
    </cfRule>
  </conditionalFormatting>
  <conditionalFormatting sqref="L4 L6 L28:L29">
    <cfRule type="cellIs" dxfId="838" priority="12" operator="equal">
      <formula>$L$4</formula>
    </cfRule>
  </conditionalFormatting>
  <conditionalFormatting sqref="D7:S7">
    <cfRule type="cellIs" dxfId="837" priority="11" operator="greaterThan">
      <formula>0</formula>
    </cfRule>
  </conditionalFormatting>
  <conditionalFormatting sqref="D9:S9">
    <cfRule type="cellIs" dxfId="836" priority="10" operator="greaterThan">
      <formula>0</formula>
    </cfRule>
  </conditionalFormatting>
  <conditionalFormatting sqref="D11:S11">
    <cfRule type="cellIs" dxfId="835" priority="9" operator="greaterThan">
      <formula>0</formula>
    </cfRule>
  </conditionalFormatting>
  <conditionalFormatting sqref="D13:S13">
    <cfRule type="cellIs" dxfId="834" priority="8" operator="greaterThan">
      <formula>0</formula>
    </cfRule>
  </conditionalFormatting>
  <conditionalFormatting sqref="D15:S15">
    <cfRule type="cellIs" dxfId="833" priority="7" operator="greaterThan">
      <formula>0</formula>
    </cfRule>
  </conditionalFormatting>
  <conditionalFormatting sqref="D17:S17">
    <cfRule type="cellIs" dxfId="832" priority="6" operator="greaterThan">
      <formula>0</formula>
    </cfRule>
  </conditionalFormatting>
  <conditionalFormatting sqref="D19:S19">
    <cfRule type="cellIs" dxfId="831" priority="5" operator="greaterThan">
      <formula>0</formula>
    </cfRule>
  </conditionalFormatting>
  <conditionalFormatting sqref="D21:S21">
    <cfRule type="cellIs" dxfId="830" priority="4" operator="greaterThan">
      <formula>0</formula>
    </cfRule>
  </conditionalFormatting>
  <conditionalFormatting sqref="D23:S23">
    <cfRule type="cellIs" dxfId="829" priority="3" operator="greaterThan">
      <formula>0</formula>
    </cfRule>
  </conditionalFormatting>
  <conditionalFormatting sqref="D25:S25">
    <cfRule type="cellIs" dxfId="828" priority="2" operator="greaterThan">
      <formula>0</formula>
    </cfRule>
  </conditionalFormatting>
  <conditionalFormatting sqref="D27:S27">
    <cfRule type="cellIs" dxfId="827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3" activePane="bottomLeft" state="frozen"/>
      <selection pane="bottomLeft" activeCell="Q18" sqref="Q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67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'13'!D29</f>
        <v>596677</v>
      </c>
      <c r="E4" s="2">
        <f>'13'!E29</f>
        <v>3250</v>
      </c>
      <c r="F4" s="2">
        <f>'13'!F29</f>
        <v>11310</v>
      </c>
      <c r="G4" s="2">
        <f>'13'!G29</f>
        <v>2040</v>
      </c>
      <c r="H4" s="2">
        <f>'13'!H29</f>
        <v>15590</v>
      </c>
      <c r="I4" s="2">
        <f>'13'!I29</f>
        <v>494</v>
      </c>
      <c r="J4" s="2">
        <f>'13'!J29</f>
        <v>244</v>
      </c>
      <c r="K4" s="2">
        <f>'13'!K29</f>
        <v>453</v>
      </c>
      <c r="L4" s="2">
        <f>'13'!L29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6399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6399</v>
      </c>
      <c r="N7" s="24">
        <f>D7+E7*20+F7*10+G7*9+H7*9+I7*191+J7*191+K7*182+L7*100</f>
        <v>6581</v>
      </c>
      <c r="O7" s="25">
        <f>M7*2.75%</f>
        <v>175.9725</v>
      </c>
      <c r="P7" s="26"/>
      <c r="Q7" s="26">
        <v>75</v>
      </c>
      <c r="R7" s="24">
        <f>M7-(M7*2.75%)+I7*191+J7*191+K7*182+L7*100-Q7</f>
        <v>6330.0275000000001</v>
      </c>
      <c r="S7" s="25">
        <f>M7*0.95%</f>
        <v>60.790500000000002</v>
      </c>
      <c r="T7" s="27">
        <f>S7-Q7</f>
        <v>-14.209499999999998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6030</v>
      </c>
      <c r="E8" s="30"/>
      <c r="F8" s="30"/>
      <c r="G8" s="30"/>
      <c r="H8" s="30">
        <v>100</v>
      </c>
      <c r="I8" s="20">
        <v>3</v>
      </c>
      <c r="J8" s="20"/>
      <c r="K8" s="20"/>
      <c r="L8" s="20"/>
      <c r="M8" s="20">
        <f t="shared" ref="M8:M27" si="0">D8+E8*20+F8*10+G8*9+H8*9</f>
        <v>6930</v>
      </c>
      <c r="N8" s="24">
        <f t="shared" ref="N8:N27" si="1">D8+E8*20+F8*10+G8*9+H8*9+I8*191+J8*191+K8*182+L8*100</f>
        <v>7503</v>
      </c>
      <c r="O8" s="25">
        <f t="shared" ref="O8:O27" si="2">M8*2.75%</f>
        <v>190.57499999999999</v>
      </c>
      <c r="P8" s="26"/>
      <c r="Q8" s="26">
        <v>260</v>
      </c>
      <c r="R8" s="24">
        <f t="shared" ref="R8:R27" si="3">M8-(M8*2.75%)+I8*191+J8*191+K8*182+L8*100-Q8</f>
        <v>7052.4250000000002</v>
      </c>
      <c r="S8" s="25">
        <f t="shared" ref="S8:S27" si="4">M8*0.95%</f>
        <v>65.834999999999994</v>
      </c>
      <c r="T8" s="27">
        <f t="shared" ref="T8:T27" si="5">S8-Q8</f>
        <v>-194.16500000000002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12239</v>
      </c>
      <c r="E9" s="30">
        <v>50</v>
      </c>
      <c r="F9" s="30">
        <v>10</v>
      </c>
      <c r="G9" s="30"/>
      <c r="H9" s="30">
        <v>60</v>
      </c>
      <c r="I9" s="20">
        <v>4</v>
      </c>
      <c r="J9" s="20"/>
      <c r="K9" s="20">
        <v>5</v>
      </c>
      <c r="L9" s="20"/>
      <c r="M9" s="20">
        <f t="shared" si="0"/>
        <v>13879</v>
      </c>
      <c r="N9" s="24">
        <f t="shared" si="1"/>
        <v>15553</v>
      </c>
      <c r="O9" s="25">
        <f t="shared" si="2"/>
        <v>381.67250000000001</v>
      </c>
      <c r="P9" s="26">
        <v>2000</v>
      </c>
      <c r="Q9" s="26">
        <v>111</v>
      </c>
      <c r="R9" s="24">
        <f t="shared" si="3"/>
        <v>15060.327499999999</v>
      </c>
      <c r="S9" s="25">
        <f t="shared" si="4"/>
        <v>131.85050000000001</v>
      </c>
      <c r="T9" s="27">
        <f t="shared" si="5"/>
        <v>20.850500000000011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6491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6491</v>
      </c>
      <c r="N10" s="24">
        <f t="shared" si="1"/>
        <v>6873</v>
      </c>
      <c r="O10" s="25">
        <f t="shared" si="2"/>
        <v>178.5025</v>
      </c>
      <c r="P10" s="26"/>
      <c r="Q10" s="26">
        <v>29</v>
      </c>
      <c r="R10" s="24">
        <f t="shared" si="3"/>
        <v>6665.4975000000004</v>
      </c>
      <c r="S10" s="25">
        <f t="shared" si="4"/>
        <v>61.664499999999997</v>
      </c>
      <c r="T10" s="27">
        <f t="shared" si="5"/>
        <v>32.664499999999997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7043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7043</v>
      </c>
      <c r="N11" s="24">
        <f t="shared" si="1"/>
        <v>7043</v>
      </c>
      <c r="O11" s="25">
        <f t="shared" si="2"/>
        <v>193.6825</v>
      </c>
      <c r="P11" s="26">
        <v>2000</v>
      </c>
      <c r="Q11" s="26">
        <v>39</v>
      </c>
      <c r="R11" s="24">
        <f t="shared" si="3"/>
        <v>6810.3175000000001</v>
      </c>
      <c r="S11" s="25">
        <f t="shared" si="4"/>
        <v>66.908500000000004</v>
      </c>
      <c r="T11" s="27">
        <f t="shared" si="5"/>
        <v>27.908500000000004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5811</v>
      </c>
      <c r="E12" s="30"/>
      <c r="F12" s="30">
        <v>10</v>
      </c>
      <c r="G12" s="30"/>
      <c r="H12" s="30">
        <v>50</v>
      </c>
      <c r="I12" s="20">
        <v>5</v>
      </c>
      <c r="J12" s="20"/>
      <c r="K12" s="20"/>
      <c r="L12" s="20"/>
      <c r="M12" s="20">
        <f t="shared" si="0"/>
        <v>6361</v>
      </c>
      <c r="N12" s="24">
        <f t="shared" si="1"/>
        <v>7316</v>
      </c>
      <c r="O12" s="25">
        <f t="shared" si="2"/>
        <v>174.92750000000001</v>
      </c>
      <c r="P12" s="26">
        <v>2818</v>
      </c>
      <c r="Q12" s="26">
        <v>31</v>
      </c>
      <c r="R12" s="24">
        <f t="shared" si="3"/>
        <v>7110.0725000000002</v>
      </c>
      <c r="S12" s="25">
        <f t="shared" si="4"/>
        <v>60.429499999999997</v>
      </c>
      <c r="T12" s="27">
        <f t="shared" si="5"/>
        <v>29.429499999999997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5610</v>
      </c>
      <c r="N13" s="24">
        <f t="shared" si="1"/>
        <v>5610</v>
      </c>
      <c r="O13" s="25">
        <f t="shared" si="2"/>
        <v>154.27500000000001</v>
      </c>
      <c r="P13" s="26">
        <v>345</v>
      </c>
      <c r="Q13" s="26"/>
      <c r="R13" s="24">
        <f t="shared" si="3"/>
        <v>5455.7250000000004</v>
      </c>
      <c r="S13" s="25">
        <f t="shared" si="4"/>
        <v>53.295000000000002</v>
      </c>
      <c r="T13" s="27">
        <f t="shared" si="5"/>
        <v>53.295000000000002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11142</v>
      </c>
      <c r="E14" s="30"/>
      <c r="F14" s="30"/>
      <c r="G14" s="30"/>
      <c r="H14" s="30">
        <v>60</v>
      </c>
      <c r="I14" s="20">
        <v>3</v>
      </c>
      <c r="J14" s="20"/>
      <c r="K14" s="20"/>
      <c r="L14" s="20"/>
      <c r="M14" s="20">
        <f t="shared" si="0"/>
        <v>11682</v>
      </c>
      <c r="N14" s="24">
        <f t="shared" si="1"/>
        <v>12255</v>
      </c>
      <c r="O14" s="25">
        <f t="shared" si="2"/>
        <v>321.255</v>
      </c>
      <c r="P14" s="26">
        <v>1000</v>
      </c>
      <c r="Q14" s="26"/>
      <c r="R14" s="24">
        <f t="shared" si="3"/>
        <v>11933.745000000001</v>
      </c>
      <c r="S14" s="25">
        <f t="shared" si="4"/>
        <v>110.979</v>
      </c>
      <c r="T14" s="27">
        <f t="shared" si="5"/>
        <v>110.979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11424</v>
      </c>
      <c r="E15" s="30">
        <v>10</v>
      </c>
      <c r="F15" s="30">
        <v>10</v>
      </c>
      <c r="G15" s="30"/>
      <c r="H15" s="30"/>
      <c r="I15" s="20">
        <v>5</v>
      </c>
      <c r="J15" s="20"/>
      <c r="K15" s="20">
        <v>3</v>
      </c>
      <c r="L15" s="20"/>
      <c r="M15" s="20">
        <f t="shared" si="0"/>
        <v>11724</v>
      </c>
      <c r="N15" s="24">
        <f t="shared" si="1"/>
        <v>13225</v>
      </c>
      <c r="O15" s="25">
        <f t="shared" si="2"/>
        <v>322.41000000000003</v>
      </c>
      <c r="P15" s="26"/>
      <c r="Q15" s="26">
        <v>122</v>
      </c>
      <c r="R15" s="24">
        <f t="shared" si="3"/>
        <v>12780.59</v>
      </c>
      <c r="S15" s="25">
        <f t="shared" si="4"/>
        <v>111.378</v>
      </c>
      <c r="T15" s="27">
        <f t="shared" si="5"/>
        <v>-10.622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13303</v>
      </c>
      <c r="E16" s="30"/>
      <c r="F16" s="30"/>
      <c r="G16" s="30"/>
      <c r="H16" s="30">
        <v>40</v>
      </c>
      <c r="I16" s="20">
        <v>10</v>
      </c>
      <c r="J16" s="20"/>
      <c r="K16" s="20"/>
      <c r="L16" s="20"/>
      <c r="M16" s="20">
        <f t="shared" si="0"/>
        <v>13663</v>
      </c>
      <c r="N16" s="24">
        <f t="shared" si="1"/>
        <v>15573</v>
      </c>
      <c r="O16" s="25">
        <f t="shared" si="2"/>
        <v>375.73250000000002</v>
      </c>
      <c r="P16" s="26"/>
      <c r="Q16" s="26">
        <v>500</v>
      </c>
      <c r="R16" s="24">
        <f t="shared" si="3"/>
        <v>14697.2675</v>
      </c>
      <c r="S16" s="25">
        <f t="shared" si="4"/>
        <v>129.79849999999999</v>
      </c>
      <c r="T16" s="27">
        <f t="shared" si="5"/>
        <v>-370.20150000000001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2527</v>
      </c>
      <c r="E17" s="30"/>
      <c r="F17" s="30"/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3427</v>
      </c>
      <c r="N17" s="24">
        <f t="shared" si="1"/>
        <v>4382</v>
      </c>
      <c r="O17" s="25">
        <f t="shared" si="2"/>
        <v>94.242500000000007</v>
      </c>
      <c r="P17" s="26"/>
      <c r="Q17" s="26">
        <v>47</v>
      </c>
      <c r="R17" s="24">
        <f t="shared" si="3"/>
        <v>4240.7574999999997</v>
      </c>
      <c r="S17" s="25">
        <f t="shared" si="4"/>
        <v>32.5565</v>
      </c>
      <c r="T17" s="27">
        <f t="shared" si="5"/>
        <v>-14.4435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23671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23671</v>
      </c>
      <c r="N18" s="24">
        <f t="shared" si="1"/>
        <v>23671</v>
      </c>
      <c r="O18" s="25">
        <f t="shared" si="2"/>
        <v>650.95249999999999</v>
      </c>
      <c r="P18" s="26">
        <v>9635</v>
      </c>
      <c r="Q18" s="26">
        <v>150</v>
      </c>
      <c r="R18" s="24">
        <f t="shared" si="3"/>
        <v>22870.047500000001</v>
      </c>
      <c r="S18" s="25">
        <f t="shared" si="4"/>
        <v>224.87449999999998</v>
      </c>
      <c r="T18" s="27">
        <f t="shared" si="5"/>
        <v>74.874499999999983</v>
      </c>
    </row>
    <row r="19" spans="1:20" ht="15.75" x14ac:dyDescent="0.25">
      <c r="A19" s="28">
        <v>13</v>
      </c>
      <c r="B19" s="20">
        <v>1908446146</v>
      </c>
      <c r="C19" s="20">
        <v>7570</v>
      </c>
      <c r="D19" s="29">
        <v>9971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9971</v>
      </c>
      <c r="N19" s="24">
        <f t="shared" si="1"/>
        <v>9971</v>
      </c>
      <c r="O19" s="25">
        <f t="shared" si="2"/>
        <v>274.20249999999999</v>
      </c>
      <c r="P19" s="26">
        <v>8170</v>
      </c>
      <c r="Q19" s="26">
        <v>127</v>
      </c>
      <c r="R19" s="24">
        <f t="shared" si="3"/>
        <v>9569.7975000000006</v>
      </c>
      <c r="S19" s="25">
        <f t="shared" si="4"/>
        <v>94.724499999999992</v>
      </c>
      <c r="T19" s="27">
        <f t="shared" si="5"/>
        <v>-32.275500000000008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80</v>
      </c>
      <c r="R20" s="24">
        <f t="shared" si="3"/>
        <v>4219.4224999999997</v>
      </c>
      <c r="S20" s="25">
        <f t="shared" si="4"/>
        <v>41.999499999999998</v>
      </c>
      <c r="T20" s="27">
        <f t="shared" si="5"/>
        <v>-38.000500000000002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8688</v>
      </c>
      <c r="E21" s="30">
        <v>50</v>
      </c>
      <c r="F21" s="30">
        <v>60</v>
      </c>
      <c r="G21" s="30"/>
      <c r="H21" s="30">
        <v>200</v>
      </c>
      <c r="I21" s="20">
        <v>1</v>
      </c>
      <c r="J21" s="20"/>
      <c r="K21" s="20"/>
      <c r="L21" s="20"/>
      <c r="M21" s="20">
        <f t="shared" si="0"/>
        <v>12088</v>
      </c>
      <c r="N21" s="24">
        <f t="shared" si="1"/>
        <v>12279</v>
      </c>
      <c r="O21" s="25">
        <f t="shared" si="2"/>
        <v>332.42</v>
      </c>
      <c r="P21" s="26"/>
      <c r="Q21" s="26">
        <v>20</v>
      </c>
      <c r="R21" s="24">
        <f t="shared" si="3"/>
        <v>11926.58</v>
      </c>
      <c r="S21" s="25">
        <f t="shared" si="4"/>
        <v>114.836</v>
      </c>
      <c r="T21" s="27">
        <f t="shared" si="5"/>
        <v>94.835999999999999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16247</v>
      </c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16247</v>
      </c>
      <c r="N22" s="24">
        <f t="shared" si="1"/>
        <v>16438</v>
      </c>
      <c r="O22" s="25">
        <f t="shared" si="2"/>
        <v>446.79250000000002</v>
      </c>
      <c r="P22" s="26">
        <v>5080</v>
      </c>
      <c r="Q22" s="26">
        <v>150</v>
      </c>
      <c r="R22" s="24">
        <f t="shared" si="3"/>
        <v>15841.2075</v>
      </c>
      <c r="S22" s="25">
        <f t="shared" si="4"/>
        <v>154.34649999999999</v>
      </c>
      <c r="T22" s="27">
        <f t="shared" si="5"/>
        <v>4.3464999999999918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6671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6671</v>
      </c>
      <c r="N23" s="24">
        <f t="shared" si="1"/>
        <v>6671</v>
      </c>
      <c r="O23" s="25">
        <f t="shared" si="2"/>
        <v>183.45250000000001</v>
      </c>
      <c r="P23" s="26">
        <v>11920</v>
      </c>
      <c r="Q23" s="26">
        <v>60</v>
      </c>
      <c r="R23" s="24">
        <f t="shared" si="3"/>
        <v>6427.5474999999997</v>
      </c>
      <c r="S23" s="25">
        <f t="shared" si="4"/>
        <v>63.374499999999998</v>
      </c>
      <c r="T23" s="27">
        <f t="shared" si="5"/>
        <v>3.3744999999999976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25002</v>
      </c>
      <c r="E24" s="30"/>
      <c r="F24" s="30"/>
      <c r="G24" s="30"/>
      <c r="H24" s="30">
        <v>100</v>
      </c>
      <c r="I24" s="20"/>
      <c r="J24" s="20"/>
      <c r="K24" s="20">
        <v>8</v>
      </c>
      <c r="L24" s="20"/>
      <c r="M24" s="20">
        <f t="shared" si="0"/>
        <v>25902</v>
      </c>
      <c r="N24" s="24">
        <f t="shared" si="1"/>
        <v>27358</v>
      </c>
      <c r="O24" s="25">
        <f t="shared" si="2"/>
        <v>712.30499999999995</v>
      </c>
      <c r="P24" s="26">
        <v>5000</v>
      </c>
      <c r="Q24" s="26"/>
      <c r="R24" s="24">
        <f t="shared" si="3"/>
        <v>26645.695</v>
      </c>
      <c r="S24" s="25">
        <f t="shared" si="4"/>
        <v>246.06899999999999</v>
      </c>
      <c r="T24" s="27">
        <f t="shared" si="5"/>
        <v>246.06899999999999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11720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11720</v>
      </c>
      <c r="N25" s="24">
        <f t="shared" si="1"/>
        <v>11720</v>
      </c>
      <c r="O25" s="25">
        <f t="shared" si="2"/>
        <v>322.3</v>
      </c>
      <c r="P25" s="26"/>
      <c r="Q25" s="26">
        <v>104</v>
      </c>
      <c r="R25" s="24">
        <f t="shared" si="3"/>
        <v>11293.7</v>
      </c>
      <c r="S25" s="25">
        <f t="shared" si="4"/>
        <v>111.34</v>
      </c>
      <c r="T25" s="27">
        <f t="shared" si="5"/>
        <v>7.3400000000000034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6856</v>
      </c>
      <c r="E26" s="29">
        <v>10</v>
      </c>
      <c r="F26" s="30">
        <v>10</v>
      </c>
      <c r="G26" s="30">
        <v>100</v>
      </c>
      <c r="H26" s="30">
        <v>70</v>
      </c>
      <c r="I26" s="20"/>
      <c r="J26" s="20"/>
      <c r="K26" s="20"/>
      <c r="L26" s="20"/>
      <c r="M26" s="20">
        <f t="shared" si="0"/>
        <v>8686</v>
      </c>
      <c r="N26" s="24">
        <f t="shared" si="1"/>
        <v>8686</v>
      </c>
      <c r="O26" s="25">
        <f t="shared" si="2"/>
        <v>238.86500000000001</v>
      </c>
      <c r="P26" s="26">
        <v>1000</v>
      </c>
      <c r="Q26" s="26">
        <v>77</v>
      </c>
      <c r="R26" s="24">
        <f t="shared" si="3"/>
        <v>8370.1350000000002</v>
      </c>
      <c r="S26" s="25">
        <f t="shared" si="4"/>
        <v>82.516999999999996</v>
      </c>
      <c r="T26" s="27">
        <f t="shared" si="5"/>
        <v>5.5169999999999959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8296</v>
      </c>
      <c r="E27" s="38"/>
      <c r="F27" s="39"/>
      <c r="G27" s="39"/>
      <c r="H27" s="39"/>
      <c r="I27" s="31">
        <v>3</v>
      </c>
      <c r="J27" s="31"/>
      <c r="K27" s="31"/>
      <c r="L27" s="31"/>
      <c r="M27" s="31">
        <f t="shared" si="0"/>
        <v>8296</v>
      </c>
      <c r="N27" s="40">
        <f t="shared" si="1"/>
        <v>8869</v>
      </c>
      <c r="O27" s="25">
        <f t="shared" si="2"/>
        <v>228.14000000000001</v>
      </c>
      <c r="P27" s="41">
        <v>9000</v>
      </c>
      <c r="Q27" s="41">
        <v>100</v>
      </c>
      <c r="R27" s="24">
        <f t="shared" si="3"/>
        <v>8540.86</v>
      </c>
      <c r="S27" s="42">
        <f t="shared" si="4"/>
        <v>78.811999999999998</v>
      </c>
      <c r="T27" s="43">
        <f t="shared" si="5"/>
        <v>-21.188000000000002</v>
      </c>
    </row>
    <row r="28" spans="1:20" ht="16.5" thickBot="1" x14ac:dyDescent="0.3">
      <c r="A28" s="92" t="s">
        <v>37</v>
      </c>
      <c r="B28" s="93"/>
      <c r="C28" s="94"/>
      <c r="D28" s="44">
        <f>SUM(D7:D27)</f>
        <v>209112</v>
      </c>
      <c r="E28" s="45">
        <f>SUM(E7:E27)</f>
        <v>120</v>
      </c>
      <c r="F28" s="45">
        <f t="shared" ref="F28:T28" si="6">SUM(F7:F27)</f>
        <v>100</v>
      </c>
      <c r="G28" s="45">
        <f t="shared" si="6"/>
        <v>100</v>
      </c>
      <c r="H28" s="45">
        <f t="shared" si="6"/>
        <v>830</v>
      </c>
      <c r="I28" s="45">
        <f t="shared" si="6"/>
        <v>42</v>
      </c>
      <c r="J28" s="45">
        <f t="shared" si="6"/>
        <v>0</v>
      </c>
      <c r="K28" s="45">
        <f t="shared" si="6"/>
        <v>17</v>
      </c>
      <c r="L28" s="45">
        <f t="shared" si="6"/>
        <v>0</v>
      </c>
      <c r="M28" s="45">
        <f t="shared" si="6"/>
        <v>220882</v>
      </c>
      <c r="N28" s="45">
        <f t="shared" si="6"/>
        <v>231998</v>
      </c>
      <c r="O28" s="46">
        <f t="shared" si="6"/>
        <v>6074.2550000000001</v>
      </c>
      <c r="P28" s="45">
        <f t="shared" si="6"/>
        <v>57968</v>
      </c>
      <c r="Q28" s="45">
        <f t="shared" si="6"/>
        <v>2082</v>
      </c>
      <c r="R28" s="45">
        <f t="shared" si="6"/>
        <v>223841.745</v>
      </c>
      <c r="S28" s="45">
        <f t="shared" si="6"/>
        <v>2098.3789999999999</v>
      </c>
      <c r="T28" s="47">
        <f t="shared" si="6"/>
        <v>16.379000000000005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6" priority="43" operator="equal">
      <formula>212030016606640</formula>
    </cfRule>
  </conditionalFormatting>
  <conditionalFormatting sqref="D29 E4:E6 E28:K29">
    <cfRule type="cellIs" dxfId="825" priority="41" operator="equal">
      <formula>$E$4</formula>
    </cfRule>
    <cfRule type="cellIs" dxfId="824" priority="42" operator="equal">
      <formula>2120</formula>
    </cfRule>
  </conditionalFormatting>
  <conditionalFormatting sqref="D29:E29 F4:F6 F28:F29">
    <cfRule type="cellIs" dxfId="823" priority="39" operator="equal">
      <formula>$F$4</formula>
    </cfRule>
    <cfRule type="cellIs" dxfId="822" priority="40" operator="equal">
      <formula>300</formula>
    </cfRule>
  </conditionalFormatting>
  <conditionalFormatting sqref="G4:G6 G28:G29">
    <cfRule type="cellIs" dxfId="821" priority="37" operator="equal">
      <formula>$G$4</formula>
    </cfRule>
    <cfRule type="cellIs" dxfId="820" priority="38" operator="equal">
      <formula>1660</formula>
    </cfRule>
  </conditionalFormatting>
  <conditionalFormatting sqref="H4:H6 H28:H29">
    <cfRule type="cellIs" dxfId="819" priority="35" operator="equal">
      <formula>$H$4</formula>
    </cfRule>
    <cfRule type="cellIs" dxfId="818" priority="36" operator="equal">
      <formula>6640</formula>
    </cfRule>
  </conditionalFormatting>
  <conditionalFormatting sqref="T6:T28">
    <cfRule type="cellIs" dxfId="817" priority="34" operator="lessThan">
      <formula>0</formula>
    </cfRule>
  </conditionalFormatting>
  <conditionalFormatting sqref="T7:T27">
    <cfRule type="cellIs" dxfId="816" priority="31" operator="lessThan">
      <formula>0</formula>
    </cfRule>
    <cfRule type="cellIs" dxfId="815" priority="32" operator="lessThan">
      <formula>0</formula>
    </cfRule>
    <cfRule type="cellIs" dxfId="814" priority="33" operator="lessThan">
      <formula>0</formula>
    </cfRule>
  </conditionalFormatting>
  <conditionalFormatting sqref="E4:E6 E28:K28">
    <cfRule type="cellIs" dxfId="813" priority="30" operator="equal">
      <formula>$E$4</formula>
    </cfRule>
  </conditionalFormatting>
  <conditionalFormatting sqref="D28:D29 D6 D4:M4">
    <cfRule type="cellIs" dxfId="812" priority="29" operator="equal">
      <formula>$D$4</formula>
    </cfRule>
  </conditionalFormatting>
  <conditionalFormatting sqref="I4:I6 I28:I29">
    <cfRule type="cellIs" dxfId="811" priority="28" operator="equal">
      <formula>$I$4</formula>
    </cfRule>
  </conditionalFormatting>
  <conditionalFormatting sqref="J4:J6 J28:J29">
    <cfRule type="cellIs" dxfId="810" priority="27" operator="equal">
      <formula>$J$4</formula>
    </cfRule>
  </conditionalFormatting>
  <conditionalFormatting sqref="K4:K6 K28:K29">
    <cfRule type="cellIs" dxfId="809" priority="26" operator="equal">
      <formula>$K$4</formula>
    </cfRule>
  </conditionalFormatting>
  <conditionalFormatting sqref="M4:M6">
    <cfRule type="cellIs" dxfId="808" priority="25" operator="equal">
      <formula>$L$4</formula>
    </cfRule>
  </conditionalFormatting>
  <conditionalFormatting sqref="T7:T28">
    <cfRule type="cellIs" dxfId="807" priority="22" operator="lessThan">
      <formula>0</formula>
    </cfRule>
    <cfRule type="cellIs" dxfId="806" priority="23" operator="lessThan">
      <formula>0</formula>
    </cfRule>
    <cfRule type="cellIs" dxfId="805" priority="24" operator="lessThan">
      <formula>0</formula>
    </cfRule>
  </conditionalFormatting>
  <conditionalFormatting sqref="D5:K5">
    <cfRule type="cellIs" dxfId="804" priority="21" operator="greaterThan">
      <formula>0</formula>
    </cfRule>
  </conditionalFormatting>
  <conditionalFormatting sqref="T6:T28">
    <cfRule type="cellIs" dxfId="803" priority="20" operator="lessThan">
      <formula>0</formula>
    </cfRule>
  </conditionalFormatting>
  <conditionalFormatting sqref="T7:T27">
    <cfRule type="cellIs" dxfId="802" priority="17" operator="lessThan">
      <formula>0</formula>
    </cfRule>
    <cfRule type="cellIs" dxfId="801" priority="18" operator="lessThan">
      <formula>0</formula>
    </cfRule>
    <cfRule type="cellIs" dxfId="800" priority="19" operator="lessThan">
      <formula>0</formula>
    </cfRule>
  </conditionalFormatting>
  <conditionalFormatting sqref="T7:T28">
    <cfRule type="cellIs" dxfId="799" priority="14" operator="lessThan">
      <formula>0</formula>
    </cfRule>
    <cfRule type="cellIs" dxfId="798" priority="15" operator="lessThan">
      <formula>0</formula>
    </cfRule>
    <cfRule type="cellIs" dxfId="797" priority="16" operator="lessThan">
      <formula>0</formula>
    </cfRule>
  </conditionalFormatting>
  <conditionalFormatting sqref="D5:K5">
    <cfRule type="cellIs" dxfId="796" priority="13" operator="greaterThan">
      <formula>0</formula>
    </cfRule>
  </conditionalFormatting>
  <conditionalFormatting sqref="L4 L6 L28:L29">
    <cfRule type="cellIs" dxfId="795" priority="12" operator="equal">
      <formula>$L$4</formula>
    </cfRule>
  </conditionalFormatting>
  <conditionalFormatting sqref="D7:S7">
    <cfRule type="cellIs" dxfId="794" priority="11" operator="greaterThan">
      <formula>0</formula>
    </cfRule>
  </conditionalFormatting>
  <conditionalFormatting sqref="D9:S9">
    <cfRule type="cellIs" dxfId="793" priority="10" operator="greaterThan">
      <formula>0</formula>
    </cfRule>
  </conditionalFormatting>
  <conditionalFormatting sqref="D11:S11">
    <cfRule type="cellIs" dxfId="792" priority="9" operator="greaterThan">
      <formula>0</formula>
    </cfRule>
  </conditionalFormatting>
  <conditionalFormatting sqref="D13:S13">
    <cfRule type="cellIs" dxfId="791" priority="8" operator="greaterThan">
      <formula>0</formula>
    </cfRule>
  </conditionalFormatting>
  <conditionalFormatting sqref="D15:S15">
    <cfRule type="cellIs" dxfId="790" priority="7" operator="greaterThan">
      <formula>0</formula>
    </cfRule>
  </conditionalFormatting>
  <conditionalFormatting sqref="D17:S17">
    <cfRule type="cellIs" dxfId="789" priority="6" operator="greaterThan">
      <formula>0</formula>
    </cfRule>
  </conditionalFormatting>
  <conditionalFormatting sqref="D19:S19">
    <cfRule type="cellIs" dxfId="788" priority="5" operator="greaterThan">
      <formula>0</formula>
    </cfRule>
  </conditionalFormatting>
  <conditionalFormatting sqref="D21:S21">
    <cfRule type="cellIs" dxfId="787" priority="4" operator="greaterThan">
      <formula>0</formula>
    </cfRule>
  </conditionalFormatting>
  <conditionalFormatting sqref="D23:S23">
    <cfRule type="cellIs" dxfId="786" priority="3" operator="greaterThan">
      <formula>0</formula>
    </cfRule>
  </conditionalFormatting>
  <conditionalFormatting sqref="D25:S25">
    <cfRule type="cellIs" dxfId="785" priority="2" operator="greaterThan">
      <formula>0</formula>
    </cfRule>
  </conditionalFormatting>
  <conditionalFormatting sqref="D27:S27">
    <cfRule type="cellIs" dxfId="78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32" sqref="I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'14'!D29</f>
        <v>803149</v>
      </c>
      <c r="E4" s="2">
        <f>'14'!E29</f>
        <v>3130</v>
      </c>
      <c r="F4" s="2">
        <f>'14'!F29</f>
        <v>11210</v>
      </c>
      <c r="G4" s="2">
        <f>'14'!G29</f>
        <v>1940</v>
      </c>
      <c r="H4" s="2">
        <f>'14'!H29</f>
        <v>14760</v>
      </c>
      <c r="I4" s="2">
        <f>'14'!I29</f>
        <v>452</v>
      </c>
      <c r="J4" s="2">
        <f>'14'!J29</f>
        <v>244</v>
      </c>
      <c r="K4" s="2">
        <f>'14'!K29</f>
        <v>436</v>
      </c>
      <c r="L4" s="2">
        <f>'14'!L29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/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803149</v>
      </c>
      <c r="E29" s="48">
        <f t="shared" ref="E29:L29" si="7">E4+E5-E28</f>
        <v>3130</v>
      </c>
      <c r="F29" s="48">
        <f t="shared" si="7"/>
        <v>11210</v>
      </c>
      <c r="G29" s="48">
        <f t="shared" si="7"/>
        <v>1940</v>
      </c>
      <c r="H29" s="48">
        <f t="shared" si="7"/>
        <v>14760</v>
      </c>
      <c r="I29" s="48">
        <f t="shared" si="7"/>
        <v>452</v>
      </c>
      <c r="J29" s="48">
        <f t="shared" si="7"/>
        <v>244</v>
      </c>
      <c r="K29" s="48">
        <f t="shared" si="7"/>
        <v>436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>
        <v>154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3" priority="43" operator="equal">
      <formula>212030016606640</formula>
    </cfRule>
  </conditionalFormatting>
  <conditionalFormatting sqref="D29 E4:E6 E28:K29">
    <cfRule type="cellIs" dxfId="782" priority="41" operator="equal">
      <formula>$E$4</formula>
    </cfRule>
    <cfRule type="cellIs" dxfId="781" priority="42" operator="equal">
      <formula>2120</formula>
    </cfRule>
  </conditionalFormatting>
  <conditionalFormatting sqref="D29:E29 F4:F6 F28:F29">
    <cfRule type="cellIs" dxfId="780" priority="39" operator="equal">
      <formula>$F$4</formula>
    </cfRule>
    <cfRule type="cellIs" dxfId="779" priority="40" operator="equal">
      <formula>300</formula>
    </cfRule>
  </conditionalFormatting>
  <conditionalFormatting sqref="G4:G6 G28:G29">
    <cfRule type="cellIs" dxfId="778" priority="37" operator="equal">
      <formula>$G$4</formula>
    </cfRule>
    <cfRule type="cellIs" dxfId="777" priority="38" operator="equal">
      <formula>1660</formula>
    </cfRule>
  </conditionalFormatting>
  <conditionalFormatting sqref="H4:H6 H28:H29">
    <cfRule type="cellIs" dxfId="776" priority="35" operator="equal">
      <formula>$H$4</formula>
    </cfRule>
    <cfRule type="cellIs" dxfId="775" priority="36" operator="equal">
      <formula>6640</formula>
    </cfRule>
  </conditionalFormatting>
  <conditionalFormatting sqref="T6:T28">
    <cfRule type="cellIs" dxfId="774" priority="34" operator="lessThan">
      <formula>0</formula>
    </cfRule>
  </conditionalFormatting>
  <conditionalFormatting sqref="T7:T27">
    <cfRule type="cellIs" dxfId="773" priority="31" operator="lessThan">
      <formula>0</formula>
    </cfRule>
    <cfRule type="cellIs" dxfId="772" priority="32" operator="lessThan">
      <formula>0</formula>
    </cfRule>
    <cfRule type="cellIs" dxfId="771" priority="33" operator="lessThan">
      <formula>0</formula>
    </cfRule>
  </conditionalFormatting>
  <conditionalFormatting sqref="E4:E6 E28:K28">
    <cfRule type="cellIs" dxfId="770" priority="30" operator="equal">
      <formula>$E$4</formula>
    </cfRule>
  </conditionalFormatting>
  <conditionalFormatting sqref="D28:D29 D6 D4:M4">
    <cfRule type="cellIs" dxfId="769" priority="29" operator="equal">
      <formula>$D$4</formula>
    </cfRule>
  </conditionalFormatting>
  <conditionalFormatting sqref="I4:I6 I28:I29">
    <cfRule type="cellIs" dxfId="768" priority="28" operator="equal">
      <formula>$I$4</formula>
    </cfRule>
  </conditionalFormatting>
  <conditionalFormatting sqref="J4:J6 J28:J29">
    <cfRule type="cellIs" dxfId="767" priority="27" operator="equal">
      <formula>$J$4</formula>
    </cfRule>
  </conditionalFormatting>
  <conditionalFormatting sqref="K4:K6 K28:K29">
    <cfRule type="cellIs" dxfId="766" priority="26" operator="equal">
      <formula>$K$4</formula>
    </cfRule>
  </conditionalFormatting>
  <conditionalFormatting sqref="M4:M6">
    <cfRule type="cellIs" dxfId="765" priority="25" operator="equal">
      <formula>$L$4</formula>
    </cfRule>
  </conditionalFormatting>
  <conditionalFormatting sqref="T7:T28">
    <cfRule type="cellIs" dxfId="764" priority="22" operator="lessThan">
      <formula>0</formula>
    </cfRule>
    <cfRule type="cellIs" dxfId="763" priority="23" operator="lessThan">
      <formula>0</formula>
    </cfRule>
    <cfRule type="cellIs" dxfId="762" priority="24" operator="lessThan">
      <formula>0</formula>
    </cfRule>
  </conditionalFormatting>
  <conditionalFormatting sqref="D5:K5">
    <cfRule type="cellIs" dxfId="761" priority="21" operator="greaterThan">
      <formula>0</formula>
    </cfRule>
  </conditionalFormatting>
  <conditionalFormatting sqref="T6:T28">
    <cfRule type="cellIs" dxfId="760" priority="20" operator="lessThan">
      <formula>0</formula>
    </cfRule>
  </conditionalFormatting>
  <conditionalFormatting sqref="T7:T27">
    <cfRule type="cellIs" dxfId="759" priority="17" operator="lessThan">
      <formula>0</formula>
    </cfRule>
    <cfRule type="cellIs" dxfId="758" priority="18" operator="lessThan">
      <formula>0</formula>
    </cfRule>
    <cfRule type="cellIs" dxfId="757" priority="19" operator="lessThan">
      <formula>0</formula>
    </cfRule>
  </conditionalFormatting>
  <conditionalFormatting sqref="T7:T28">
    <cfRule type="cellIs" dxfId="756" priority="14" operator="lessThan">
      <formula>0</formula>
    </cfRule>
    <cfRule type="cellIs" dxfId="755" priority="15" operator="lessThan">
      <formula>0</formula>
    </cfRule>
    <cfRule type="cellIs" dxfId="754" priority="16" operator="lessThan">
      <formula>0</formula>
    </cfRule>
  </conditionalFormatting>
  <conditionalFormatting sqref="D5:K5">
    <cfRule type="cellIs" dxfId="753" priority="13" operator="greaterThan">
      <formula>0</formula>
    </cfRule>
  </conditionalFormatting>
  <conditionalFormatting sqref="L4 L6 L28:L29">
    <cfRule type="cellIs" dxfId="752" priority="12" operator="equal">
      <formula>$L$4</formula>
    </cfRule>
  </conditionalFormatting>
  <conditionalFormatting sqref="D7:S7">
    <cfRule type="cellIs" dxfId="751" priority="11" operator="greaterThan">
      <formula>0</formula>
    </cfRule>
  </conditionalFormatting>
  <conditionalFormatting sqref="D9:S9">
    <cfRule type="cellIs" dxfId="750" priority="10" operator="greaterThan">
      <formula>0</formula>
    </cfRule>
  </conditionalFormatting>
  <conditionalFormatting sqref="D11:S11">
    <cfRule type="cellIs" dxfId="749" priority="9" operator="greaterThan">
      <formula>0</formula>
    </cfRule>
  </conditionalFormatting>
  <conditionalFormatting sqref="D13:S13">
    <cfRule type="cellIs" dxfId="748" priority="8" operator="greaterThan">
      <formula>0</formula>
    </cfRule>
  </conditionalFormatting>
  <conditionalFormatting sqref="D15:S15">
    <cfRule type="cellIs" dxfId="747" priority="7" operator="greaterThan">
      <formula>0</formula>
    </cfRule>
  </conditionalFormatting>
  <conditionalFormatting sqref="D17:S17">
    <cfRule type="cellIs" dxfId="746" priority="6" operator="greaterThan">
      <formula>0</formula>
    </cfRule>
  </conditionalFormatting>
  <conditionalFormatting sqref="D19:S19">
    <cfRule type="cellIs" dxfId="745" priority="5" operator="greaterThan">
      <formula>0</formula>
    </cfRule>
  </conditionalFormatting>
  <conditionalFormatting sqref="D21:S21">
    <cfRule type="cellIs" dxfId="744" priority="4" operator="greaterThan">
      <formula>0</formula>
    </cfRule>
  </conditionalFormatting>
  <conditionalFormatting sqref="D23:S23">
    <cfRule type="cellIs" dxfId="743" priority="3" operator="greaterThan">
      <formula>0</formula>
    </cfRule>
  </conditionalFormatting>
  <conditionalFormatting sqref="D25:S25">
    <cfRule type="cellIs" dxfId="742" priority="2" operator="greaterThan">
      <formula>0</formula>
    </cfRule>
  </conditionalFormatting>
  <conditionalFormatting sqref="D27:S27">
    <cfRule type="cellIs" dxfId="741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B9" sqref="A9:XFD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68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'15'!D29</f>
        <v>803149</v>
      </c>
      <c r="E4" s="2">
        <f>'15'!E29</f>
        <v>3130</v>
      </c>
      <c r="F4" s="2">
        <f>'15'!F29</f>
        <v>11210</v>
      </c>
      <c r="G4" s="2">
        <f>'15'!G29</f>
        <v>1940</v>
      </c>
      <c r="H4" s="2">
        <f>'15'!H29</f>
        <v>14760</v>
      </c>
      <c r="I4" s="2">
        <f>'15'!I29</f>
        <v>452</v>
      </c>
      <c r="J4" s="2">
        <f>'15'!J29</f>
        <v>244</v>
      </c>
      <c r="K4" s="2">
        <f>'15'!K29</f>
        <v>436</v>
      </c>
      <c r="L4" s="2">
        <f>'15'!L29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11208</v>
      </c>
      <c r="E7" s="22"/>
      <c r="F7" s="22"/>
      <c r="G7" s="22"/>
      <c r="H7" s="22"/>
      <c r="I7" s="23">
        <v>1</v>
      </c>
      <c r="J7" s="23"/>
      <c r="K7" s="23"/>
      <c r="L7" s="23"/>
      <c r="M7" s="20">
        <f>D7+E7*20+F7*10+G7*9+H7*9</f>
        <v>11208</v>
      </c>
      <c r="N7" s="24">
        <f>D7+E7*20+F7*10+G7*9+H7*9+I7*191+J7*191+K7*182+L7*100</f>
        <v>11399</v>
      </c>
      <c r="O7" s="25">
        <f>M7*2.75%</f>
        <v>308.22000000000003</v>
      </c>
      <c r="P7" s="26">
        <v>1000</v>
      </c>
      <c r="Q7" s="26">
        <v>101</v>
      </c>
      <c r="R7" s="24">
        <f>M7-(M7*2.75%)+I7*191+J7*191+K7*182+L7*100-Q7</f>
        <v>10989.78</v>
      </c>
      <c r="S7" s="25">
        <f>M7*0.95%</f>
        <v>106.476</v>
      </c>
      <c r="T7" s="27">
        <f>S7-Q7</f>
        <v>5.4759999999999991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4850</v>
      </c>
      <c r="E8" s="30"/>
      <c r="F8" s="30"/>
      <c r="G8" s="30"/>
      <c r="H8" s="30">
        <v>20</v>
      </c>
      <c r="I8" s="20">
        <v>1</v>
      </c>
      <c r="J8" s="20"/>
      <c r="K8" s="20"/>
      <c r="L8" s="20"/>
      <c r="M8" s="20">
        <f t="shared" ref="M8:M27" si="0">D8+E8*20+F8*10+G8*9+H8*9</f>
        <v>5030</v>
      </c>
      <c r="N8" s="24">
        <f t="shared" ref="N8:N27" si="1">D8+E8*20+F8*10+G8*9+H8*9+I8*191+J8*191+K8*182+L8*100</f>
        <v>5221</v>
      </c>
      <c r="O8" s="25">
        <f t="shared" ref="O8:O27" si="2">M8*2.75%</f>
        <v>138.32499999999999</v>
      </c>
      <c r="P8" s="26"/>
      <c r="Q8" s="26"/>
      <c r="R8" s="24">
        <f t="shared" ref="R8:R27" si="3">M8-(M8*2.75%)+I8*191+J8*191+K8*182+L8*100-Q8</f>
        <v>5082.6750000000002</v>
      </c>
      <c r="S8" s="25">
        <f t="shared" ref="S8:S27" si="4">M8*0.95%</f>
        <v>47.784999999999997</v>
      </c>
      <c r="T8" s="27">
        <f t="shared" ref="T8:T27" si="5">S8-Q8</f>
        <v>47.784999999999997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14692</v>
      </c>
      <c r="E9" s="30"/>
      <c r="F9" s="30">
        <v>50</v>
      </c>
      <c r="G9" s="30"/>
      <c r="H9" s="30">
        <v>210</v>
      </c>
      <c r="I9" s="20">
        <v>15</v>
      </c>
      <c r="J9" s="20"/>
      <c r="K9" s="20"/>
      <c r="L9" s="20"/>
      <c r="M9" s="20">
        <f t="shared" si="0"/>
        <v>17082</v>
      </c>
      <c r="N9" s="24">
        <f t="shared" si="1"/>
        <v>19947</v>
      </c>
      <c r="O9" s="25">
        <f t="shared" si="2"/>
        <v>469.755</v>
      </c>
      <c r="P9" s="26"/>
      <c r="Q9" s="26">
        <v>109</v>
      </c>
      <c r="R9" s="24">
        <f t="shared" si="3"/>
        <v>19368.244999999999</v>
      </c>
      <c r="S9" s="25">
        <f t="shared" si="4"/>
        <v>162.279</v>
      </c>
      <c r="T9" s="27">
        <f t="shared" si="5"/>
        <v>53.278999999999996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4409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4589</v>
      </c>
      <c r="N10" s="24">
        <f t="shared" si="1"/>
        <v>4589</v>
      </c>
      <c r="O10" s="25">
        <f t="shared" si="2"/>
        <v>126.19750000000001</v>
      </c>
      <c r="P10" s="26"/>
      <c r="Q10" s="26">
        <v>27</v>
      </c>
      <c r="R10" s="24">
        <f t="shared" si="3"/>
        <v>4435.8024999999998</v>
      </c>
      <c r="S10" s="25">
        <f t="shared" si="4"/>
        <v>43.595500000000001</v>
      </c>
      <c r="T10" s="27">
        <f t="shared" si="5"/>
        <v>16.595500000000001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5633</v>
      </c>
      <c r="E11" s="30"/>
      <c r="F11" s="30"/>
      <c r="G11" s="32"/>
      <c r="H11" s="30"/>
      <c r="I11" s="20">
        <v>21</v>
      </c>
      <c r="J11" s="20">
        <v>1</v>
      </c>
      <c r="K11" s="20">
        <v>1</v>
      </c>
      <c r="L11" s="20"/>
      <c r="M11" s="20">
        <f t="shared" si="0"/>
        <v>5633</v>
      </c>
      <c r="N11" s="24">
        <f t="shared" si="1"/>
        <v>10017</v>
      </c>
      <c r="O11" s="25">
        <f t="shared" si="2"/>
        <v>154.9075</v>
      </c>
      <c r="P11" s="26"/>
      <c r="Q11" s="26">
        <v>36</v>
      </c>
      <c r="R11" s="24">
        <f t="shared" si="3"/>
        <v>9826.0924999999988</v>
      </c>
      <c r="S11" s="25">
        <f t="shared" si="4"/>
        <v>53.513500000000001</v>
      </c>
      <c r="T11" s="27">
        <f t="shared" si="5"/>
        <v>17.513500000000001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5873</v>
      </c>
      <c r="E12" s="30"/>
      <c r="F12" s="30"/>
      <c r="G12" s="30"/>
      <c r="H12" s="30"/>
      <c r="I12" s="20">
        <v>36</v>
      </c>
      <c r="J12" s="20"/>
      <c r="K12" s="20"/>
      <c r="L12" s="20"/>
      <c r="M12" s="20">
        <f t="shared" si="0"/>
        <v>5873</v>
      </c>
      <c r="N12" s="24">
        <f t="shared" si="1"/>
        <v>12749</v>
      </c>
      <c r="O12" s="25">
        <f t="shared" si="2"/>
        <v>161.50749999999999</v>
      </c>
      <c r="P12" s="26"/>
      <c r="Q12" s="26">
        <v>31</v>
      </c>
      <c r="R12" s="24">
        <f t="shared" si="3"/>
        <v>12556.4925</v>
      </c>
      <c r="S12" s="25">
        <f t="shared" si="4"/>
        <v>55.793500000000002</v>
      </c>
      <c r="T12" s="27">
        <f t="shared" si="5"/>
        <v>24.793500000000002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8671</v>
      </c>
      <c r="E13" s="30"/>
      <c r="F13" s="30"/>
      <c r="G13" s="30"/>
      <c r="H13" s="30">
        <v>30</v>
      </c>
      <c r="I13" s="20"/>
      <c r="J13" s="20"/>
      <c r="K13" s="20"/>
      <c r="L13" s="20"/>
      <c r="M13" s="20">
        <f t="shared" si="0"/>
        <v>8941</v>
      </c>
      <c r="N13" s="24">
        <f t="shared" si="1"/>
        <v>8941</v>
      </c>
      <c r="O13" s="25">
        <f t="shared" si="2"/>
        <v>245.8775</v>
      </c>
      <c r="P13" s="26"/>
      <c r="Q13" s="26"/>
      <c r="R13" s="24">
        <f t="shared" si="3"/>
        <v>8695.1224999999995</v>
      </c>
      <c r="S13" s="25">
        <f t="shared" si="4"/>
        <v>84.939499999999995</v>
      </c>
      <c r="T13" s="27">
        <f t="shared" si="5"/>
        <v>84.939499999999995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8761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9301</v>
      </c>
      <c r="N14" s="24">
        <f t="shared" si="1"/>
        <v>9301</v>
      </c>
      <c r="O14" s="25">
        <f t="shared" si="2"/>
        <v>255.7775</v>
      </c>
      <c r="P14" s="26"/>
      <c r="Q14" s="26">
        <v>85</v>
      </c>
      <c r="R14" s="24">
        <f t="shared" si="3"/>
        <v>8960.2224999999999</v>
      </c>
      <c r="S14" s="25">
        <f t="shared" si="4"/>
        <v>88.359499999999997</v>
      </c>
      <c r="T14" s="27">
        <f t="shared" si="5"/>
        <v>3.359499999999997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12608</v>
      </c>
      <c r="E15" s="30">
        <v>10</v>
      </c>
      <c r="F15" s="30"/>
      <c r="G15" s="30"/>
      <c r="H15" s="30">
        <v>10</v>
      </c>
      <c r="I15" s="20"/>
      <c r="J15" s="20"/>
      <c r="K15" s="20"/>
      <c r="L15" s="20"/>
      <c r="M15" s="20">
        <f t="shared" si="0"/>
        <v>12898</v>
      </c>
      <c r="N15" s="24">
        <f t="shared" si="1"/>
        <v>12898</v>
      </c>
      <c r="O15" s="25">
        <f t="shared" si="2"/>
        <v>354.69499999999999</v>
      </c>
      <c r="P15" s="26"/>
      <c r="Q15" s="26">
        <v>139</v>
      </c>
      <c r="R15" s="24">
        <f t="shared" si="3"/>
        <v>12404.305</v>
      </c>
      <c r="S15" s="25">
        <f t="shared" si="4"/>
        <v>122.53099999999999</v>
      </c>
      <c r="T15" s="27">
        <f t="shared" si="5"/>
        <v>-16.469000000000008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10994</v>
      </c>
      <c r="E16" s="30"/>
      <c r="F16" s="30"/>
      <c r="G16" s="30"/>
      <c r="H16" s="30"/>
      <c r="I16" s="20">
        <v>3</v>
      </c>
      <c r="J16" s="20"/>
      <c r="K16" s="20"/>
      <c r="L16" s="20"/>
      <c r="M16" s="20">
        <f t="shared" si="0"/>
        <v>10994</v>
      </c>
      <c r="N16" s="24">
        <f t="shared" si="1"/>
        <v>11567</v>
      </c>
      <c r="O16" s="25">
        <f t="shared" si="2"/>
        <v>302.33499999999998</v>
      </c>
      <c r="P16" s="26"/>
      <c r="Q16" s="26">
        <v>120</v>
      </c>
      <c r="R16" s="24">
        <f>M16-(M16*2.75%)+I16*191+J16*191+K16*182+L16*100-Q16</f>
        <v>11144.665000000001</v>
      </c>
      <c r="S16" s="25">
        <f t="shared" si="4"/>
        <v>104.443</v>
      </c>
      <c r="T16" s="27">
        <f t="shared" si="5"/>
        <v>-15.557000000000002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3703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3703</v>
      </c>
      <c r="N17" s="24">
        <f t="shared" si="1"/>
        <v>3703</v>
      </c>
      <c r="O17" s="25">
        <f t="shared" si="2"/>
        <v>101.8325</v>
      </c>
      <c r="P17" s="26"/>
      <c r="Q17" s="26">
        <v>62</v>
      </c>
      <c r="R17" s="24">
        <f t="shared" si="3"/>
        <v>3539.1675</v>
      </c>
      <c r="S17" s="25">
        <f t="shared" si="4"/>
        <v>35.1785</v>
      </c>
      <c r="T17" s="27">
        <f t="shared" si="5"/>
        <v>-26.8215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9009</v>
      </c>
      <c r="E18" s="30">
        <v>200</v>
      </c>
      <c r="F18" s="30"/>
      <c r="G18" s="30"/>
      <c r="H18" s="30">
        <v>200</v>
      </c>
      <c r="I18" s="20"/>
      <c r="J18" s="20"/>
      <c r="K18" s="20"/>
      <c r="L18" s="20"/>
      <c r="M18" s="20">
        <f t="shared" si="0"/>
        <v>14809</v>
      </c>
      <c r="N18" s="24">
        <f t="shared" si="1"/>
        <v>14809</v>
      </c>
      <c r="O18" s="25">
        <f t="shared" si="2"/>
        <v>407.2475</v>
      </c>
      <c r="P18" s="26"/>
      <c r="Q18" s="26">
        <v>151</v>
      </c>
      <c r="R18" s="24">
        <f t="shared" si="3"/>
        <v>14250.752500000001</v>
      </c>
      <c r="S18" s="25">
        <f t="shared" si="4"/>
        <v>140.68549999999999</v>
      </c>
      <c r="T18" s="27">
        <f t="shared" si="5"/>
        <v>-10.31450000000001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14804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14804</v>
      </c>
      <c r="N19" s="24">
        <f t="shared" si="1"/>
        <v>14804</v>
      </c>
      <c r="O19" s="25">
        <f t="shared" si="2"/>
        <v>407.11</v>
      </c>
      <c r="P19" s="26"/>
      <c r="Q19" s="26">
        <v>127</v>
      </c>
      <c r="R19" s="24">
        <f t="shared" si="3"/>
        <v>14269.89</v>
      </c>
      <c r="S19" s="25">
        <f t="shared" si="4"/>
        <v>140.63800000000001</v>
      </c>
      <c r="T19" s="27">
        <f t="shared" si="5"/>
        <v>13.638000000000005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3751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3751</v>
      </c>
      <c r="N20" s="24">
        <f t="shared" si="1"/>
        <v>3751</v>
      </c>
      <c r="O20" s="25">
        <f t="shared" si="2"/>
        <v>103.1525</v>
      </c>
      <c r="P20" s="26"/>
      <c r="Q20" s="26">
        <v>88</v>
      </c>
      <c r="R20" s="24">
        <f t="shared" si="3"/>
        <v>3559.8474999999999</v>
      </c>
      <c r="S20" s="25">
        <f t="shared" si="4"/>
        <v>35.634499999999996</v>
      </c>
      <c r="T20" s="27">
        <f t="shared" si="5"/>
        <v>-52.365500000000004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5761</v>
      </c>
      <c r="E21" s="30"/>
      <c r="F21" s="30"/>
      <c r="G21" s="30"/>
      <c r="H21" s="30"/>
      <c r="I21" s="20">
        <v>7</v>
      </c>
      <c r="J21" s="20"/>
      <c r="K21" s="20"/>
      <c r="L21" s="20"/>
      <c r="M21" s="20">
        <f t="shared" si="0"/>
        <v>5761</v>
      </c>
      <c r="N21" s="24">
        <f t="shared" si="1"/>
        <v>7098</v>
      </c>
      <c r="O21" s="25">
        <f t="shared" si="2"/>
        <v>158.42750000000001</v>
      </c>
      <c r="P21" s="26"/>
      <c r="Q21" s="26">
        <v>20</v>
      </c>
      <c r="R21" s="24">
        <f t="shared" si="3"/>
        <v>6919.5725000000002</v>
      </c>
      <c r="S21" s="25">
        <f t="shared" si="4"/>
        <v>54.729500000000002</v>
      </c>
      <c r="T21" s="27">
        <f t="shared" si="5"/>
        <v>34.729500000000002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12101</v>
      </c>
      <c r="E22" s="30">
        <v>30</v>
      </c>
      <c r="F22" s="30">
        <v>20</v>
      </c>
      <c r="G22" s="20"/>
      <c r="H22" s="30">
        <v>20</v>
      </c>
      <c r="I22" s="20">
        <v>25</v>
      </c>
      <c r="J22" s="20"/>
      <c r="K22" s="20"/>
      <c r="L22" s="20"/>
      <c r="M22" s="20">
        <f t="shared" si="0"/>
        <v>13081</v>
      </c>
      <c r="N22" s="24">
        <f t="shared" si="1"/>
        <v>17856</v>
      </c>
      <c r="O22" s="25">
        <f t="shared" si="2"/>
        <v>359.72750000000002</v>
      </c>
      <c r="P22" s="26"/>
      <c r="Q22" s="26">
        <v>100</v>
      </c>
      <c r="R22" s="24">
        <f t="shared" si="3"/>
        <v>17396.272499999999</v>
      </c>
      <c r="S22" s="25">
        <f t="shared" si="4"/>
        <v>124.26949999999999</v>
      </c>
      <c r="T22" s="27">
        <f t="shared" si="5"/>
        <v>24.269499999999994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8124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8124</v>
      </c>
      <c r="N23" s="24">
        <f t="shared" si="1"/>
        <v>8124</v>
      </c>
      <c r="O23" s="25">
        <f t="shared" si="2"/>
        <v>223.41</v>
      </c>
      <c r="P23" s="26">
        <v>7340</v>
      </c>
      <c r="Q23" s="26">
        <v>80</v>
      </c>
      <c r="R23" s="24">
        <f t="shared" si="3"/>
        <v>7820.59</v>
      </c>
      <c r="S23" s="25">
        <f t="shared" si="4"/>
        <v>77.177999999999997</v>
      </c>
      <c r="T23" s="27">
        <f t="shared" si="5"/>
        <v>-2.8220000000000027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16702</v>
      </c>
      <c r="E24" s="30"/>
      <c r="F24" s="30"/>
      <c r="G24" s="30"/>
      <c r="H24" s="30">
        <v>100</v>
      </c>
      <c r="I24" s="20"/>
      <c r="J24" s="20"/>
      <c r="K24" s="20"/>
      <c r="L24" s="20"/>
      <c r="M24" s="20">
        <f t="shared" si="0"/>
        <v>17602</v>
      </c>
      <c r="N24" s="24">
        <f t="shared" si="1"/>
        <v>17602</v>
      </c>
      <c r="O24" s="25">
        <f t="shared" si="2"/>
        <v>484.05500000000001</v>
      </c>
      <c r="P24" s="26"/>
      <c r="Q24" s="26"/>
      <c r="R24" s="24">
        <f t="shared" si="3"/>
        <v>17117.945</v>
      </c>
      <c r="S24" s="25">
        <f t="shared" si="4"/>
        <v>167.21899999999999</v>
      </c>
      <c r="T24" s="27">
        <f t="shared" si="5"/>
        <v>167.21899999999999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8347</v>
      </c>
      <c r="E25" s="30"/>
      <c r="F25" s="30"/>
      <c r="G25" s="30"/>
      <c r="H25" s="30"/>
      <c r="I25" s="20">
        <v>1</v>
      </c>
      <c r="J25" s="20">
        <v>2</v>
      </c>
      <c r="K25" s="20"/>
      <c r="L25" s="20"/>
      <c r="M25" s="20">
        <f t="shared" si="0"/>
        <v>8347</v>
      </c>
      <c r="N25" s="24">
        <f t="shared" si="1"/>
        <v>8920</v>
      </c>
      <c r="O25" s="25">
        <f t="shared" si="2"/>
        <v>229.54249999999999</v>
      </c>
      <c r="P25" s="26">
        <v>16130</v>
      </c>
      <c r="Q25" s="26">
        <v>91</v>
      </c>
      <c r="R25" s="24">
        <f t="shared" si="3"/>
        <v>8599.4575000000004</v>
      </c>
      <c r="S25" s="25">
        <f t="shared" si="4"/>
        <v>79.296499999999995</v>
      </c>
      <c r="T25" s="27">
        <f t="shared" si="5"/>
        <v>-11.703500000000005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10774</v>
      </c>
      <c r="E26" s="29">
        <v>30</v>
      </c>
      <c r="F26" s="30">
        <v>50</v>
      </c>
      <c r="G26" s="30"/>
      <c r="H26" s="30">
        <v>60</v>
      </c>
      <c r="I26" s="20">
        <v>10</v>
      </c>
      <c r="J26" s="20"/>
      <c r="K26" s="20"/>
      <c r="L26" s="20"/>
      <c r="M26" s="20">
        <f t="shared" si="0"/>
        <v>12414</v>
      </c>
      <c r="N26" s="24">
        <f t="shared" si="1"/>
        <v>14324</v>
      </c>
      <c r="O26" s="25">
        <f t="shared" si="2"/>
        <v>341.38499999999999</v>
      </c>
      <c r="P26" s="26"/>
      <c r="Q26" s="26">
        <v>102</v>
      </c>
      <c r="R26" s="24">
        <f t="shared" si="3"/>
        <v>13880.615</v>
      </c>
      <c r="S26" s="25">
        <f t="shared" si="4"/>
        <v>117.93299999999999</v>
      </c>
      <c r="T26" s="27">
        <f t="shared" si="5"/>
        <v>15.932999999999993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6443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6443</v>
      </c>
      <c r="N27" s="40">
        <f t="shared" si="1"/>
        <v>6443</v>
      </c>
      <c r="O27" s="25">
        <f t="shared" si="2"/>
        <v>177.1825</v>
      </c>
      <c r="P27" s="41"/>
      <c r="Q27" s="41">
        <v>100</v>
      </c>
      <c r="R27" s="24">
        <f t="shared" si="3"/>
        <v>6165.8175000000001</v>
      </c>
      <c r="S27" s="42">
        <f t="shared" si="4"/>
        <v>61.208500000000001</v>
      </c>
      <c r="T27" s="43">
        <f t="shared" si="5"/>
        <v>-38.791499999999999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187218</v>
      </c>
      <c r="E28" s="45">
        <f>SUM(E7:E27)</f>
        <v>270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730</v>
      </c>
      <c r="I28" s="45">
        <f t="shared" si="6"/>
        <v>120</v>
      </c>
      <c r="J28" s="45">
        <f t="shared" si="6"/>
        <v>3</v>
      </c>
      <c r="K28" s="45">
        <f t="shared" si="6"/>
        <v>1</v>
      </c>
      <c r="L28" s="45">
        <f t="shared" si="6"/>
        <v>0</v>
      </c>
      <c r="M28" s="45">
        <f t="shared" si="6"/>
        <v>200388</v>
      </c>
      <c r="N28" s="45">
        <f t="shared" si="6"/>
        <v>224063</v>
      </c>
      <c r="O28" s="46">
        <f t="shared" si="6"/>
        <v>5510.67</v>
      </c>
      <c r="P28" s="45">
        <f t="shared" si="6"/>
        <v>24470</v>
      </c>
      <c r="Q28" s="45">
        <f t="shared" si="6"/>
        <v>1569</v>
      </c>
      <c r="R28" s="45">
        <f t="shared" si="6"/>
        <v>216983.33</v>
      </c>
      <c r="S28" s="45">
        <f t="shared" si="6"/>
        <v>1903.6859999999995</v>
      </c>
      <c r="T28" s="47">
        <f t="shared" si="6"/>
        <v>334.68599999999992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615931</v>
      </c>
      <c r="E29" s="48">
        <f t="shared" ref="E29:L29" si="7">E4+E5-E28</f>
        <v>2860</v>
      </c>
      <c r="F29" s="48">
        <f t="shared" si="7"/>
        <v>11090</v>
      </c>
      <c r="G29" s="48">
        <f t="shared" si="7"/>
        <v>1940</v>
      </c>
      <c r="H29" s="48">
        <f t="shared" si="7"/>
        <v>14030</v>
      </c>
      <c r="I29" s="48">
        <f t="shared" si="7"/>
        <v>332</v>
      </c>
      <c r="J29" s="48">
        <f t="shared" si="7"/>
        <v>241</v>
      </c>
      <c r="K29" s="48">
        <f t="shared" si="7"/>
        <v>435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0" priority="43" operator="equal">
      <formula>212030016606640</formula>
    </cfRule>
  </conditionalFormatting>
  <conditionalFormatting sqref="D29 E4:E6 E28:K29">
    <cfRule type="cellIs" dxfId="739" priority="41" operator="equal">
      <formula>$E$4</formula>
    </cfRule>
    <cfRule type="cellIs" dxfId="738" priority="42" operator="equal">
      <formula>2120</formula>
    </cfRule>
  </conditionalFormatting>
  <conditionalFormatting sqref="D29:E29 F4:F6 F28:F29">
    <cfRule type="cellIs" dxfId="737" priority="39" operator="equal">
      <formula>$F$4</formula>
    </cfRule>
    <cfRule type="cellIs" dxfId="736" priority="40" operator="equal">
      <formula>300</formula>
    </cfRule>
  </conditionalFormatting>
  <conditionalFormatting sqref="G4:G6 G28:G29">
    <cfRule type="cellIs" dxfId="735" priority="37" operator="equal">
      <formula>$G$4</formula>
    </cfRule>
    <cfRule type="cellIs" dxfId="734" priority="38" operator="equal">
      <formula>1660</formula>
    </cfRule>
  </conditionalFormatting>
  <conditionalFormatting sqref="H4:H6 H28:H29">
    <cfRule type="cellIs" dxfId="733" priority="35" operator="equal">
      <formula>$H$4</formula>
    </cfRule>
    <cfRule type="cellIs" dxfId="732" priority="36" operator="equal">
      <formula>6640</formula>
    </cfRule>
  </conditionalFormatting>
  <conditionalFormatting sqref="T6:T28">
    <cfRule type="cellIs" dxfId="731" priority="34" operator="lessThan">
      <formula>0</formula>
    </cfRule>
  </conditionalFormatting>
  <conditionalFormatting sqref="T7:T27">
    <cfRule type="cellIs" dxfId="730" priority="31" operator="lessThan">
      <formula>0</formula>
    </cfRule>
    <cfRule type="cellIs" dxfId="729" priority="32" operator="lessThan">
      <formula>0</formula>
    </cfRule>
    <cfRule type="cellIs" dxfId="728" priority="33" operator="lessThan">
      <formula>0</formula>
    </cfRule>
  </conditionalFormatting>
  <conditionalFormatting sqref="E4:E6 E28:K28">
    <cfRule type="cellIs" dxfId="727" priority="30" operator="equal">
      <formula>$E$4</formula>
    </cfRule>
  </conditionalFormatting>
  <conditionalFormatting sqref="D28:D29 D6 D4:M4">
    <cfRule type="cellIs" dxfId="726" priority="29" operator="equal">
      <formula>$D$4</formula>
    </cfRule>
  </conditionalFormatting>
  <conditionalFormatting sqref="I4:I6 I28:I29">
    <cfRule type="cellIs" dxfId="725" priority="28" operator="equal">
      <formula>$I$4</formula>
    </cfRule>
  </conditionalFormatting>
  <conditionalFormatting sqref="J4:J6 J28:J29">
    <cfRule type="cellIs" dxfId="724" priority="27" operator="equal">
      <formula>$J$4</formula>
    </cfRule>
  </conditionalFormatting>
  <conditionalFormatting sqref="K4:K6 K28:K29">
    <cfRule type="cellIs" dxfId="723" priority="26" operator="equal">
      <formula>$K$4</formula>
    </cfRule>
  </conditionalFormatting>
  <conditionalFormatting sqref="M4:M6">
    <cfRule type="cellIs" dxfId="722" priority="25" operator="equal">
      <formula>$L$4</formula>
    </cfRule>
  </conditionalFormatting>
  <conditionalFormatting sqref="T7:T28">
    <cfRule type="cellIs" dxfId="721" priority="22" operator="lessThan">
      <formula>0</formula>
    </cfRule>
    <cfRule type="cellIs" dxfId="720" priority="23" operator="lessThan">
      <formula>0</formula>
    </cfRule>
    <cfRule type="cellIs" dxfId="719" priority="24" operator="lessThan">
      <formula>0</formula>
    </cfRule>
  </conditionalFormatting>
  <conditionalFormatting sqref="D5:K5">
    <cfRule type="cellIs" dxfId="718" priority="21" operator="greaterThan">
      <formula>0</formula>
    </cfRule>
  </conditionalFormatting>
  <conditionalFormatting sqref="T6:T28">
    <cfRule type="cellIs" dxfId="717" priority="20" operator="lessThan">
      <formula>0</formula>
    </cfRule>
  </conditionalFormatting>
  <conditionalFormatting sqref="T7:T27">
    <cfRule type="cellIs" dxfId="716" priority="17" operator="lessThan">
      <formula>0</formula>
    </cfRule>
    <cfRule type="cellIs" dxfId="715" priority="18" operator="lessThan">
      <formula>0</formula>
    </cfRule>
    <cfRule type="cellIs" dxfId="714" priority="19" operator="lessThan">
      <formula>0</formula>
    </cfRule>
  </conditionalFormatting>
  <conditionalFormatting sqref="T7:T28">
    <cfRule type="cellIs" dxfId="713" priority="14" operator="lessThan">
      <formula>0</formula>
    </cfRule>
    <cfRule type="cellIs" dxfId="712" priority="15" operator="lessThan">
      <formula>0</formula>
    </cfRule>
    <cfRule type="cellIs" dxfId="711" priority="16" operator="lessThan">
      <formula>0</formula>
    </cfRule>
  </conditionalFormatting>
  <conditionalFormatting sqref="D5:K5">
    <cfRule type="cellIs" dxfId="710" priority="13" operator="greaterThan">
      <formula>0</formula>
    </cfRule>
  </conditionalFormatting>
  <conditionalFormatting sqref="L4 L6 L28:L29">
    <cfRule type="cellIs" dxfId="709" priority="12" operator="equal">
      <formula>$L$4</formula>
    </cfRule>
  </conditionalFormatting>
  <conditionalFormatting sqref="D7:S7">
    <cfRule type="cellIs" dxfId="708" priority="11" operator="greaterThan">
      <formula>0</formula>
    </cfRule>
  </conditionalFormatting>
  <conditionalFormatting sqref="D9:S9">
    <cfRule type="cellIs" dxfId="707" priority="10" operator="greaterThan">
      <formula>0</formula>
    </cfRule>
  </conditionalFormatting>
  <conditionalFormatting sqref="D11:S11">
    <cfRule type="cellIs" dxfId="706" priority="9" operator="greaterThan">
      <formula>0</formula>
    </cfRule>
  </conditionalFormatting>
  <conditionalFormatting sqref="D13:S13">
    <cfRule type="cellIs" dxfId="705" priority="8" operator="greaterThan">
      <formula>0</formula>
    </cfRule>
  </conditionalFormatting>
  <conditionalFormatting sqref="D15:S15">
    <cfRule type="cellIs" dxfId="704" priority="7" operator="greaterThan">
      <formula>0</formula>
    </cfRule>
  </conditionalFormatting>
  <conditionalFormatting sqref="D17:S17">
    <cfRule type="cellIs" dxfId="703" priority="6" operator="greaterThan">
      <formula>0</formula>
    </cfRule>
  </conditionalFormatting>
  <conditionalFormatting sqref="D19:S19">
    <cfRule type="cellIs" dxfId="702" priority="5" operator="greaterThan">
      <formula>0</formula>
    </cfRule>
  </conditionalFormatting>
  <conditionalFormatting sqref="D21:S21">
    <cfRule type="cellIs" dxfId="701" priority="4" operator="greaterThan">
      <formula>0</formula>
    </cfRule>
  </conditionalFormatting>
  <conditionalFormatting sqref="D23:S23">
    <cfRule type="cellIs" dxfId="700" priority="3" operator="greaterThan">
      <formula>0</formula>
    </cfRule>
  </conditionalFormatting>
  <conditionalFormatting sqref="D25:S25">
    <cfRule type="cellIs" dxfId="699" priority="2" operator="greaterThan">
      <formula>0</formula>
    </cfRule>
  </conditionalFormatting>
  <conditionalFormatting sqref="D27:S27">
    <cfRule type="cellIs" dxfId="69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6" activePane="bottomLeft" state="frozen"/>
      <selection pane="bottomLeft" activeCell="B24" sqref="A24:XF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1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1" ht="18.75" x14ac:dyDescent="0.25">
      <c r="A3" s="102" t="s">
        <v>70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1" x14ac:dyDescent="0.25">
      <c r="A4" s="106" t="s">
        <v>1</v>
      </c>
      <c r="B4" s="106"/>
      <c r="C4" s="1"/>
      <c r="D4" s="2">
        <f>'16'!D29</f>
        <v>615931</v>
      </c>
      <c r="E4" s="2">
        <f>'16'!E29</f>
        <v>2860</v>
      </c>
      <c r="F4" s="2">
        <f>'16'!F29</f>
        <v>11090</v>
      </c>
      <c r="G4" s="2">
        <f>'16'!G29</f>
        <v>1940</v>
      </c>
      <c r="H4" s="2">
        <f>'16'!H29</f>
        <v>14030</v>
      </c>
      <c r="I4" s="2">
        <f>'16'!I29</f>
        <v>332</v>
      </c>
      <c r="J4" s="2">
        <f>'16'!J29</f>
        <v>241</v>
      </c>
      <c r="K4" s="2">
        <f>'16'!K29</f>
        <v>435</v>
      </c>
      <c r="L4" s="2">
        <f>'16'!L29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1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9689</v>
      </c>
      <c r="E7" s="22"/>
      <c r="F7" s="22"/>
      <c r="G7" s="22"/>
      <c r="H7" s="22">
        <v>60</v>
      </c>
      <c r="I7" s="22">
        <v>6</v>
      </c>
      <c r="J7" s="22"/>
      <c r="K7" s="22"/>
      <c r="L7" s="22"/>
      <c r="M7" s="30">
        <f>D7+E7*20+F7*10+G7*9+H7*9</f>
        <v>10229</v>
      </c>
      <c r="N7" s="24">
        <f>D7+E7*20+F7*10+G7*9+H7*9+I7*191+J7*191+K7*182+L7*100</f>
        <v>11375</v>
      </c>
      <c r="O7" s="68">
        <f>M7*2.75%</f>
        <v>281.29750000000001</v>
      </c>
      <c r="P7" s="69"/>
      <c r="Q7" s="69">
        <v>99</v>
      </c>
      <c r="R7" s="29">
        <f>M7-(M7*2.75%)+I7*191+J7*191+K7*182+L7*100-Q7</f>
        <v>10994.702499999999</v>
      </c>
      <c r="S7" s="70">
        <f>M7*0.95%</f>
        <v>97.1755</v>
      </c>
      <c r="T7" s="71">
        <f>S7-Q7</f>
        <v>-1.8245000000000005</v>
      </c>
    </row>
    <row r="8" spans="1:21" ht="15.75" x14ac:dyDescent="0.25">
      <c r="A8" s="28">
        <v>2</v>
      </c>
      <c r="B8" s="20">
        <v>1908446135</v>
      </c>
      <c r="C8" s="23" t="s">
        <v>31</v>
      </c>
      <c r="D8" s="29">
        <v>4835</v>
      </c>
      <c r="E8" s="30"/>
      <c r="F8" s="30"/>
      <c r="G8" s="30"/>
      <c r="H8" s="30">
        <v>60</v>
      </c>
      <c r="I8" s="30">
        <v>9</v>
      </c>
      <c r="J8" s="30"/>
      <c r="K8" s="30">
        <v>1</v>
      </c>
      <c r="L8" s="30"/>
      <c r="M8" s="30">
        <f t="shared" ref="M8:M27" si="0">D8+E8*20+F8*10+G8*9+H8*9</f>
        <v>5375</v>
      </c>
      <c r="N8" s="24">
        <f t="shared" ref="N8:N27" si="1">D8+E8*20+F8*10+G8*9+H8*9+I8*191+J8*191+K8*182+L8*100</f>
        <v>7276</v>
      </c>
      <c r="O8" s="68">
        <f t="shared" ref="O8:O27" si="2">M8*2.75%</f>
        <v>147.8125</v>
      </c>
      <c r="P8" s="69"/>
      <c r="Q8" s="69">
        <v>400</v>
      </c>
      <c r="R8" s="29">
        <f t="shared" ref="R8:R27" si="3">M8-(M8*2.75%)+I8*191+J8*191+K8*182+L8*100-Q8</f>
        <v>6728.1875</v>
      </c>
      <c r="S8" s="70">
        <f t="shared" ref="S8:S27" si="4">M8*0.95%</f>
        <v>51.0625</v>
      </c>
      <c r="T8" s="71">
        <f t="shared" ref="T8:T27" si="5">S8-Q8</f>
        <v>-348.9375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10808</v>
      </c>
      <c r="E9" s="30"/>
      <c r="F9" s="30"/>
      <c r="G9" s="30"/>
      <c r="H9" s="30">
        <v>100</v>
      </c>
      <c r="I9" s="30"/>
      <c r="J9" s="30">
        <v>2</v>
      </c>
      <c r="K9" s="30"/>
      <c r="L9" s="30"/>
      <c r="M9" s="30">
        <f t="shared" si="0"/>
        <v>11708</v>
      </c>
      <c r="N9" s="24">
        <f t="shared" si="1"/>
        <v>12090</v>
      </c>
      <c r="O9" s="68">
        <f t="shared" si="2"/>
        <v>321.97000000000003</v>
      </c>
      <c r="P9" s="69">
        <v>987</v>
      </c>
      <c r="Q9" s="69">
        <v>110</v>
      </c>
      <c r="R9" s="29">
        <f t="shared" si="3"/>
        <v>11658.03</v>
      </c>
      <c r="S9" s="70">
        <f t="shared" si="4"/>
        <v>111.226</v>
      </c>
      <c r="T9" s="71">
        <f t="shared" si="5"/>
        <v>1.2259999999999991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3191</v>
      </c>
      <c r="E10" s="30"/>
      <c r="F10" s="30"/>
      <c r="G10" s="30"/>
      <c r="H10" s="30"/>
      <c r="I10" s="30"/>
      <c r="J10" s="30"/>
      <c r="K10" s="30"/>
      <c r="L10" s="30"/>
      <c r="M10" s="30">
        <f t="shared" si="0"/>
        <v>3191</v>
      </c>
      <c r="N10" s="24">
        <f t="shared" si="1"/>
        <v>3191</v>
      </c>
      <c r="O10" s="68">
        <f t="shared" si="2"/>
        <v>87.752499999999998</v>
      </c>
      <c r="P10" s="69"/>
      <c r="Q10" s="69">
        <v>23</v>
      </c>
      <c r="R10" s="29">
        <f t="shared" si="3"/>
        <v>3080.2474999999999</v>
      </c>
      <c r="S10" s="70">
        <f t="shared" si="4"/>
        <v>30.314499999999999</v>
      </c>
      <c r="T10" s="71">
        <f t="shared" si="5"/>
        <v>7.3144999999999989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8565</v>
      </c>
      <c r="E11" s="30">
        <v>50</v>
      </c>
      <c r="F11" s="30">
        <v>150</v>
      </c>
      <c r="G11" s="32"/>
      <c r="H11" s="30">
        <v>600</v>
      </c>
      <c r="I11" s="30"/>
      <c r="J11" s="30"/>
      <c r="K11" s="30"/>
      <c r="L11" s="30"/>
      <c r="M11" s="30">
        <f t="shared" si="0"/>
        <v>16465</v>
      </c>
      <c r="N11" s="24">
        <f t="shared" si="1"/>
        <v>16465</v>
      </c>
      <c r="O11" s="68">
        <f t="shared" si="2"/>
        <v>452.78750000000002</v>
      </c>
      <c r="P11" s="69"/>
      <c r="Q11" s="69">
        <v>33</v>
      </c>
      <c r="R11" s="29">
        <f t="shared" si="3"/>
        <v>15979.2125</v>
      </c>
      <c r="S11" s="70">
        <f t="shared" si="4"/>
        <v>156.41749999999999</v>
      </c>
      <c r="T11" s="71">
        <f t="shared" si="5"/>
        <v>123.41749999999999</v>
      </c>
      <c r="U11">
        <v>67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4265</v>
      </c>
      <c r="E12" s="30"/>
      <c r="F12" s="30"/>
      <c r="G12" s="30"/>
      <c r="H12" s="30">
        <v>50</v>
      </c>
      <c r="I12" s="30">
        <v>30</v>
      </c>
      <c r="J12" s="30">
        <v>25</v>
      </c>
      <c r="K12" s="30">
        <v>2</v>
      </c>
      <c r="L12" s="30"/>
      <c r="M12" s="30">
        <f t="shared" si="0"/>
        <v>4715</v>
      </c>
      <c r="N12" s="24">
        <f t="shared" si="1"/>
        <v>15584</v>
      </c>
      <c r="O12" s="68">
        <f t="shared" si="2"/>
        <v>129.66249999999999</v>
      </c>
      <c r="P12" s="69"/>
      <c r="Q12" s="69">
        <v>30</v>
      </c>
      <c r="R12" s="29">
        <f t="shared" si="3"/>
        <v>15424.3375</v>
      </c>
      <c r="S12" s="70">
        <f t="shared" si="4"/>
        <v>44.792499999999997</v>
      </c>
      <c r="T12" s="71">
        <f t="shared" si="5"/>
        <v>14.792499999999997</v>
      </c>
    </row>
    <row r="13" spans="1:21" ht="15.75" x14ac:dyDescent="0.25">
      <c r="A13" s="28">
        <v>7</v>
      </c>
      <c r="B13" s="20">
        <v>1908446140</v>
      </c>
      <c r="C13" s="20" t="s">
        <v>41</v>
      </c>
      <c r="D13" s="29">
        <v>5890</v>
      </c>
      <c r="E13" s="30"/>
      <c r="F13" s="30">
        <v>20</v>
      </c>
      <c r="G13" s="30">
        <v>40</v>
      </c>
      <c r="H13" s="30">
        <v>20</v>
      </c>
      <c r="I13" s="30">
        <v>28</v>
      </c>
      <c r="J13" s="30"/>
      <c r="K13" s="30"/>
      <c r="L13" s="30"/>
      <c r="M13" s="30">
        <f t="shared" si="0"/>
        <v>6630</v>
      </c>
      <c r="N13" s="24">
        <f t="shared" si="1"/>
        <v>11978</v>
      </c>
      <c r="O13" s="68">
        <f t="shared" si="2"/>
        <v>182.32499999999999</v>
      </c>
      <c r="P13" s="69"/>
      <c r="Q13" s="69">
        <v>1</v>
      </c>
      <c r="R13" s="29">
        <f t="shared" si="3"/>
        <v>11794.674999999999</v>
      </c>
      <c r="S13" s="70">
        <f t="shared" si="4"/>
        <v>62.984999999999999</v>
      </c>
      <c r="T13" s="71">
        <f t="shared" si="5"/>
        <v>61.984999999999999</v>
      </c>
    </row>
    <row r="14" spans="1:21" ht="15.75" x14ac:dyDescent="0.25">
      <c r="A14" s="28">
        <v>8</v>
      </c>
      <c r="B14" s="20">
        <v>1908446141</v>
      </c>
      <c r="C14" s="20" t="s">
        <v>43</v>
      </c>
      <c r="D14" s="29">
        <v>8842</v>
      </c>
      <c r="E14" s="30"/>
      <c r="F14" s="30"/>
      <c r="G14" s="30">
        <v>10</v>
      </c>
      <c r="H14" s="30">
        <v>80</v>
      </c>
      <c r="I14" s="30"/>
      <c r="J14" s="30"/>
      <c r="K14" s="30"/>
      <c r="L14" s="30"/>
      <c r="M14" s="30">
        <f t="shared" si="0"/>
        <v>9652</v>
      </c>
      <c r="N14" s="24">
        <f t="shared" si="1"/>
        <v>9652</v>
      </c>
      <c r="O14" s="68">
        <f t="shared" si="2"/>
        <v>265.43</v>
      </c>
      <c r="P14" s="69"/>
      <c r="Q14" s="69">
        <v>102</v>
      </c>
      <c r="R14" s="29">
        <f t="shared" si="3"/>
        <v>9284.57</v>
      </c>
      <c r="S14" s="70">
        <f t="shared" si="4"/>
        <v>91.694000000000003</v>
      </c>
      <c r="T14" s="71">
        <f t="shared" si="5"/>
        <v>-10.305999999999997</v>
      </c>
    </row>
    <row r="15" spans="1:21" ht="15.75" x14ac:dyDescent="0.25">
      <c r="A15" s="28">
        <v>9</v>
      </c>
      <c r="B15" s="20">
        <v>1908446142</v>
      </c>
      <c r="C15" s="33" t="s">
        <v>28</v>
      </c>
      <c r="D15" s="29">
        <v>12021</v>
      </c>
      <c r="E15" s="30">
        <v>60</v>
      </c>
      <c r="F15" s="30">
        <v>50</v>
      </c>
      <c r="G15" s="30"/>
      <c r="H15" s="30">
        <v>70</v>
      </c>
      <c r="I15" s="30">
        <v>15</v>
      </c>
      <c r="J15" s="30"/>
      <c r="K15" s="30">
        <v>10</v>
      </c>
      <c r="L15" s="30"/>
      <c r="M15" s="30">
        <f t="shared" si="0"/>
        <v>14351</v>
      </c>
      <c r="N15" s="24">
        <f t="shared" si="1"/>
        <v>19036</v>
      </c>
      <c r="O15" s="68">
        <f t="shared" si="2"/>
        <v>394.65249999999997</v>
      </c>
      <c r="P15" s="69"/>
      <c r="Q15" s="69">
        <v>141</v>
      </c>
      <c r="R15" s="29">
        <f t="shared" si="3"/>
        <v>18500.3475</v>
      </c>
      <c r="S15" s="70">
        <f t="shared" si="4"/>
        <v>136.33449999999999</v>
      </c>
      <c r="T15" s="71">
        <f t="shared" si="5"/>
        <v>-4.6655000000000086</v>
      </c>
    </row>
    <row r="16" spans="1:21" ht="15.75" x14ac:dyDescent="0.25">
      <c r="A16" s="28">
        <v>10</v>
      </c>
      <c r="B16" s="20">
        <v>1908446143</v>
      </c>
      <c r="C16" s="20" t="s">
        <v>29</v>
      </c>
      <c r="D16" s="29">
        <v>10703</v>
      </c>
      <c r="E16" s="30"/>
      <c r="F16" s="30"/>
      <c r="G16" s="30"/>
      <c r="H16" s="30">
        <v>100</v>
      </c>
      <c r="I16" s="30"/>
      <c r="J16" s="30"/>
      <c r="K16" s="30"/>
      <c r="L16" s="30"/>
      <c r="M16" s="30">
        <f t="shared" si="0"/>
        <v>11603</v>
      </c>
      <c r="N16" s="24">
        <f t="shared" si="1"/>
        <v>11603</v>
      </c>
      <c r="O16" s="68">
        <f t="shared" si="2"/>
        <v>319.08249999999998</v>
      </c>
      <c r="P16" s="69"/>
      <c r="Q16" s="69">
        <v>99</v>
      </c>
      <c r="R16" s="29">
        <f t="shared" si="3"/>
        <v>11184.9175</v>
      </c>
      <c r="S16" s="70">
        <f t="shared" si="4"/>
        <v>110.2285</v>
      </c>
      <c r="T16" s="71">
        <f t="shared" si="5"/>
        <v>11.228499999999997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11696</v>
      </c>
      <c r="E17" s="30"/>
      <c r="F17" s="30">
        <v>100</v>
      </c>
      <c r="G17" s="30"/>
      <c r="H17" s="30">
        <v>100</v>
      </c>
      <c r="I17" s="30">
        <v>5</v>
      </c>
      <c r="J17" s="30"/>
      <c r="K17" s="30">
        <v>2</v>
      </c>
      <c r="L17" s="30"/>
      <c r="M17" s="30">
        <f t="shared" si="0"/>
        <v>13596</v>
      </c>
      <c r="N17" s="24">
        <f t="shared" si="1"/>
        <v>14915</v>
      </c>
      <c r="O17" s="68">
        <f t="shared" si="2"/>
        <v>373.89</v>
      </c>
      <c r="P17" s="69">
        <v>1707</v>
      </c>
      <c r="Q17" s="69">
        <v>101</v>
      </c>
      <c r="R17" s="29">
        <f t="shared" si="3"/>
        <v>14440.11</v>
      </c>
      <c r="S17" s="70">
        <f t="shared" si="4"/>
        <v>129.16200000000001</v>
      </c>
      <c r="T17" s="71">
        <f t="shared" si="5"/>
        <v>28.162000000000006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10580</v>
      </c>
      <c r="E18" s="30"/>
      <c r="F18" s="30"/>
      <c r="G18" s="30"/>
      <c r="H18" s="30"/>
      <c r="I18" s="30">
        <v>20</v>
      </c>
      <c r="J18" s="30"/>
      <c r="K18" s="30"/>
      <c r="L18" s="30"/>
      <c r="M18" s="30">
        <f t="shared" si="0"/>
        <v>10580</v>
      </c>
      <c r="N18" s="24">
        <f t="shared" si="1"/>
        <v>14400</v>
      </c>
      <c r="O18" s="68">
        <f t="shared" si="2"/>
        <v>290.95</v>
      </c>
      <c r="P18" s="69"/>
      <c r="Q18" s="69">
        <v>109</v>
      </c>
      <c r="R18" s="29">
        <f t="shared" si="3"/>
        <v>14000.05</v>
      </c>
      <c r="S18" s="70">
        <f t="shared" si="4"/>
        <v>100.50999999999999</v>
      </c>
      <c r="T18" s="71">
        <f t="shared" si="5"/>
        <v>-8.4900000000000091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10997</v>
      </c>
      <c r="E19" s="30"/>
      <c r="F19" s="30"/>
      <c r="G19" s="30"/>
      <c r="H19" s="30"/>
      <c r="I19" s="30"/>
      <c r="J19" s="30"/>
      <c r="K19" s="30"/>
      <c r="L19" s="30"/>
      <c r="M19" s="30">
        <f t="shared" si="0"/>
        <v>10997</v>
      </c>
      <c r="N19" s="24">
        <f t="shared" si="1"/>
        <v>10997</v>
      </c>
      <c r="O19" s="68">
        <f t="shared" si="2"/>
        <v>302.41750000000002</v>
      </c>
      <c r="P19" s="69"/>
      <c r="Q19" s="69">
        <v>135</v>
      </c>
      <c r="R19" s="29">
        <f t="shared" si="3"/>
        <v>10559.5825</v>
      </c>
      <c r="S19" s="70">
        <f t="shared" si="4"/>
        <v>104.47149999999999</v>
      </c>
      <c r="T19" s="71">
        <f t="shared" si="5"/>
        <v>-30.528500000000008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3386</v>
      </c>
      <c r="E20" s="30"/>
      <c r="F20" s="30"/>
      <c r="G20" s="30"/>
      <c r="H20" s="30"/>
      <c r="I20" s="30"/>
      <c r="J20" s="30"/>
      <c r="K20" s="30"/>
      <c r="L20" s="30"/>
      <c r="M20" s="30">
        <f t="shared" si="0"/>
        <v>3386</v>
      </c>
      <c r="N20" s="24">
        <f t="shared" si="1"/>
        <v>3386</v>
      </c>
      <c r="O20" s="68">
        <f t="shared" si="2"/>
        <v>93.114999999999995</v>
      </c>
      <c r="P20" s="69"/>
      <c r="Q20" s="69">
        <v>120</v>
      </c>
      <c r="R20" s="29">
        <f t="shared" si="3"/>
        <v>3172.8850000000002</v>
      </c>
      <c r="S20" s="70">
        <f t="shared" si="4"/>
        <v>32.167000000000002</v>
      </c>
      <c r="T20" s="71">
        <f t="shared" si="5"/>
        <v>-87.832999999999998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5927</v>
      </c>
      <c r="E21" s="30"/>
      <c r="F21" s="30"/>
      <c r="G21" s="30"/>
      <c r="H21" s="30"/>
      <c r="I21" s="30">
        <v>5</v>
      </c>
      <c r="J21" s="30"/>
      <c r="K21" s="30"/>
      <c r="L21" s="30"/>
      <c r="M21" s="30">
        <f t="shared" si="0"/>
        <v>5927</v>
      </c>
      <c r="N21" s="24">
        <f t="shared" si="1"/>
        <v>6882</v>
      </c>
      <c r="O21" s="68">
        <f t="shared" si="2"/>
        <v>162.99250000000001</v>
      </c>
      <c r="P21" s="69"/>
      <c r="Q21" s="69">
        <v>19</v>
      </c>
      <c r="R21" s="29">
        <f t="shared" si="3"/>
        <v>6700.0074999999997</v>
      </c>
      <c r="S21" s="70">
        <f t="shared" si="4"/>
        <v>56.3065</v>
      </c>
      <c r="T21" s="71">
        <f t="shared" si="5"/>
        <v>37.3065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17276</v>
      </c>
      <c r="E22" s="30"/>
      <c r="F22" s="30"/>
      <c r="G22" s="30">
        <v>60</v>
      </c>
      <c r="H22" s="30">
        <v>100</v>
      </c>
      <c r="I22" s="30"/>
      <c r="J22" s="30"/>
      <c r="K22" s="30">
        <v>5</v>
      </c>
      <c r="L22" s="30"/>
      <c r="M22" s="30">
        <f t="shared" si="0"/>
        <v>18716</v>
      </c>
      <c r="N22" s="24">
        <f t="shared" si="1"/>
        <v>19626</v>
      </c>
      <c r="O22" s="68">
        <f t="shared" si="2"/>
        <v>514.69000000000005</v>
      </c>
      <c r="P22" s="69"/>
      <c r="Q22" s="69">
        <v>150</v>
      </c>
      <c r="R22" s="29">
        <f t="shared" si="3"/>
        <v>18961.310000000001</v>
      </c>
      <c r="S22" s="70">
        <f t="shared" si="4"/>
        <v>177.80199999999999</v>
      </c>
      <c r="T22" s="71">
        <f t="shared" si="5"/>
        <v>27.801999999999992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6075</v>
      </c>
      <c r="E23" s="30"/>
      <c r="F23" s="30"/>
      <c r="G23" s="30"/>
      <c r="H23" s="30"/>
      <c r="I23" s="30"/>
      <c r="J23" s="30"/>
      <c r="K23" s="30"/>
      <c r="L23" s="30"/>
      <c r="M23" s="30">
        <f t="shared" si="0"/>
        <v>6075</v>
      </c>
      <c r="N23" s="24">
        <f t="shared" si="1"/>
        <v>6075</v>
      </c>
      <c r="O23" s="68">
        <f t="shared" si="2"/>
        <v>167.0625</v>
      </c>
      <c r="P23" s="69"/>
      <c r="Q23" s="69">
        <v>60</v>
      </c>
      <c r="R23" s="29">
        <f t="shared" si="3"/>
        <v>5847.9375</v>
      </c>
      <c r="S23" s="70">
        <f t="shared" si="4"/>
        <v>57.712499999999999</v>
      </c>
      <c r="T23" s="71">
        <f t="shared" si="5"/>
        <v>-2.2875000000000014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20610</v>
      </c>
      <c r="E24" s="30"/>
      <c r="F24" s="30">
        <v>50</v>
      </c>
      <c r="G24" s="30"/>
      <c r="H24" s="30">
        <v>200</v>
      </c>
      <c r="I24" s="30"/>
      <c r="J24" s="30"/>
      <c r="K24" s="30"/>
      <c r="L24" s="30"/>
      <c r="M24" s="30">
        <f t="shared" si="0"/>
        <v>22910</v>
      </c>
      <c r="N24" s="24">
        <f t="shared" si="1"/>
        <v>22910</v>
      </c>
      <c r="O24" s="68">
        <f t="shared" si="2"/>
        <v>630.02499999999998</v>
      </c>
      <c r="P24" s="69">
        <v>7500</v>
      </c>
      <c r="Q24" s="69"/>
      <c r="R24" s="29">
        <f t="shared" si="3"/>
        <v>22279.974999999999</v>
      </c>
      <c r="S24" s="70">
        <f t="shared" si="4"/>
        <v>217.64499999999998</v>
      </c>
      <c r="T24" s="71">
        <f t="shared" si="5"/>
        <v>217.64499999999998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7506</v>
      </c>
      <c r="E25" s="30"/>
      <c r="F25" s="30"/>
      <c r="G25" s="30"/>
      <c r="H25" s="30"/>
      <c r="I25" s="30"/>
      <c r="J25" s="30"/>
      <c r="K25" s="30"/>
      <c r="L25" s="30"/>
      <c r="M25" s="30">
        <f t="shared" si="0"/>
        <v>7506</v>
      </c>
      <c r="N25" s="24">
        <f t="shared" si="1"/>
        <v>7506</v>
      </c>
      <c r="O25" s="68">
        <f t="shared" si="2"/>
        <v>206.41499999999999</v>
      </c>
      <c r="P25" s="69">
        <v>8800</v>
      </c>
      <c r="Q25" s="69"/>
      <c r="R25" s="29">
        <f t="shared" si="3"/>
        <v>7299.585</v>
      </c>
      <c r="S25" s="70">
        <f t="shared" si="4"/>
        <v>71.307000000000002</v>
      </c>
      <c r="T25" s="71">
        <f t="shared" si="5"/>
        <v>71.307000000000002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5563</v>
      </c>
      <c r="E26" s="29"/>
      <c r="F26" s="30">
        <v>20</v>
      </c>
      <c r="G26" s="30"/>
      <c r="H26" s="30"/>
      <c r="I26" s="30">
        <v>4</v>
      </c>
      <c r="J26" s="30">
        <v>1</v>
      </c>
      <c r="K26" s="30"/>
      <c r="L26" s="30"/>
      <c r="M26" s="30">
        <f t="shared" si="0"/>
        <v>5763</v>
      </c>
      <c r="N26" s="24">
        <f t="shared" si="1"/>
        <v>6718</v>
      </c>
      <c r="O26" s="68">
        <f t="shared" si="2"/>
        <v>158.48249999999999</v>
      </c>
      <c r="P26" s="69"/>
      <c r="Q26" s="69">
        <v>70</v>
      </c>
      <c r="R26" s="29">
        <f t="shared" si="3"/>
        <v>6489.5174999999999</v>
      </c>
      <c r="S26" s="70">
        <f t="shared" si="4"/>
        <v>54.7485</v>
      </c>
      <c r="T26" s="71">
        <f t="shared" si="5"/>
        <v>-15.2515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8362</v>
      </c>
      <c r="E27" s="38"/>
      <c r="F27" s="39"/>
      <c r="G27" s="39"/>
      <c r="H27" s="39"/>
      <c r="I27" s="39"/>
      <c r="J27" s="39"/>
      <c r="K27" s="39"/>
      <c r="L27" s="39"/>
      <c r="M27" s="39">
        <f t="shared" si="0"/>
        <v>8362</v>
      </c>
      <c r="N27" s="40">
        <f t="shared" si="1"/>
        <v>8362</v>
      </c>
      <c r="O27" s="68">
        <f t="shared" si="2"/>
        <v>229.95500000000001</v>
      </c>
      <c r="P27" s="72">
        <v>14000</v>
      </c>
      <c r="Q27" s="72">
        <v>100</v>
      </c>
      <c r="R27" s="29">
        <f t="shared" si="3"/>
        <v>8032.0450000000001</v>
      </c>
      <c r="S27" s="73">
        <f t="shared" si="4"/>
        <v>79.438999999999993</v>
      </c>
      <c r="T27" s="74">
        <f t="shared" si="5"/>
        <v>-20.561000000000007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186787</v>
      </c>
      <c r="E28" s="45">
        <f>SUM(E7:E27)</f>
        <v>110</v>
      </c>
      <c r="F28" s="45">
        <f t="shared" ref="F28:T28" si="6">SUM(F7:F27)</f>
        <v>390</v>
      </c>
      <c r="G28" s="45">
        <f t="shared" si="6"/>
        <v>110</v>
      </c>
      <c r="H28" s="45">
        <f t="shared" si="6"/>
        <v>1540</v>
      </c>
      <c r="I28" s="45">
        <f t="shared" si="6"/>
        <v>122</v>
      </c>
      <c r="J28" s="45">
        <f t="shared" si="6"/>
        <v>28</v>
      </c>
      <c r="K28" s="45">
        <f t="shared" si="6"/>
        <v>20</v>
      </c>
      <c r="L28" s="45">
        <f t="shared" si="6"/>
        <v>0</v>
      </c>
      <c r="M28" s="45">
        <f t="shared" si="6"/>
        <v>207737</v>
      </c>
      <c r="N28" s="45">
        <f t="shared" si="6"/>
        <v>240027</v>
      </c>
      <c r="O28" s="46">
        <f t="shared" si="6"/>
        <v>5712.767499999999</v>
      </c>
      <c r="P28" s="45">
        <f t="shared" si="6"/>
        <v>32994</v>
      </c>
      <c r="Q28" s="45">
        <f t="shared" si="6"/>
        <v>1902</v>
      </c>
      <c r="R28" s="45">
        <f t="shared" si="6"/>
        <v>232412.23249999998</v>
      </c>
      <c r="S28" s="45">
        <f t="shared" si="6"/>
        <v>1973.5014999999996</v>
      </c>
      <c r="T28" s="47">
        <f t="shared" si="6"/>
        <v>71.501499999999965</v>
      </c>
    </row>
    <row r="29" spans="1:20" ht="15.75" thickBot="1" x14ac:dyDescent="0.3">
      <c r="A29" s="95" t="s">
        <v>38</v>
      </c>
      <c r="B29" s="96"/>
      <c r="C29" s="97"/>
      <c r="D29" s="48">
        <f>D4+D5-D28</f>
        <v>641612</v>
      </c>
      <c r="E29" s="48">
        <f t="shared" ref="E29:L29" si="7">E4+E5-E28</f>
        <v>2750</v>
      </c>
      <c r="F29" s="48">
        <f t="shared" si="7"/>
        <v>10700</v>
      </c>
      <c r="G29" s="48">
        <f t="shared" si="7"/>
        <v>1830</v>
      </c>
      <c r="H29" s="48">
        <f t="shared" si="7"/>
        <v>12490</v>
      </c>
      <c r="I29" s="48">
        <f t="shared" si="7"/>
        <v>210</v>
      </c>
      <c r="J29" s="48">
        <f t="shared" si="7"/>
        <v>213</v>
      </c>
      <c r="K29" s="48">
        <f t="shared" si="7"/>
        <v>415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7" priority="43" operator="equal">
      <formula>212030016606640</formula>
    </cfRule>
  </conditionalFormatting>
  <conditionalFormatting sqref="D29 E4:E6 E28:K29">
    <cfRule type="cellIs" dxfId="696" priority="41" operator="equal">
      <formula>$E$4</formula>
    </cfRule>
    <cfRule type="cellIs" dxfId="695" priority="42" operator="equal">
      <formula>2120</formula>
    </cfRule>
  </conditionalFormatting>
  <conditionalFormatting sqref="D29:E29 F4:F6 F28:F29">
    <cfRule type="cellIs" dxfId="694" priority="39" operator="equal">
      <formula>$F$4</formula>
    </cfRule>
    <cfRule type="cellIs" dxfId="693" priority="40" operator="equal">
      <formula>300</formula>
    </cfRule>
  </conditionalFormatting>
  <conditionalFormatting sqref="G4:G6 G28:G29">
    <cfRule type="cellIs" dxfId="692" priority="37" operator="equal">
      <formula>$G$4</formula>
    </cfRule>
    <cfRule type="cellIs" dxfId="691" priority="38" operator="equal">
      <formula>1660</formula>
    </cfRule>
  </conditionalFormatting>
  <conditionalFormatting sqref="H4:H6 H28:H29">
    <cfRule type="cellIs" dxfId="690" priority="35" operator="equal">
      <formula>$H$4</formula>
    </cfRule>
    <cfRule type="cellIs" dxfId="689" priority="36" operator="equal">
      <formula>6640</formula>
    </cfRule>
  </conditionalFormatting>
  <conditionalFormatting sqref="T6:T28">
    <cfRule type="cellIs" dxfId="688" priority="34" operator="lessThan">
      <formula>0</formula>
    </cfRule>
  </conditionalFormatting>
  <conditionalFormatting sqref="T7:T27">
    <cfRule type="cellIs" dxfId="687" priority="31" operator="lessThan">
      <formula>0</formula>
    </cfRule>
    <cfRule type="cellIs" dxfId="686" priority="32" operator="lessThan">
      <formula>0</formula>
    </cfRule>
    <cfRule type="cellIs" dxfId="685" priority="33" operator="lessThan">
      <formula>0</formula>
    </cfRule>
  </conditionalFormatting>
  <conditionalFormatting sqref="E4:E6 E28:K28">
    <cfRule type="cellIs" dxfId="684" priority="30" operator="equal">
      <formula>$E$4</formula>
    </cfRule>
  </conditionalFormatting>
  <conditionalFormatting sqref="D28:D29 D6 D4:M4">
    <cfRule type="cellIs" dxfId="683" priority="29" operator="equal">
      <formula>$D$4</formula>
    </cfRule>
  </conditionalFormatting>
  <conditionalFormatting sqref="I4:I6 I28:I29">
    <cfRule type="cellIs" dxfId="682" priority="28" operator="equal">
      <formula>$I$4</formula>
    </cfRule>
  </conditionalFormatting>
  <conditionalFormatting sqref="J4:J6 J28:J29">
    <cfRule type="cellIs" dxfId="681" priority="27" operator="equal">
      <formula>$J$4</formula>
    </cfRule>
  </conditionalFormatting>
  <conditionalFormatting sqref="K4:K6 K28:K29">
    <cfRule type="cellIs" dxfId="680" priority="26" operator="equal">
      <formula>$K$4</formula>
    </cfRule>
  </conditionalFormatting>
  <conditionalFormatting sqref="M4:M6">
    <cfRule type="cellIs" dxfId="679" priority="25" operator="equal">
      <formula>$L$4</formula>
    </cfRule>
  </conditionalFormatting>
  <conditionalFormatting sqref="T7:T28">
    <cfRule type="cellIs" dxfId="678" priority="22" operator="lessThan">
      <formula>0</formula>
    </cfRule>
    <cfRule type="cellIs" dxfId="677" priority="23" operator="lessThan">
      <formula>0</formula>
    </cfRule>
    <cfRule type="cellIs" dxfId="676" priority="24" operator="lessThan">
      <formula>0</formula>
    </cfRule>
  </conditionalFormatting>
  <conditionalFormatting sqref="D5:K5">
    <cfRule type="cellIs" dxfId="675" priority="21" operator="greaterThan">
      <formula>0</formula>
    </cfRule>
  </conditionalFormatting>
  <conditionalFormatting sqref="T6:T28">
    <cfRule type="cellIs" dxfId="674" priority="20" operator="lessThan">
      <formula>0</formula>
    </cfRule>
  </conditionalFormatting>
  <conditionalFormatting sqref="T7:T27">
    <cfRule type="cellIs" dxfId="673" priority="17" operator="lessThan">
      <formula>0</formula>
    </cfRule>
    <cfRule type="cellIs" dxfId="672" priority="18" operator="lessThan">
      <formula>0</formula>
    </cfRule>
    <cfRule type="cellIs" dxfId="671" priority="19" operator="lessThan">
      <formula>0</formula>
    </cfRule>
  </conditionalFormatting>
  <conditionalFormatting sqref="T7:T28">
    <cfRule type="cellIs" dxfId="670" priority="14" operator="lessThan">
      <formula>0</formula>
    </cfRule>
    <cfRule type="cellIs" dxfId="669" priority="15" operator="lessThan">
      <formula>0</formula>
    </cfRule>
    <cfRule type="cellIs" dxfId="668" priority="16" operator="lessThan">
      <formula>0</formula>
    </cfRule>
  </conditionalFormatting>
  <conditionalFormatting sqref="D5:K5">
    <cfRule type="cellIs" dxfId="667" priority="13" operator="greaterThan">
      <formula>0</formula>
    </cfRule>
  </conditionalFormatting>
  <conditionalFormatting sqref="L4 L6 L28:L29">
    <cfRule type="cellIs" dxfId="666" priority="12" operator="equal">
      <formula>$L$4</formula>
    </cfRule>
  </conditionalFormatting>
  <conditionalFormatting sqref="D7:S7">
    <cfRule type="cellIs" dxfId="665" priority="11" operator="greaterThan">
      <formula>0</formula>
    </cfRule>
  </conditionalFormatting>
  <conditionalFormatting sqref="D9:S9">
    <cfRule type="cellIs" dxfId="664" priority="10" operator="greaterThan">
      <formula>0</formula>
    </cfRule>
  </conditionalFormatting>
  <conditionalFormatting sqref="D11:S11">
    <cfRule type="cellIs" dxfId="663" priority="9" operator="greaterThan">
      <formula>0</formula>
    </cfRule>
  </conditionalFormatting>
  <conditionalFormatting sqref="D13:S13">
    <cfRule type="cellIs" dxfId="662" priority="8" operator="greaterThan">
      <formula>0</formula>
    </cfRule>
  </conditionalFormatting>
  <conditionalFormatting sqref="D15:S15">
    <cfRule type="cellIs" dxfId="661" priority="7" operator="greaterThan">
      <formula>0</formula>
    </cfRule>
  </conditionalFormatting>
  <conditionalFormatting sqref="D17:S17">
    <cfRule type="cellIs" dxfId="660" priority="6" operator="greaterThan">
      <formula>0</formula>
    </cfRule>
  </conditionalFormatting>
  <conditionalFormatting sqref="D19:S19">
    <cfRule type="cellIs" dxfId="659" priority="5" operator="greaterThan">
      <formula>0</formula>
    </cfRule>
  </conditionalFormatting>
  <conditionalFormatting sqref="D21:S21">
    <cfRule type="cellIs" dxfId="658" priority="4" operator="greaterThan">
      <formula>0</formula>
    </cfRule>
  </conditionalFormatting>
  <conditionalFormatting sqref="D23:S23">
    <cfRule type="cellIs" dxfId="657" priority="3" operator="greaterThan">
      <formula>0</formula>
    </cfRule>
  </conditionalFormatting>
  <conditionalFormatting sqref="D25:S25">
    <cfRule type="cellIs" dxfId="656" priority="2" operator="greaterThan">
      <formula>0</formula>
    </cfRule>
  </conditionalFormatting>
  <conditionalFormatting sqref="D27:S27">
    <cfRule type="cellIs" dxfId="65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Q24" sqref="Q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'17'!D29</f>
        <v>641612</v>
      </c>
      <c r="E4" s="2">
        <f>'17'!E29</f>
        <v>2750</v>
      </c>
      <c r="F4" s="2">
        <f>'17'!F29</f>
        <v>10700</v>
      </c>
      <c r="G4" s="2">
        <f>'17'!G29</f>
        <v>1830</v>
      </c>
      <c r="H4" s="2">
        <f>'17'!H29</f>
        <v>12490</v>
      </c>
      <c r="I4" s="2">
        <f>'17'!I29</f>
        <v>210</v>
      </c>
      <c r="J4" s="2">
        <f>'17'!J29</f>
        <v>213</v>
      </c>
      <c r="K4" s="2">
        <f>'17'!K29</f>
        <v>415</v>
      </c>
      <c r="L4" s="2">
        <f>'17'!L29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9475</v>
      </c>
      <c r="E7" s="22"/>
      <c r="F7" s="22">
        <v>20</v>
      </c>
      <c r="G7" s="22"/>
      <c r="H7" s="22">
        <v>100</v>
      </c>
      <c r="I7" s="23">
        <v>4</v>
      </c>
      <c r="J7" s="23">
        <v>2</v>
      </c>
      <c r="K7" s="23"/>
      <c r="L7" s="23"/>
      <c r="M7" s="20">
        <f>D7+E7*20+F7*10+G7*9+H7*9</f>
        <v>10575</v>
      </c>
      <c r="N7" s="24">
        <f>D7+E7*20+F7*10+G7*9+H7*9+I7*191+J7*191+K7*182+L7*100</f>
        <v>11721</v>
      </c>
      <c r="O7" s="25">
        <f>M7*2.75%</f>
        <v>290.8125</v>
      </c>
      <c r="P7" s="26"/>
      <c r="Q7" s="26">
        <v>100</v>
      </c>
      <c r="R7" s="29">
        <f>M7-(M7*2.75%)+I7*191+J7*191+K7*182+L7*100-Q7</f>
        <v>11330.1875</v>
      </c>
      <c r="S7" s="25">
        <f>M7*0.95%</f>
        <v>100.46249999999999</v>
      </c>
      <c r="T7" s="27">
        <f>S7-Q7</f>
        <v>0.46249999999999147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4167</v>
      </c>
      <c r="E8" s="30"/>
      <c r="F8" s="30"/>
      <c r="G8" s="30"/>
      <c r="H8" s="30">
        <v>20</v>
      </c>
      <c r="I8" s="20">
        <v>4</v>
      </c>
      <c r="J8" s="20"/>
      <c r="K8" s="20"/>
      <c r="L8" s="20"/>
      <c r="M8" s="20">
        <f t="shared" ref="M8:M27" si="0">D8+E8*20+F8*10+G8*9+H8*9</f>
        <v>4347</v>
      </c>
      <c r="N8" s="24">
        <f t="shared" ref="N8:N27" si="1">D8+E8*20+F8*10+G8*9+H8*9+I8*191+J8*191+K8*182+L8*100</f>
        <v>5111</v>
      </c>
      <c r="O8" s="25">
        <f t="shared" ref="O8:O27" si="2">M8*2.75%</f>
        <v>119.5425</v>
      </c>
      <c r="P8" s="26"/>
      <c r="Q8" s="26"/>
      <c r="R8" s="29">
        <f t="shared" ref="R8:R27" si="3">M8-(M8*2.75%)+I8*191+J8*191+K8*182+L8*100-Q8</f>
        <v>4991.4575000000004</v>
      </c>
      <c r="S8" s="25">
        <f t="shared" ref="S8:S27" si="4">M8*0.95%</f>
        <v>41.296500000000002</v>
      </c>
      <c r="T8" s="27">
        <f t="shared" ref="T8:T27" si="5">S8-Q8</f>
        <v>41.296500000000002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13149</v>
      </c>
      <c r="E9" s="30">
        <v>20</v>
      </c>
      <c r="F9" s="30">
        <v>20</v>
      </c>
      <c r="G9" s="30"/>
      <c r="H9" s="30">
        <v>100</v>
      </c>
      <c r="I9" s="20">
        <v>1</v>
      </c>
      <c r="J9" s="20">
        <v>2</v>
      </c>
      <c r="K9" s="20">
        <v>3</v>
      </c>
      <c r="L9" s="20"/>
      <c r="M9" s="20">
        <f t="shared" si="0"/>
        <v>14649</v>
      </c>
      <c r="N9" s="24">
        <f t="shared" si="1"/>
        <v>15768</v>
      </c>
      <c r="O9" s="25">
        <f t="shared" si="2"/>
        <v>402.84750000000003</v>
      </c>
      <c r="P9" s="26"/>
      <c r="Q9" s="26">
        <v>115</v>
      </c>
      <c r="R9" s="29">
        <f t="shared" si="3"/>
        <v>15250.1525</v>
      </c>
      <c r="S9" s="25">
        <f t="shared" si="4"/>
        <v>139.16550000000001</v>
      </c>
      <c r="T9" s="27">
        <f t="shared" si="5"/>
        <v>24.165500000000009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4942</v>
      </c>
      <c r="E10" s="30"/>
      <c r="F10" s="30"/>
      <c r="G10" s="30"/>
      <c r="H10" s="30">
        <v>40</v>
      </c>
      <c r="I10" s="20">
        <v>10</v>
      </c>
      <c r="J10" s="20"/>
      <c r="K10" s="20"/>
      <c r="L10" s="20"/>
      <c r="M10" s="20">
        <f t="shared" si="0"/>
        <v>5302</v>
      </c>
      <c r="N10" s="24">
        <f t="shared" si="1"/>
        <v>7212</v>
      </c>
      <c r="O10" s="25">
        <f t="shared" si="2"/>
        <v>145.80500000000001</v>
      </c>
      <c r="P10" s="26"/>
      <c r="Q10" s="26">
        <v>26</v>
      </c>
      <c r="R10" s="29">
        <f t="shared" si="3"/>
        <v>7040.1949999999997</v>
      </c>
      <c r="S10" s="25">
        <f t="shared" si="4"/>
        <v>50.369</v>
      </c>
      <c r="T10" s="27">
        <f t="shared" si="5"/>
        <v>24.369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5459</v>
      </c>
      <c r="E11" s="30"/>
      <c r="F11" s="30"/>
      <c r="G11" s="32"/>
      <c r="H11" s="30"/>
      <c r="I11" s="20">
        <v>11</v>
      </c>
      <c r="J11" s="20"/>
      <c r="K11" s="20"/>
      <c r="L11" s="20"/>
      <c r="M11" s="20">
        <f t="shared" si="0"/>
        <v>5459</v>
      </c>
      <c r="N11" s="24">
        <f t="shared" si="1"/>
        <v>7560</v>
      </c>
      <c r="O11" s="25">
        <f t="shared" si="2"/>
        <v>150.1225</v>
      </c>
      <c r="P11" s="26"/>
      <c r="Q11" s="26">
        <v>53</v>
      </c>
      <c r="R11" s="29">
        <f t="shared" si="3"/>
        <v>7356.8774999999996</v>
      </c>
      <c r="S11" s="25">
        <f t="shared" si="4"/>
        <v>51.860500000000002</v>
      </c>
      <c r="T11" s="27">
        <f t="shared" si="5"/>
        <v>-1.1394999999999982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6322</v>
      </c>
      <c r="N12" s="24">
        <f t="shared" si="1"/>
        <v>6322</v>
      </c>
      <c r="O12" s="25">
        <f t="shared" si="2"/>
        <v>173.85499999999999</v>
      </c>
      <c r="P12" s="26"/>
      <c r="Q12" s="26">
        <v>28</v>
      </c>
      <c r="R12" s="29">
        <f t="shared" si="3"/>
        <v>6120.1450000000004</v>
      </c>
      <c r="S12" s="25">
        <f t="shared" si="4"/>
        <v>60.058999999999997</v>
      </c>
      <c r="T12" s="27">
        <f t="shared" si="5"/>
        <v>32.058999999999997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4562</v>
      </c>
      <c r="E13" s="30"/>
      <c r="F13" s="30"/>
      <c r="G13" s="30">
        <v>30</v>
      </c>
      <c r="H13" s="30">
        <v>100</v>
      </c>
      <c r="I13" s="20"/>
      <c r="J13" s="20"/>
      <c r="K13" s="20"/>
      <c r="L13" s="20"/>
      <c r="M13" s="20">
        <f t="shared" si="0"/>
        <v>5732</v>
      </c>
      <c r="N13" s="24">
        <f t="shared" si="1"/>
        <v>5732</v>
      </c>
      <c r="O13" s="25">
        <f t="shared" si="2"/>
        <v>157.63</v>
      </c>
      <c r="P13" s="26"/>
      <c r="Q13" s="26">
        <v>4</v>
      </c>
      <c r="R13" s="29">
        <f t="shared" si="3"/>
        <v>5570.37</v>
      </c>
      <c r="S13" s="25">
        <f t="shared" si="4"/>
        <v>54.454000000000001</v>
      </c>
      <c r="T13" s="27">
        <f t="shared" si="5"/>
        <v>50.454000000000001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18557</v>
      </c>
      <c r="E14" s="30"/>
      <c r="F14" s="30"/>
      <c r="G14" s="30"/>
      <c r="H14" s="30">
        <v>40</v>
      </c>
      <c r="I14" s="20"/>
      <c r="J14" s="20"/>
      <c r="K14" s="20"/>
      <c r="L14" s="20"/>
      <c r="M14" s="20">
        <f t="shared" si="0"/>
        <v>18917</v>
      </c>
      <c r="N14" s="24">
        <f t="shared" si="1"/>
        <v>18917</v>
      </c>
      <c r="O14" s="25">
        <f t="shared" si="2"/>
        <v>520.21749999999997</v>
      </c>
      <c r="P14" s="26"/>
      <c r="Q14" s="26">
        <v>440</v>
      </c>
      <c r="R14" s="29">
        <f t="shared" si="3"/>
        <v>17956.782500000001</v>
      </c>
      <c r="S14" s="25">
        <f t="shared" si="4"/>
        <v>179.7115</v>
      </c>
      <c r="T14" s="27">
        <f t="shared" si="5"/>
        <v>-260.2885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14389</v>
      </c>
      <c r="E15" s="30">
        <v>30</v>
      </c>
      <c r="F15" s="30"/>
      <c r="G15" s="30"/>
      <c r="H15" s="30"/>
      <c r="I15" s="20"/>
      <c r="J15" s="20"/>
      <c r="K15" s="20">
        <v>5</v>
      </c>
      <c r="L15" s="20"/>
      <c r="M15" s="20">
        <f t="shared" si="0"/>
        <v>14989</v>
      </c>
      <c r="N15" s="24">
        <f t="shared" si="1"/>
        <v>15899</v>
      </c>
      <c r="O15" s="25">
        <f t="shared" si="2"/>
        <v>412.19749999999999</v>
      </c>
      <c r="P15" s="26"/>
      <c r="Q15" s="26">
        <v>137</v>
      </c>
      <c r="R15" s="29">
        <f t="shared" si="3"/>
        <v>15349.8025</v>
      </c>
      <c r="S15" s="25">
        <f t="shared" si="4"/>
        <v>142.3955</v>
      </c>
      <c r="T15" s="27">
        <f t="shared" si="5"/>
        <v>5.3954999999999984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10788</v>
      </c>
      <c r="E16" s="30"/>
      <c r="F16" s="30"/>
      <c r="G16" s="30">
        <v>50</v>
      </c>
      <c r="H16" s="30">
        <v>10</v>
      </c>
      <c r="I16" s="20">
        <v>8</v>
      </c>
      <c r="J16" s="20"/>
      <c r="K16" s="20"/>
      <c r="L16" s="20"/>
      <c r="M16" s="20">
        <f t="shared" si="0"/>
        <v>11328</v>
      </c>
      <c r="N16" s="24">
        <f t="shared" si="1"/>
        <v>12856</v>
      </c>
      <c r="O16" s="25">
        <f t="shared" si="2"/>
        <v>311.52</v>
      </c>
      <c r="P16" s="26"/>
      <c r="Q16" s="26">
        <v>124</v>
      </c>
      <c r="R16" s="29">
        <f t="shared" si="3"/>
        <v>12420.48</v>
      </c>
      <c r="S16" s="25">
        <f t="shared" si="4"/>
        <v>107.616</v>
      </c>
      <c r="T16" s="27">
        <f t="shared" si="5"/>
        <v>-16.384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7848</v>
      </c>
      <c r="E17" s="30"/>
      <c r="F17" s="30">
        <v>10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8848</v>
      </c>
      <c r="N17" s="24">
        <f t="shared" si="1"/>
        <v>9803</v>
      </c>
      <c r="O17" s="25">
        <f t="shared" si="2"/>
        <v>243.32</v>
      </c>
      <c r="P17" s="26"/>
      <c r="Q17" s="26">
        <v>80</v>
      </c>
      <c r="R17" s="29">
        <f t="shared" si="3"/>
        <v>9479.68</v>
      </c>
      <c r="S17" s="25">
        <f t="shared" si="4"/>
        <v>84.055999999999997</v>
      </c>
      <c r="T17" s="27">
        <f t="shared" si="5"/>
        <v>4.0559999999999974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10010</v>
      </c>
      <c r="N18" s="24">
        <f t="shared" si="1"/>
        <v>10010</v>
      </c>
      <c r="O18" s="25">
        <f t="shared" si="2"/>
        <v>275.27499999999998</v>
      </c>
      <c r="P18" s="26"/>
      <c r="Q18" s="26">
        <v>145</v>
      </c>
      <c r="R18" s="29">
        <f t="shared" si="3"/>
        <v>9589.7250000000004</v>
      </c>
      <c r="S18" s="25">
        <f t="shared" si="4"/>
        <v>95.094999999999999</v>
      </c>
      <c r="T18" s="27">
        <f t="shared" si="5"/>
        <v>-49.905000000000001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8224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8224</v>
      </c>
      <c r="N19" s="24">
        <f t="shared" si="1"/>
        <v>8224</v>
      </c>
      <c r="O19" s="25">
        <f t="shared" si="2"/>
        <v>226.16</v>
      </c>
      <c r="P19" s="26"/>
      <c r="Q19" s="26">
        <v>128</v>
      </c>
      <c r="R19" s="29">
        <f t="shared" si="3"/>
        <v>7869.84</v>
      </c>
      <c r="S19" s="25">
        <f t="shared" si="4"/>
        <v>78.128</v>
      </c>
      <c r="T19" s="27">
        <f t="shared" si="5"/>
        <v>-49.872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3548</v>
      </c>
      <c r="E20" s="30">
        <v>50</v>
      </c>
      <c r="F20" s="30">
        <v>100</v>
      </c>
      <c r="G20" s="30"/>
      <c r="H20" s="30">
        <v>120</v>
      </c>
      <c r="I20" s="20"/>
      <c r="J20" s="20"/>
      <c r="K20" s="20"/>
      <c r="L20" s="20"/>
      <c r="M20" s="20">
        <f t="shared" si="0"/>
        <v>6628</v>
      </c>
      <c r="N20" s="24">
        <f t="shared" si="1"/>
        <v>6628</v>
      </c>
      <c r="O20" s="25">
        <f t="shared" si="2"/>
        <v>182.27</v>
      </c>
      <c r="P20" s="26"/>
      <c r="Q20" s="26">
        <v>121</v>
      </c>
      <c r="R20" s="29">
        <f t="shared" si="3"/>
        <v>6324.73</v>
      </c>
      <c r="S20" s="25">
        <f t="shared" si="4"/>
        <v>62.966000000000001</v>
      </c>
      <c r="T20" s="27">
        <f t="shared" si="5"/>
        <v>-58.033999999999999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5457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5457</v>
      </c>
      <c r="N21" s="24">
        <f t="shared" si="1"/>
        <v>6412</v>
      </c>
      <c r="O21" s="25">
        <f t="shared" si="2"/>
        <v>150.0675</v>
      </c>
      <c r="P21" s="26"/>
      <c r="Q21" s="26">
        <v>22</v>
      </c>
      <c r="R21" s="29">
        <f t="shared" si="3"/>
        <v>6239.9324999999999</v>
      </c>
      <c r="S21" s="25">
        <f t="shared" si="4"/>
        <v>51.841499999999996</v>
      </c>
      <c r="T21" s="27">
        <f t="shared" si="5"/>
        <v>29.841499999999996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12374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12374</v>
      </c>
      <c r="N22" s="24">
        <f t="shared" si="1"/>
        <v>12374</v>
      </c>
      <c r="O22" s="25">
        <f t="shared" si="2"/>
        <v>340.28500000000003</v>
      </c>
      <c r="P22" s="26"/>
      <c r="Q22" s="26">
        <v>500</v>
      </c>
      <c r="R22" s="29">
        <f t="shared" si="3"/>
        <v>11533.715</v>
      </c>
      <c r="S22" s="25">
        <f t="shared" si="4"/>
        <v>117.553</v>
      </c>
      <c r="T22" s="27">
        <f t="shared" si="5"/>
        <v>-382.447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8222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8222</v>
      </c>
      <c r="N23" s="24">
        <f t="shared" si="1"/>
        <v>8222</v>
      </c>
      <c r="O23" s="25">
        <f t="shared" si="2"/>
        <v>226.10499999999999</v>
      </c>
      <c r="P23" s="26">
        <v>13670</v>
      </c>
      <c r="Q23" s="26">
        <v>80</v>
      </c>
      <c r="R23" s="29">
        <f t="shared" si="3"/>
        <v>7915.8950000000004</v>
      </c>
      <c r="S23" s="25">
        <f t="shared" si="4"/>
        <v>78.108999999999995</v>
      </c>
      <c r="T23" s="27">
        <f t="shared" si="5"/>
        <v>-1.8910000000000053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10000</v>
      </c>
      <c r="N24" s="24">
        <f t="shared" si="1"/>
        <v>10000</v>
      </c>
      <c r="O24" s="25">
        <f t="shared" si="2"/>
        <v>275</v>
      </c>
      <c r="P24" s="26"/>
      <c r="Q24" s="26">
        <v>480</v>
      </c>
      <c r="R24" s="29">
        <f t="shared" si="3"/>
        <v>9245</v>
      </c>
      <c r="S24" s="25">
        <f t="shared" si="4"/>
        <v>95</v>
      </c>
      <c r="T24" s="27">
        <f t="shared" si="5"/>
        <v>-385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7095</v>
      </c>
      <c r="E25" s="30"/>
      <c r="F25" s="30">
        <v>10</v>
      </c>
      <c r="G25" s="30"/>
      <c r="H25" s="30"/>
      <c r="I25" s="20"/>
      <c r="J25" s="20"/>
      <c r="K25" s="20"/>
      <c r="L25" s="20"/>
      <c r="M25" s="20">
        <f t="shared" si="0"/>
        <v>7195</v>
      </c>
      <c r="N25" s="24">
        <f t="shared" si="1"/>
        <v>7195</v>
      </c>
      <c r="O25" s="25">
        <f t="shared" si="2"/>
        <v>197.86250000000001</v>
      </c>
      <c r="P25" s="26">
        <v>9100</v>
      </c>
      <c r="Q25" s="26">
        <v>87</v>
      </c>
      <c r="R25" s="29">
        <f t="shared" si="3"/>
        <v>6910.1374999999998</v>
      </c>
      <c r="S25" s="25">
        <f t="shared" si="4"/>
        <v>68.352499999999992</v>
      </c>
      <c r="T25" s="27">
        <f t="shared" si="5"/>
        <v>-18.647500000000008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14980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14980</v>
      </c>
      <c r="N26" s="24">
        <f t="shared" si="1"/>
        <v>14980</v>
      </c>
      <c r="O26" s="25">
        <f t="shared" si="2"/>
        <v>411.95</v>
      </c>
      <c r="P26" s="26"/>
      <c r="Q26" s="26">
        <v>108</v>
      </c>
      <c r="R26" s="29">
        <f t="shared" si="3"/>
        <v>14460.05</v>
      </c>
      <c r="S26" s="25">
        <f t="shared" si="4"/>
        <v>142.31</v>
      </c>
      <c r="T26" s="27">
        <f t="shared" si="5"/>
        <v>34.31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9540</v>
      </c>
      <c r="E27" s="38"/>
      <c r="F27" s="39"/>
      <c r="G27" s="39"/>
      <c r="H27" s="39"/>
      <c r="I27" s="31">
        <v>2</v>
      </c>
      <c r="J27" s="31"/>
      <c r="K27" s="31"/>
      <c r="L27" s="31"/>
      <c r="M27" s="31">
        <f t="shared" si="0"/>
        <v>9540</v>
      </c>
      <c r="N27" s="40">
        <f t="shared" si="1"/>
        <v>9922</v>
      </c>
      <c r="O27" s="25">
        <f t="shared" si="2"/>
        <v>262.35000000000002</v>
      </c>
      <c r="P27" s="41">
        <v>9200</v>
      </c>
      <c r="Q27" s="41">
        <v>100</v>
      </c>
      <c r="R27" s="29">
        <f t="shared" si="3"/>
        <v>9559.65</v>
      </c>
      <c r="S27" s="42">
        <f t="shared" si="4"/>
        <v>90.63</v>
      </c>
      <c r="T27" s="43">
        <f t="shared" si="5"/>
        <v>-9.3700000000000045</v>
      </c>
    </row>
    <row r="28" spans="1:20" ht="16.5" thickBot="1" x14ac:dyDescent="0.3">
      <c r="A28" s="92" t="s">
        <v>37</v>
      </c>
      <c r="B28" s="93"/>
      <c r="C28" s="94"/>
      <c r="D28" s="44">
        <f>SUM(D7:D27)</f>
        <v>189108</v>
      </c>
      <c r="E28" s="45">
        <f>SUM(E7:E27)</f>
        <v>100</v>
      </c>
      <c r="F28" s="45">
        <f t="shared" ref="F28:T28" si="6">SUM(F7:F27)</f>
        <v>160</v>
      </c>
      <c r="G28" s="45">
        <f t="shared" si="6"/>
        <v>80</v>
      </c>
      <c r="H28" s="45">
        <f t="shared" si="6"/>
        <v>630</v>
      </c>
      <c r="I28" s="45">
        <f t="shared" si="6"/>
        <v>50</v>
      </c>
      <c r="J28" s="45">
        <f t="shared" si="6"/>
        <v>4</v>
      </c>
      <c r="K28" s="45">
        <f t="shared" si="6"/>
        <v>8</v>
      </c>
      <c r="L28" s="45">
        <f t="shared" si="6"/>
        <v>0</v>
      </c>
      <c r="M28" s="45">
        <f t="shared" si="6"/>
        <v>199098</v>
      </c>
      <c r="N28" s="45">
        <f t="shared" si="6"/>
        <v>210868</v>
      </c>
      <c r="O28" s="46">
        <f t="shared" si="6"/>
        <v>5475.1950000000006</v>
      </c>
      <c r="P28" s="45">
        <f t="shared" si="6"/>
        <v>31970</v>
      </c>
      <c r="Q28" s="45">
        <f t="shared" si="6"/>
        <v>2878</v>
      </c>
      <c r="R28" s="45">
        <f t="shared" si="6"/>
        <v>202514.80499999999</v>
      </c>
      <c r="S28" s="45">
        <f t="shared" si="6"/>
        <v>1891.4309999999996</v>
      </c>
      <c r="T28" s="47">
        <f t="shared" si="6"/>
        <v>-986.56900000000007</v>
      </c>
    </row>
    <row r="29" spans="1:20" ht="15.75" thickBot="1" x14ac:dyDescent="0.3">
      <c r="A29" s="95" t="s">
        <v>38</v>
      </c>
      <c r="B29" s="96"/>
      <c r="C29" s="97"/>
      <c r="D29" s="48">
        <f>D4+D5-D28</f>
        <v>660296</v>
      </c>
      <c r="E29" s="48">
        <f t="shared" ref="E29:L29" si="7">E4+E5-E28</f>
        <v>2650</v>
      </c>
      <c r="F29" s="48">
        <f t="shared" si="7"/>
        <v>10540</v>
      </c>
      <c r="G29" s="48">
        <f t="shared" si="7"/>
        <v>1750</v>
      </c>
      <c r="H29" s="48">
        <f t="shared" si="7"/>
        <v>11860</v>
      </c>
      <c r="I29" s="48">
        <f t="shared" si="7"/>
        <v>660</v>
      </c>
      <c r="J29" s="48">
        <f t="shared" si="7"/>
        <v>209</v>
      </c>
      <c r="K29" s="48">
        <f t="shared" si="7"/>
        <v>407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4" priority="43" operator="equal">
      <formula>212030016606640</formula>
    </cfRule>
  </conditionalFormatting>
  <conditionalFormatting sqref="D29 E4:E6 E28:K29">
    <cfRule type="cellIs" dxfId="653" priority="41" operator="equal">
      <formula>$E$4</formula>
    </cfRule>
    <cfRule type="cellIs" dxfId="652" priority="42" operator="equal">
      <formula>2120</formula>
    </cfRule>
  </conditionalFormatting>
  <conditionalFormatting sqref="D29:E29 F4:F6 F28:F29">
    <cfRule type="cellIs" dxfId="651" priority="39" operator="equal">
      <formula>$F$4</formula>
    </cfRule>
    <cfRule type="cellIs" dxfId="650" priority="40" operator="equal">
      <formula>300</formula>
    </cfRule>
  </conditionalFormatting>
  <conditionalFormatting sqref="G4:G6 G28:G29">
    <cfRule type="cellIs" dxfId="649" priority="37" operator="equal">
      <formula>$G$4</formula>
    </cfRule>
    <cfRule type="cellIs" dxfId="648" priority="38" operator="equal">
      <formula>1660</formula>
    </cfRule>
  </conditionalFormatting>
  <conditionalFormatting sqref="H4:H6 H28:H29">
    <cfRule type="cellIs" dxfId="647" priority="35" operator="equal">
      <formula>$H$4</formula>
    </cfRule>
    <cfRule type="cellIs" dxfId="646" priority="36" operator="equal">
      <formula>6640</formula>
    </cfRule>
  </conditionalFormatting>
  <conditionalFormatting sqref="T6:T28">
    <cfRule type="cellIs" dxfId="645" priority="34" operator="lessThan">
      <formula>0</formula>
    </cfRule>
  </conditionalFormatting>
  <conditionalFormatting sqref="T7:T27">
    <cfRule type="cellIs" dxfId="644" priority="31" operator="lessThan">
      <formula>0</formula>
    </cfRule>
    <cfRule type="cellIs" dxfId="643" priority="32" operator="lessThan">
      <formula>0</formula>
    </cfRule>
    <cfRule type="cellIs" dxfId="642" priority="33" operator="lessThan">
      <formula>0</formula>
    </cfRule>
  </conditionalFormatting>
  <conditionalFormatting sqref="E4:E6 E28:K28">
    <cfRule type="cellIs" dxfId="641" priority="30" operator="equal">
      <formula>$E$4</formula>
    </cfRule>
  </conditionalFormatting>
  <conditionalFormatting sqref="D28:D29 D6 D4:M4">
    <cfRule type="cellIs" dxfId="640" priority="29" operator="equal">
      <formula>$D$4</formula>
    </cfRule>
  </conditionalFormatting>
  <conditionalFormatting sqref="I4:I6 I28:I29">
    <cfRule type="cellIs" dxfId="639" priority="28" operator="equal">
      <formula>$I$4</formula>
    </cfRule>
  </conditionalFormatting>
  <conditionalFormatting sqref="J4:J6 J28:J29">
    <cfRule type="cellIs" dxfId="638" priority="27" operator="equal">
      <formula>$J$4</formula>
    </cfRule>
  </conditionalFormatting>
  <conditionalFormatting sqref="K4:K6 K28:K29">
    <cfRule type="cellIs" dxfId="637" priority="26" operator="equal">
      <formula>$K$4</formula>
    </cfRule>
  </conditionalFormatting>
  <conditionalFormatting sqref="M4:M6">
    <cfRule type="cellIs" dxfId="636" priority="25" operator="equal">
      <formula>$L$4</formula>
    </cfRule>
  </conditionalFormatting>
  <conditionalFormatting sqref="T7:T28">
    <cfRule type="cellIs" dxfId="635" priority="22" operator="lessThan">
      <formula>0</formula>
    </cfRule>
    <cfRule type="cellIs" dxfId="634" priority="23" operator="lessThan">
      <formula>0</formula>
    </cfRule>
    <cfRule type="cellIs" dxfId="633" priority="24" operator="lessThan">
      <formula>0</formula>
    </cfRule>
  </conditionalFormatting>
  <conditionalFormatting sqref="D5:K5">
    <cfRule type="cellIs" dxfId="632" priority="21" operator="greaterThan">
      <formula>0</formula>
    </cfRule>
  </conditionalFormatting>
  <conditionalFormatting sqref="T6:T28">
    <cfRule type="cellIs" dxfId="631" priority="20" operator="lessThan">
      <formula>0</formula>
    </cfRule>
  </conditionalFormatting>
  <conditionalFormatting sqref="T7:T27">
    <cfRule type="cellIs" dxfId="630" priority="17" operator="lessThan">
      <formula>0</formula>
    </cfRule>
    <cfRule type="cellIs" dxfId="629" priority="18" operator="lessThan">
      <formula>0</formula>
    </cfRule>
    <cfRule type="cellIs" dxfId="628" priority="19" operator="lessThan">
      <formula>0</formula>
    </cfRule>
  </conditionalFormatting>
  <conditionalFormatting sqref="T7:T28">
    <cfRule type="cellIs" dxfId="627" priority="14" operator="lessThan">
      <formula>0</formula>
    </cfRule>
    <cfRule type="cellIs" dxfId="626" priority="15" operator="lessThan">
      <formula>0</formula>
    </cfRule>
    <cfRule type="cellIs" dxfId="625" priority="16" operator="lessThan">
      <formula>0</formula>
    </cfRule>
  </conditionalFormatting>
  <conditionalFormatting sqref="D5:K5">
    <cfRule type="cellIs" dxfId="624" priority="13" operator="greaterThan">
      <formula>0</formula>
    </cfRule>
  </conditionalFormatting>
  <conditionalFormatting sqref="L4 L6 L28:L29">
    <cfRule type="cellIs" dxfId="623" priority="12" operator="equal">
      <formula>$L$4</formula>
    </cfRule>
  </conditionalFormatting>
  <conditionalFormatting sqref="D7:S7">
    <cfRule type="cellIs" dxfId="622" priority="11" operator="greaterThan">
      <formula>0</formula>
    </cfRule>
  </conditionalFormatting>
  <conditionalFormatting sqref="D9:S9">
    <cfRule type="cellIs" dxfId="621" priority="10" operator="greaterThan">
      <formula>0</formula>
    </cfRule>
  </conditionalFormatting>
  <conditionalFormatting sqref="D11:S11">
    <cfRule type="cellIs" dxfId="620" priority="9" operator="greaterThan">
      <formula>0</formula>
    </cfRule>
  </conditionalFormatting>
  <conditionalFormatting sqref="D13:S13">
    <cfRule type="cellIs" dxfId="619" priority="8" operator="greaterThan">
      <formula>0</formula>
    </cfRule>
  </conditionalFormatting>
  <conditionalFormatting sqref="D15:S15">
    <cfRule type="cellIs" dxfId="618" priority="7" operator="greaterThan">
      <formula>0</formula>
    </cfRule>
  </conditionalFormatting>
  <conditionalFormatting sqref="D17:S17">
    <cfRule type="cellIs" dxfId="617" priority="6" operator="greaterThan">
      <formula>0</formula>
    </cfRule>
  </conditionalFormatting>
  <conditionalFormatting sqref="D19:S19">
    <cfRule type="cellIs" dxfId="616" priority="5" operator="greaterThan">
      <formula>0</formula>
    </cfRule>
  </conditionalFormatting>
  <conditionalFormatting sqref="D21:S21">
    <cfRule type="cellIs" dxfId="615" priority="4" operator="greaterThan">
      <formula>0</formula>
    </cfRule>
  </conditionalFormatting>
  <conditionalFormatting sqref="D23:S23">
    <cfRule type="cellIs" dxfId="614" priority="3" operator="greaterThan">
      <formula>0</formula>
    </cfRule>
  </conditionalFormatting>
  <conditionalFormatting sqref="D25:S25">
    <cfRule type="cellIs" dxfId="613" priority="2" operator="greaterThan">
      <formula>0</formula>
    </cfRule>
  </conditionalFormatting>
  <conditionalFormatting sqref="D27:S27">
    <cfRule type="cellIs" dxfId="61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7" activePane="bottomLeft" state="frozen"/>
      <selection pane="bottomLeft" activeCell="B19" sqref="A19:XFD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140625" bestFit="1" customWidth="1"/>
    <col min="11" max="11" width="6.7109375" bestFit="1" customWidth="1"/>
    <col min="12" max="12" width="6.7109375" hidden="1" customWidth="1"/>
    <col min="13" max="13" width="9.140625" hidden="1" customWidth="1"/>
    <col min="14" max="14" width="12.7109375" bestFit="1" customWidth="1"/>
    <col min="15" max="15" width="10.5703125" customWidth="1"/>
    <col min="16" max="16" width="7.7109375" bestFit="1" customWidth="1"/>
    <col min="17" max="17" width="6.42578125" customWidth="1"/>
    <col min="18" max="18" width="10.85546875" bestFit="1" customWidth="1"/>
    <col min="19" max="19" width="12.42578125" customWidth="1"/>
  </cols>
  <sheetData>
    <row r="1" spans="1:22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2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2" ht="18.75" x14ac:dyDescent="0.25">
      <c r="A3" s="102" t="s">
        <v>72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2" x14ac:dyDescent="0.25">
      <c r="A4" s="106" t="s">
        <v>1</v>
      </c>
      <c r="B4" s="106"/>
      <c r="C4" s="1"/>
      <c r="D4" s="2">
        <f>'18'!D29</f>
        <v>660296</v>
      </c>
      <c r="E4" s="2">
        <f>'18'!E29</f>
        <v>2650</v>
      </c>
      <c r="F4" s="2">
        <f>'18'!F29</f>
        <v>10540</v>
      </c>
      <c r="G4" s="2">
        <f>'18'!G29</f>
        <v>1750</v>
      </c>
      <c r="H4" s="2">
        <f>'18'!H29</f>
        <v>11860</v>
      </c>
      <c r="I4" s="2">
        <f>'18'!I29</f>
        <v>660</v>
      </c>
      <c r="J4" s="2">
        <f>'18'!J29</f>
        <v>209</v>
      </c>
      <c r="K4" s="2">
        <f>'18'!K29</f>
        <v>407</v>
      </c>
      <c r="L4" s="2">
        <f>'18'!L29</f>
        <v>35</v>
      </c>
      <c r="M4" s="3"/>
      <c r="N4" s="108"/>
      <c r="O4" s="109"/>
      <c r="P4" s="109"/>
      <c r="Q4" s="109"/>
      <c r="R4" s="109"/>
      <c r="S4" s="109"/>
      <c r="T4" s="109"/>
      <c r="U4" s="109"/>
      <c r="V4" s="110"/>
    </row>
    <row r="5" spans="1:22" x14ac:dyDescent="0.25">
      <c r="A5" s="106" t="s">
        <v>2</v>
      </c>
      <c r="B5" s="106"/>
      <c r="C5" s="1"/>
      <c r="D5" s="1">
        <v>571428</v>
      </c>
      <c r="E5" s="4"/>
      <c r="F5" s="4"/>
      <c r="G5" s="4"/>
      <c r="H5" s="4"/>
      <c r="I5" s="1"/>
      <c r="J5" s="1"/>
      <c r="K5" s="1"/>
      <c r="L5" s="1"/>
      <c r="M5" s="5"/>
      <c r="N5" s="108"/>
      <c r="O5" s="109"/>
      <c r="P5" s="109"/>
      <c r="Q5" s="109"/>
      <c r="R5" s="109"/>
      <c r="S5" s="109"/>
      <c r="T5" s="109"/>
      <c r="U5" s="109"/>
      <c r="V5" s="110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58" t="s">
        <v>73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18872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18872</v>
      </c>
      <c r="N7" s="24">
        <f>D7+E7*20+F7*10+G7*9+H7*9+I7*191+J7*191+K7*182+L7*100</f>
        <v>20018</v>
      </c>
      <c r="O7" s="25">
        <f>M7*2.75%</f>
        <v>518.98</v>
      </c>
      <c r="P7" s="26">
        <v>-300</v>
      </c>
      <c r="Q7" s="26">
        <v>117</v>
      </c>
      <c r="R7" s="24">
        <f>M7-(M7*2.75%)+I7*191+J7*191+K7*182+L7*100-Q7</f>
        <v>19382.02</v>
      </c>
      <c r="S7" s="25">
        <f>M7*0.95%</f>
        <v>179.28399999999999</v>
      </c>
      <c r="T7" s="59">
        <f>S7-Q7</f>
        <v>62.283999999999992</v>
      </c>
      <c r="U7" s="65">
        <v>82</v>
      </c>
      <c r="V7" s="66">
        <f>R7-U7</f>
        <v>19300.02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15929</v>
      </c>
      <c r="E8" s="30"/>
      <c r="F8" s="30"/>
      <c r="G8" s="30">
        <v>20</v>
      </c>
      <c r="H8" s="30">
        <v>40</v>
      </c>
      <c r="I8" s="20">
        <v>2</v>
      </c>
      <c r="J8" s="20"/>
      <c r="K8" s="20">
        <v>1</v>
      </c>
      <c r="L8" s="20"/>
      <c r="M8" s="20">
        <f t="shared" ref="M8:M27" si="0">D8+E8*20+F8*10+G8*9+H8*9</f>
        <v>16469</v>
      </c>
      <c r="N8" s="24">
        <f t="shared" ref="N8:N27" si="1">D8+E8*20+F8*10+G8*9+H8*9+I8*191+J8*191+K8*182+L8*100</f>
        <v>17033</v>
      </c>
      <c r="O8" s="25">
        <f t="shared" ref="O8:O27" si="2">M8*2.75%</f>
        <v>452.89749999999998</v>
      </c>
      <c r="P8" s="26"/>
      <c r="Q8" s="26">
        <v>99</v>
      </c>
      <c r="R8" s="24">
        <f t="shared" ref="R8:R27" si="3">M8-(M8*2.75%)+I8*191+J8*191+K8*182+L8*100-Q8</f>
        <v>16481.102500000001</v>
      </c>
      <c r="S8" s="25">
        <f t="shared" ref="S8:S27" si="4">M8*0.95%</f>
        <v>156.4555</v>
      </c>
      <c r="T8" s="59">
        <f t="shared" ref="T8:T27" si="5">S8-Q8</f>
        <v>57.455500000000001</v>
      </c>
      <c r="U8" s="65">
        <v>82</v>
      </c>
      <c r="V8" s="66">
        <f t="shared" ref="V8:V27" si="6">R8-U8</f>
        <v>16399.102500000001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27977</v>
      </c>
      <c r="E9" s="30"/>
      <c r="F9" s="30"/>
      <c r="G9" s="30"/>
      <c r="H9" s="30"/>
      <c r="I9" s="20">
        <v>17</v>
      </c>
      <c r="J9" s="20"/>
      <c r="K9" s="20">
        <v>3</v>
      </c>
      <c r="L9" s="20"/>
      <c r="M9" s="20">
        <f t="shared" si="0"/>
        <v>27977</v>
      </c>
      <c r="N9" s="24">
        <f t="shared" si="1"/>
        <v>31770</v>
      </c>
      <c r="O9" s="25">
        <f t="shared" si="2"/>
        <v>769.36749999999995</v>
      </c>
      <c r="P9" s="26"/>
      <c r="Q9" s="26">
        <v>123</v>
      </c>
      <c r="R9" s="24">
        <f t="shared" si="3"/>
        <v>30877.6325</v>
      </c>
      <c r="S9" s="25">
        <f t="shared" si="4"/>
        <v>265.78149999999999</v>
      </c>
      <c r="T9" s="59">
        <f t="shared" si="5"/>
        <v>142.78149999999999</v>
      </c>
      <c r="U9" s="65">
        <v>165</v>
      </c>
      <c r="V9" s="66">
        <f t="shared" si="6"/>
        <v>30712.6325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14272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14272</v>
      </c>
      <c r="N10" s="24">
        <f t="shared" si="1"/>
        <v>14272</v>
      </c>
      <c r="O10" s="25">
        <f t="shared" si="2"/>
        <v>392.48</v>
      </c>
      <c r="P10" s="26"/>
      <c r="Q10" s="26">
        <v>30</v>
      </c>
      <c r="R10" s="24">
        <f t="shared" si="3"/>
        <v>13849.52</v>
      </c>
      <c r="S10" s="25">
        <f t="shared" si="4"/>
        <v>135.584</v>
      </c>
      <c r="T10" s="59">
        <f t="shared" si="5"/>
        <v>105.584</v>
      </c>
      <c r="U10" s="65">
        <v>60</v>
      </c>
      <c r="V10" s="66">
        <f t="shared" si="6"/>
        <v>13789.52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9710</v>
      </c>
      <c r="E11" s="30"/>
      <c r="F11" s="30"/>
      <c r="G11" s="32"/>
      <c r="H11" s="30"/>
      <c r="I11" s="20">
        <v>1</v>
      </c>
      <c r="J11" s="20"/>
      <c r="K11" s="20"/>
      <c r="L11" s="20"/>
      <c r="M11" s="20">
        <f t="shared" si="0"/>
        <v>9710</v>
      </c>
      <c r="N11" s="24">
        <f t="shared" si="1"/>
        <v>9901</v>
      </c>
      <c r="O11" s="25">
        <f t="shared" si="2"/>
        <v>267.02499999999998</v>
      </c>
      <c r="P11" s="26"/>
      <c r="Q11" s="26">
        <v>48</v>
      </c>
      <c r="R11" s="24">
        <f t="shared" si="3"/>
        <v>9585.9750000000004</v>
      </c>
      <c r="S11" s="25">
        <f t="shared" si="4"/>
        <v>92.245000000000005</v>
      </c>
      <c r="T11" s="59">
        <f t="shared" si="5"/>
        <v>44.245000000000005</v>
      </c>
      <c r="U11" s="65">
        <v>45</v>
      </c>
      <c r="V11" s="66">
        <f t="shared" si="6"/>
        <v>9540.9750000000004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15623</v>
      </c>
      <c r="E12" s="30"/>
      <c r="F12" s="30"/>
      <c r="G12" s="30"/>
      <c r="H12" s="30"/>
      <c r="I12" s="20">
        <v>53</v>
      </c>
      <c r="J12" s="20"/>
      <c r="K12" s="20">
        <v>5</v>
      </c>
      <c r="L12" s="20"/>
      <c r="M12" s="20">
        <f t="shared" si="0"/>
        <v>15623</v>
      </c>
      <c r="N12" s="24">
        <f t="shared" si="1"/>
        <v>26656</v>
      </c>
      <c r="O12" s="25">
        <f t="shared" si="2"/>
        <v>429.63249999999999</v>
      </c>
      <c r="P12" s="26"/>
      <c r="Q12" s="26">
        <v>31</v>
      </c>
      <c r="R12" s="24">
        <f t="shared" si="3"/>
        <v>26195.3675</v>
      </c>
      <c r="S12" s="25">
        <f t="shared" si="4"/>
        <v>148.41849999999999</v>
      </c>
      <c r="T12" s="59">
        <f t="shared" si="5"/>
        <v>117.41849999999999</v>
      </c>
      <c r="U12" s="65">
        <v>105</v>
      </c>
      <c r="V12" s="66">
        <f t="shared" si="6"/>
        <v>26090.3675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>
        <v>15000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15000</v>
      </c>
      <c r="N13" s="24">
        <f t="shared" si="1"/>
        <v>15000</v>
      </c>
      <c r="O13" s="25">
        <f t="shared" si="2"/>
        <v>412.5</v>
      </c>
      <c r="P13" s="26"/>
      <c r="Q13" s="26">
        <v>3</v>
      </c>
      <c r="R13" s="24">
        <f t="shared" si="3"/>
        <v>14584.5</v>
      </c>
      <c r="S13" s="25">
        <f t="shared" si="4"/>
        <v>142.5</v>
      </c>
      <c r="T13" s="59">
        <f t="shared" si="5"/>
        <v>139.5</v>
      </c>
      <c r="U13" s="65">
        <v>75</v>
      </c>
      <c r="V13" s="66">
        <f t="shared" si="6"/>
        <v>14509.5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35516</v>
      </c>
      <c r="E14" s="30"/>
      <c r="F14" s="30"/>
      <c r="G14" s="30"/>
      <c r="H14" s="30">
        <v>100</v>
      </c>
      <c r="I14" s="20">
        <v>4</v>
      </c>
      <c r="J14" s="20"/>
      <c r="K14" s="20"/>
      <c r="L14" s="20"/>
      <c r="M14" s="20">
        <f t="shared" si="0"/>
        <v>36416</v>
      </c>
      <c r="N14" s="24">
        <f t="shared" si="1"/>
        <v>37180</v>
      </c>
      <c r="O14" s="25">
        <f t="shared" si="2"/>
        <v>1001.44</v>
      </c>
      <c r="P14" s="26"/>
      <c r="Q14" s="26"/>
      <c r="R14" s="24">
        <f t="shared" si="3"/>
        <v>36178.559999999998</v>
      </c>
      <c r="S14" s="25">
        <f t="shared" si="4"/>
        <v>345.952</v>
      </c>
      <c r="T14" s="59">
        <f t="shared" si="5"/>
        <v>345.952</v>
      </c>
      <c r="U14" s="65">
        <v>210</v>
      </c>
      <c r="V14" s="66">
        <f t="shared" si="6"/>
        <v>35968.559999999998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16689</v>
      </c>
      <c r="E15" s="30">
        <v>10</v>
      </c>
      <c r="F15" s="30">
        <v>10</v>
      </c>
      <c r="G15" s="30"/>
      <c r="H15" s="30">
        <v>10</v>
      </c>
      <c r="I15" s="20"/>
      <c r="J15" s="20"/>
      <c r="K15" s="20"/>
      <c r="L15" s="20"/>
      <c r="M15" s="20">
        <f t="shared" si="0"/>
        <v>17079</v>
      </c>
      <c r="N15" s="24">
        <f t="shared" si="1"/>
        <v>17079</v>
      </c>
      <c r="O15" s="25">
        <f t="shared" si="2"/>
        <v>469.67250000000001</v>
      </c>
      <c r="P15" s="26">
        <v>-2010</v>
      </c>
      <c r="Q15" s="26">
        <v>124</v>
      </c>
      <c r="R15" s="24">
        <f t="shared" si="3"/>
        <v>16485.327499999999</v>
      </c>
      <c r="S15" s="25">
        <f t="shared" si="4"/>
        <v>162.25049999999999</v>
      </c>
      <c r="T15" s="59">
        <f t="shared" si="5"/>
        <v>38.250499999999988</v>
      </c>
      <c r="U15" s="65">
        <v>75</v>
      </c>
      <c r="V15" s="66">
        <f t="shared" si="6"/>
        <v>16410.327499999999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49334</v>
      </c>
      <c r="E16" s="30"/>
      <c r="F16" s="30">
        <v>100</v>
      </c>
      <c r="G16" s="30">
        <v>50</v>
      </c>
      <c r="H16" s="30">
        <v>100</v>
      </c>
      <c r="I16" s="20">
        <v>11</v>
      </c>
      <c r="J16" s="20"/>
      <c r="K16" s="20">
        <v>2</v>
      </c>
      <c r="L16" s="20"/>
      <c r="M16" s="20">
        <f t="shared" si="0"/>
        <v>51684</v>
      </c>
      <c r="N16" s="24">
        <f t="shared" si="1"/>
        <v>54149</v>
      </c>
      <c r="O16" s="25">
        <f t="shared" si="2"/>
        <v>1421.31</v>
      </c>
      <c r="P16" s="26"/>
      <c r="Q16" s="26">
        <v>101</v>
      </c>
      <c r="R16" s="24">
        <f t="shared" si="3"/>
        <v>52626.69</v>
      </c>
      <c r="S16" s="25">
        <f t="shared" si="4"/>
        <v>490.99799999999999</v>
      </c>
      <c r="T16" s="59">
        <f t="shared" si="5"/>
        <v>389.99799999999999</v>
      </c>
      <c r="U16" s="65">
        <v>300</v>
      </c>
      <c r="V16" s="66">
        <f t="shared" si="6"/>
        <v>52326.69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21331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21331</v>
      </c>
      <c r="N17" s="24">
        <f t="shared" si="1"/>
        <v>21331</v>
      </c>
      <c r="O17" s="25">
        <f t="shared" si="2"/>
        <v>586.60249999999996</v>
      </c>
      <c r="P17" s="26"/>
      <c r="Q17" s="26">
        <v>100</v>
      </c>
      <c r="R17" s="24">
        <f t="shared" si="3"/>
        <v>20644.397499999999</v>
      </c>
      <c r="S17" s="25">
        <f t="shared" si="4"/>
        <v>202.64449999999999</v>
      </c>
      <c r="T17" s="59">
        <f t="shared" si="5"/>
        <v>102.64449999999999</v>
      </c>
      <c r="U17" s="65">
        <v>120</v>
      </c>
      <c r="V17" s="66">
        <f t="shared" si="6"/>
        <v>20524.397499999999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16653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16653</v>
      </c>
      <c r="N18" s="24">
        <f t="shared" si="1"/>
        <v>16653</v>
      </c>
      <c r="O18" s="25">
        <f t="shared" si="2"/>
        <v>457.95749999999998</v>
      </c>
      <c r="P18" s="26"/>
      <c r="Q18" s="26">
        <v>97</v>
      </c>
      <c r="R18" s="24">
        <f t="shared" si="3"/>
        <v>16098.0425</v>
      </c>
      <c r="S18" s="25">
        <f t="shared" si="4"/>
        <v>158.20349999999999</v>
      </c>
      <c r="T18" s="59">
        <f t="shared" si="5"/>
        <v>61.203499999999991</v>
      </c>
      <c r="U18" s="65">
        <v>98</v>
      </c>
      <c r="V18" s="66">
        <f t="shared" si="6"/>
        <v>16000.0425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>
        <v>8975</v>
      </c>
      <c r="E19" s="30">
        <v>200</v>
      </c>
      <c r="F19" s="30">
        <v>200</v>
      </c>
      <c r="G19" s="30"/>
      <c r="H19" s="30">
        <v>200</v>
      </c>
      <c r="I19" s="20">
        <v>5</v>
      </c>
      <c r="J19" s="20"/>
      <c r="K19" s="20">
        <v>5</v>
      </c>
      <c r="L19" s="20"/>
      <c r="M19" s="20">
        <f t="shared" si="0"/>
        <v>16775</v>
      </c>
      <c r="N19" s="24">
        <f t="shared" si="1"/>
        <v>18640</v>
      </c>
      <c r="O19" s="25">
        <f t="shared" si="2"/>
        <v>461.3125</v>
      </c>
      <c r="P19" s="26"/>
      <c r="Q19" s="26">
        <v>150</v>
      </c>
      <c r="R19" s="24">
        <f t="shared" si="3"/>
        <v>18028.6875</v>
      </c>
      <c r="S19" s="25">
        <f t="shared" si="4"/>
        <v>159.36249999999998</v>
      </c>
      <c r="T19" s="59">
        <f t="shared" si="5"/>
        <v>9.3624999999999829</v>
      </c>
      <c r="U19" s="65">
        <v>45</v>
      </c>
      <c r="V19" s="66">
        <f t="shared" si="6"/>
        <v>17983.6875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7859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7859</v>
      </c>
      <c r="N20" s="24">
        <f t="shared" si="1"/>
        <v>7859</v>
      </c>
      <c r="O20" s="25">
        <f t="shared" si="2"/>
        <v>216.1225</v>
      </c>
      <c r="P20" s="26"/>
      <c r="Q20" s="26">
        <v>120</v>
      </c>
      <c r="R20" s="24">
        <f t="shared" si="3"/>
        <v>7522.8774999999996</v>
      </c>
      <c r="S20" s="25">
        <f t="shared" si="4"/>
        <v>74.660499999999999</v>
      </c>
      <c r="T20" s="59">
        <f t="shared" si="5"/>
        <v>-45.339500000000001</v>
      </c>
      <c r="U20" s="65">
        <v>45</v>
      </c>
      <c r="V20" s="66">
        <f t="shared" si="6"/>
        <v>7477.8774999999996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7126</v>
      </c>
      <c r="E21" s="30">
        <v>20</v>
      </c>
      <c r="F21" s="30"/>
      <c r="G21" s="30"/>
      <c r="H21" s="30">
        <v>50</v>
      </c>
      <c r="I21" s="20">
        <v>8</v>
      </c>
      <c r="J21" s="20"/>
      <c r="K21" s="20"/>
      <c r="L21" s="20"/>
      <c r="M21" s="20">
        <f t="shared" si="0"/>
        <v>7976</v>
      </c>
      <c r="N21" s="24">
        <f t="shared" si="1"/>
        <v>9504</v>
      </c>
      <c r="O21" s="25">
        <f t="shared" si="2"/>
        <v>219.34</v>
      </c>
      <c r="P21" s="26"/>
      <c r="Q21" s="26">
        <v>20</v>
      </c>
      <c r="R21" s="24">
        <f t="shared" si="3"/>
        <v>9264.66</v>
      </c>
      <c r="S21" s="25">
        <f t="shared" si="4"/>
        <v>75.771999999999991</v>
      </c>
      <c r="T21" s="59">
        <f t="shared" si="5"/>
        <v>55.771999999999991</v>
      </c>
      <c r="U21" s="65">
        <v>30</v>
      </c>
      <c r="V21" s="66">
        <f t="shared" si="6"/>
        <v>9234.66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43001</v>
      </c>
      <c r="E22" s="30">
        <v>50</v>
      </c>
      <c r="F22" s="30">
        <v>100</v>
      </c>
      <c r="G22" s="20"/>
      <c r="H22" s="30">
        <v>30</v>
      </c>
      <c r="I22" s="20">
        <v>25</v>
      </c>
      <c r="J22" s="20"/>
      <c r="K22" s="20"/>
      <c r="L22" s="20"/>
      <c r="M22" s="20">
        <f t="shared" si="0"/>
        <v>45271</v>
      </c>
      <c r="N22" s="24">
        <f t="shared" si="1"/>
        <v>50046</v>
      </c>
      <c r="O22" s="25">
        <f t="shared" si="2"/>
        <v>1244.9525000000001</v>
      </c>
      <c r="P22" s="26"/>
      <c r="Q22" s="26">
        <v>150</v>
      </c>
      <c r="R22" s="24">
        <f t="shared" si="3"/>
        <v>48651.047500000001</v>
      </c>
      <c r="S22" s="25">
        <f t="shared" si="4"/>
        <v>430.0745</v>
      </c>
      <c r="T22" s="59">
        <f t="shared" si="5"/>
        <v>280.0745</v>
      </c>
      <c r="U22" s="65">
        <v>240</v>
      </c>
      <c r="V22" s="66">
        <f t="shared" si="6"/>
        <v>48411.047500000001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14116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14116</v>
      </c>
      <c r="N23" s="24">
        <f t="shared" si="1"/>
        <v>14116</v>
      </c>
      <c r="O23" s="25">
        <f t="shared" si="2"/>
        <v>388.19</v>
      </c>
      <c r="P23" s="26">
        <v>14915</v>
      </c>
      <c r="Q23" s="26">
        <v>120</v>
      </c>
      <c r="R23" s="24">
        <f t="shared" si="3"/>
        <v>13607.81</v>
      </c>
      <c r="S23" s="25">
        <f t="shared" si="4"/>
        <v>134.102</v>
      </c>
      <c r="T23" s="59">
        <f t="shared" si="5"/>
        <v>14.102000000000004</v>
      </c>
      <c r="U23" s="65">
        <v>75</v>
      </c>
      <c r="V23" s="66">
        <f t="shared" si="6"/>
        <v>13532.81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54799</v>
      </c>
      <c r="E24" s="30"/>
      <c r="F24" s="30"/>
      <c r="G24" s="30"/>
      <c r="H24" s="30">
        <v>250</v>
      </c>
      <c r="I24" s="20">
        <v>17</v>
      </c>
      <c r="J24" s="20"/>
      <c r="K24" s="20">
        <v>5</v>
      </c>
      <c r="L24" s="20"/>
      <c r="M24" s="20">
        <f t="shared" si="0"/>
        <v>57049</v>
      </c>
      <c r="N24" s="24">
        <f t="shared" si="1"/>
        <v>61206</v>
      </c>
      <c r="O24" s="25">
        <f t="shared" si="2"/>
        <v>1568.8475000000001</v>
      </c>
      <c r="P24" s="26"/>
      <c r="Q24" s="26"/>
      <c r="R24" s="24">
        <f t="shared" si="3"/>
        <v>59637.152499999997</v>
      </c>
      <c r="S24" s="25">
        <f t="shared" si="4"/>
        <v>541.96550000000002</v>
      </c>
      <c r="T24" s="59">
        <f t="shared" si="5"/>
        <v>541.96550000000002</v>
      </c>
      <c r="U24" s="65">
        <v>375</v>
      </c>
      <c r="V24" s="66">
        <f t="shared" si="6"/>
        <v>59262.152499999997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11562</v>
      </c>
      <c r="E25" s="30"/>
      <c r="F25" s="30">
        <v>40</v>
      </c>
      <c r="G25" s="30">
        <v>10</v>
      </c>
      <c r="H25" s="30">
        <v>260</v>
      </c>
      <c r="I25" s="20"/>
      <c r="J25" s="20"/>
      <c r="K25" s="20">
        <v>5</v>
      </c>
      <c r="L25" s="20"/>
      <c r="M25" s="20">
        <f t="shared" si="0"/>
        <v>14392</v>
      </c>
      <c r="N25" s="24">
        <f t="shared" si="1"/>
        <v>15302</v>
      </c>
      <c r="O25" s="25">
        <f t="shared" si="2"/>
        <v>395.78000000000003</v>
      </c>
      <c r="P25" s="26"/>
      <c r="Q25" s="26">
        <v>100</v>
      </c>
      <c r="R25" s="24">
        <f t="shared" si="3"/>
        <v>14806.22</v>
      </c>
      <c r="S25" s="25">
        <f t="shared" si="4"/>
        <v>136.72399999999999</v>
      </c>
      <c r="T25" s="59">
        <f t="shared" si="5"/>
        <v>36.72399999999999</v>
      </c>
      <c r="U25" s="65">
        <v>45</v>
      </c>
      <c r="V25" s="66">
        <f t="shared" si="6"/>
        <v>14761.22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16888</v>
      </c>
      <c r="E26" s="29"/>
      <c r="F26" s="30"/>
      <c r="G26" s="30">
        <v>180</v>
      </c>
      <c r="H26" s="30"/>
      <c r="I26" s="20">
        <v>10</v>
      </c>
      <c r="J26" s="20"/>
      <c r="K26" s="20"/>
      <c r="L26" s="20"/>
      <c r="M26" s="20">
        <f t="shared" si="0"/>
        <v>18508</v>
      </c>
      <c r="N26" s="24">
        <f t="shared" si="1"/>
        <v>20418</v>
      </c>
      <c r="O26" s="25">
        <f t="shared" si="2"/>
        <v>508.97</v>
      </c>
      <c r="P26" s="26"/>
      <c r="Q26" s="26">
        <v>95</v>
      </c>
      <c r="R26" s="24">
        <f t="shared" si="3"/>
        <v>19814.03</v>
      </c>
      <c r="S26" s="25">
        <f t="shared" si="4"/>
        <v>175.82599999999999</v>
      </c>
      <c r="T26" s="59">
        <f t="shared" si="5"/>
        <v>80.825999999999993</v>
      </c>
      <c r="U26" s="65">
        <v>90</v>
      </c>
      <c r="V26" s="66">
        <f t="shared" si="6"/>
        <v>19724.03</v>
      </c>
    </row>
    <row r="27" spans="1:22" ht="19.5" thickBot="1" x14ac:dyDescent="0.35">
      <c r="A27" s="75">
        <v>21</v>
      </c>
      <c r="B27" s="31">
        <v>1908446154</v>
      </c>
      <c r="C27" s="31" t="s">
        <v>36</v>
      </c>
      <c r="D27" s="37">
        <v>14315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14315</v>
      </c>
      <c r="N27" s="40">
        <f t="shared" si="1"/>
        <v>14315</v>
      </c>
      <c r="O27" s="42">
        <f t="shared" si="2"/>
        <v>393.66250000000002</v>
      </c>
      <c r="P27" s="41">
        <v>12100</v>
      </c>
      <c r="Q27" s="41">
        <v>100</v>
      </c>
      <c r="R27" s="40">
        <f t="shared" si="3"/>
        <v>13821.3375</v>
      </c>
      <c r="S27" s="42">
        <f t="shared" si="4"/>
        <v>135.99250000000001</v>
      </c>
      <c r="T27" s="60">
        <f t="shared" si="5"/>
        <v>35.992500000000007</v>
      </c>
      <c r="U27" s="78">
        <v>75</v>
      </c>
      <c r="V27" s="76">
        <f t="shared" si="6"/>
        <v>13746.3375</v>
      </c>
    </row>
    <row r="28" spans="1:22" ht="16.5" thickBot="1" x14ac:dyDescent="0.3">
      <c r="A28" s="92" t="s">
        <v>37</v>
      </c>
      <c r="B28" s="93"/>
      <c r="C28" s="94"/>
      <c r="D28" s="44">
        <f>SUM(D7:D27)</f>
        <v>435547</v>
      </c>
      <c r="E28" s="45">
        <f>SUM(E7:E27)</f>
        <v>280</v>
      </c>
      <c r="F28" s="45">
        <f t="shared" ref="F28:V28" si="7">SUM(F7:F27)</f>
        <v>450</v>
      </c>
      <c r="G28" s="45">
        <f t="shared" si="7"/>
        <v>260</v>
      </c>
      <c r="H28" s="45">
        <f t="shared" si="7"/>
        <v>1040</v>
      </c>
      <c r="I28" s="45">
        <f t="shared" si="7"/>
        <v>159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457347</v>
      </c>
      <c r="N28" s="45">
        <f t="shared" si="7"/>
        <v>492448</v>
      </c>
      <c r="O28" s="46">
        <f t="shared" si="7"/>
        <v>12577.042500000001</v>
      </c>
      <c r="P28" s="45">
        <f t="shared" si="7"/>
        <v>24705</v>
      </c>
      <c r="Q28" s="45">
        <f t="shared" si="7"/>
        <v>1728</v>
      </c>
      <c r="R28" s="45">
        <f t="shared" si="7"/>
        <v>478142.95750000002</v>
      </c>
      <c r="S28" s="45">
        <f t="shared" si="7"/>
        <v>4344.7965000000004</v>
      </c>
      <c r="T28" s="45">
        <f t="shared" si="7"/>
        <v>2616.7964999999999</v>
      </c>
      <c r="U28" s="45">
        <f t="shared" si="7"/>
        <v>2437</v>
      </c>
      <c r="V28" s="47">
        <f t="shared" si="7"/>
        <v>475705.95750000002</v>
      </c>
    </row>
    <row r="29" spans="1:22" ht="15.75" thickBot="1" x14ac:dyDescent="0.3">
      <c r="A29" s="112" t="s">
        <v>38</v>
      </c>
      <c r="B29" s="113"/>
      <c r="C29" s="114"/>
      <c r="D29" s="77">
        <f>D4+D5-D28</f>
        <v>796177</v>
      </c>
      <c r="E29" s="77">
        <f t="shared" ref="E29:L29" si="8">E4+E5-E28</f>
        <v>2370</v>
      </c>
      <c r="F29" s="77">
        <f t="shared" si="8"/>
        <v>10090</v>
      </c>
      <c r="G29" s="77">
        <f t="shared" si="8"/>
        <v>1490</v>
      </c>
      <c r="H29" s="77">
        <f t="shared" si="8"/>
        <v>10820</v>
      </c>
      <c r="I29" s="77">
        <f t="shared" si="8"/>
        <v>501</v>
      </c>
      <c r="J29" s="77">
        <f t="shared" si="8"/>
        <v>209</v>
      </c>
      <c r="K29" s="77">
        <f t="shared" si="8"/>
        <v>381</v>
      </c>
      <c r="L29" s="77">
        <f t="shared" si="8"/>
        <v>35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1" priority="63" operator="equal">
      <formula>212030016606640</formula>
    </cfRule>
  </conditionalFormatting>
  <conditionalFormatting sqref="D29 E4:E6 E28:K29">
    <cfRule type="cellIs" dxfId="610" priority="61" operator="equal">
      <formula>$E$4</formula>
    </cfRule>
    <cfRule type="cellIs" dxfId="609" priority="62" operator="equal">
      <formula>2120</formula>
    </cfRule>
  </conditionalFormatting>
  <conditionalFormatting sqref="D29:E29 F4:F6 F28:F29">
    <cfRule type="cellIs" dxfId="608" priority="59" operator="equal">
      <formula>$F$4</formula>
    </cfRule>
    <cfRule type="cellIs" dxfId="607" priority="60" operator="equal">
      <formula>300</formula>
    </cfRule>
  </conditionalFormatting>
  <conditionalFormatting sqref="G4:G6 G28:G29">
    <cfRule type="cellIs" dxfId="606" priority="57" operator="equal">
      <formula>$G$4</formula>
    </cfRule>
    <cfRule type="cellIs" dxfId="605" priority="58" operator="equal">
      <formula>1660</formula>
    </cfRule>
  </conditionalFormatting>
  <conditionalFormatting sqref="H4:H6 H28:H29">
    <cfRule type="cellIs" dxfId="604" priority="55" operator="equal">
      <formula>$H$4</formula>
    </cfRule>
    <cfRule type="cellIs" dxfId="603" priority="56" operator="equal">
      <formula>6640</formula>
    </cfRule>
  </conditionalFormatting>
  <conditionalFormatting sqref="T6:T28 U28:V28">
    <cfRule type="cellIs" dxfId="602" priority="54" operator="lessThan">
      <formula>0</formula>
    </cfRule>
  </conditionalFormatting>
  <conditionalFormatting sqref="T7:T27">
    <cfRule type="cellIs" dxfId="601" priority="51" operator="lessThan">
      <formula>0</formula>
    </cfRule>
    <cfRule type="cellIs" dxfId="600" priority="52" operator="lessThan">
      <formula>0</formula>
    </cfRule>
    <cfRule type="cellIs" dxfId="599" priority="53" operator="lessThan">
      <formula>0</formula>
    </cfRule>
  </conditionalFormatting>
  <conditionalFormatting sqref="E4:E6 E28:K28">
    <cfRule type="cellIs" dxfId="598" priority="50" operator="equal">
      <formula>$E$4</formula>
    </cfRule>
  </conditionalFormatting>
  <conditionalFormatting sqref="D28:D29 D6 D4:M4">
    <cfRule type="cellIs" dxfId="597" priority="49" operator="equal">
      <formula>$D$4</formula>
    </cfRule>
  </conditionalFormatting>
  <conditionalFormatting sqref="I4:I6 I28:I29">
    <cfRule type="cellIs" dxfId="596" priority="48" operator="equal">
      <formula>$I$4</formula>
    </cfRule>
  </conditionalFormatting>
  <conditionalFormatting sqref="J4:J6 J28:J29">
    <cfRule type="cellIs" dxfId="595" priority="47" operator="equal">
      <formula>$J$4</formula>
    </cfRule>
  </conditionalFormatting>
  <conditionalFormatting sqref="K4:K6 K28:K29">
    <cfRule type="cellIs" dxfId="594" priority="46" operator="equal">
      <formula>$K$4</formula>
    </cfRule>
  </conditionalFormatting>
  <conditionalFormatting sqref="M4:M6">
    <cfRule type="cellIs" dxfId="593" priority="45" operator="equal">
      <formula>$L$4</formula>
    </cfRule>
  </conditionalFormatting>
  <conditionalFormatting sqref="T7:T28 U28:V28">
    <cfRule type="cellIs" dxfId="592" priority="42" operator="lessThan">
      <formula>0</formula>
    </cfRule>
    <cfRule type="cellIs" dxfId="591" priority="43" operator="lessThan">
      <formula>0</formula>
    </cfRule>
    <cfRule type="cellIs" dxfId="590" priority="44" operator="lessThan">
      <formula>0</formula>
    </cfRule>
  </conditionalFormatting>
  <conditionalFormatting sqref="D5:K5">
    <cfRule type="cellIs" dxfId="589" priority="41" operator="greaterThan">
      <formula>0</formula>
    </cfRule>
  </conditionalFormatting>
  <conditionalFormatting sqref="T6:T28 U28:V28">
    <cfRule type="cellIs" dxfId="588" priority="40" operator="lessThan">
      <formula>0</formula>
    </cfRule>
  </conditionalFormatting>
  <conditionalFormatting sqref="T7:T27">
    <cfRule type="cellIs" dxfId="587" priority="37" operator="lessThan">
      <formula>0</formula>
    </cfRule>
    <cfRule type="cellIs" dxfId="586" priority="38" operator="lessThan">
      <formula>0</formula>
    </cfRule>
    <cfRule type="cellIs" dxfId="585" priority="39" operator="lessThan">
      <formula>0</formula>
    </cfRule>
  </conditionalFormatting>
  <conditionalFormatting sqref="T7:T28 U28:V28">
    <cfRule type="cellIs" dxfId="584" priority="34" operator="lessThan">
      <formula>0</formula>
    </cfRule>
    <cfRule type="cellIs" dxfId="583" priority="35" operator="lessThan">
      <formula>0</formula>
    </cfRule>
    <cfRule type="cellIs" dxfId="582" priority="36" operator="lessThan">
      <formula>0</formula>
    </cfRule>
  </conditionalFormatting>
  <conditionalFormatting sqref="D5:K5">
    <cfRule type="cellIs" dxfId="581" priority="33" operator="greaterThan">
      <formula>0</formula>
    </cfRule>
  </conditionalFormatting>
  <conditionalFormatting sqref="L4 L6 L28:L29">
    <cfRule type="cellIs" dxfId="580" priority="32" operator="equal">
      <formula>$L$4</formula>
    </cfRule>
  </conditionalFormatting>
  <conditionalFormatting sqref="D7:S7">
    <cfRule type="cellIs" dxfId="579" priority="31" operator="greaterThan">
      <formula>0</formula>
    </cfRule>
  </conditionalFormatting>
  <conditionalFormatting sqref="D9:S9">
    <cfRule type="cellIs" dxfId="578" priority="30" operator="greaterThan">
      <formula>0</formula>
    </cfRule>
  </conditionalFormatting>
  <conditionalFormatting sqref="D11:S11">
    <cfRule type="cellIs" dxfId="577" priority="29" operator="greaterThan">
      <formula>0</formula>
    </cfRule>
  </conditionalFormatting>
  <conditionalFormatting sqref="D13:S13">
    <cfRule type="cellIs" dxfId="576" priority="28" operator="greaterThan">
      <formula>0</formula>
    </cfRule>
  </conditionalFormatting>
  <conditionalFormatting sqref="D15:S15">
    <cfRule type="cellIs" dxfId="575" priority="27" operator="greaterThan">
      <formula>0</formula>
    </cfRule>
  </conditionalFormatting>
  <conditionalFormatting sqref="D17:S17">
    <cfRule type="cellIs" dxfId="574" priority="26" operator="greaterThan">
      <formula>0</formula>
    </cfRule>
  </conditionalFormatting>
  <conditionalFormatting sqref="D19:S19">
    <cfRule type="cellIs" dxfId="573" priority="25" operator="greaterThan">
      <formula>0</formula>
    </cfRule>
  </conditionalFormatting>
  <conditionalFormatting sqref="D21:S21">
    <cfRule type="cellIs" dxfId="572" priority="24" operator="greaterThan">
      <formula>0</formula>
    </cfRule>
  </conditionalFormatting>
  <conditionalFormatting sqref="D23:S23">
    <cfRule type="cellIs" dxfId="571" priority="23" operator="greaterThan">
      <formula>0</formula>
    </cfRule>
  </conditionalFormatting>
  <conditionalFormatting sqref="D25:S25">
    <cfRule type="cellIs" dxfId="570" priority="22" operator="greaterThan">
      <formula>0</formula>
    </cfRule>
  </conditionalFormatting>
  <conditionalFormatting sqref="D27:S27">
    <cfRule type="cellIs" dxfId="569" priority="21" operator="greaterThan">
      <formula>0</formula>
    </cfRule>
  </conditionalFormatting>
  <conditionalFormatting sqref="U6">
    <cfRule type="cellIs" dxfId="568" priority="20" operator="lessThan">
      <formula>0</formula>
    </cfRule>
  </conditionalFormatting>
  <conditionalFormatting sqref="U6">
    <cfRule type="cellIs" dxfId="567" priority="19" operator="lessThan">
      <formula>0</formula>
    </cfRule>
  </conditionalFormatting>
  <conditionalFormatting sqref="V6">
    <cfRule type="cellIs" dxfId="566" priority="18" operator="lessThan">
      <formula>0</formula>
    </cfRule>
  </conditionalFormatting>
  <conditionalFormatting sqref="V6">
    <cfRule type="cellIs" dxfId="565" priority="17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2" sqref="F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'1'!D29</f>
        <v>767546</v>
      </c>
      <c r="E4" s="2">
        <f>'1'!E29</f>
        <v>4550</v>
      </c>
      <c r="F4" s="2">
        <f>'1'!F29</f>
        <v>13160</v>
      </c>
      <c r="G4" s="2">
        <f>'1'!G29</f>
        <v>0</v>
      </c>
      <c r="H4" s="2">
        <f>'1'!H29</f>
        <v>11470</v>
      </c>
      <c r="I4" s="2">
        <f>'1'!I29</f>
        <v>546</v>
      </c>
      <c r="J4" s="2">
        <f>'1'!J29</f>
        <v>180</v>
      </c>
      <c r="K4" s="2">
        <f>'1'!K29</f>
        <v>203</v>
      </c>
      <c r="L4" s="2">
        <f>'1'!L29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15638</v>
      </c>
      <c r="E7" s="22">
        <v>50</v>
      </c>
      <c r="F7" s="22">
        <v>50</v>
      </c>
      <c r="G7" s="22"/>
      <c r="H7" s="22">
        <v>60</v>
      </c>
      <c r="I7" s="23"/>
      <c r="J7" s="23"/>
      <c r="K7" s="23"/>
      <c r="L7" s="23"/>
      <c r="M7" s="20">
        <f>D7+E7*20+F7*10+G7*9+H7*9</f>
        <v>17678</v>
      </c>
      <c r="N7" s="24">
        <f>D7+E7*20+F7*10+G7*9+H7*9+I7*191+J7*191+K7*182+L7*100</f>
        <v>17678</v>
      </c>
      <c r="O7" s="25">
        <f>M7*2.75%</f>
        <v>486.14499999999998</v>
      </c>
      <c r="P7" s="26"/>
      <c r="Q7" s="26">
        <v>120</v>
      </c>
      <c r="R7" s="24">
        <f>M7-(M7*2.75%)+I7*191+J7*191+K7*182+L7*100-Q7</f>
        <v>17071.855</v>
      </c>
      <c r="S7" s="25">
        <f>M7*0.95%</f>
        <v>167.941</v>
      </c>
      <c r="T7" s="26">
        <f>S7-Q7</f>
        <v>47.941000000000003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3921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3921</v>
      </c>
      <c r="N8" s="24">
        <f t="shared" ref="N8:N27" si="1">D8+E8*20+F8*10+G8*9+H8*9+I8*191+J8*191+K8*182+L8*100</f>
        <v>3921</v>
      </c>
      <c r="O8" s="25">
        <f t="shared" ref="O8:O27" si="2">M8*2.75%</f>
        <v>107.8275</v>
      </c>
      <c r="P8" s="26"/>
      <c r="Q8" s="26"/>
      <c r="R8" s="24">
        <f t="shared" ref="R8:R27" si="3">M8-(M8*2.75%)+I8*191+J8*191+K8*182+L8*100-Q8</f>
        <v>3813.1725000000001</v>
      </c>
      <c r="S8" s="25">
        <f t="shared" ref="S8:S27" si="4">M8*0.95%</f>
        <v>37.249499999999998</v>
      </c>
      <c r="T8" s="26">
        <f t="shared" ref="T8:T27" si="5">S8-Q8</f>
        <v>37.249499999999998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13869</v>
      </c>
      <c r="E9" s="30"/>
      <c r="F9" s="30"/>
      <c r="G9" s="30"/>
      <c r="H9" s="30">
        <v>250</v>
      </c>
      <c r="I9" s="20">
        <v>5</v>
      </c>
      <c r="J9" s="20"/>
      <c r="K9" s="20"/>
      <c r="L9" s="20"/>
      <c r="M9" s="20">
        <f t="shared" si="0"/>
        <v>16119</v>
      </c>
      <c r="N9" s="24">
        <f t="shared" si="1"/>
        <v>17074</v>
      </c>
      <c r="O9" s="25">
        <f t="shared" si="2"/>
        <v>443.27249999999998</v>
      </c>
      <c r="P9" s="26"/>
      <c r="Q9" s="26">
        <v>115</v>
      </c>
      <c r="R9" s="24">
        <f t="shared" si="3"/>
        <v>16515.727500000001</v>
      </c>
      <c r="S9" s="25">
        <f t="shared" si="4"/>
        <v>153.13049999999998</v>
      </c>
      <c r="T9" s="26">
        <f t="shared" si="5"/>
        <v>38.130499999999984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5281</v>
      </c>
      <c r="E10" s="30"/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5911</v>
      </c>
      <c r="N10" s="24">
        <f t="shared" si="1"/>
        <v>6866</v>
      </c>
      <c r="O10" s="25">
        <f t="shared" si="2"/>
        <v>162.55250000000001</v>
      </c>
      <c r="P10" s="26"/>
      <c r="Q10" s="26">
        <v>28</v>
      </c>
      <c r="R10" s="24">
        <f t="shared" si="3"/>
        <v>6675.4475000000002</v>
      </c>
      <c r="S10" s="25">
        <f t="shared" si="4"/>
        <v>56.154499999999999</v>
      </c>
      <c r="T10" s="26">
        <f t="shared" si="5"/>
        <v>28.154499999999999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3241</v>
      </c>
      <c r="E11" s="30"/>
      <c r="F11" s="30"/>
      <c r="G11" s="32"/>
      <c r="H11" s="30"/>
      <c r="I11" s="20"/>
      <c r="J11" s="20"/>
      <c r="K11" s="20">
        <v>6</v>
      </c>
      <c r="L11" s="20"/>
      <c r="M11" s="20">
        <f t="shared" si="0"/>
        <v>3241</v>
      </c>
      <c r="N11" s="24">
        <f t="shared" si="1"/>
        <v>4333</v>
      </c>
      <c r="O11" s="25">
        <f t="shared" si="2"/>
        <v>89.127499999999998</v>
      </c>
      <c r="P11" s="26"/>
      <c r="Q11" s="26">
        <v>31</v>
      </c>
      <c r="R11" s="24">
        <f t="shared" si="3"/>
        <v>4212.8724999999995</v>
      </c>
      <c r="S11" s="25">
        <f t="shared" si="4"/>
        <v>30.7895</v>
      </c>
      <c r="T11" s="26">
        <f t="shared" si="5"/>
        <v>-0.21049999999999969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4746</v>
      </c>
      <c r="E12" s="30"/>
      <c r="F12" s="30"/>
      <c r="G12" s="30"/>
      <c r="H12" s="30"/>
      <c r="I12" s="20">
        <v>50</v>
      </c>
      <c r="J12" s="20">
        <v>25</v>
      </c>
      <c r="K12" s="20">
        <v>1</v>
      </c>
      <c r="L12" s="20"/>
      <c r="M12" s="20">
        <f t="shared" si="0"/>
        <v>4746</v>
      </c>
      <c r="N12" s="24">
        <f t="shared" si="1"/>
        <v>19253</v>
      </c>
      <c r="O12" s="25">
        <f t="shared" si="2"/>
        <v>130.51500000000001</v>
      </c>
      <c r="P12" s="26"/>
      <c r="Q12" s="26">
        <v>30</v>
      </c>
      <c r="R12" s="24">
        <f t="shared" si="3"/>
        <v>19092.485000000001</v>
      </c>
      <c r="S12" s="25">
        <f t="shared" si="4"/>
        <v>45.086999999999996</v>
      </c>
      <c r="T12" s="26">
        <f t="shared" si="5"/>
        <v>15.086999999999996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6128</v>
      </c>
      <c r="N13" s="24">
        <f t="shared" si="1"/>
        <v>6128</v>
      </c>
      <c r="O13" s="25">
        <f t="shared" si="2"/>
        <v>168.52</v>
      </c>
      <c r="P13" s="26"/>
      <c r="Q13" s="26"/>
      <c r="R13" s="24">
        <f t="shared" si="3"/>
        <v>5959.48</v>
      </c>
      <c r="S13" s="25">
        <f t="shared" si="4"/>
        <v>58.216000000000001</v>
      </c>
      <c r="T13" s="26">
        <f t="shared" si="5"/>
        <v>58.216000000000001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10027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10027</v>
      </c>
      <c r="N14" s="24">
        <f t="shared" si="1"/>
        <v>11847</v>
      </c>
      <c r="O14" s="25">
        <f t="shared" si="2"/>
        <v>275.74250000000001</v>
      </c>
      <c r="P14" s="26"/>
      <c r="Q14" s="26">
        <v>121</v>
      </c>
      <c r="R14" s="24">
        <f t="shared" si="3"/>
        <v>11450.2575</v>
      </c>
      <c r="S14" s="25">
        <f t="shared" si="4"/>
        <v>95.256500000000003</v>
      </c>
      <c r="T14" s="26">
        <f t="shared" si="5"/>
        <v>-25.743499999999997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14569</v>
      </c>
      <c r="E15" s="30">
        <v>10</v>
      </c>
      <c r="F15" s="30">
        <v>10</v>
      </c>
      <c r="G15" s="30"/>
      <c r="H15" s="30">
        <v>10</v>
      </c>
      <c r="I15" s="20">
        <v>5</v>
      </c>
      <c r="J15" s="20"/>
      <c r="K15" s="20">
        <v>1</v>
      </c>
      <c r="L15" s="20"/>
      <c r="M15" s="20">
        <f t="shared" si="0"/>
        <v>14959</v>
      </c>
      <c r="N15" s="24">
        <f t="shared" si="1"/>
        <v>16096</v>
      </c>
      <c r="O15" s="25">
        <f t="shared" si="2"/>
        <v>411.3725</v>
      </c>
      <c r="P15" s="26"/>
      <c r="Q15" s="26">
        <v>134</v>
      </c>
      <c r="R15" s="24">
        <f t="shared" si="3"/>
        <v>15550.627500000001</v>
      </c>
      <c r="S15" s="25">
        <f t="shared" si="4"/>
        <v>142.1105</v>
      </c>
      <c r="T15" s="26">
        <f t="shared" si="5"/>
        <v>8.1105000000000018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15514</v>
      </c>
      <c r="E16" s="30"/>
      <c r="F16" s="30"/>
      <c r="G16" s="30"/>
      <c r="H16" s="30">
        <v>60</v>
      </c>
      <c r="I16" s="20">
        <v>3</v>
      </c>
      <c r="J16" s="20"/>
      <c r="K16" s="20"/>
      <c r="L16" s="20"/>
      <c r="M16" s="20">
        <f t="shared" si="0"/>
        <v>16054</v>
      </c>
      <c r="N16" s="24">
        <f t="shared" si="1"/>
        <v>16627</v>
      </c>
      <c r="O16" s="25">
        <f t="shared" si="2"/>
        <v>441.48500000000001</v>
      </c>
      <c r="P16" s="26"/>
      <c r="Q16" s="26">
        <v>115</v>
      </c>
      <c r="R16" s="24">
        <f t="shared" si="3"/>
        <v>16070.514999999999</v>
      </c>
      <c r="S16" s="25">
        <f t="shared" si="4"/>
        <v>152.51300000000001</v>
      </c>
      <c r="T16" s="26">
        <f t="shared" si="5"/>
        <v>37.513000000000005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7082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7082</v>
      </c>
      <c r="N17" s="24">
        <f t="shared" si="1"/>
        <v>7082</v>
      </c>
      <c r="O17" s="25">
        <f t="shared" si="2"/>
        <v>194.755</v>
      </c>
      <c r="P17" s="26"/>
      <c r="Q17" s="26">
        <v>67</v>
      </c>
      <c r="R17" s="24">
        <f t="shared" si="3"/>
        <v>6820.2449999999999</v>
      </c>
      <c r="S17" s="25">
        <f t="shared" si="4"/>
        <v>67.278999999999996</v>
      </c>
      <c r="T17" s="26">
        <f t="shared" si="5"/>
        <v>0.27899999999999636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10028</v>
      </c>
      <c r="N18" s="24">
        <f t="shared" si="1"/>
        <v>10028</v>
      </c>
      <c r="O18" s="25">
        <f t="shared" si="2"/>
        <v>275.77</v>
      </c>
      <c r="P18" s="26"/>
      <c r="Q18" s="26">
        <v>152</v>
      </c>
      <c r="R18" s="24">
        <f t="shared" si="3"/>
        <v>9600.23</v>
      </c>
      <c r="S18" s="25">
        <f t="shared" si="4"/>
        <v>95.265999999999991</v>
      </c>
      <c r="T18" s="26">
        <f t="shared" si="5"/>
        <v>-56.734000000000009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10697</v>
      </c>
      <c r="E19" s="30"/>
      <c r="F19" s="30"/>
      <c r="G19" s="30"/>
      <c r="H19" s="30">
        <v>40</v>
      </c>
      <c r="I19" s="20">
        <v>1</v>
      </c>
      <c r="J19" s="20"/>
      <c r="K19" s="20">
        <v>1</v>
      </c>
      <c r="L19" s="20"/>
      <c r="M19" s="20">
        <f t="shared" si="0"/>
        <v>11057</v>
      </c>
      <c r="N19" s="24">
        <f t="shared" si="1"/>
        <v>11430</v>
      </c>
      <c r="O19" s="25">
        <f t="shared" si="2"/>
        <v>304.0675</v>
      </c>
      <c r="P19" s="26"/>
      <c r="Q19" s="26">
        <v>120</v>
      </c>
      <c r="R19" s="24">
        <f t="shared" si="3"/>
        <v>11005.932500000001</v>
      </c>
      <c r="S19" s="25">
        <f t="shared" si="4"/>
        <v>105.0415</v>
      </c>
      <c r="T19" s="26">
        <f t="shared" si="5"/>
        <v>-14.958500000000001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5963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5963</v>
      </c>
      <c r="N20" s="24">
        <f t="shared" si="1"/>
        <v>5963</v>
      </c>
      <c r="O20" s="25">
        <f t="shared" si="2"/>
        <v>163.98249999999999</v>
      </c>
      <c r="P20" s="26"/>
      <c r="Q20" s="26">
        <v>100</v>
      </c>
      <c r="R20" s="24">
        <f t="shared" si="3"/>
        <v>5699.0174999999999</v>
      </c>
      <c r="S20" s="25">
        <f t="shared" si="4"/>
        <v>56.648499999999999</v>
      </c>
      <c r="T20" s="26">
        <f t="shared" si="5"/>
        <v>-43.351500000000001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3861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3861</v>
      </c>
      <c r="N21" s="24">
        <f t="shared" si="1"/>
        <v>3861</v>
      </c>
      <c r="O21" s="25">
        <f t="shared" si="2"/>
        <v>106.17749999999999</v>
      </c>
      <c r="P21" s="26"/>
      <c r="Q21" s="26">
        <v>34</v>
      </c>
      <c r="R21" s="24">
        <f t="shared" si="3"/>
        <v>3720.8225000000002</v>
      </c>
      <c r="S21" s="25">
        <f t="shared" si="4"/>
        <v>36.679499999999997</v>
      </c>
      <c r="T21" s="26">
        <f t="shared" si="5"/>
        <v>2.6794999999999973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12419</v>
      </c>
      <c r="E22" s="30">
        <v>70</v>
      </c>
      <c r="F22" s="30">
        <v>60</v>
      </c>
      <c r="G22" s="20"/>
      <c r="H22" s="30"/>
      <c r="I22" s="20"/>
      <c r="J22" s="20"/>
      <c r="K22" s="20"/>
      <c r="L22" s="20"/>
      <c r="M22" s="20">
        <f t="shared" si="0"/>
        <v>14419</v>
      </c>
      <c r="N22" s="24">
        <f t="shared" si="1"/>
        <v>14419</v>
      </c>
      <c r="O22" s="25">
        <f t="shared" si="2"/>
        <v>396.52249999999998</v>
      </c>
      <c r="P22" s="26"/>
      <c r="Q22" s="26">
        <v>100</v>
      </c>
      <c r="R22" s="24">
        <f t="shared" si="3"/>
        <v>13922.477500000001</v>
      </c>
      <c r="S22" s="25">
        <f t="shared" si="4"/>
        <v>136.98050000000001</v>
      </c>
      <c r="T22" s="26">
        <f t="shared" si="5"/>
        <v>36.980500000000006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5365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5365</v>
      </c>
      <c r="N23" s="24">
        <f t="shared" si="1"/>
        <v>5365</v>
      </c>
      <c r="O23" s="25">
        <f t="shared" si="2"/>
        <v>147.53749999999999</v>
      </c>
      <c r="P23" s="26"/>
      <c r="Q23" s="26">
        <v>50</v>
      </c>
      <c r="R23" s="24">
        <f t="shared" si="3"/>
        <v>5167.4624999999996</v>
      </c>
      <c r="S23" s="25">
        <f t="shared" si="4"/>
        <v>50.967500000000001</v>
      </c>
      <c r="T23" s="26">
        <f t="shared" si="5"/>
        <v>0.96750000000000114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13258</v>
      </c>
      <c r="E24" s="30">
        <v>30</v>
      </c>
      <c r="F24" s="30">
        <v>20</v>
      </c>
      <c r="G24" s="30"/>
      <c r="H24" s="30">
        <v>50</v>
      </c>
      <c r="I24" s="20">
        <v>5</v>
      </c>
      <c r="J24" s="20"/>
      <c r="K24" s="20">
        <v>5</v>
      </c>
      <c r="L24" s="20"/>
      <c r="M24" s="20">
        <f t="shared" si="0"/>
        <v>14508</v>
      </c>
      <c r="N24" s="24">
        <f t="shared" si="1"/>
        <v>16373</v>
      </c>
      <c r="O24" s="25">
        <f t="shared" si="2"/>
        <v>398.97</v>
      </c>
      <c r="P24" s="26"/>
      <c r="Q24" s="26">
        <v>114</v>
      </c>
      <c r="R24" s="24">
        <f t="shared" si="3"/>
        <v>15860.03</v>
      </c>
      <c r="S24" s="25">
        <f t="shared" si="4"/>
        <v>137.82599999999999</v>
      </c>
      <c r="T24" s="26">
        <f t="shared" si="5"/>
        <v>23.825999999999993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7027</v>
      </c>
      <c r="E25" s="30"/>
      <c r="F25" s="30"/>
      <c r="G25" s="30"/>
      <c r="H25" s="30">
        <v>80</v>
      </c>
      <c r="I25" s="20"/>
      <c r="J25" s="20"/>
      <c r="K25" s="20"/>
      <c r="L25" s="20"/>
      <c r="M25" s="20">
        <f t="shared" si="0"/>
        <v>7747</v>
      </c>
      <c r="N25" s="24">
        <f t="shared" si="1"/>
        <v>7747</v>
      </c>
      <c r="O25" s="25">
        <f t="shared" si="2"/>
        <v>213.04249999999999</v>
      </c>
      <c r="P25" s="26">
        <v>20470</v>
      </c>
      <c r="Q25" s="26">
        <v>84</v>
      </c>
      <c r="R25" s="24">
        <f t="shared" si="3"/>
        <v>7449.9575000000004</v>
      </c>
      <c r="S25" s="25">
        <f t="shared" si="4"/>
        <v>73.596499999999992</v>
      </c>
      <c r="T25" s="26">
        <f t="shared" si="5"/>
        <v>-10.403500000000008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8280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8280</v>
      </c>
      <c r="N26" s="24">
        <f t="shared" si="1"/>
        <v>8280</v>
      </c>
      <c r="O26" s="25">
        <f t="shared" si="2"/>
        <v>227.7</v>
      </c>
      <c r="P26" s="26"/>
      <c r="Q26" s="26">
        <v>117</v>
      </c>
      <c r="R26" s="24">
        <f t="shared" si="3"/>
        <v>7935.3</v>
      </c>
      <c r="S26" s="25">
        <f t="shared" si="4"/>
        <v>78.66</v>
      </c>
      <c r="T26" s="26">
        <f t="shared" si="5"/>
        <v>-38.340000000000003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3049</v>
      </c>
      <c r="E27" s="38"/>
      <c r="F27" s="39"/>
      <c r="G27" s="39"/>
      <c r="H27" s="39"/>
      <c r="I27" s="31">
        <v>6</v>
      </c>
      <c r="J27" s="31">
        <v>1</v>
      </c>
      <c r="K27" s="31">
        <v>1</v>
      </c>
      <c r="L27" s="31"/>
      <c r="M27" s="31">
        <f t="shared" si="0"/>
        <v>3049</v>
      </c>
      <c r="N27" s="40">
        <f t="shared" si="1"/>
        <v>4568</v>
      </c>
      <c r="O27" s="25">
        <f t="shared" si="2"/>
        <v>83.847499999999997</v>
      </c>
      <c r="P27" s="41">
        <v>10500</v>
      </c>
      <c r="Q27" s="41">
        <v>50</v>
      </c>
      <c r="R27" s="24">
        <f t="shared" si="3"/>
        <v>4434.1525000000001</v>
      </c>
      <c r="S27" s="42">
        <f t="shared" si="4"/>
        <v>28.965499999999999</v>
      </c>
      <c r="T27" s="41">
        <f t="shared" si="5"/>
        <v>-21.034500000000001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179963</v>
      </c>
      <c r="E28" s="45">
        <f>SUM(E7:E27)</f>
        <v>160</v>
      </c>
      <c r="F28" s="45">
        <f t="shared" ref="F28:T28" si="6">SUM(F7:F27)</f>
        <v>140</v>
      </c>
      <c r="G28" s="45">
        <f t="shared" si="6"/>
        <v>0</v>
      </c>
      <c r="H28" s="45">
        <f t="shared" si="6"/>
        <v>620</v>
      </c>
      <c r="I28" s="45">
        <f t="shared" si="6"/>
        <v>80</v>
      </c>
      <c r="J28" s="45">
        <f t="shared" si="6"/>
        <v>26</v>
      </c>
      <c r="K28" s="45">
        <f t="shared" si="6"/>
        <v>25</v>
      </c>
      <c r="L28" s="45">
        <f t="shared" si="6"/>
        <v>0</v>
      </c>
      <c r="M28" s="45">
        <f t="shared" si="6"/>
        <v>190143</v>
      </c>
      <c r="N28" s="45">
        <f t="shared" si="6"/>
        <v>214939</v>
      </c>
      <c r="O28" s="46">
        <f t="shared" si="6"/>
        <v>5228.9324999999999</v>
      </c>
      <c r="P28" s="45">
        <f t="shared" si="6"/>
        <v>30970</v>
      </c>
      <c r="Q28" s="45">
        <f t="shared" si="6"/>
        <v>1682</v>
      </c>
      <c r="R28" s="45">
        <f t="shared" si="6"/>
        <v>208028.06749999995</v>
      </c>
      <c r="S28" s="45">
        <f t="shared" si="6"/>
        <v>1806.3584999999998</v>
      </c>
      <c r="T28" s="47">
        <f t="shared" si="6"/>
        <v>124.35849999999996</v>
      </c>
    </row>
    <row r="29" spans="1:20" ht="15.75" thickBot="1" x14ac:dyDescent="0.3">
      <c r="A29" s="95" t="s">
        <v>38</v>
      </c>
      <c r="B29" s="96"/>
      <c r="C29" s="97"/>
      <c r="D29" s="48">
        <f>D4+D5-D28</f>
        <v>587583</v>
      </c>
      <c r="E29" s="48">
        <f t="shared" ref="E29:L29" si="7">E4+E5-E28</f>
        <v>4390</v>
      </c>
      <c r="F29" s="48">
        <f t="shared" si="7"/>
        <v>13020</v>
      </c>
      <c r="G29" s="48">
        <f t="shared" si="7"/>
        <v>0</v>
      </c>
      <c r="H29" s="48">
        <f t="shared" si="7"/>
        <v>10850</v>
      </c>
      <c r="I29" s="48">
        <f t="shared" si="7"/>
        <v>466</v>
      </c>
      <c r="J29" s="48">
        <f t="shared" si="7"/>
        <v>154</v>
      </c>
      <c r="K29" s="48">
        <f t="shared" si="7"/>
        <v>178</v>
      </c>
      <c r="L29" s="48">
        <f t="shared" si="7"/>
        <v>39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46" priority="43" operator="equal">
      <formula>212030016606640</formula>
    </cfRule>
  </conditionalFormatting>
  <conditionalFormatting sqref="D29 E4:E6 E28:K29">
    <cfRule type="cellIs" dxfId="1345" priority="41" operator="equal">
      <formula>$E$4</formula>
    </cfRule>
    <cfRule type="cellIs" dxfId="1344" priority="42" operator="equal">
      <formula>2120</formula>
    </cfRule>
  </conditionalFormatting>
  <conditionalFormatting sqref="D29:E29 F4:F6 F28:F29">
    <cfRule type="cellIs" dxfId="1343" priority="39" operator="equal">
      <formula>$F$4</formula>
    </cfRule>
    <cfRule type="cellIs" dxfId="1342" priority="40" operator="equal">
      <formula>300</formula>
    </cfRule>
  </conditionalFormatting>
  <conditionalFormatting sqref="G4:G6 G28:G29">
    <cfRule type="cellIs" dxfId="1341" priority="37" operator="equal">
      <formula>$G$4</formula>
    </cfRule>
    <cfRule type="cellIs" dxfId="1340" priority="38" operator="equal">
      <formula>1660</formula>
    </cfRule>
  </conditionalFormatting>
  <conditionalFormatting sqref="H4:H6 H28:H29">
    <cfRule type="cellIs" dxfId="1339" priority="35" operator="equal">
      <formula>$H$4</formula>
    </cfRule>
    <cfRule type="cellIs" dxfId="1338" priority="36" operator="equal">
      <formula>6640</formula>
    </cfRule>
  </conditionalFormatting>
  <conditionalFormatting sqref="T6:T28">
    <cfRule type="cellIs" dxfId="1337" priority="34" operator="lessThan">
      <formula>0</formula>
    </cfRule>
  </conditionalFormatting>
  <conditionalFormatting sqref="T7:T27">
    <cfRule type="cellIs" dxfId="1336" priority="31" operator="lessThan">
      <formula>0</formula>
    </cfRule>
    <cfRule type="cellIs" dxfId="1335" priority="32" operator="lessThan">
      <formula>0</formula>
    </cfRule>
    <cfRule type="cellIs" dxfId="1334" priority="33" operator="lessThan">
      <formula>0</formula>
    </cfRule>
  </conditionalFormatting>
  <conditionalFormatting sqref="E4:E6 E28:K28">
    <cfRule type="cellIs" dxfId="1333" priority="30" operator="equal">
      <formula>$E$4</formula>
    </cfRule>
  </conditionalFormatting>
  <conditionalFormatting sqref="D28:D29 D6 D4:M4">
    <cfRule type="cellIs" dxfId="1332" priority="29" operator="equal">
      <formula>$D$4</formula>
    </cfRule>
  </conditionalFormatting>
  <conditionalFormatting sqref="I4:I6 I28:I29">
    <cfRule type="cellIs" dxfId="1331" priority="28" operator="equal">
      <formula>$I$4</formula>
    </cfRule>
  </conditionalFormatting>
  <conditionalFormatting sqref="J4:J6 J28:J29">
    <cfRule type="cellIs" dxfId="1330" priority="27" operator="equal">
      <formula>$J$4</formula>
    </cfRule>
  </conditionalFormatting>
  <conditionalFormatting sqref="K4:K6 K28:K29">
    <cfRule type="cellIs" dxfId="1329" priority="26" operator="equal">
      <formula>$K$4</formula>
    </cfRule>
  </conditionalFormatting>
  <conditionalFormatting sqref="M4:M6">
    <cfRule type="cellIs" dxfId="1328" priority="25" operator="equal">
      <formula>$L$4</formula>
    </cfRule>
  </conditionalFormatting>
  <conditionalFormatting sqref="T7:T28">
    <cfRule type="cellIs" dxfId="1327" priority="22" operator="lessThan">
      <formula>0</formula>
    </cfRule>
    <cfRule type="cellIs" dxfId="1326" priority="23" operator="lessThan">
      <formula>0</formula>
    </cfRule>
    <cfRule type="cellIs" dxfId="1325" priority="24" operator="lessThan">
      <formula>0</formula>
    </cfRule>
  </conditionalFormatting>
  <conditionalFormatting sqref="D5:K5">
    <cfRule type="cellIs" dxfId="1324" priority="21" operator="greaterThan">
      <formula>0</formula>
    </cfRule>
  </conditionalFormatting>
  <conditionalFormatting sqref="T6:T28">
    <cfRule type="cellIs" dxfId="1323" priority="20" operator="lessThan">
      <formula>0</formula>
    </cfRule>
  </conditionalFormatting>
  <conditionalFormatting sqref="T7:T27">
    <cfRule type="cellIs" dxfId="1322" priority="17" operator="lessThan">
      <formula>0</formula>
    </cfRule>
    <cfRule type="cellIs" dxfId="1321" priority="18" operator="lessThan">
      <formula>0</formula>
    </cfRule>
    <cfRule type="cellIs" dxfId="1320" priority="19" operator="lessThan">
      <formula>0</formula>
    </cfRule>
  </conditionalFormatting>
  <conditionalFormatting sqref="T7:T28">
    <cfRule type="cellIs" dxfId="1319" priority="14" operator="lessThan">
      <formula>0</formula>
    </cfRule>
    <cfRule type="cellIs" dxfId="1318" priority="15" operator="lessThan">
      <formula>0</formula>
    </cfRule>
    <cfRule type="cellIs" dxfId="1317" priority="16" operator="lessThan">
      <formula>0</formula>
    </cfRule>
  </conditionalFormatting>
  <conditionalFormatting sqref="D5:K5">
    <cfRule type="cellIs" dxfId="1316" priority="13" operator="greaterThan">
      <formula>0</formula>
    </cfRule>
  </conditionalFormatting>
  <conditionalFormatting sqref="L4 L6 L28:L29">
    <cfRule type="cellIs" dxfId="1315" priority="12" operator="equal">
      <formula>$L$4</formula>
    </cfRule>
  </conditionalFormatting>
  <conditionalFormatting sqref="D7:S7">
    <cfRule type="cellIs" dxfId="1314" priority="11" operator="greaterThan">
      <formula>0</formula>
    </cfRule>
  </conditionalFormatting>
  <conditionalFormatting sqref="D9:S9">
    <cfRule type="cellIs" dxfId="1313" priority="10" operator="greaterThan">
      <formula>0</formula>
    </cfRule>
  </conditionalFormatting>
  <conditionalFormatting sqref="D11:S11">
    <cfRule type="cellIs" dxfId="1312" priority="9" operator="greaterThan">
      <formula>0</formula>
    </cfRule>
  </conditionalFormatting>
  <conditionalFormatting sqref="D13:S13">
    <cfRule type="cellIs" dxfId="1311" priority="8" operator="greaterThan">
      <formula>0</formula>
    </cfRule>
  </conditionalFormatting>
  <conditionalFormatting sqref="D15:S15">
    <cfRule type="cellIs" dxfId="1310" priority="7" operator="greaterThan">
      <formula>0</formula>
    </cfRule>
  </conditionalFormatting>
  <conditionalFormatting sqref="D17:S17">
    <cfRule type="cellIs" dxfId="1309" priority="6" operator="greaterThan">
      <formula>0</formula>
    </cfRule>
  </conditionalFormatting>
  <conditionalFormatting sqref="D19:S19">
    <cfRule type="cellIs" dxfId="1308" priority="5" operator="greaterThan">
      <formula>0</formula>
    </cfRule>
  </conditionalFormatting>
  <conditionalFormatting sqref="D21:S21">
    <cfRule type="cellIs" dxfId="1307" priority="4" operator="greaterThan">
      <formula>0</formula>
    </cfRule>
  </conditionalFormatting>
  <conditionalFormatting sqref="D23:S23">
    <cfRule type="cellIs" dxfId="1306" priority="3" operator="greaterThan">
      <formula>0</formula>
    </cfRule>
  </conditionalFormatting>
  <conditionalFormatting sqref="D25:S25">
    <cfRule type="cellIs" dxfId="1305" priority="2" operator="greaterThan">
      <formula>0</formula>
    </cfRule>
  </conditionalFormatting>
  <conditionalFormatting sqref="D27:S27">
    <cfRule type="cellIs" dxfId="1304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3" activePane="bottomLeft" state="frozen"/>
      <selection pane="bottomLeft" activeCell="C19" sqref="C19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2" max="12" width="0" hidden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3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3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3" ht="18.75" x14ac:dyDescent="0.25">
      <c r="A3" s="102" t="s">
        <v>74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3" x14ac:dyDescent="0.25">
      <c r="A4" s="106" t="s">
        <v>1</v>
      </c>
      <c r="B4" s="106"/>
      <c r="C4" s="1"/>
      <c r="D4" s="2">
        <f>'19'!D29</f>
        <v>796177</v>
      </c>
      <c r="E4" s="2">
        <f>'19'!E29</f>
        <v>2370</v>
      </c>
      <c r="F4" s="2">
        <f>'19'!F29</f>
        <v>10090</v>
      </c>
      <c r="G4" s="2">
        <f>'19'!G29</f>
        <v>1490</v>
      </c>
      <c r="H4" s="2">
        <f>'19'!H29</f>
        <v>10820</v>
      </c>
      <c r="I4" s="2">
        <f>'19'!I29</f>
        <v>501</v>
      </c>
      <c r="J4" s="2">
        <f>'19'!J29</f>
        <v>209</v>
      </c>
      <c r="K4" s="2">
        <f>'19'!K29</f>
        <v>381</v>
      </c>
      <c r="L4" s="2">
        <f>'19'!L29</f>
        <v>35</v>
      </c>
      <c r="M4" s="3"/>
      <c r="N4" s="107"/>
      <c r="O4" s="107"/>
      <c r="P4" s="107"/>
      <c r="Q4" s="107"/>
      <c r="R4" s="107"/>
      <c r="S4" s="107"/>
      <c r="T4" s="107"/>
      <c r="U4" s="107"/>
      <c r="V4" s="107"/>
    </row>
    <row r="5" spans="1:23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  <c r="U5" s="107"/>
      <c r="V5" s="10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80" t="s">
        <v>15</v>
      </c>
      <c r="N6" s="79" t="s">
        <v>16</v>
      </c>
      <c r="O6" s="17" t="s">
        <v>17</v>
      </c>
      <c r="P6" s="79" t="s">
        <v>18</v>
      </c>
      <c r="Q6" s="79" t="s">
        <v>19</v>
      </c>
      <c r="R6" s="79" t="s">
        <v>20</v>
      </c>
      <c r="S6" s="17" t="s">
        <v>21</v>
      </c>
      <c r="T6" s="18" t="s">
        <v>22</v>
      </c>
      <c r="U6" s="18" t="s">
        <v>73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10719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10719</v>
      </c>
      <c r="N7" s="24">
        <f>D7+E7*20+F7*10+G7*9+H7*9+I7*191+J7*191+K7*182+L7*100</f>
        <v>11865</v>
      </c>
      <c r="O7" s="25">
        <f>M7*2.75%</f>
        <v>294.77249999999998</v>
      </c>
      <c r="P7" s="26"/>
      <c r="Q7" s="26">
        <v>100</v>
      </c>
      <c r="R7" s="29">
        <f>M7-(M7*2.75%)+I7*191+J7*191+K7*182+L7*100-Q7</f>
        <v>11470.227500000001</v>
      </c>
      <c r="S7" s="25">
        <f>M7*0.95%</f>
        <v>101.8305</v>
      </c>
      <c r="T7" s="27">
        <f>S7-Q7</f>
        <v>1.8305000000000007</v>
      </c>
      <c r="U7" s="65">
        <v>15</v>
      </c>
      <c r="V7" s="66">
        <f>R7-U7</f>
        <v>11455.227500000001</v>
      </c>
    </row>
    <row r="8" spans="1:23" ht="16.5" customHeight="1" x14ac:dyDescent="0.25">
      <c r="A8" s="28">
        <v>2</v>
      </c>
      <c r="B8" s="20">
        <v>1908446135</v>
      </c>
      <c r="C8" s="23" t="s">
        <v>31</v>
      </c>
      <c r="D8" s="29">
        <v>14384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14384</v>
      </c>
      <c r="N8" s="24">
        <f t="shared" ref="N8:N27" si="1">D8+E8*20+F8*10+G8*9+H8*9+I8*191+J8*191+K8*182+L8*100</f>
        <v>14384</v>
      </c>
      <c r="O8" s="25">
        <f t="shared" ref="O8:O27" si="2">M8*2.75%</f>
        <v>395.56</v>
      </c>
      <c r="P8" s="26"/>
      <c r="Q8" s="26">
        <v>260</v>
      </c>
      <c r="R8" s="29">
        <f t="shared" ref="R8:R27" si="3">M8-(M8*2.75%)+I8*191+J8*191+K8*182+L8*100-Q8</f>
        <v>13728.44</v>
      </c>
      <c r="S8" s="25">
        <f t="shared" ref="S8:S27" si="4">M8*0.95%</f>
        <v>136.648</v>
      </c>
      <c r="T8" s="27">
        <f t="shared" ref="T8:T27" si="5">S8-Q8</f>
        <v>-123.352</v>
      </c>
      <c r="U8" s="65">
        <v>82</v>
      </c>
      <c r="V8" s="66">
        <f t="shared" ref="V8:V27" si="6">R8-U8</f>
        <v>13646.44</v>
      </c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30627</v>
      </c>
      <c r="E9" s="30"/>
      <c r="F9" s="30"/>
      <c r="G9" s="30"/>
      <c r="H9" s="30"/>
      <c r="I9" s="20">
        <v>4</v>
      </c>
      <c r="J9" s="20"/>
      <c r="K9" s="20"/>
      <c r="L9" s="20"/>
      <c r="M9" s="20">
        <f t="shared" si="0"/>
        <v>30627</v>
      </c>
      <c r="N9" s="24">
        <f t="shared" si="1"/>
        <v>31391</v>
      </c>
      <c r="O9" s="25">
        <f t="shared" si="2"/>
        <v>842.24249999999995</v>
      </c>
      <c r="P9" s="26"/>
      <c r="Q9" s="26">
        <v>124</v>
      </c>
      <c r="R9" s="29">
        <f t="shared" si="3"/>
        <v>30424.7575</v>
      </c>
      <c r="S9" s="25">
        <f t="shared" si="4"/>
        <v>290.95650000000001</v>
      </c>
      <c r="T9" s="27">
        <f t="shared" si="5"/>
        <v>166.95650000000001</v>
      </c>
      <c r="U9" s="65">
        <v>195</v>
      </c>
      <c r="V9" s="66">
        <f t="shared" si="6"/>
        <v>30229.7575</v>
      </c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5342</v>
      </c>
      <c r="E10" s="30"/>
      <c r="F10" s="30"/>
      <c r="G10" s="30"/>
      <c r="H10" s="30"/>
      <c r="I10" s="20">
        <v>7</v>
      </c>
      <c r="J10" s="20"/>
      <c r="K10" s="20"/>
      <c r="L10" s="20"/>
      <c r="M10" s="20">
        <f t="shared" si="0"/>
        <v>5342</v>
      </c>
      <c r="N10" s="24">
        <f t="shared" si="1"/>
        <v>6679</v>
      </c>
      <c r="O10" s="25">
        <f t="shared" si="2"/>
        <v>146.905</v>
      </c>
      <c r="P10" s="26"/>
      <c r="Q10" s="26">
        <v>27</v>
      </c>
      <c r="R10" s="29">
        <f t="shared" si="3"/>
        <v>6505.0950000000003</v>
      </c>
      <c r="S10" s="25">
        <f t="shared" si="4"/>
        <v>50.748999999999995</v>
      </c>
      <c r="T10" s="27">
        <f t="shared" si="5"/>
        <v>23.748999999999995</v>
      </c>
      <c r="U10" s="65">
        <v>15</v>
      </c>
      <c r="V10" s="66">
        <f t="shared" si="6"/>
        <v>6490.0950000000003</v>
      </c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9504</v>
      </c>
      <c r="E11" s="30">
        <v>100</v>
      </c>
      <c r="F11" s="30">
        <v>100</v>
      </c>
      <c r="G11" s="32"/>
      <c r="H11" s="30">
        <v>500</v>
      </c>
      <c r="I11" s="20"/>
      <c r="J11" s="20"/>
      <c r="K11" s="20"/>
      <c r="L11" s="20"/>
      <c r="M11" s="20">
        <f t="shared" si="0"/>
        <v>17004</v>
      </c>
      <c r="N11" s="24">
        <f t="shared" si="1"/>
        <v>17004</v>
      </c>
      <c r="O11" s="25">
        <f t="shared" si="2"/>
        <v>467.61</v>
      </c>
      <c r="P11" s="26"/>
      <c r="Q11" s="26">
        <v>58</v>
      </c>
      <c r="R11" s="29">
        <f t="shared" si="3"/>
        <v>16478.39</v>
      </c>
      <c r="S11" s="25">
        <f t="shared" si="4"/>
        <v>161.53799999999998</v>
      </c>
      <c r="T11" s="27">
        <f t="shared" si="5"/>
        <v>103.53799999999998</v>
      </c>
      <c r="U11" s="65">
        <v>108</v>
      </c>
      <c r="V11" s="66">
        <f t="shared" si="6"/>
        <v>16370.39</v>
      </c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4971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4971</v>
      </c>
      <c r="N12" s="24">
        <f t="shared" si="1"/>
        <v>4971</v>
      </c>
      <c r="O12" s="25">
        <f t="shared" si="2"/>
        <v>136.70250000000001</v>
      </c>
      <c r="P12" s="26"/>
      <c r="Q12" s="26">
        <v>29</v>
      </c>
      <c r="R12" s="29">
        <f t="shared" si="3"/>
        <v>4805.2974999999997</v>
      </c>
      <c r="S12" s="25">
        <f t="shared" si="4"/>
        <v>47.224499999999999</v>
      </c>
      <c r="T12" s="27">
        <f t="shared" si="5"/>
        <v>18.224499999999999</v>
      </c>
      <c r="U12" s="65">
        <v>15</v>
      </c>
      <c r="V12" s="66">
        <f t="shared" si="6"/>
        <v>4790.2974999999997</v>
      </c>
    </row>
    <row r="13" spans="1:23" ht="15.75" x14ac:dyDescent="0.25">
      <c r="A13" s="28">
        <v>7</v>
      </c>
      <c r="B13" s="20">
        <v>1908446140</v>
      </c>
      <c r="C13" s="20" t="s">
        <v>41</v>
      </c>
      <c r="D13" s="29">
        <v>3509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4049</v>
      </c>
      <c r="N13" s="24">
        <f t="shared" si="1"/>
        <v>4049</v>
      </c>
      <c r="O13" s="25">
        <f t="shared" si="2"/>
        <v>111.3475</v>
      </c>
      <c r="P13" s="26"/>
      <c r="Q13" s="26"/>
      <c r="R13" s="29">
        <f t="shared" si="3"/>
        <v>3937.6525000000001</v>
      </c>
      <c r="S13" s="25">
        <f t="shared" si="4"/>
        <v>38.465499999999999</v>
      </c>
      <c r="T13" s="27">
        <f t="shared" si="5"/>
        <v>38.465499999999999</v>
      </c>
      <c r="U13" s="65"/>
      <c r="V13" s="66">
        <f t="shared" si="6"/>
        <v>3937.6525000000001</v>
      </c>
    </row>
    <row r="14" spans="1:23" ht="15.75" x14ac:dyDescent="0.25">
      <c r="A14" s="28">
        <v>8</v>
      </c>
      <c r="B14" s="20">
        <v>1908446141</v>
      </c>
      <c r="C14" s="20" t="s">
        <v>43</v>
      </c>
      <c r="D14" s="29">
        <v>14343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0"/>
        <v>14343</v>
      </c>
      <c r="N14" s="24">
        <f t="shared" si="1"/>
        <v>14916</v>
      </c>
      <c r="O14" s="25">
        <f t="shared" si="2"/>
        <v>394.4325</v>
      </c>
      <c r="P14" s="26"/>
      <c r="Q14" s="26"/>
      <c r="R14" s="29">
        <f t="shared" si="3"/>
        <v>14521.567499999999</v>
      </c>
      <c r="S14" s="25">
        <f t="shared" si="4"/>
        <v>136.2585</v>
      </c>
      <c r="T14" s="27">
        <f t="shared" si="5"/>
        <v>136.2585</v>
      </c>
      <c r="U14" s="65">
        <v>45</v>
      </c>
      <c r="V14" s="66">
        <f t="shared" si="6"/>
        <v>14476.567499999999</v>
      </c>
      <c r="W14">
        <v>-77</v>
      </c>
    </row>
    <row r="15" spans="1:23" ht="15.75" x14ac:dyDescent="0.25">
      <c r="A15" s="28">
        <v>9</v>
      </c>
      <c r="B15" s="20">
        <v>1908446142</v>
      </c>
      <c r="C15" s="33" t="s">
        <v>28</v>
      </c>
      <c r="D15" s="29">
        <v>22730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>
        <v>1</v>
      </c>
      <c r="K15" s="20"/>
      <c r="L15" s="20"/>
      <c r="M15" s="20">
        <f t="shared" si="0"/>
        <v>24310</v>
      </c>
      <c r="N15" s="24">
        <f t="shared" si="1"/>
        <v>25265</v>
      </c>
      <c r="O15" s="25">
        <f t="shared" si="2"/>
        <v>668.52499999999998</v>
      </c>
      <c r="P15" s="26"/>
      <c r="Q15" s="26">
        <v>136</v>
      </c>
      <c r="R15" s="29">
        <f t="shared" si="3"/>
        <v>24460.474999999999</v>
      </c>
      <c r="S15" s="25">
        <f t="shared" si="4"/>
        <v>230.94499999999999</v>
      </c>
      <c r="T15" s="27">
        <f t="shared" si="5"/>
        <v>94.944999999999993</v>
      </c>
      <c r="U15" s="65">
        <v>120</v>
      </c>
      <c r="V15" s="66">
        <f t="shared" si="6"/>
        <v>24340.474999999999</v>
      </c>
    </row>
    <row r="16" spans="1:23" ht="15.75" x14ac:dyDescent="0.25">
      <c r="A16" s="28">
        <v>10</v>
      </c>
      <c r="B16" s="20">
        <v>1908446143</v>
      </c>
      <c r="C16" s="20" t="s">
        <v>29</v>
      </c>
      <c r="D16" s="29">
        <v>18524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18524</v>
      </c>
      <c r="N16" s="24">
        <f t="shared" si="1"/>
        <v>18524</v>
      </c>
      <c r="O16" s="25">
        <f t="shared" si="2"/>
        <v>509.41</v>
      </c>
      <c r="P16" s="26"/>
      <c r="Q16" s="26">
        <v>130</v>
      </c>
      <c r="R16" s="29">
        <f t="shared" si="3"/>
        <v>17884.59</v>
      </c>
      <c r="S16" s="25">
        <f t="shared" si="4"/>
        <v>175.97800000000001</v>
      </c>
      <c r="T16" s="27">
        <f t="shared" si="5"/>
        <v>45.978000000000009</v>
      </c>
      <c r="U16" s="65">
        <v>45</v>
      </c>
      <c r="V16" s="66">
        <f t="shared" si="6"/>
        <v>17839.59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>
        <v>19679</v>
      </c>
      <c r="E17" s="30"/>
      <c r="F17" s="30"/>
      <c r="G17" s="30"/>
      <c r="H17" s="30"/>
      <c r="I17" s="20">
        <v>11</v>
      </c>
      <c r="J17" s="20"/>
      <c r="K17" s="20"/>
      <c r="L17" s="20"/>
      <c r="M17" s="20">
        <f t="shared" si="0"/>
        <v>19679</v>
      </c>
      <c r="N17" s="24">
        <f t="shared" si="1"/>
        <v>21780</v>
      </c>
      <c r="O17" s="25">
        <f t="shared" si="2"/>
        <v>541.17250000000001</v>
      </c>
      <c r="P17" s="26"/>
      <c r="Q17" s="26">
        <v>100</v>
      </c>
      <c r="R17" s="29">
        <f t="shared" si="3"/>
        <v>21138.827499999999</v>
      </c>
      <c r="S17" s="25">
        <f t="shared" si="4"/>
        <v>186.95050000000001</v>
      </c>
      <c r="T17" s="27">
        <f t="shared" si="5"/>
        <v>86.950500000000005</v>
      </c>
      <c r="U17" s="65">
        <v>120</v>
      </c>
      <c r="V17" s="66">
        <f t="shared" si="6"/>
        <v>21018.827499999999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>
        <v>17343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17343</v>
      </c>
      <c r="N18" s="24">
        <f t="shared" si="1"/>
        <v>17343</v>
      </c>
      <c r="O18" s="25">
        <f t="shared" si="2"/>
        <v>476.9325</v>
      </c>
      <c r="P18" s="26"/>
      <c r="Q18" s="26">
        <v>151</v>
      </c>
      <c r="R18" s="29">
        <f t="shared" si="3"/>
        <v>16715.067500000001</v>
      </c>
      <c r="S18" s="25">
        <f t="shared" si="4"/>
        <v>164.7585</v>
      </c>
      <c r="T18" s="27">
        <f t="shared" si="5"/>
        <v>13.758499999999998</v>
      </c>
      <c r="U18" s="65">
        <v>75</v>
      </c>
      <c r="V18" s="66">
        <f t="shared" si="6"/>
        <v>16640.067500000001</v>
      </c>
    </row>
    <row r="19" spans="1:22" ht="15.75" x14ac:dyDescent="0.25">
      <c r="A19" s="28">
        <v>13</v>
      </c>
      <c r="B19" s="20">
        <v>1908446146</v>
      </c>
      <c r="C19" s="20">
        <v>8750</v>
      </c>
      <c r="D19" s="29">
        <v>12351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12351</v>
      </c>
      <c r="N19" s="24">
        <f t="shared" si="1"/>
        <v>12351</v>
      </c>
      <c r="O19" s="25">
        <f t="shared" si="2"/>
        <v>339.65249999999997</v>
      </c>
      <c r="P19" s="26"/>
      <c r="Q19" s="26">
        <v>148</v>
      </c>
      <c r="R19" s="29">
        <f t="shared" si="3"/>
        <v>11863.3475</v>
      </c>
      <c r="S19" s="25">
        <f t="shared" si="4"/>
        <v>117.33449999999999</v>
      </c>
      <c r="T19" s="27">
        <f t="shared" si="5"/>
        <v>-30.665500000000009</v>
      </c>
      <c r="U19" s="65">
        <v>15</v>
      </c>
      <c r="V19" s="66">
        <f t="shared" si="6"/>
        <v>11848.3475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  <c r="U20" s="65"/>
      <c r="V20" s="66">
        <f t="shared" si="6"/>
        <v>0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>
        <v>9962</v>
      </c>
      <c r="E21" s="30"/>
      <c r="F21" s="30">
        <v>100</v>
      </c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11412</v>
      </c>
      <c r="N21" s="24">
        <f t="shared" si="1"/>
        <v>11603</v>
      </c>
      <c r="O21" s="25">
        <f t="shared" si="2"/>
        <v>313.83</v>
      </c>
      <c r="P21" s="26"/>
      <c r="Q21" s="26">
        <v>40</v>
      </c>
      <c r="R21" s="29">
        <f t="shared" si="3"/>
        <v>11249.17</v>
      </c>
      <c r="S21" s="25">
        <f t="shared" si="4"/>
        <v>108.414</v>
      </c>
      <c r="T21" s="27">
        <f t="shared" si="5"/>
        <v>68.414000000000001</v>
      </c>
      <c r="U21" s="65">
        <v>37</v>
      </c>
      <c r="V21" s="66">
        <f t="shared" si="6"/>
        <v>11212.17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19133</v>
      </c>
      <c r="E22" s="30"/>
      <c r="F22" s="30"/>
      <c r="G22" s="20"/>
      <c r="H22" s="30">
        <v>250</v>
      </c>
      <c r="I22" s="20">
        <v>5</v>
      </c>
      <c r="J22" s="20"/>
      <c r="K22" s="20">
        <v>15</v>
      </c>
      <c r="L22" s="20"/>
      <c r="M22" s="20">
        <f t="shared" si="0"/>
        <v>21383</v>
      </c>
      <c r="N22" s="24">
        <f t="shared" si="1"/>
        <v>25068</v>
      </c>
      <c r="O22" s="25">
        <f t="shared" si="2"/>
        <v>588.03250000000003</v>
      </c>
      <c r="P22" s="26"/>
      <c r="Q22" s="26">
        <v>100</v>
      </c>
      <c r="R22" s="29">
        <f t="shared" si="3"/>
        <v>24379.967499999999</v>
      </c>
      <c r="S22" s="25">
        <f t="shared" si="4"/>
        <v>203.13849999999999</v>
      </c>
      <c r="T22" s="27">
        <f t="shared" si="5"/>
        <v>103.13849999999999</v>
      </c>
      <c r="U22" s="65">
        <v>100</v>
      </c>
      <c r="V22" s="66">
        <f t="shared" si="6"/>
        <v>24279.967499999999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>
        <v>11296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11296</v>
      </c>
      <c r="N23" s="24">
        <f t="shared" si="1"/>
        <v>11296</v>
      </c>
      <c r="O23" s="25">
        <f t="shared" si="2"/>
        <v>310.64</v>
      </c>
      <c r="P23" s="26"/>
      <c r="Q23" s="26">
        <v>100</v>
      </c>
      <c r="R23" s="29">
        <f t="shared" si="3"/>
        <v>10885.36</v>
      </c>
      <c r="S23" s="25">
        <f t="shared" si="4"/>
        <v>107.312</v>
      </c>
      <c r="T23" s="27">
        <f t="shared" si="5"/>
        <v>7.3119999999999976</v>
      </c>
      <c r="U23" s="65">
        <v>60</v>
      </c>
      <c r="V23" s="66">
        <f t="shared" si="6"/>
        <v>10825.36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11745</v>
      </c>
      <c r="E24" s="30"/>
      <c r="F24" s="30"/>
      <c r="G24" s="30">
        <v>20</v>
      </c>
      <c r="H24" s="30">
        <v>40</v>
      </c>
      <c r="I24" s="20"/>
      <c r="J24" s="20"/>
      <c r="K24" s="20"/>
      <c r="L24" s="20"/>
      <c r="M24" s="20">
        <f t="shared" si="0"/>
        <v>12285</v>
      </c>
      <c r="N24" s="24">
        <f t="shared" si="1"/>
        <v>12285</v>
      </c>
      <c r="O24" s="25">
        <f t="shared" si="2"/>
        <v>337.83749999999998</v>
      </c>
      <c r="P24" s="26"/>
      <c r="Q24" s="26"/>
      <c r="R24" s="29">
        <f t="shared" si="3"/>
        <v>11947.1625</v>
      </c>
      <c r="S24" s="25">
        <f t="shared" si="4"/>
        <v>116.7075</v>
      </c>
      <c r="T24" s="27">
        <f t="shared" si="5"/>
        <v>116.7075</v>
      </c>
      <c r="U24" s="65">
        <v>15</v>
      </c>
      <c r="V24" s="66">
        <f t="shared" si="6"/>
        <v>11932.1625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9124</v>
      </c>
      <c r="E25" s="30">
        <v>10</v>
      </c>
      <c r="F25" s="30"/>
      <c r="G25" s="30">
        <v>40</v>
      </c>
      <c r="H25" s="30">
        <v>20</v>
      </c>
      <c r="I25" s="20">
        <v>4</v>
      </c>
      <c r="J25" s="20"/>
      <c r="K25" s="20"/>
      <c r="L25" s="20"/>
      <c r="M25" s="20">
        <f t="shared" si="0"/>
        <v>9864</v>
      </c>
      <c r="N25" s="24">
        <f t="shared" si="1"/>
        <v>10628</v>
      </c>
      <c r="O25" s="25">
        <f t="shared" si="2"/>
        <v>271.26</v>
      </c>
      <c r="P25" s="26"/>
      <c r="Q25" s="26">
        <v>94</v>
      </c>
      <c r="R25" s="29">
        <f t="shared" si="3"/>
        <v>10262.74</v>
      </c>
      <c r="S25" s="25">
        <f t="shared" si="4"/>
        <v>93.707999999999998</v>
      </c>
      <c r="T25" s="27">
        <f t="shared" si="5"/>
        <v>-0.29200000000000159</v>
      </c>
      <c r="U25" s="65">
        <v>15</v>
      </c>
      <c r="V25" s="66">
        <f t="shared" si="6"/>
        <v>10247.74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13298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13298</v>
      </c>
      <c r="N26" s="24">
        <f t="shared" si="1"/>
        <v>15208</v>
      </c>
      <c r="O26" s="25">
        <f t="shared" si="2"/>
        <v>365.69499999999999</v>
      </c>
      <c r="P26" s="26"/>
      <c r="Q26" s="26">
        <v>120</v>
      </c>
      <c r="R26" s="29">
        <f t="shared" si="3"/>
        <v>14722.305</v>
      </c>
      <c r="S26" s="25">
        <f t="shared" si="4"/>
        <v>126.331</v>
      </c>
      <c r="T26" s="27">
        <f t="shared" si="5"/>
        <v>6.3310000000000031</v>
      </c>
      <c r="U26" s="65">
        <v>60</v>
      </c>
      <c r="V26" s="66">
        <f t="shared" si="6"/>
        <v>14662.305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>
        <v>7405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7405</v>
      </c>
      <c r="N27" s="24">
        <f t="shared" si="1"/>
        <v>7405</v>
      </c>
      <c r="O27" s="25">
        <f t="shared" si="2"/>
        <v>203.63749999999999</v>
      </c>
      <c r="P27" s="26"/>
      <c r="Q27" s="26">
        <v>100</v>
      </c>
      <c r="R27" s="29">
        <f t="shared" si="3"/>
        <v>7101.3625000000002</v>
      </c>
      <c r="S27" s="25">
        <f t="shared" si="4"/>
        <v>70.347499999999997</v>
      </c>
      <c r="T27" s="27">
        <f t="shared" si="5"/>
        <v>-29.652500000000003</v>
      </c>
      <c r="U27" s="65">
        <v>30</v>
      </c>
      <c r="V27" s="66">
        <f t="shared" si="6"/>
        <v>7071.3625000000002</v>
      </c>
    </row>
    <row r="28" spans="1:22" ht="16.5" thickBot="1" x14ac:dyDescent="0.3">
      <c r="A28" s="92" t="s">
        <v>37</v>
      </c>
      <c r="B28" s="93"/>
      <c r="C28" s="94"/>
      <c r="D28" s="44">
        <f>SUM(D7:D27)</f>
        <v>265989</v>
      </c>
      <c r="E28" s="45">
        <f>SUM(E7:E27)</f>
        <v>120</v>
      </c>
      <c r="F28" s="45">
        <f t="shared" ref="F28:V28" si="7">SUM(F7:F27)</f>
        <v>230</v>
      </c>
      <c r="G28" s="45">
        <f t="shared" si="7"/>
        <v>60</v>
      </c>
      <c r="H28" s="45">
        <f t="shared" si="7"/>
        <v>1040</v>
      </c>
      <c r="I28" s="45">
        <f t="shared" si="7"/>
        <v>55</v>
      </c>
      <c r="J28" s="45">
        <f t="shared" si="7"/>
        <v>1</v>
      </c>
      <c r="K28" s="45">
        <f t="shared" si="7"/>
        <v>15</v>
      </c>
      <c r="L28" s="45">
        <f t="shared" si="7"/>
        <v>0</v>
      </c>
      <c r="M28" s="64">
        <f t="shared" si="7"/>
        <v>280589</v>
      </c>
      <c r="N28" s="64">
        <f t="shared" si="7"/>
        <v>294015</v>
      </c>
      <c r="O28" s="81">
        <f t="shared" si="7"/>
        <v>7716.1974999999993</v>
      </c>
      <c r="P28" s="64">
        <f t="shared" si="7"/>
        <v>0</v>
      </c>
      <c r="Q28" s="64">
        <f t="shared" si="7"/>
        <v>1817</v>
      </c>
      <c r="R28" s="64">
        <f t="shared" si="7"/>
        <v>284481.80250000005</v>
      </c>
      <c r="S28" s="64">
        <f t="shared" si="7"/>
        <v>2665.5954999999999</v>
      </c>
      <c r="T28" s="64">
        <f t="shared" si="7"/>
        <v>848.5954999999999</v>
      </c>
      <c r="U28" s="64">
        <f t="shared" si="7"/>
        <v>1167</v>
      </c>
      <c r="V28" s="64">
        <f t="shared" si="7"/>
        <v>283314.80250000005</v>
      </c>
    </row>
    <row r="29" spans="1:22" ht="15.75" thickBot="1" x14ac:dyDescent="0.3">
      <c r="A29" s="95" t="s">
        <v>38</v>
      </c>
      <c r="B29" s="96"/>
      <c r="C29" s="97"/>
      <c r="D29" s="48">
        <f>D4+D5-D28</f>
        <v>530188</v>
      </c>
      <c r="E29" s="48">
        <f t="shared" ref="E29:L29" si="8">E4+E5-E28</f>
        <v>2250</v>
      </c>
      <c r="F29" s="48">
        <f t="shared" si="8"/>
        <v>9860</v>
      </c>
      <c r="G29" s="48">
        <f t="shared" si="8"/>
        <v>1430</v>
      </c>
      <c r="H29" s="48">
        <f t="shared" si="8"/>
        <v>9780</v>
      </c>
      <c r="I29" s="48">
        <f t="shared" si="8"/>
        <v>446</v>
      </c>
      <c r="J29" s="48">
        <f t="shared" si="8"/>
        <v>208</v>
      </c>
      <c r="K29" s="48">
        <f t="shared" si="8"/>
        <v>366</v>
      </c>
      <c r="L29" s="48">
        <f t="shared" si="8"/>
        <v>35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4" priority="63" operator="equal">
      <formula>212030016606640</formula>
    </cfRule>
  </conditionalFormatting>
  <conditionalFormatting sqref="D29 E4:E6 E28:K29">
    <cfRule type="cellIs" dxfId="563" priority="61" operator="equal">
      <formula>$E$4</formula>
    </cfRule>
    <cfRule type="cellIs" dxfId="562" priority="62" operator="equal">
      <formula>2120</formula>
    </cfRule>
  </conditionalFormatting>
  <conditionalFormatting sqref="D29:E29 F4:F6 F28:F29">
    <cfRule type="cellIs" dxfId="561" priority="59" operator="equal">
      <formula>$F$4</formula>
    </cfRule>
    <cfRule type="cellIs" dxfId="560" priority="60" operator="equal">
      <formula>300</formula>
    </cfRule>
  </conditionalFormatting>
  <conditionalFormatting sqref="G4:G6 G28:G29">
    <cfRule type="cellIs" dxfId="559" priority="57" operator="equal">
      <formula>$G$4</formula>
    </cfRule>
    <cfRule type="cellIs" dxfId="558" priority="58" operator="equal">
      <formula>1660</formula>
    </cfRule>
  </conditionalFormatting>
  <conditionalFormatting sqref="H4:H6 H28:H29">
    <cfRule type="cellIs" dxfId="557" priority="55" operator="equal">
      <formula>$H$4</formula>
    </cfRule>
    <cfRule type="cellIs" dxfId="556" priority="56" operator="equal">
      <formula>6640</formula>
    </cfRule>
  </conditionalFormatting>
  <conditionalFormatting sqref="T6:T28 U28:V28">
    <cfRule type="cellIs" dxfId="555" priority="54" operator="lessThan">
      <formula>0</formula>
    </cfRule>
  </conditionalFormatting>
  <conditionalFormatting sqref="T7:T27">
    <cfRule type="cellIs" dxfId="554" priority="51" operator="lessThan">
      <formula>0</formula>
    </cfRule>
    <cfRule type="cellIs" dxfId="553" priority="52" operator="lessThan">
      <formula>0</formula>
    </cfRule>
    <cfRule type="cellIs" dxfId="552" priority="53" operator="lessThan">
      <formula>0</formula>
    </cfRule>
  </conditionalFormatting>
  <conditionalFormatting sqref="E4:E6 E28:K28">
    <cfRule type="cellIs" dxfId="551" priority="50" operator="equal">
      <formula>$E$4</formula>
    </cfRule>
  </conditionalFormatting>
  <conditionalFormatting sqref="D28:D29 D6 D4:M4">
    <cfRule type="cellIs" dxfId="550" priority="49" operator="equal">
      <formula>$D$4</formula>
    </cfRule>
  </conditionalFormatting>
  <conditionalFormatting sqref="I4:I6 I28:I29">
    <cfRule type="cellIs" dxfId="549" priority="48" operator="equal">
      <formula>$I$4</formula>
    </cfRule>
  </conditionalFormatting>
  <conditionalFormatting sqref="J4:J6 J28:J29">
    <cfRule type="cellIs" dxfId="548" priority="47" operator="equal">
      <formula>$J$4</formula>
    </cfRule>
  </conditionalFormatting>
  <conditionalFormatting sqref="K4:K6 K28:K29">
    <cfRule type="cellIs" dxfId="547" priority="46" operator="equal">
      <formula>$K$4</formula>
    </cfRule>
  </conditionalFormatting>
  <conditionalFormatting sqref="M4:M6">
    <cfRule type="cellIs" dxfId="546" priority="45" operator="equal">
      <formula>$L$4</formula>
    </cfRule>
  </conditionalFormatting>
  <conditionalFormatting sqref="T7:T28 U28:V28">
    <cfRule type="cellIs" dxfId="545" priority="42" operator="lessThan">
      <formula>0</formula>
    </cfRule>
    <cfRule type="cellIs" dxfId="544" priority="43" operator="lessThan">
      <formula>0</formula>
    </cfRule>
    <cfRule type="cellIs" dxfId="543" priority="44" operator="lessThan">
      <formula>0</formula>
    </cfRule>
  </conditionalFormatting>
  <conditionalFormatting sqref="D5:K5">
    <cfRule type="cellIs" dxfId="542" priority="41" operator="greaterThan">
      <formula>0</formula>
    </cfRule>
  </conditionalFormatting>
  <conditionalFormatting sqref="T6:T28 U28:V28">
    <cfRule type="cellIs" dxfId="541" priority="40" operator="lessThan">
      <formula>0</formula>
    </cfRule>
  </conditionalFormatting>
  <conditionalFormatting sqref="T7:T27">
    <cfRule type="cellIs" dxfId="540" priority="37" operator="lessThan">
      <formula>0</formula>
    </cfRule>
    <cfRule type="cellIs" dxfId="539" priority="38" operator="lessThan">
      <formula>0</formula>
    </cfRule>
    <cfRule type="cellIs" dxfId="538" priority="39" operator="lessThan">
      <formula>0</formula>
    </cfRule>
  </conditionalFormatting>
  <conditionalFormatting sqref="T7:T28 U28:V28">
    <cfRule type="cellIs" dxfId="537" priority="34" operator="lessThan">
      <formula>0</formula>
    </cfRule>
    <cfRule type="cellIs" dxfId="536" priority="35" operator="lessThan">
      <formula>0</formula>
    </cfRule>
    <cfRule type="cellIs" dxfId="535" priority="36" operator="lessThan">
      <formula>0</formula>
    </cfRule>
  </conditionalFormatting>
  <conditionalFormatting sqref="D5:K5">
    <cfRule type="cellIs" dxfId="534" priority="33" operator="greaterThan">
      <formula>0</formula>
    </cfRule>
  </conditionalFormatting>
  <conditionalFormatting sqref="L4 L6 L28:L29">
    <cfRule type="cellIs" dxfId="533" priority="32" operator="equal">
      <formula>$L$4</formula>
    </cfRule>
  </conditionalFormatting>
  <conditionalFormatting sqref="D7:S7">
    <cfRule type="cellIs" dxfId="532" priority="31" operator="greaterThan">
      <formula>0</formula>
    </cfRule>
  </conditionalFormatting>
  <conditionalFormatting sqref="D9:S9">
    <cfRule type="cellIs" dxfId="531" priority="30" operator="greaterThan">
      <formula>0</formula>
    </cfRule>
  </conditionalFormatting>
  <conditionalFormatting sqref="D11:S11">
    <cfRule type="cellIs" dxfId="530" priority="29" operator="greaterThan">
      <formula>0</formula>
    </cfRule>
  </conditionalFormatting>
  <conditionalFormatting sqref="D13:S13">
    <cfRule type="cellIs" dxfId="529" priority="28" operator="greaterThan">
      <formula>0</formula>
    </cfRule>
  </conditionalFormatting>
  <conditionalFormatting sqref="D15:S15">
    <cfRule type="cellIs" dxfId="528" priority="27" operator="greaterThan">
      <formula>0</formula>
    </cfRule>
  </conditionalFormatting>
  <conditionalFormatting sqref="D17:S17">
    <cfRule type="cellIs" dxfId="527" priority="26" operator="greaterThan">
      <formula>0</formula>
    </cfRule>
  </conditionalFormatting>
  <conditionalFormatting sqref="D19:S19">
    <cfRule type="cellIs" dxfId="526" priority="25" operator="greaterThan">
      <formula>0</formula>
    </cfRule>
  </conditionalFormatting>
  <conditionalFormatting sqref="D21:S21">
    <cfRule type="cellIs" dxfId="525" priority="24" operator="greaterThan">
      <formula>0</formula>
    </cfRule>
  </conditionalFormatting>
  <conditionalFormatting sqref="D23:S23">
    <cfRule type="cellIs" dxfId="524" priority="23" operator="greaterThan">
      <formula>0</formula>
    </cfRule>
  </conditionalFormatting>
  <conditionalFormatting sqref="D25:S25">
    <cfRule type="cellIs" dxfId="523" priority="22" operator="greaterThan">
      <formula>0</formula>
    </cfRule>
  </conditionalFormatting>
  <conditionalFormatting sqref="D27:S27">
    <cfRule type="cellIs" dxfId="522" priority="21" operator="greaterThan">
      <formula>0</formula>
    </cfRule>
  </conditionalFormatting>
  <conditionalFormatting sqref="U6">
    <cfRule type="cellIs" dxfId="521" priority="4" operator="lessThan">
      <formula>0</formula>
    </cfRule>
  </conditionalFormatting>
  <conditionalFormatting sqref="U6">
    <cfRule type="cellIs" dxfId="520" priority="3" operator="lessThan">
      <formula>0</formula>
    </cfRule>
  </conditionalFormatting>
  <conditionalFormatting sqref="V6">
    <cfRule type="cellIs" dxfId="519" priority="2" operator="lessThan">
      <formula>0</formula>
    </cfRule>
  </conditionalFormatting>
  <conditionalFormatting sqref="V6">
    <cfRule type="cellIs" dxfId="518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'20'!D29</f>
        <v>530188</v>
      </c>
      <c r="E4" s="2">
        <f>'20'!E29</f>
        <v>2250</v>
      </c>
      <c r="F4" s="2">
        <f>'20'!F29</f>
        <v>9860</v>
      </c>
      <c r="G4" s="2">
        <f>'20'!G29</f>
        <v>1430</v>
      </c>
      <c r="H4" s="2">
        <f>'20'!H29</f>
        <v>9780</v>
      </c>
      <c r="I4" s="2">
        <f>'20'!I29</f>
        <v>446</v>
      </c>
      <c r="J4" s="2">
        <f>'20'!J29</f>
        <v>208</v>
      </c>
      <c r="K4" s="2">
        <f>'20'!K29</f>
        <v>366</v>
      </c>
      <c r="L4" s="2">
        <f>'20'!L29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7162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7702</v>
      </c>
      <c r="N7" s="24">
        <f>D7+E7*20+F7*10+G7*9+H7*9+I7*191+J7*191+K7*182+L7*100</f>
        <v>7702</v>
      </c>
      <c r="O7" s="25">
        <f>M7*2.75%</f>
        <v>211.80500000000001</v>
      </c>
      <c r="P7" s="26"/>
      <c r="Q7" s="26">
        <v>90</v>
      </c>
      <c r="R7" s="24">
        <f>M7-(M7*2.75%)+I7*191+J7*191+K7*182+L7*100-Q7</f>
        <v>7400.1949999999997</v>
      </c>
      <c r="S7" s="25">
        <f>M7*0.95%</f>
        <v>73.168999999999997</v>
      </c>
      <c r="T7" s="27">
        <f>S7-Q7</f>
        <v>-16.831000000000003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6277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6277</v>
      </c>
      <c r="N8" s="24">
        <f t="shared" ref="N8:N27" si="1">D8+E8*20+F8*10+G8*9+H8*9+I8*191+J8*191+K8*182+L8*100</f>
        <v>6277</v>
      </c>
      <c r="O8" s="25">
        <f t="shared" ref="O8:O27" si="2">M8*2.75%</f>
        <v>172.61750000000001</v>
      </c>
      <c r="P8" s="26"/>
      <c r="Q8" s="26">
        <v>99</v>
      </c>
      <c r="R8" s="24">
        <f t="shared" ref="R8:R27" si="3">M8-(M8*2.75%)+I8*191+J8*191+K8*182+L8*100-Q8</f>
        <v>6005.3824999999997</v>
      </c>
      <c r="S8" s="25">
        <f t="shared" ref="S8:S27" si="4">M8*0.95%</f>
        <v>59.631499999999996</v>
      </c>
      <c r="T8" s="27">
        <f t="shared" ref="T8:T27" si="5">S8-Q8</f>
        <v>-39.368500000000004</v>
      </c>
    </row>
    <row r="9" spans="1:20" ht="15.75" x14ac:dyDescent="0.25">
      <c r="A9" s="19">
        <v>3</v>
      </c>
      <c r="B9" s="20">
        <v>1908446136</v>
      </c>
      <c r="C9" s="20" t="s">
        <v>24</v>
      </c>
      <c r="D9" s="29">
        <v>9761</v>
      </c>
      <c r="E9" s="30">
        <v>10</v>
      </c>
      <c r="F9" s="30">
        <v>50</v>
      </c>
      <c r="G9" s="30"/>
      <c r="H9" s="30">
        <v>160</v>
      </c>
      <c r="I9" s="20">
        <v>2</v>
      </c>
      <c r="J9" s="20"/>
      <c r="K9" s="20"/>
      <c r="L9" s="20"/>
      <c r="M9" s="20">
        <f t="shared" si="0"/>
        <v>11901</v>
      </c>
      <c r="N9" s="24">
        <f t="shared" si="1"/>
        <v>12283</v>
      </c>
      <c r="O9" s="25">
        <f t="shared" si="2"/>
        <v>327.27749999999997</v>
      </c>
      <c r="P9" s="26">
        <v>-500</v>
      </c>
      <c r="Q9" s="26">
        <v>113</v>
      </c>
      <c r="R9" s="24">
        <f t="shared" si="3"/>
        <v>11842.7225</v>
      </c>
      <c r="S9" s="25">
        <f t="shared" si="4"/>
        <v>113.0595</v>
      </c>
      <c r="T9" s="27">
        <f t="shared" si="5"/>
        <v>5.9499999999999886E-2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3403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3403</v>
      </c>
      <c r="N10" s="24">
        <f t="shared" si="1"/>
        <v>5313</v>
      </c>
      <c r="O10" s="25">
        <f t="shared" si="2"/>
        <v>93.582499999999996</v>
      </c>
      <c r="P10" s="26"/>
      <c r="Q10" s="26">
        <v>63</v>
      </c>
      <c r="R10" s="24">
        <f t="shared" si="3"/>
        <v>5156.4174999999996</v>
      </c>
      <c r="S10" s="25">
        <f t="shared" si="4"/>
        <v>32.328499999999998</v>
      </c>
      <c r="T10" s="27">
        <f t="shared" si="5"/>
        <v>-30.671500000000002</v>
      </c>
    </row>
    <row r="11" spans="1:20" ht="15.75" x14ac:dyDescent="0.25">
      <c r="A11" s="19">
        <v>5</v>
      </c>
      <c r="B11" s="20">
        <v>1908446138</v>
      </c>
      <c r="C11" s="31" t="s">
        <v>26</v>
      </c>
      <c r="D11" s="29">
        <v>8639</v>
      </c>
      <c r="E11" s="30"/>
      <c r="F11" s="30"/>
      <c r="G11" s="32"/>
      <c r="H11" s="30">
        <v>50</v>
      </c>
      <c r="I11" s="20">
        <v>7</v>
      </c>
      <c r="J11" s="20"/>
      <c r="K11" s="20"/>
      <c r="L11" s="20"/>
      <c r="M11" s="20">
        <f t="shared" si="0"/>
        <v>9089</v>
      </c>
      <c r="N11" s="24">
        <f t="shared" si="1"/>
        <v>10426</v>
      </c>
      <c r="O11" s="25">
        <f t="shared" si="2"/>
        <v>249.94749999999999</v>
      </c>
      <c r="P11" s="26"/>
      <c r="Q11" s="26">
        <v>29</v>
      </c>
      <c r="R11" s="24">
        <f t="shared" si="3"/>
        <v>10147.0525</v>
      </c>
      <c r="S11" s="25">
        <f t="shared" si="4"/>
        <v>86.345500000000001</v>
      </c>
      <c r="T11" s="27">
        <f t="shared" si="5"/>
        <v>57.345500000000001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5037</v>
      </c>
      <c r="E12" s="30"/>
      <c r="F12" s="30"/>
      <c r="G12" s="30"/>
      <c r="H12" s="30"/>
      <c r="I12" s="20">
        <v>25</v>
      </c>
      <c r="J12" s="20">
        <v>25</v>
      </c>
      <c r="K12" s="20"/>
      <c r="L12" s="20"/>
      <c r="M12" s="20">
        <f t="shared" si="0"/>
        <v>5037</v>
      </c>
      <c r="N12" s="24">
        <f t="shared" si="1"/>
        <v>14587</v>
      </c>
      <c r="O12" s="25">
        <f t="shared" si="2"/>
        <v>138.51750000000001</v>
      </c>
      <c r="P12" s="26"/>
      <c r="Q12" s="26">
        <v>28</v>
      </c>
      <c r="R12" s="24">
        <f t="shared" si="3"/>
        <v>14420.4825</v>
      </c>
      <c r="S12" s="25">
        <f t="shared" si="4"/>
        <v>47.851500000000001</v>
      </c>
      <c r="T12" s="27">
        <f t="shared" si="5"/>
        <v>19.851500000000001</v>
      </c>
    </row>
    <row r="13" spans="1:20" ht="15.75" x14ac:dyDescent="0.25">
      <c r="A13" s="19">
        <v>7</v>
      </c>
      <c r="B13" s="20">
        <v>1908446140</v>
      </c>
      <c r="C13" s="20" t="s">
        <v>41</v>
      </c>
      <c r="D13" s="29">
        <v>3858</v>
      </c>
      <c r="E13" s="30">
        <v>20</v>
      </c>
      <c r="F13" s="30">
        <v>30</v>
      </c>
      <c r="G13" s="30"/>
      <c r="H13" s="30"/>
      <c r="I13" s="20">
        <v>31</v>
      </c>
      <c r="J13" s="20">
        <v>25</v>
      </c>
      <c r="K13" s="20"/>
      <c r="L13" s="20"/>
      <c r="M13" s="20">
        <f t="shared" si="0"/>
        <v>4558</v>
      </c>
      <c r="N13" s="24">
        <f t="shared" si="1"/>
        <v>15254</v>
      </c>
      <c r="O13" s="25">
        <f t="shared" si="2"/>
        <v>125.345</v>
      </c>
      <c r="P13" s="26"/>
      <c r="Q13" s="26">
        <v>8</v>
      </c>
      <c r="R13" s="24">
        <f t="shared" si="3"/>
        <v>15120.654999999999</v>
      </c>
      <c r="S13" s="25">
        <f t="shared" si="4"/>
        <v>43.301000000000002</v>
      </c>
      <c r="T13" s="27">
        <f t="shared" si="5"/>
        <v>35.301000000000002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9976</v>
      </c>
      <c r="E14" s="30">
        <v>30</v>
      </c>
      <c r="F14" s="30">
        <v>50</v>
      </c>
      <c r="G14" s="30"/>
      <c r="H14" s="30"/>
      <c r="I14" s="20">
        <v>3</v>
      </c>
      <c r="J14" s="20"/>
      <c r="K14" s="20"/>
      <c r="L14" s="20"/>
      <c r="M14" s="20">
        <f t="shared" si="0"/>
        <v>11076</v>
      </c>
      <c r="N14" s="24">
        <f t="shared" si="1"/>
        <v>11649</v>
      </c>
      <c r="O14" s="25">
        <f t="shared" si="2"/>
        <v>304.58999999999997</v>
      </c>
      <c r="P14" s="26"/>
      <c r="Q14" s="26"/>
      <c r="R14" s="24">
        <f t="shared" si="3"/>
        <v>11344.41</v>
      </c>
      <c r="S14" s="25">
        <f t="shared" si="4"/>
        <v>105.22199999999999</v>
      </c>
      <c r="T14" s="27">
        <f t="shared" si="5"/>
        <v>105.22199999999999</v>
      </c>
    </row>
    <row r="15" spans="1:20" ht="15.75" x14ac:dyDescent="0.25">
      <c r="A15" s="19">
        <v>9</v>
      </c>
      <c r="B15" s="20">
        <v>1908446142</v>
      </c>
      <c r="C15" s="33" t="s">
        <v>28</v>
      </c>
      <c r="D15" s="29">
        <v>15240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15240</v>
      </c>
      <c r="N15" s="24">
        <f t="shared" si="1"/>
        <v>15240</v>
      </c>
      <c r="O15" s="25">
        <f t="shared" si="2"/>
        <v>419.1</v>
      </c>
      <c r="P15" s="26"/>
      <c r="Q15" s="26">
        <v>121</v>
      </c>
      <c r="R15" s="24">
        <f t="shared" si="3"/>
        <v>14699.9</v>
      </c>
      <c r="S15" s="25">
        <f t="shared" si="4"/>
        <v>144.78</v>
      </c>
      <c r="T15" s="27">
        <f t="shared" si="5"/>
        <v>23.78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4574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4574</v>
      </c>
      <c r="N16" s="24">
        <f t="shared" si="1"/>
        <v>4574</v>
      </c>
      <c r="O16" s="25">
        <f t="shared" si="2"/>
        <v>125.785</v>
      </c>
      <c r="P16" s="26"/>
      <c r="Q16" s="26">
        <v>48</v>
      </c>
      <c r="R16" s="24">
        <f t="shared" si="3"/>
        <v>4400.2150000000001</v>
      </c>
      <c r="S16" s="25">
        <f t="shared" si="4"/>
        <v>43.452999999999996</v>
      </c>
      <c r="T16" s="27">
        <f t="shared" si="5"/>
        <v>-4.5470000000000041</v>
      </c>
    </row>
    <row r="17" spans="1:21" ht="15.75" x14ac:dyDescent="0.25">
      <c r="A17" s="19">
        <v>11</v>
      </c>
      <c r="B17" s="20">
        <v>1908446144</v>
      </c>
      <c r="C17" s="33" t="s">
        <v>30</v>
      </c>
      <c r="D17" s="29">
        <v>6422</v>
      </c>
      <c r="E17" s="30"/>
      <c r="F17" s="30"/>
      <c r="G17" s="30">
        <v>150</v>
      </c>
      <c r="H17" s="30">
        <v>100</v>
      </c>
      <c r="I17" s="20"/>
      <c r="J17" s="20"/>
      <c r="K17" s="20"/>
      <c r="L17" s="20"/>
      <c r="M17" s="20">
        <f t="shared" si="0"/>
        <v>8672</v>
      </c>
      <c r="N17" s="24">
        <f t="shared" si="1"/>
        <v>8672</v>
      </c>
      <c r="O17" s="25">
        <f t="shared" si="2"/>
        <v>238.48</v>
      </c>
      <c r="P17" s="26"/>
      <c r="Q17" s="26">
        <v>1</v>
      </c>
      <c r="R17" s="24">
        <f t="shared" si="3"/>
        <v>8432.52</v>
      </c>
      <c r="S17" s="25">
        <f t="shared" si="4"/>
        <v>82.384</v>
      </c>
      <c r="T17" s="27">
        <f t="shared" si="5"/>
        <v>81.384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>
        <v>8240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8240</v>
      </c>
      <c r="N18" s="24">
        <f t="shared" si="1"/>
        <v>8240</v>
      </c>
      <c r="O18" s="25">
        <f t="shared" si="2"/>
        <v>226.6</v>
      </c>
      <c r="P18" s="26"/>
      <c r="Q18" s="26">
        <v>103</v>
      </c>
      <c r="R18" s="24">
        <f t="shared" si="3"/>
        <v>7910.4</v>
      </c>
      <c r="S18" s="25">
        <f t="shared" si="4"/>
        <v>78.28</v>
      </c>
      <c r="T18" s="27">
        <f t="shared" si="5"/>
        <v>-24.72</v>
      </c>
    </row>
    <row r="19" spans="1:21" ht="15.75" x14ac:dyDescent="0.25">
      <c r="A19" s="19">
        <v>13</v>
      </c>
      <c r="B19" s="20">
        <v>1908446146</v>
      </c>
      <c r="C19" s="20">
        <v>5150</v>
      </c>
      <c r="D19" s="29">
        <v>10588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10588</v>
      </c>
      <c r="N19" s="24">
        <f t="shared" si="1"/>
        <v>10588</v>
      </c>
      <c r="O19" s="25">
        <f t="shared" si="2"/>
        <v>291.17</v>
      </c>
      <c r="P19" s="26">
        <v>26734</v>
      </c>
      <c r="Q19" s="26">
        <v>193</v>
      </c>
      <c r="R19" s="24">
        <f t="shared" si="3"/>
        <v>10103.83</v>
      </c>
      <c r="S19" s="25">
        <f t="shared" si="4"/>
        <v>100.586</v>
      </c>
      <c r="T19" s="27">
        <f t="shared" si="5"/>
        <v>-92.414000000000001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>
        <v>40</v>
      </c>
      <c r="R20" s="24">
        <f t="shared" si="3"/>
        <v>2959.19</v>
      </c>
      <c r="S20" s="25">
        <f t="shared" si="4"/>
        <v>29.297999999999998</v>
      </c>
      <c r="T20" s="27">
        <f t="shared" si="5"/>
        <v>-10.702000000000002</v>
      </c>
    </row>
    <row r="21" spans="1:21" ht="15.75" x14ac:dyDescent="0.25">
      <c r="A21" s="19">
        <v>15</v>
      </c>
      <c r="B21" s="20">
        <v>1908446148</v>
      </c>
      <c r="C21" s="20" t="s">
        <v>44</v>
      </c>
      <c r="D21" s="29">
        <v>3807</v>
      </c>
      <c r="E21" s="30"/>
      <c r="F21" s="30"/>
      <c r="G21" s="30"/>
      <c r="H21" s="30"/>
      <c r="I21" s="20">
        <v>6</v>
      </c>
      <c r="J21" s="20"/>
      <c r="K21" s="20"/>
      <c r="L21" s="20"/>
      <c r="M21" s="20">
        <f t="shared" si="0"/>
        <v>3807</v>
      </c>
      <c r="N21" s="24">
        <f t="shared" si="1"/>
        <v>4953</v>
      </c>
      <c r="O21" s="25">
        <f t="shared" si="2"/>
        <v>104.6925</v>
      </c>
      <c r="P21" s="26"/>
      <c r="Q21" s="26">
        <v>20</v>
      </c>
      <c r="R21" s="24">
        <f t="shared" si="3"/>
        <v>4828.3074999999999</v>
      </c>
      <c r="S21" s="25">
        <f t="shared" si="4"/>
        <v>36.166499999999999</v>
      </c>
      <c r="T21" s="27">
        <f t="shared" si="5"/>
        <v>16.166499999999999</v>
      </c>
    </row>
    <row r="22" spans="1:21" ht="15.75" x14ac:dyDescent="0.25">
      <c r="A22" s="28">
        <v>16</v>
      </c>
      <c r="B22" s="20">
        <v>1908446149</v>
      </c>
      <c r="C22" s="34">
        <v>-120</v>
      </c>
      <c r="D22" s="29">
        <v>22000</v>
      </c>
      <c r="E22" s="30"/>
      <c r="F22" s="30"/>
      <c r="G22" s="20"/>
      <c r="H22" s="30">
        <v>100</v>
      </c>
      <c r="I22" s="20">
        <v>20</v>
      </c>
      <c r="J22" s="20"/>
      <c r="K22" s="20"/>
      <c r="L22" s="20"/>
      <c r="M22" s="20">
        <f t="shared" si="0"/>
        <v>22900</v>
      </c>
      <c r="N22" s="24">
        <f t="shared" si="1"/>
        <v>26720</v>
      </c>
      <c r="O22" s="25">
        <f t="shared" si="2"/>
        <v>629.75</v>
      </c>
      <c r="P22" s="26"/>
      <c r="Q22" s="26">
        <v>150</v>
      </c>
      <c r="R22" s="24">
        <f t="shared" si="3"/>
        <v>25940.25</v>
      </c>
      <c r="S22" s="25">
        <f t="shared" si="4"/>
        <v>217.54999999999998</v>
      </c>
      <c r="T22" s="27">
        <f t="shared" si="5"/>
        <v>67.549999999999983</v>
      </c>
      <c r="U22">
        <v>-40</v>
      </c>
    </row>
    <row r="23" spans="1:21" ht="15.75" x14ac:dyDescent="0.25">
      <c r="A23" s="19">
        <v>17</v>
      </c>
      <c r="B23" s="20">
        <v>1908446150</v>
      </c>
      <c r="C23" s="20" t="s">
        <v>33</v>
      </c>
      <c r="D23" s="35">
        <v>4023</v>
      </c>
      <c r="E23" s="30"/>
      <c r="F23" s="30"/>
      <c r="G23" s="30"/>
      <c r="H23" s="30">
        <v>300</v>
      </c>
      <c r="I23" s="20">
        <v>15</v>
      </c>
      <c r="J23" s="20"/>
      <c r="K23" s="20"/>
      <c r="L23" s="20"/>
      <c r="M23" s="20">
        <f t="shared" si="0"/>
        <v>6723</v>
      </c>
      <c r="N23" s="24">
        <f t="shared" si="1"/>
        <v>9588</v>
      </c>
      <c r="O23" s="25">
        <f t="shared" si="2"/>
        <v>184.88249999999999</v>
      </c>
      <c r="P23" s="26">
        <v>22850</v>
      </c>
      <c r="Q23" s="26">
        <v>40</v>
      </c>
      <c r="R23" s="24">
        <f t="shared" si="3"/>
        <v>9363.1175000000003</v>
      </c>
      <c r="S23" s="25">
        <f t="shared" si="4"/>
        <v>63.868499999999997</v>
      </c>
      <c r="T23" s="27">
        <f t="shared" si="5"/>
        <v>23.868499999999997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16653</v>
      </c>
      <c r="E24" s="30"/>
      <c r="F24" s="30"/>
      <c r="G24" s="30"/>
      <c r="H24" s="30"/>
      <c r="I24" s="20">
        <v>2</v>
      </c>
      <c r="J24" s="20"/>
      <c r="K24" s="20">
        <v>5</v>
      </c>
      <c r="L24" s="20"/>
      <c r="M24" s="20">
        <f t="shared" si="0"/>
        <v>16653</v>
      </c>
      <c r="N24" s="24">
        <f t="shared" si="1"/>
        <v>17945</v>
      </c>
      <c r="O24" s="25">
        <f t="shared" si="2"/>
        <v>457.95749999999998</v>
      </c>
      <c r="P24" s="26">
        <v>2500</v>
      </c>
      <c r="Q24" s="26"/>
      <c r="R24" s="24">
        <f t="shared" si="3"/>
        <v>17487.0425</v>
      </c>
      <c r="S24" s="25">
        <f t="shared" si="4"/>
        <v>158.20349999999999</v>
      </c>
      <c r="T24" s="27">
        <f t="shared" si="5"/>
        <v>158.20349999999999</v>
      </c>
    </row>
    <row r="25" spans="1:21" ht="15.75" x14ac:dyDescent="0.25">
      <c r="A25" s="19">
        <v>19</v>
      </c>
      <c r="B25" s="20">
        <v>1908446152</v>
      </c>
      <c r="C25" s="20" t="s">
        <v>35</v>
      </c>
      <c r="D25" s="29">
        <v>4200</v>
      </c>
      <c r="E25" s="30">
        <v>20</v>
      </c>
      <c r="F25" s="30"/>
      <c r="G25" s="30">
        <v>120</v>
      </c>
      <c r="H25" s="30">
        <v>130</v>
      </c>
      <c r="I25" s="20"/>
      <c r="J25" s="20"/>
      <c r="K25" s="20">
        <v>1</v>
      </c>
      <c r="L25" s="20"/>
      <c r="M25" s="20">
        <f t="shared" si="0"/>
        <v>6850</v>
      </c>
      <c r="N25" s="24">
        <f t="shared" si="1"/>
        <v>7032</v>
      </c>
      <c r="O25" s="25">
        <f t="shared" si="2"/>
        <v>188.375</v>
      </c>
      <c r="P25" s="26">
        <v>6700</v>
      </c>
      <c r="Q25" s="26">
        <v>85</v>
      </c>
      <c r="R25" s="24">
        <f t="shared" si="3"/>
        <v>6758.625</v>
      </c>
      <c r="S25" s="25">
        <f t="shared" si="4"/>
        <v>65.075000000000003</v>
      </c>
      <c r="T25" s="27">
        <f t="shared" si="5"/>
        <v>-19.924999999999997</v>
      </c>
    </row>
    <row r="26" spans="1:21" ht="15.75" x14ac:dyDescent="0.25">
      <c r="A26" s="28">
        <v>20</v>
      </c>
      <c r="B26" s="20">
        <v>1908446153</v>
      </c>
      <c r="C26" s="36" t="s">
        <v>45</v>
      </c>
      <c r="D26" s="29">
        <v>5918</v>
      </c>
      <c r="E26" s="29"/>
      <c r="F26" s="30"/>
      <c r="G26" s="30"/>
      <c r="H26" s="30">
        <v>60</v>
      </c>
      <c r="I26" s="20">
        <v>5</v>
      </c>
      <c r="J26" s="20"/>
      <c r="K26" s="20"/>
      <c r="L26" s="20"/>
      <c r="M26" s="20">
        <f t="shared" si="0"/>
        <v>6458</v>
      </c>
      <c r="N26" s="24">
        <f t="shared" si="1"/>
        <v>7413</v>
      </c>
      <c r="O26" s="25">
        <f t="shared" si="2"/>
        <v>177.595</v>
      </c>
      <c r="P26" s="26"/>
      <c r="Q26" s="26">
        <v>85</v>
      </c>
      <c r="R26" s="24">
        <f t="shared" si="3"/>
        <v>7150.4049999999997</v>
      </c>
      <c r="S26" s="25">
        <f t="shared" si="4"/>
        <v>61.350999999999999</v>
      </c>
      <c r="T26" s="27">
        <f t="shared" si="5"/>
        <v>-23.649000000000001</v>
      </c>
    </row>
    <row r="27" spans="1:21" ht="19.5" thickBot="1" x14ac:dyDescent="0.35">
      <c r="A27" s="19">
        <v>21</v>
      </c>
      <c r="B27" s="20">
        <v>1908446154</v>
      </c>
      <c r="C27" s="20" t="s">
        <v>36</v>
      </c>
      <c r="D27" s="37">
        <v>12627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12627</v>
      </c>
      <c r="N27" s="40">
        <f t="shared" si="1"/>
        <v>12627</v>
      </c>
      <c r="O27" s="25">
        <f t="shared" si="2"/>
        <v>347.24250000000001</v>
      </c>
      <c r="P27" s="41">
        <v>20000</v>
      </c>
      <c r="Q27" s="41">
        <v>100</v>
      </c>
      <c r="R27" s="24">
        <f t="shared" si="3"/>
        <v>12179.7575</v>
      </c>
      <c r="S27" s="42">
        <f t="shared" si="4"/>
        <v>119.95649999999999</v>
      </c>
      <c r="T27" s="43">
        <f t="shared" si="5"/>
        <v>19.956499999999991</v>
      </c>
    </row>
    <row r="28" spans="1:21" ht="16.5" thickBot="1" x14ac:dyDescent="0.3">
      <c r="A28" s="92" t="s">
        <v>37</v>
      </c>
      <c r="B28" s="93"/>
      <c r="C28" s="94"/>
      <c r="D28" s="44">
        <f>SUM(D7:D27)</f>
        <v>171489</v>
      </c>
      <c r="E28" s="45">
        <f>SUM(E7:E27)</f>
        <v>80</v>
      </c>
      <c r="F28" s="45">
        <f t="shared" ref="F28:T28" si="6">SUM(F7:F27)</f>
        <v>130</v>
      </c>
      <c r="G28" s="45">
        <f t="shared" si="6"/>
        <v>270</v>
      </c>
      <c r="H28" s="45">
        <f t="shared" si="6"/>
        <v>960</v>
      </c>
      <c r="I28" s="45">
        <f t="shared" si="6"/>
        <v>126</v>
      </c>
      <c r="J28" s="45">
        <f t="shared" si="6"/>
        <v>50</v>
      </c>
      <c r="K28" s="45">
        <f t="shared" si="6"/>
        <v>6</v>
      </c>
      <c r="L28" s="45">
        <f t="shared" si="6"/>
        <v>0</v>
      </c>
      <c r="M28" s="45">
        <f t="shared" si="6"/>
        <v>185459</v>
      </c>
      <c r="N28" s="45">
        <f t="shared" si="6"/>
        <v>220167</v>
      </c>
      <c r="O28" s="46">
        <f t="shared" si="6"/>
        <v>5100.1225000000004</v>
      </c>
      <c r="P28" s="45">
        <f t="shared" si="6"/>
        <v>78284</v>
      </c>
      <c r="Q28" s="45">
        <f t="shared" si="6"/>
        <v>1416</v>
      </c>
      <c r="R28" s="45">
        <f t="shared" si="6"/>
        <v>213650.8775</v>
      </c>
      <c r="S28" s="45">
        <f t="shared" si="6"/>
        <v>1761.8605</v>
      </c>
      <c r="T28" s="47">
        <f t="shared" si="6"/>
        <v>345.86049999999994</v>
      </c>
    </row>
    <row r="29" spans="1:21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7" priority="43" operator="equal">
      <formula>212030016606640</formula>
    </cfRule>
  </conditionalFormatting>
  <conditionalFormatting sqref="D29 E4:E6 E28:K29">
    <cfRule type="cellIs" dxfId="516" priority="41" operator="equal">
      <formula>$E$4</formula>
    </cfRule>
    <cfRule type="cellIs" dxfId="515" priority="42" operator="equal">
      <formula>2120</formula>
    </cfRule>
  </conditionalFormatting>
  <conditionalFormatting sqref="D29:E29 F4:F6 F28:F29">
    <cfRule type="cellIs" dxfId="514" priority="39" operator="equal">
      <formula>$F$4</formula>
    </cfRule>
    <cfRule type="cellIs" dxfId="513" priority="40" operator="equal">
      <formula>300</formula>
    </cfRule>
  </conditionalFormatting>
  <conditionalFormatting sqref="G4:G6 G28:G29">
    <cfRule type="cellIs" dxfId="512" priority="37" operator="equal">
      <formula>$G$4</formula>
    </cfRule>
    <cfRule type="cellIs" dxfId="511" priority="38" operator="equal">
      <formula>1660</formula>
    </cfRule>
  </conditionalFormatting>
  <conditionalFormatting sqref="H4:H6 H28:H29">
    <cfRule type="cellIs" dxfId="510" priority="35" operator="equal">
      <formula>$H$4</formula>
    </cfRule>
    <cfRule type="cellIs" dxfId="509" priority="36" operator="equal">
      <formula>6640</formula>
    </cfRule>
  </conditionalFormatting>
  <conditionalFormatting sqref="T6:T28">
    <cfRule type="cellIs" dxfId="508" priority="34" operator="lessThan">
      <formula>0</formula>
    </cfRule>
  </conditionalFormatting>
  <conditionalFormatting sqref="T7:T27">
    <cfRule type="cellIs" dxfId="507" priority="31" operator="lessThan">
      <formula>0</formula>
    </cfRule>
    <cfRule type="cellIs" dxfId="506" priority="32" operator="lessThan">
      <formula>0</formula>
    </cfRule>
    <cfRule type="cellIs" dxfId="505" priority="33" operator="lessThan">
      <formula>0</formula>
    </cfRule>
  </conditionalFormatting>
  <conditionalFormatting sqref="E4:E6 E28:K28">
    <cfRule type="cellIs" dxfId="504" priority="30" operator="equal">
      <formula>$E$4</formula>
    </cfRule>
  </conditionalFormatting>
  <conditionalFormatting sqref="D28:D29 D6 D4:M4">
    <cfRule type="cellIs" dxfId="503" priority="29" operator="equal">
      <formula>$D$4</formula>
    </cfRule>
  </conditionalFormatting>
  <conditionalFormatting sqref="I4:I6 I28:I29">
    <cfRule type="cellIs" dxfId="502" priority="28" operator="equal">
      <formula>$I$4</formula>
    </cfRule>
  </conditionalFormatting>
  <conditionalFormatting sqref="J4:J6 J28:J29">
    <cfRule type="cellIs" dxfId="501" priority="27" operator="equal">
      <formula>$J$4</formula>
    </cfRule>
  </conditionalFormatting>
  <conditionalFormatting sqref="K4:K6 K28:K29">
    <cfRule type="cellIs" dxfId="500" priority="26" operator="equal">
      <formula>$K$4</formula>
    </cfRule>
  </conditionalFormatting>
  <conditionalFormatting sqref="M4:M6">
    <cfRule type="cellIs" dxfId="499" priority="25" operator="equal">
      <formula>$L$4</formula>
    </cfRule>
  </conditionalFormatting>
  <conditionalFormatting sqref="T7:T28">
    <cfRule type="cellIs" dxfId="498" priority="22" operator="lessThan">
      <formula>0</formula>
    </cfRule>
    <cfRule type="cellIs" dxfId="497" priority="23" operator="lessThan">
      <formula>0</formula>
    </cfRule>
    <cfRule type="cellIs" dxfId="496" priority="24" operator="lessThan">
      <formula>0</formula>
    </cfRule>
  </conditionalFormatting>
  <conditionalFormatting sqref="D5:K5">
    <cfRule type="cellIs" dxfId="495" priority="21" operator="greaterThan">
      <formula>0</formula>
    </cfRule>
  </conditionalFormatting>
  <conditionalFormatting sqref="T6:T28">
    <cfRule type="cellIs" dxfId="494" priority="20" operator="lessThan">
      <formula>0</formula>
    </cfRule>
  </conditionalFormatting>
  <conditionalFormatting sqref="T7:T27">
    <cfRule type="cellIs" dxfId="493" priority="17" operator="lessThan">
      <formula>0</formula>
    </cfRule>
    <cfRule type="cellIs" dxfId="492" priority="18" operator="lessThan">
      <formula>0</formula>
    </cfRule>
    <cfRule type="cellIs" dxfId="491" priority="19" operator="lessThan">
      <formula>0</formula>
    </cfRule>
  </conditionalFormatting>
  <conditionalFormatting sqref="T7:T28">
    <cfRule type="cellIs" dxfId="490" priority="14" operator="lessThan">
      <formula>0</formula>
    </cfRule>
    <cfRule type="cellIs" dxfId="489" priority="15" operator="lessThan">
      <formula>0</formula>
    </cfRule>
    <cfRule type="cellIs" dxfId="488" priority="16" operator="lessThan">
      <formula>0</formula>
    </cfRule>
  </conditionalFormatting>
  <conditionalFormatting sqref="D5:K5">
    <cfRule type="cellIs" dxfId="487" priority="13" operator="greaterThan">
      <formula>0</formula>
    </cfRule>
  </conditionalFormatting>
  <conditionalFormatting sqref="L4 L6 L28:L29">
    <cfRule type="cellIs" dxfId="486" priority="12" operator="equal">
      <formula>$L$4</formula>
    </cfRule>
  </conditionalFormatting>
  <conditionalFormatting sqref="D7:S7">
    <cfRule type="cellIs" dxfId="485" priority="11" operator="greaterThan">
      <formula>0</formula>
    </cfRule>
  </conditionalFormatting>
  <conditionalFormatting sqref="D9:S9">
    <cfRule type="cellIs" dxfId="484" priority="10" operator="greaterThan">
      <formula>0</formula>
    </cfRule>
  </conditionalFormatting>
  <conditionalFormatting sqref="D11:S11">
    <cfRule type="cellIs" dxfId="483" priority="9" operator="greaterThan">
      <formula>0</formula>
    </cfRule>
  </conditionalFormatting>
  <conditionalFormatting sqref="D13:S13">
    <cfRule type="cellIs" dxfId="482" priority="8" operator="greaterThan">
      <formula>0</formula>
    </cfRule>
  </conditionalFormatting>
  <conditionalFormatting sqref="D15:S15">
    <cfRule type="cellIs" dxfId="481" priority="7" operator="greaterThan">
      <formula>0</formula>
    </cfRule>
  </conditionalFormatting>
  <conditionalFormatting sqref="D17:S17">
    <cfRule type="cellIs" dxfId="480" priority="6" operator="greaterThan">
      <formula>0</formula>
    </cfRule>
  </conditionalFormatting>
  <conditionalFormatting sqref="D19:S19">
    <cfRule type="cellIs" dxfId="479" priority="5" operator="greaterThan">
      <formula>0</formula>
    </cfRule>
  </conditionalFormatting>
  <conditionalFormatting sqref="D21:S21">
    <cfRule type="cellIs" dxfId="478" priority="4" operator="greaterThan">
      <formula>0</formula>
    </cfRule>
  </conditionalFormatting>
  <conditionalFormatting sqref="D23:S23">
    <cfRule type="cellIs" dxfId="477" priority="3" operator="greaterThan">
      <formula>0</formula>
    </cfRule>
  </conditionalFormatting>
  <conditionalFormatting sqref="D25:S25">
    <cfRule type="cellIs" dxfId="476" priority="2" operator="greaterThan">
      <formula>0</formula>
    </cfRule>
  </conditionalFormatting>
  <conditionalFormatting sqref="D27:S27">
    <cfRule type="cellIs" dxfId="4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3" sqref="A3:B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'21'!D29</f>
        <v>670387</v>
      </c>
      <c r="E4" s="2">
        <f>'21'!E29</f>
        <v>2170</v>
      </c>
      <c r="F4" s="2">
        <f>'21'!F29</f>
        <v>9730</v>
      </c>
      <c r="G4" s="2">
        <f>'21'!G29</f>
        <v>1160</v>
      </c>
      <c r="H4" s="2">
        <f>'21'!H29</f>
        <v>8820</v>
      </c>
      <c r="I4" s="2">
        <f>'21'!I29</f>
        <v>320</v>
      </c>
      <c r="J4" s="2">
        <f>'21'!J29</f>
        <v>158</v>
      </c>
      <c r="K4" s="2">
        <f>'21'!K29</f>
        <v>360</v>
      </c>
      <c r="L4" s="2">
        <f>'21'!L29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670387</v>
      </c>
      <c r="E29" s="48">
        <f t="shared" ref="E29:L29" si="7">E4+E5-E28</f>
        <v>2170</v>
      </c>
      <c r="F29" s="48">
        <f t="shared" si="7"/>
        <v>9730</v>
      </c>
      <c r="G29" s="48">
        <f t="shared" si="7"/>
        <v>1160</v>
      </c>
      <c r="H29" s="48">
        <f t="shared" si="7"/>
        <v>8820</v>
      </c>
      <c r="I29" s="48">
        <f t="shared" si="7"/>
        <v>320</v>
      </c>
      <c r="J29" s="48">
        <f t="shared" si="7"/>
        <v>158</v>
      </c>
      <c r="K29" s="48">
        <f t="shared" si="7"/>
        <v>360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4" priority="43" operator="equal">
      <formula>212030016606640</formula>
    </cfRule>
  </conditionalFormatting>
  <conditionalFormatting sqref="D29 E4:E6 E28:K29">
    <cfRule type="cellIs" dxfId="473" priority="41" operator="equal">
      <formula>$E$4</formula>
    </cfRule>
    <cfRule type="cellIs" dxfId="472" priority="42" operator="equal">
      <formula>2120</formula>
    </cfRule>
  </conditionalFormatting>
  <conditionalFormatting sqref="D29:E29 F4:F6 F28:F29">
    <cfRule type="cellIs" dxfId="471" priority="39" operator="equal">
      <formula>$F$4</formula>
    </cfRule>
    <cfRule type="cellIs" dxfId="470" priority="40" operator="equal">
      <formula>300</formula>
    </cfRule>
  </conditionalFormatting>
  <conditionalFormatting sqref="G4:G6 G28:G29">
    <cfRule type="cellIs" dxfId="469" priority="37" operator="equal">
      <formula>$G$4</formula>
    </cfRule>
    <cfRule type="cellIs" dxfId="468" priority="38" operator="equal">
      <formula>1660</formula>
    </cfRule>
  </conditionalFormatting>
  <conditionalFormatting sqref="H4:H6 H28:H29">
    <cfRule type="cellIs" dxfId="467" priority="35" operator="equal">
      <formula>$H$4</formula>
    </cfRule>
    <cfRule type="cellIs" dxfId="466" priority="36" operator="equal">
      <formula>6640</formula>
    </cfRule>
  </conditionalFormatting>
  <conditionalFormatting sqref="T6:T28">
    <cfRule type="cellIs" dxfId="465" priority="34" operator="lessThan">
      <formula>0</formula>
    </cfRule>
  </conditionalFormatting>
  <conditionalFormatting sqref="T7:T27">
    <cfRule type="cellIs" dxfId="464" priority="31" operator="lessThan">
      <formula>0</formula>
    </cfRule>
    <cfRule type="cellIs" dxfId="463" priority="32" operator="lessThan">
      <formula>0</formula>
    </cfRule>
    <cfRule type="cellIs" dxfId="462" priority="33" operator="lessThan">
      <formula>0</formula>
    </cfRule>
  </conditionalFormatting>
  <conditionalFormatting sqref="E4:E6 E28:K28">
    <cfRule type="cellIs" dxfId="461" priority="30" operator="equal">
      <formula>$E$4</formula>
    </cfRule>
  </conditionalFormatting>
  <conditionalFormatting sqref="D28:D29 D6 D4:M4">
    <cfRule type="cellIs" dxfId="460" priority="29" operator="equal">
      <formula>$D$4</formula>
    </cfRule>
  </conditionalFormatting>
  <conditionalFormatting sqref="I4:I6 I28:I29">
    <cfRule type="cellIs" dxfId="459" priority="28" operator="equal">
      <formula>$I$4</formula>
    </cfRule>
  </conditionalFormatting>
  <conditionalFormatting sqref="J4:J6 J28:J29">
    <cfRule type="cellIs" dxfId="458" priority="27" operator="equal">
      <formula>$J$4</formula>
    </cfRule>
  </conditionalFormatting>
  <conditionalFormatting sqref="K4:K6 K28:K29">
    <cfRule type="cellIs" dxfId="457" priority="26" operator="equal">
      <formula>$K$4</formula>
    </cfRule>
  </conditionalFormatting>
  <conditionalFormatting sqref="M4:M6">
    <cfRule type="cellIs" dxfId="456" priority="25" operator="equal">
      <formula>$L$4</formula>
    </cfRule>
  </conditionalFormatting>
  <conditionalFormatting sqref="T7:T28">
    <cfRule type="cellIs" dxfId="455" priority="22" operator="lessThan">
      <formula>0</formula>
    </cfRule>
    <cfRule type="cellIs" dxfId="454" priority="23" operator="lessThan">
      <formula>0</formula>
    </cfRule>
    <cfRule type="cellIs" dxfId="453" priority="24" operator="lessThan">
      <formula>0</formula>
    </cfRule>
  </conditionalFormatting>
  <conditionalFormatting sqref="D5:K5">
    <cfRule type="cellIs" dxfId="452" priority="21" operator="greaterThan">
      <formula>0</formula>
    </cfRule>
  </conditionalFormatting>
  <conditionalFormatting sqref="T6:T28">
    <cfRule type="cellIs" dxfId="451" priority="20" operator="lessThan">
      <formula>0</formula>
    </cfRule>
  </conditionalFormatting>
  <conditionalFormatting sqref="T7:T27">
    <cfRule type="cellIs" dxfId="450" priority="17" operator="lessThan">
      <formula>0</formula>
    </cfRule>
    <cfRule type="cellIs" dxfId="449" priority="18" operator="lessThan">
      <formula>0</formula>
    </cfRule>
    <cfRule type="cellIs" dxfId="448" priority="19" operator="lessThan">
      <formula>0</formula>
    </cfRule>
  </conditionalFormatting>
  <conditionalFormatting sqref="T7:T28">
    <cfRule type="cellIs" dxfId="447" priority="14" operator="lessThan">
      <formula>0</formula>
    </cfRule>
    <cfRule type="cellIs" dxfId="446" priority="15" operator="lessThan">
      <formula>0</formula>
    </cfRule>
    <cfRule type="cellIs" dxfId="445" priority="16" operator="lessThan">
      <formula>0</formula>
    </cfRule>
  </conditionalFormatting>
  <conditionalFormatting sqref="D5:K5">
    <cfRule type="cellIs" dxfId="444" priority="13" operator="greaterThan">
      <formula>0</formula>
    </cfRule>
  </conditionalFormatting>
  <conditionalFormatting sqref="L4 L6 L28:L29">
    <cfRule type="cellIs" dxfId="443" priority="12" operator="equal">
      <formula>$L$4</formula>
    </cfRule>
  </conditionalFormatting>
  <conditionalFormatting sqref="D7:S7">
    <cfRule type="cellIs" dxfId="442" priority="11" operator="greaterThan">
      <formula>0</formula>
    </cfRule>
  </conditionalFormatting>
  <conditionalFormatting sqref="D9:S9">
    <cfRule type="cellIs" dxfId="441" priority="10" operator="greaterThan">
      <formula>0</formula>
    </cfRule>
  </conditionalFormatting>
  <conditionalFormatting sqref="D11:S11">
    <cfRule type="cellIs" dxfId="440" priority="9" operator="greaterThan">
      <formula>0</formula>
    </cfRule>
  </conditionalFormatting>
  <conditionalFormatting sqref="D13:S13">
    <cfRule type="cellIs" dxfId="439" priority="8" operator="greaterThan">
      <formula>0</formula>
    </cfRule>
  </conditionalFormatting>
  <conditionalFormatting sqref="D15:S15">
    <cfRule type="cellIs" dxfId="438" priority="7" operator="greaterThan">
      <formula>0</formula>
    </cfRule>
  </conditionalFormatting>
  <conditionalFormatting sqref="D17:S17">
    <cfRule type="cellIs" dxfId="437" priority="6" operator="greaterThan">
      <formula>0</formula>
    </cfRule>
  </conditionalFormatting>
  <conditionalFormatting sqref="D19:S19">
    <cfRule type="cellIs" dxfId="436" priority="5" operator="greaterThan">
      <formula>0</formula>
    </cfRule>
  </conditionalFormatting>
  <conditionalFormatting sqref="D21:S21">
    <cfRule type="cellIs" dxfId="435" priority="4" operator="greaterThan">
      <formula>0</formula>
    </cfRule>
  </conditionalFormatting>
  <conditionalFormatting sqref="D23:S23">
    <cfRule type="cellIs" dxfId="434" priority="3" operator="greaterThan">
      <formula>0</formula>
    </cfRule>
  </conditionalFormatting>
  <conditionalFormatting sqref="D25:S25">
    <cfRule type="cellIs" dxfId="433" priority="2" operator="greaterThan">
      <formula>0</formula>
    </cfRule>
  </conditionalFormatting>
  <conditionalFormatting sqref="D27:S27">
    <cfRule type="cellIs" dxfId="432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75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'22'!D29</f>
        <v>670387</v>
      </c>
      <c r="E4" s="2">
        <f>'22'!E29</f>
        <v>2170</v>
      </c>
      <c r="F4" s="2">
        <f>'22'!F29</f>
        <v>9730</v>
      </c>
      <c r="G4" s="2">
        <f>'22'!G29</f>
        <v>1160</v>
      </c>
      <c r="H4" s="2">
        <f>'22'!H29</f>
        <v>8820</v>
      </c>
      <c r="I4" s="2">
        <f>'22'!I29</f>
        <v>320</v>
      </c>
      <c r="J4" s="2">
        <f>'22'!J29</f>
        <v>158</v>
      </c>
      <c r="K4" s="2">
        <f>'22'!K29</f>
        <v>360</v>
      </c>
      <c r="L4" s="2">
        <f>'22'!L29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11971</v>
      </c>
      <c r="E7" s="22"/>
      <c r="F7" s="22">
        <v>20</v>
      </c>
      <c r="G7" s="22"/>
      <c r="H7" s="22">
        <v>30</v>
      </c>
      <c r="I7" s="23">
        <v>1</v>
      </c>
      <c r="J7" s="23"/>
      <c r="K7" s="23"/>
      <c r="L7" s="23"/>
      <c r="M7" s="20">
        <f>D7+E7*20+F7*10+G7*9+H7*9</f>
        <v>12441</v>
      </c>
      <c r="N7" s="24">
        <f>D7+E7*20+F7*10+G7*9+H7*9+I7*191+J7*191+K7*182+L7*100</f>
        <v>12632</v>
      </c>
      <c r="O7" s="25">
        <f>M7*2.75%</f>
        <v>342.1275</v>
      </c>
      <c r="P7" s="26"/>
      <c r="Q7" s="26">
        <v>100</v>
      </c>
      <c r="R7" s="24">
        <f>M7-(M7*2.75%)+I7*191+J7*191+K7*182+L7*100-Q7</f>
        <v>12189.872499999999</v>
      </c>
      <c r="S7" s="25">
        <f>M7*0.95%</f>
        <v>118.1895</v>
      </c>
      <c r="T7" s="27">
        <f>S7-Q7</f>
        <v>18.189499999999995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5346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5346</v>
      </c>
      <c r="N8" s="24">
        <f t="shared" ref="N8:N27" si="1">D8+E8*20+F8*10+G8*9+H8*9+I8*191+J8*191+K8*182+L8*100</f>
        <v>5346</v>
      </c>
      <c r="O8" s="25">
        <f t="shared" ref="O8:O27" si="2">M8*2.75%</f>
        <v>147.01500000000001</v>
      </c>
      <c r="P8" s="26"/>
      <c r="Q8" s="26">
        <v>48</v>
      </c>
      <c r="R8" s="24">
        <f t="shared" ref="R8:R27" si="3">M8-(M8*2.75%)+I8*191+J8*191+K8*182+L8*100-Q8</f>
        <v>5150.9849999999997</v>
      </c>
      <c r="S8" s="25">
        <f t="shared" ref="S8:S27" si="4">M8*0.95%</f>
        <v>50.786999999999999</v>
      </c>
      <c r="T8" s="27">
        <f t="shared" ref="T8:T27" si="5">S8-Q8</f>
        <v>2.786999999999999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18485</v>
      </c>
      <c r="E9" s="30"/>
      <c r="F9" s="30">
        <v>50</v>
      </c>
      <c r="G9" s="30">
        <v>50</v>
      </c>
      <c r="H9" s="30">
        <v>230</v>
      </c>
      <c r="I9" s="20">
        <v>14</v>
      </c>
      <c r="J9" s="20"/>
      <c r="K9" s="20"/>
      <c r="L9" s="20"/>
      <c r="M9" s="20">
        <f t="shared" si="0"/>
        <v>21505</v>
      </c>
      <c r="N9" s="24">
        <f t="shared" si="1"/>
        <v>24179</v>
      </c>
      <c r="O9" s="25">
        <f t="shared" si="2"/>
        <v>591.38750000000005</v>
      </c>
      <c r="P9" s="26"/>
      <c r="Q9" s="26">
        <v>118</v>
      </c>
      <c r="R9" s="24">
        <f t="shared" si="3"/>
        <v>23469.612499999999</v>
      </c>
      <c r="S9" s="25">
        <f t="shared" si="4"/>
        <v>204.29749999999999</v>
      </c>
      <c r="T9" s="27">
        <f t="shared" si="5"/>
        <v>86.297499999999985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3969</v>
      </c>
      <c r="E10" s="30">
        <v>10</v>
      </c>
      <c r="F10" s="30">
        <v>10</v>
      </c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4449</v>
      </c>
      <c r="N10" s="24">
        <f t="shared" si="1"/>
        <v>5404</v>
      </c>
      <c r="O10" s="25">
        <f>M10*2.75%</f>
        <v>122.3475</v>
      </c>
      <c r="P10" s="26"/>
      <c r="Q10" s="26">
        <v>31</v>
      </c>
      <c r="R10" s="24">
        <f t="shared" si="3"/>
        <v>5250.6525000000001</v>
      </c>
      <c r="S10" s="25">
        <f t="shared" si="4"/>
        <v>42.265499999999996</v>
      </c>
      <c r="T10" s="27">
        <f t="shared" si="5"/>
        <v>11.265499999999996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7713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7713</v>
      </c>
      <c r="N11" s="24">
        <f t="shared" si="1"/>
        <v>7713</v>
      </c>
      <c r="O11" s="25">
        <f t="shared" si="2"/>
        <v>212.10749999999999</v>
      </c>
      <c r="P11" s="26"/>
      <c r="Q11" s="26">
        <v>70</v>
      </c>
      <c r="R11" s="24">
        <f t="shared" si="3"/>
        <v>7430.8924999999999</v>
      </c>
      <c r="S11" s="25">
        <f t="shared" si="4"/>
        <v>73.273499999999999</v>
      </c>
      <c r="T11" s="27">
        <f t="shared" si="5"/>
        <v>3.2734999999999985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5762</v>
      </c>
      <c r="E13" s="30">
        <v>50</v>
      </c>
      <c r="F13" s="30"/>
      <c r="G13" s="30">
        <v>100</v>
      </c>
      <c r="H13" s="30">
        <v>20</v>
      </c>
      <c r="I13" s="20"/>
      <c r="J13" s="20"/>
      <c r="K13" s="20"/>
      <c r="L13" s="20"/>
      <c r="M13" s="20">
        <f t="shared" si="0"/>
        <v>7842</v>
      </c>
      <c r="N13" s="24">
        <f t="shared" si="1"/>
        <v>7842</v>
      </c>
      <c r="O13" s="25">
        <f t="shared" si="2"/>
        <v>215.655</v>
      </c>
      <c r="P13" s="26"/>
      <c r="Q13" s="26">
        <v>21</v>
      </c>
      <c r="R13" s="24">
        <f t="shared" si="3"/>
        <v>7605.3450000000003</v>
      </c>
      <c r="S13" s="25">
        <f t="shared" si="4"/>
        <v>74.498999999999995</v>
      </c>
      <c r="T13" s="27">
        <f t="shared" si="5"/>
        <v>53.498999999999995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15834</v>
      </c>
      <c r="E14" s="30"/>
      <c r="F14" s="30"/>
      <c r="G14" s="30"/>
      <c r="H14" s="30">
        <v>50</v>
      </c>
      <c r="I14" s="20">
        <v>14</v>
      </c>
      <c r="J14" s="20"/>
      <c r="K14" s="20"/>
      <c r="L14" s="20"/>
      <c r="M14" s="20">
        <f t="shared" si="0"/>
        <v>16284</v>
      </c>
      <c r="N14" s="24">
        <f t="shared" si="1"/>
        <v>18958</v>
      </c>
      <c r="O14" s="25">
        <f t="shared" si="2"/>
        <v>447.81</v>
      </c>
      <c r="P14" s="26"/>
      <c r="Q14" s="26">
        <v>660</v>
      </c>
      <c r="R14" s="24">
        <f t="shared" si="3"/>
        <v>17850.190000000002</v>
      </c>
      <c r="S14" s="25">
        <f t="shared" si="4"/>
        <v>154.69800000000001</v>
      </c>
      <c r="T14" s="27">
        <f t="shared" si="5"/>
        <v>-505.30200000000002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16467</v>
      </c>
      <c r="E15" s="30">
        <v>10</v>
      </c>
      <c r="F15" s="30">
        <v>30</v>
      </c>
      <c r="G15" s="30"/>
      <c r="H15" s="30">
        <v>120</v>
      </c>
      <c r="I15" s="20">
        <v>4</v>
      </c>
      <c r="J15" s="20"/>
      <c r="K15" s="20">
        <v>2</v>
      </c>
      <c r="L15" s="20"/>
      <c r="M15" s="20">
        <f t="shared" si="0"/>
        <v>18047</v>
      </c>
      <c r="N15" s="24">
        <f t="shared" si="1"/>
        <v>19175</v>
      </c>
      <c r="O15" s="25">
        <f t="shared" si="2"/>
        <v>496.29250000000002</v>
      </c>
      <c r="P15" s="26"/>
      <c r="Q15" s="26">
        <v>138</v>
      </c>
      <c r="R15" s="24">
        <f t="shared" si="3"/>
        <v>18540.7075</v>
      </c>
      <c r="S15" s="25">
        <f t="shared" si="4"/>
        <v>171.44649999999999</v>
      </c>
      <c r="T15" s="27">
        <f t="shared" si="5"/>
        <v>33.446499999999986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15465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15465</v>
      </c>
      <c r="N16" s="24">
        <f t="shared" si="1"/>
        <v>15465</v>
      </c>
      <c r="O16" s="25">
        <f t="shared" si="2"/>
        <v>425.28750000000002</v>
      </c>
      <c r="P16" s="26"/>
      <c r="Q16" s="26">
        <v>120</v>
      </c>
      <c r="R16" s="24">
        <f t="shared" si="3"/>
        <v>14919.7125</v>
      </c>
      <c r="S16" s="25">
        <f t="shared" si="4"/>
        <v>146.91749999999999</v>
      </c>
      <c r="T16" s="27">
        <f t="shared" si="5"/>
        <v>26.91749999999999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9118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9118</v>
      </c>
      <c r="N18" s="24">
        <f t="shared" si="1"/>
        <v>9118</v>
      </c>
      <c r="O18" s="25">
        <f t="shared" si="2"/>
        <v>250.745</v>
      </c>
      <c r="P18" s="26"/>
      <c r="Q18" s="26">
        <v>147</v>
      </c>
      <c r="R18" s="24">
        <f t="shared" si="3"/>
        <v>8720.2549999999992</v>
      </c>
      <c r="S18" s="25">
        <f t="shared" si="4"/>
        <v>86.620999999999995</v>
      </c>
      <c r="T18" s="27">
        <f t="shared" si="5"/>
        <v>-60.379000000000005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16036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16036</v>
      </c>
      <c r="N19" s="24">
        <f t="shared" si="1"/>
        <v>16036</v>
      </c>
      <c r="O19" s="25">
        <f t="shared" si="2"/>
        <v>440.99</v>
      </c>
      <c r="P19" s="26">
        <v>5150</v>
      </c>
      <c r="Q19" s="26">
        <v>150</v>
      </c>
      <c r="R19" s="24">
        <f t="shared" si="3"/>
        <v>15445.01</v>
      </c>
      <c r="S19" s="25">
        <f t="shared" si="4"/>
        <v>152.34199999999998</v>
      </c>
      <c r="T19" s="27">
        <f t="shared" si="5"/>
        <v>2.3419999999999845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4419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4419</v>
      </c>
      <c r="N20" s="24">
        <f t="shared" si="1"/>
        <v>4419</v>
      </c>
      <c r="O20" s="25">
        <f t="shared" si="2"/>
        <v>121.52249999999999</v>
      </c>
      <c r="P20" s="26"/>
      <c r="Q20" s="26">
        <v>77</v>
      </c>
      <c r="R20" s="24">
        <f t="shared" si="3"/>
        <v>4220.4775</v>
      </c>
      <c r="S20" s="25">
        <f t="shared" si="4"/>
        <v>41.980499999999999</v>
      </c>
      <c r="T20" s="27">
        <f t="shared" si="5"/>
        <v>-35.019500000000001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6224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6224</v>
      </c>
      <c r="N21" s="24">
        <f t="shared" si="1"/>
        <v>6797</v>
      </c>
      <c r="O21" s="25">
        <f t="shared" si="2"/>
        <v>171.16</v>
      </c>
      <c r="P21" s="26"/>
      <c r="Q21" s="26">
        <v>20</v>
      </c>
      <c r="R21" s="24">
        <f t="shared" si="3"/>
        <v>6605.84</v>
      </c>
      <c r="S21" s="25">
        <f t="shared" si="4"/>
        <v>59.128</v>
      </c>
      <c r="T21" s="27">
        <f t="shared" si="5"/>
        <v>39.128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10032</v>
      </c>
      <c r="E22" s="30"/>
      <c r="F22" s="30"/>
      <c r="G22" s="20"/>
      <c r="H22" s="30">
        <v>250</v>
      </c>
      <c r="I22" s="20"/>
      <c r="J22" s="20"/>
      <c r="K22" s="20"/>
      <c r="L22" s="20"/>
      <c r="M22" s="20">
        <f t="shared" si="0"/>
        <v>12282</v>
      </c>
      <c r="N22" s="24">
        <f t="shared" si="1"/>
        <v>12282</v>
      </c>
      <c r="O22" s="25">
        <f t="shared" si="2"/>
        <v>337.755</v>
      </c>
      <c r="P22" s="26"/>
      <c r="Q22" s="26">
        <v>100</v>
      </c>
      <c r="R22" s="24">
        <f t="shared" si="3"/>
        <v>11844.245000000001</v>
      </c>
      <c r="S22" s="25">
        <f t="shared" si="4"/>
        <v>116.679</v>
      </c>
      <c r="T22" s="27">
        <f t="shared" si="5"/>
        <v>16.679000000000002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7043</v>
      </c>
      <c r="E23" s="30"/>
      <c r="F23" s="30"/>
      <c r="G23" s="30"/>
      <c r="H23" s="30">
        <v>100</v>
      </c>
      <c r="I23" s="20">
        <v>5</v>
      </c>
      <c r="J23" s="20"/>
      <c r="K23" s="20"/>
      <c r="L23" s="20"/>
      <c r="M23" s="20">
        <f t="shared" si="0"/>
        <v>7943</v>
      </c>
      <c r="N23" s="24">
        <f t="shared" si="1"/>
        <v>8898</v>
      </c>
      <c r="O23" s="25">
        <f t="shared" si="2"/>
        <v>218.4325</v>
      </c>
      <c r="P23" s="26">
        <v>5702</v>
      </c>
      <c r="Q23" s="26">
        <v>70</v>
      </c>
      <c r="R23" s="24">
        <f t="shared" si="3"/>
        <v>8609.567500000001</v>
      </c>
      <c r="S23" s="25">
        <f t="shared" si="4"/>
        <v>75.458500000000001</v>
      </c>
      <c r="T23" s="27">
        <f t="shared" si="5"/>
        <v>5.4585000000000008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10090</v>
      </c>
      <c r="E24" s="30">
        <v>60</v>
      </c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11830</v>
      </c>
      <c r="N24" s="24">
        <f t="shared" si="1"/>
        <v>11830</v>
      </c>
      <c r="O24" s="25">
        <f t="shared" si="2"/>
        <v>325.32499999999999</v>
      </c>
      <c r="P24" s="26"/>
      <c r="Q24" s="26">
        <v>480</v>
      </c>
      <c r="R24" s="24">
        <f t="shared" si="3"/>
        <v>11024.674999999999</v>
      </c>
      <c r="S24" s="25">
        <f t="shared" si="4"/>
        <v>112.38499999999999</v>
      </c>
      <c r="T24" s="27">
        <f t="shared" si="5"/>
        <v>-367.61500000000001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8660</v>
      </c>
      <c r="E25" s="30">
        <v>30</v>
      </c>
      <c r="F25" s="30"/>
      <c r="G25" s="30">
        <v>10</v>
      </c>
      <c r="H25" s="30">
        <v>90</v>
      </c>
      <c r="I25" s="20">
        <v>3</v>
      </c>
      <c r="J25" s="20"/>
      <c r="K25" s="20"/>
      <c r="L25" s="20"/>
      <c r="M25" s="20">
        <f t="shared" si="0"/>
        <v>10160</v>
      </c>
      <c r="N25" s="24">
        <f t="shared" si="1"/>
        <v>10733</v>
      </c>
      <c r="O25" s="25">
        <f t="shared" si="2"/>
        <v>279.39999999999998</v>
      </c>
      <c r="P25" s="26">
        <v>23000</v>
      </c>
      <c r="Q25" s="26">
        <v>85</v>
      </c>
      <c r="R25" s="24">
        <f t="shared" si="3"/>
        <v>10368.6</v>
      </c>
      <c r="S25" s="25">
        <f t="shared" si="4"/>
        <v>96.52</v>
      </c>
      <c r="T25" s="27">
        <f t="shared" si="5"/>
        <v>11.519999999999996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13829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13829</v>
      </c>
      <c r="N26" s="24">
        <f t="shared" si="1"/>
        <v>13829</v>
      </c>
      <c r="O26" s="25">
        <f t="shared" si="2"/>
        <v>380.29750000000001</v>
      </c>
      <c r="P26" s="26"/>
      <c r="Q26" s="26">
        <v>118</v>
      </c>
      <c r="R26" s="24">
        <f t="shared" si="3"/>
        <v>13330.702499999999</v>
      </c>
      <c r="S26" s="25">
        <f t="shared" si="4"/>
        <v>131.37549999999999</v>
      </c>
      <c r="T26" s="27">
        <f t="shared" si="5"/>
        <v>13.375499999999988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5860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5860</v>
      </c>
      <c r="N27" s="40">
        <f t="shared" si="1"/>
        <v>5860</v>
      </c>
      <c r="O27" s="25">
        <f t="shared" si="2"/>
        <v>161.15</v>
      </c>
      <c r="P27" s="41">
        <v>5600</v>
      </c>
      <c r="Q27" s="41">
        <v>100</v>
      </c>
      <c r="R27" s="24">
        <f t="shared" si="3"/>
        <v>5598.85</v>
      </c>
      <c r="S27" s="42">
        <f t="shared" si="4"/>
        <v>55.67</v>
      </c>
      <c r="T27" s="43">
        <f t="shared" si="5"/>
        <v>-44.33</v>
      </c>
    </row>
    <row r="28" spans="1:20" ht="16.5" thickBot="1" x14ac:dyDescent="0.3">
      <c r="A28" s="92" t="s">
        <v>37</v>
      </c>
      <c r="B28" s="93"/>
      <c r="C28" s="94"/>
      <c r="D28" s="44">
        <f>SUM(D7:D27)</f>
        <v>192323</v>
      </c>
      <c r="E28" s="45">
        <f>SUM(E7:E27)</f>
        <v>160</v>
      </c>
      <c r="F28" s="45">
        <f t="shared" ref="F28:T28" si="6">SUM(F7:F27)</f>
        <v>110</v>
      </c>
      <c r="G28" s="45">
        <f t="shared" si="6"/>
        <v>160</v>
      </c>
      <c r="H28" s="45">
        <f t="shared" si="6"/>
        <v>970</v>
      </c>
      <c r="I28" s="45">
        <f t="shared" si="6"/>
        <v>49</v>
      </c>
      <c r="J28" s="45">
        <f t="shared" si="6"/>
        <v>0</v>
      </c>
      <c r="K28" s="45">
        <f t="shared" si="6"/>
        <v>2</v>
      </c>
      <c r="L28" s="45">
        <f t="shared" si="6"/>
        <v>0</v>
      </c>
      <c r="M28" s="45">
        <f t="shared" si="6"/>
        <v>206793</v>
      </c>
      <c r="N28" s="45">
        <f t="shared" si="6"/>
        <v>216516</v>
      </c>
      <c r="O28" s="46">
        <f t="shared" si="6"/>
        <v>5686.807499999999</v>
      </c>
      <c r="P28" s="45">
        <f t="shared" si="6"/>
        <v>39452</v>
      </c>
      <c r="Q28" s="45">
        <f t="shared" si="6"/>
        <v>2653</v>
      </c>
      <c r="R28" s="45">
        <f t="shared" si="6"/>
        <v>208176.19250000003</v>
      </c>
      <c r="S28" s="45">
        <f t="shared" si="6"/>
        <v>1964.5335</v>
      </c>
      <c r="T28" s="47">
        <f t="shared" si="6"/>
        <v>-688.46650000000022</v>
      </c>
    </row>
    <row r="29" spans="1:20" ht="15.75" thickBot="1" x14ac:dyDescent="0.3">
      <c r="A29" s="95" t="s">
        <v>38</v>
      </c>
      <c r="B29" s="96"/>
      <c r="C29" s="97"/>
      <c r="D29" s="48">
        <f>D4+D5-D28</f>
        <v>478064</v>
      </c>
      <c r="E29" s="48">
        <f t="shared" ref="E29:L29" si="7">E4+E5-E28</f>
        <v>2010</v>
      </c>
      <c r="F29" s="48">
        <f t="shared" si="7"/>
        <v>9620</v>
      </c>
      <c r="G29" s="48">
        <f t="shared" si="7"/>
        <v>1000</v>
      </c>
      <c r="H29" s="48">
        <f t="shared" si="7"/>
        <v>7850</v>
      </c>
      <c r="I29" s="48">
        <f t="shared" si="7"/>
        <v>271</v>
      </c>
      <c r="J29" s="48">
        <f t="shared" si="7"/>
        <v>158</v>
      </c>
      <c r="K29" s="48">
        <f t="shared" si="7"/>
        <v>358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31" priority="43" operator="equal">
      <formula>212030016606640</formula>
    </cfRule>
  </conditionalFormatting>
  <conditionalFormatting sqref="D29 E4:E6 E28:K29">
    <cfRule type="cellIs" dxfId="430" priority="41" operator="equal">
      <formula>$E$4</formula>
    </cfRule>
    <cfRule type="cellIs" dxfId="429" priority="42" operator="equal">
      <formula>2120</formula>
    </cfRule>
  </conditionalFormatting>
  <conditionalFormatting sqref="D29:E29 F4:F6 F28:F29">
    <cfRule type="cellIs" dxfId="428" priority="39" operator="equal">
      <formula>$F$4</formula>
    </cfRule>
    <cfRule type="cellIs" dxfId="427" priority="40" operator="equal">
      <formula>300</formula>
    </cfRule>
  </conditionalFormatting>
  <conditionalFormatting sqref="G4:G6 G28:G29">
    <cfRule type="cellIs" dxfId="426" priority="37" operator="equal">
      <formula>$G$4</formula>
    </cfRule>
    <cfRule type="cellIs" dxfId="425" priority="38" operator="equal">
      <formula>1660</formula>
    </cfRule>
  </conditionalFormatting>
  <conditionalFormatting sqref="H4:H6 H28:H29">
    <cfRule type="cellIs" dxfId="424" priority="35" operator="equal">
      <formula>$H$4</formula>
    </cfRule>
    <cfRule type="cellIs" dxfId="423" priority="36" operator="equal">
      <formula>6640</formula>
    </cfRule>
  </conditionalFormatting>
  <conditionalFormatting sqref="T6:T28">
    <cfRule type="cellIs" dxfId="422" priority="34" operator="lessThan">
      <formula>0</formula>
    </cfRule>
  </conditionalFormatting>
  <conditionalFormatting sqref="T7:T27">
    <cfRule type="cellIs" dxfId="421" priority="31" operator="lessThan">
      <formula>0</formula>
    </cfRule>
    <cfRule type="cellIs" dxfId="420" priority="32" operator="lessThan">
      <formula>0</formula>
    </cfRule>
    <cfRule type="cellIs" dxfId="419" priority="33" operator="lessThan">
      <formula>0</formula>
    </cfRule>
  </conditionalFormatting>
  <conditionalFormatting sqref="E4:E6 E28:K28">
    <cfRule type="cellIs" dxfId="418" priority="30" operator="equal">
      <formula>$E$4</formula>
    </cfRule>
  </conditionalFormatting>
  <conditionalFormatting sqref="D28:D29 D6 D4:M4">
    <cfRule type="cellIs" dxfId="417" priority="29" operator="equal">
      <formula>$D$4</formula>
    </cfRule>
  </conditionalFormatting>
  <conditionalFormatting sqref="I4:I6 I28:I29">
    <cfRule type="cellIs" dxfId="416" priority="28" operator="equal">
      <formula>$I$4</formula>
    </cfRule>
  </conditionalFormatting>
  <conditionalFormatting sqref="J4:J6 J28:J29">
    <cfRule type="cellIs" dxfId="415" priority="27" operator="equal">
      <formula>$J$4</formula>
    </cfRule>
  </conditionalFormatting>
  <conditionalFormatting sqref="K4:K6 K28:K29">
    <cfRule type="cellIs" dxfId="414" priority="26" operator="equal">
      <formula>$K$4</formula>
    </cfRule>
  </conditionalFormatting>
  <conditionalFormatting sqref="M4:M6">
    <cfRule type="cellIs" dxfId="413" priority="25" operator="equal">
      <formula>$L$4</formula>
    </cfRule>
  </conditionalFormatting>
  <conditionalFormatting sqref="T7:T28">
    <cfRule type="cellIs" dxfId="412" priority="22" operator="lessThan">
      <formula>0</formula>
    </cfRule>
    <cfRule type="cellIs" dxfId="411" priority="23" operator="lessThan">
      <formula>0</formula>
    </cfRule>
    <cfRule type="cellIs" dxfId="410" priority="24" operator="lessThan">
      <formula>0</formula>
    </cfRule>
  </conditionalFormatting>
  <conditionalFormatting sqref="D5:K5">
    <cfRule type="cellIs" dxfId="409" priority="21" operator="greaterThan">
      <formula>0</formula>
    </cfRule>
  </conditionalFormatting>
  <conditionalFormatting sqref="T6:T28">
    <cfRule type="cellIs" dxfId="408" priority="20" operator="lessThan">
      <formula>0</formula>
    </cfRule>
  </conditionalFormatting>
  <conditionalFormatting sqref="T7:T27">
    <cfRule type="cellIs" dxfId="407" priority="17" operator="lessThan">
      <formula>0</formula>
    </cfRule>
    <cfRule type="cellIs" dxfId="406" priority="18" operator="lessThan">
      <formula>0</formula>
    </cfRule>
    <cfRule type="cellIs" dxfId="405" priority="19" operator="lessThan">
      <formula>0</formula>
    </cfRule>
  </conditionalFormatting>
  <conditionalFormatting sqref="T7:T28">
    <cfRule type="cellIs" dxfId="404" priority="14" operator="lessThan">
      <formula>0</formula>
    </cfRule>
    <cfRule type="cellIs" dxfId="403" priority="15" operator="lessThan">
      <formula>0</formula>
    </cfRule>
    <cfRule type="cellIs" dxfId="402" priority="16" operator="lessThan">
      <formula>0</formula>
    </cfRule>
  </conditionalFormatting>
  <conditionalFormatting sqref="D5:K5">
    <cfRule type="cellIs" dxfId="401" priority="13" operator="greaterThan">
      <formula>0</formula>
    </cfRule>
  </conditionalFormatting>
  <conditionalFormatting sqref="L4 L6 L28:L29">
    <cfRule type="cellIs" dxfId="400" priority="12" operator="equal">
      <formula>$L$4</formula>
    </cfRule>
  </conditionalFormatting>
  <conditionalFormatting sqref="D7:S7">
    <cfRule type="cellIs" dxfId="399" priority="11" operator="greaterThan">
      <formula>0</formula>
    </cfRule>
  </conditionalFormatting>
  <conditionalFormatting sqref="D9:S9">
    <cfRule type="cellIs" dxfId="398" priority="10" operator="greaterThan">
      <formula>0</formula>
    </cfRule>
  </conditionalFormatting>
  <conditionalFormatting sqref="D11:S11">
    <cfRule type="cellIs" dxfId="397" priority="9" operator="greaterThan">
      <formula>0</formula>
    </cfRule>
  </conditionalFormatting>
  <conditionalFormatting sqref="D13:S13">
    <cfRule type="cellIs" dxfId="396" priority="8" operator="greaterThan">
      <formula>0</formula>
    </cfRule>
  </conditionalFormatting>
  <conditionalFormatting sqref="D15:S15">
    <cfRule type="cellIs" dxfId="395" priority="7" operator="greaterThan">
      <formula>0</formula>
    </cfRule>
  </conditionalFormatting>
  <conditionalFormatting sqref="D17:S17">
    <cfRule type="cellIs" dxfId="394" priority="6" operator="greaterThan">
      <formula>0</formula>
    </cfRule>
  </conditionalFormatting>
  <conditionalFormatting sqref="D19:S19">
    <cfRule type="cellIs" dxfId="393" priority="5" operator="greaterThan">
      <formula>0</formula>
    </cfRule>
  </conditionalFormatting>
  <conditionalFormatting sqref="D21:S21">
    <cfRule type="cellIs" dxfId="392" priority="4" operator="greaterThan">
      <formula>0</formula>
    </cfRule>
  </conditionalFormatting>
  <conditionalFormatting sqref="D23:S23">
    <cfRule type="cellIs" dxfId="391" priority="3" operator="greaterThan">
      <formula>0</formula>
    </cfRule>
  </conditionalFormatting>
  <conditionalFormatting sqref="D25:S25">
    <cfRule type="cellIs" dxfId="390" priority="2" operator="greaterThan">
      <formula>0</formula>
    </cfRule>
  </conditionalFormatting>
  <conditionalFormatting sqref="D27:S27">
    <cfRule type="cellIs" dxfId="389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7.7109375" bestFit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76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'23'!D29</f>
        <v>478064</v>
      </c>
      <c r="E4" s="2">
        <f>'23'!E29</f>
        <v>2010</v>
      </c>
      <c r="F4" s="2">
        <f>'23'!F29</f>
        <v>9620</v>
      </c>
      <c r="G4" s="2">
        <f>'23'!G29</f>
        <v>1000</v>
      </c>
      <c r="H4" s="2">
        <f>'23'!H29</f>
        <v>7850</v>
      </c>
      <c r="I4" s="2">
        <f>'23'!I29</f>
        <v>271</v>
      </c>
      <c r="J4" s="2">
        <f>'23'!J29</f>
        <v>158</v>
      </c>
      <c r="K4" s="2">
        <f>'23'!K29</f>
        <v>358</v>
      </c>
      <c r="L4" s="2">
        <f>'23'!L29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10326</v>
      </c>
      <c r="E7" s="22"/>
      <c r="F7" s="22"/>
      <c r="G7" s="22"/>
      <c r="H7" s="22">
        <v>60</v>
      </c>
      <c r="I7" s="23"/>
      <c r="J7" s="23"/>
      <c r="K7" s="23"/>
      <c r="L7" s="23"/>
      <c r="M7" s="20">
        <f>D7+E7*20+F7*10+G7*9+H7*9</f>
        <v>10866</v>
      </c>
      <c r="N7" s="24">
        <f>D7+E7*20+F7*10+G7*9+H7*9+I7*191+J7*191+K7*182+L7*100</f>
        <v>10866</v>
      </c>
      <c r="O7" s="25">
        <f>M7*2.75%</f>
        <v>298.815</v>
      </c>
      <c r="P7" s="26"/>
      <c r="Q7" s="26">
        <v>97</v>
      </c>
      <c r="R7" s="29">
        <f>M7-(M7*2.75%)+I7*191+J7*191+K7*182+L7*100-Q7</f>
        <v>10470.184999999999</v>
      </c>
      <c r="S7" s="25">
        <f>M7*0.95%</f>
        <v>103.227</v>
      </c>
      <c r="T7" s="27">
        <f>S7-Q7</f>
        <v>6.2270000000000039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6144</v>
      </c>
      <c r="E8" s="30"/>
      <c r="F8" s="30">
        <v>70</v>
      </c>
      <c r="G8" s="30"/>
      <c r="H8" s="30">
        <v>100</v>
      </c>
      <c r="I8" s="20">
        <v>1</v>
      </c>
      <c r="J8" s="20"/>
      <c r="K8" s="20"/>
      <c r="L8" s="20"/>
      <c r="M8" s="20">
        <f t="shared" ref="M8:M27" si="0">D8+E8*20+F8*10+G8*9+H8*9</f>
        <v>7744</v>
      </c>
      <c r="N8" s="24">
        <f t="shared" ref="N8:N27" si="1">D8+E8*20+F8*10+G8*9+H8*9+I8*191+J8*191+K8*182+L8*100</f>
        <v>7935</v>
      </c>
      <c r="O8" s="25">
        <f t="shared" ref="O8:O27" si="2">M8*2.75%</f>
        <v>212.96</v>
      </c>
      <c r="P8" s="26"/>
      <c r="Q8" s="26"/>
      <c r="R8" s="29">
        <f t="shared" ref="R8:R27" si="3">M8-(M8*2.75%)+I8*191+J8*191+K8*182+L8*100-Q8</f>
        <v>7722.04</v>
      </c>
      <c r="S8" s="25">
        <f t="shared" ref="S8:S27" si="4">M8*0.95%</f>
        <v>73.567999999999998</v>
      </c>
      <c r="T8" s="27">
        <f t="shared" ref="T8:T27" si="5">S8-Q8</f>
        <v>73.567999999999998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10288</v>
      </c>
      <c r="E9" s="30"/>
      <c r="F9" s="30"/>
      <c r="G9" s="30"/>
      <c r="H9" s="30">
        <v>120</v>
      </c>
      <c r="I9" s="20">
        <v>6</v>
      </c>
      <c r="J9" s="20"/>
      <c r="K9" s="20">
        <v>2</v>
      </c>
      <c r="L9" s="20"/>
      <c r="M9" s="20">
        <f t="shared" si="0"/>
        <v>11368</v>
      </c>
      <c r="N9" s="24">
        <f t="shared" si="1"/>
        <v>12878</v>
      </c>
      <c r="O9" s="25">
        <f t="shared" si="2"/>
        <v>312.62</v>
      </c>
      <c r="P9" s="26">
        <v>500</v>
      </c>
      <c r="Q9" s="26">
        <v>105</v>
      </c>
      <c r="R9" s="29">
        <f t="shared" si="3"/>
        <v>12460.38</v>
      </c>
      <c r="S9" s="25">
        <f t="shared" si="4"/>
        <v>107.996</v>
      </c>
      <c r="T9" s="27">
        <f t="shared" si="5"/>
        <v>2.9959999999999951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4067</v>
      </c>
      <c r="E10" s="30"/>
      <c r="F10" s="30"/>
      <c r="G10" s="30"/>
      <c r="H10" s="30">
        <v>30</v>
      </c>
      <c r="I10" s="20">
        <v>4</v>
      </c>
      <c r="J10" s="20"/>
      <c r="K10" s="20"/>
      <c r="L10" s="20"/>
      <c r="M10" s="20">
        <f t="shared" si="0"/>
        <v>4337</v>
      </c>
      <c r="N10" s="24">
        <f t="shared" si="1"/>
        <v>5101</v>
      </c>
      <c r="O10" s="25">
        <f t="shared" si="2"/>
        <v>119.2675</v>
      </c>
      <c r="P10" s="26"/>
      <c r="Q10" s="26">
        <v>32</v>
      </c>
      <c r="R10" s="29">
        <f t="shared" si="3"/>
        <v>4949.7325000000001</v>
      </c>
      <c r="S10" s="25">
        <f t="shared" si="4"/>
        <v>41.201499999999996</v>
      </c>
      <c r="T10" s="27">
        <f t="shared" si="5"/>
        <v>9.2014999999999958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5965</v>
      </c>
      <c r="E11" s="30"/>
      <c r="F11" s="30"/>
      <c r="G11" s="32"/>
      <c r="H11" s="30"/>
      <c r="I11" s="20">
        <v>10</v>
      </c>
      <c r="J11" s="20"/>
      <c r="K11" s="20"/>
      <c r="L11" s="20"/>
      <c r="M11" s="20">
        <f t="shared" si="0"/>
        <v>5965</v>
      </c>
      <c r="N11" s="24">
        <f t="shared" si="1"/>
        <v>7875</v>
      </c>
      <c r="O11" s="25">
        <f t="shared" si="2"/>
        <v>164.03749999999999</v>
      </c>
      <c r="P11" s="26"/>
      <c r="Q11" s="26">
        <v>54</v>
      </c>
      <c r="R11" s="29">
        <f t="shared" si="3"/>
        <v>7656.9624999999996</v>
      </c>
      <c r="S11" s="25">
        <f t="shared" si="4"/>
        <v>56.667499999999997</v>
      </c>
      <c r="T11" s="27">
        <f t="shared" si="5"/>
        <v>2.6674999999999969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6375</v>
      </c>
      <c r="N12" s="24">
        <f t="shared" si="1"/>
        <v>6375</v>
      </c>
      <c r="O12" s="25">
        <f t="shared" si="2"/>
        <v>175.3125</v>
      </c>
      <c r="P12" s="26"/>
      <c r="Q12" s="26">
        <v>30</v>
      </c>
      <c r="R12" s="29">
        <f t="shared" si="3"/>
        <v>6169.6875</v>
      </c>
      <c r="S12" s="25">
        <f t="shared" si="4"/>
        <v>60.5625</v>
      </c>
      <c r="T12" s="27">
        <f t="shared" si="5"/>
        <v>30.5625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5929</v>
      </c>
      <c r="E13" s="30"/>
      <c r="F13" s="30"/>
      <c r="G13" s="30"/>
      <c r="H13" s="30">
        <v>10</v>
      </c>
      <c r="I13" s="20">
        <v>1</v>
      </c>
      <c r="J13" s="20"/>
      <c r="K13" s="20"/>
      <c r="L13" s="20"/>
      <c r="M13" s="20">
        <f t="shared" si="0"/>
        <v>6019</v>
      </c>
      <c r="N13" s="24">
        <f t="shared" si="1"/>
        <v>6210</v>
      </c>
      <c r="O13" s="25">
        <f t="shared" si="2"/>
        <v>165.52250000000001</v>
      </c>
      <c r="P13" s="26"/>
      <c r="Q13" s="26"/>
      <c r="R13" s="29">
        <f t="shared" si="3"/>
        <v>6044.4775</v>
      </c>
      <c r="S13" s="25">
        <f t="shared" si="4"/>
        <v>57.180500000000002</v>
      </c>
      <c r="T13" s="27">
        <f t="shared" si="5"/>
        <v>57.180500000000002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17607</v>
      </c>
      <c r="E14" s="30"/>
      <c r="F14" s="30"/>
      <c r="G14" s="30">
        <v>60</v>
      </c>
      <c r="H14" s="30"/>
      <c r="I14" s="20">
        <v>5</v>
      </c>
      <c r="J14" s="20"/>
      <c r="K14" s="20">
        <v>5</v>
      </c>
      <c r="L14" s="20"/>
      <c r="M14" s="20">
        <f t="shared" si="0"/>
        <v>18147</v>
      </c>
      <c r="N14" s="24">
        <f t="shared" si="1"/>
        <v>20012</v>
      </c>
      <c r="O14" s="25">
        <f t="shared" si="2"/>
        <v>499.04250000000002</v>
      </c>
      <c r="P14" s="26"/>
      <c r="Q14" s="26"/>
      <c r="R14" s="29">
        <f t="shared" si="3"/>
        <v>19512.9575</v>
      </c>
      <c r="S14" s="25">
        <f t="shared" si="4"/>
        <v>172.3965</v>
      </c>
      <c r="T14" s="27">
        <f t="shared" si="5"/>
        <v>172.3965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13908</v>
      </c>
      <c r="E15" s="30"/>
      <c r="F15" s="30">
        <v>10</v>
      </c>
      <c r="G15" s="30">
        <v>10</v>
      </c>
      <c r="H15" s="30">
        <v>80</v>
      </c>
      <c r="I15" s="20"/>
      <c r="J15" s="20"/>
      <c r="K15" s="20"/>
      <c r="L15" s="20"/>
      <c r="M15" s="20">
        <f t="shared" si="0"/>
        <v>14818</v>
      </c>
      <c r="N15" s="24">
        <f t="shared" si="1"/>
        <v>14818</v>
      </c>
      <c r="O15" s="25">
        <f t="shared" si="2"/>
        <v>407.495</v>
      </c>
      <c r="P15" s="26"/>
      <c r="Q15" s="26">
        <v>131</v>
      </c>
      <c r="R15" s="29">
        <f t="shared" si="3"/>
        <v>14279.504999999999</v>
      </c>
      <c r="S15" s="25">
        <f t="shared" si="4"/>
        <v>140.77099999999999</v>
      </c>
      <c r="T15" s="27">
        <f t="shared" si="5"/>
        <v>9.7709999999999866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6575</v>
      </c>
      <c r="E16" s="30"/>
      <c r="F16" s="30"/>
      <c r="G16" s="30"/>
      <c r="H16" s="30">
        <v>200</v>
      </c>
      <c r="I16" s="20">
        <v>11</v>
      </c>
      <c r="J16" s="20">
        <v>2</v>
      </c>
      <c r="K16" s="20"/>
      <c r="L16" s="20"/>
      <c r="M16" s="20">
        <f t="shared" si="0"/>
        <v>8375</v>
      </c>
      <c r="N16" s="24">
        <f t="shared" si="1"/>
        <v>10858</v>
      </c>
      <c r="O16" s="25">
        <f t="shared" si="2"/>
        <v>230.3125</v>
      </c>
      <c r="P16" s="26"/>
      <c r="Q16" s="26">
        <v>98</v>
      </c>
      <c r="R16" s="29">
        <f t="shared" si="3"/>
        <v>10529.6875</v>
      </c>
      <c r="S16" s="25">
        <f t="shared" si="4"/>
        <v>79.5625</v>
      </c>
      <c r="T16" s="27">
        <f t="shared" si="5"/>
        <v>-18.4375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8659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8659</v>
      </c>
      <c r="N17" s="24">
        <f t="shared" si="1"/>
        <v>8659</v>
      </c>
      <c r="O17" s="25">
        <f t="shared" si="2"/>
        <v>238.1225</v>
      </c>
      <c r="P17" s="26"/>
      <c r="Q17" s="26">
        <v>81</v>
      </c>
      <c r="R17" s="29">
        <f t="shared" si="3"/>
        <v>8339.8775000000005</v>
      </c>
      <c r="S17" s="25">
        <f t="shared" si="4"/>
        <v>82.260499999999993</v>
      </c>
      <c r="T17" s="27">
        <f t="shared" si="5"/>
        <v>1.2604999999999933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11626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11626</v>
      </c>
      <c r="N18" s="24">
        <f t="shared" si="1"/>
        <v>11626</v>
      </c>
      <c r="O18" s="25">
        <f t="shared" si="2"/>
        <v>319.71499999999997</v>
      </c>
      <c r="P18" s="26"/>
      <c r="Q18" s="26">
        <v>106</v>
      </c>
      <c r="R18" s="29">
        <f t="shared" si="3"/>
        <v>11200.285</v>
      </c>
      <c r="S18" s="25">
        <f t="shared" si="4"/>
        <v>110.447</v>
      </c>
      <c r="T18" s="27">
        <f t="shared" si="5"/>
        <v>4.4470000000000027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8010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8010</v>
      </c>
      <c r="N19" s="24">
        <f t="shared" si="1"/>
        <v>8010</v>
      </c>
      <c r="O19" s="25">
        <f t="shared" si="2"/>
        <v>220.27500000000001</v>
      </c>
      <c r="P19" s="26"/>
      <c r="Q19" s="26">
        <v>150</v>
      </c>
      <c r="R19" s="29">
        <f t="shared" si="3"/>
        <v>7639.7250000000004</v>
      </c>
      <c r="S19" s="25">
        <f t="shared" si="4"/>
        <v>76.094999999999999</v>
      </c>
      <c r="T19" s="27">
        <f t="shared" si="5"/>
        <v>-73.905000000000001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6578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6578</v>
      </c>
      <c r="N20" s="24">
        <f t="shared" si="1"/>
        <v>6578</v>
      </c>
      <c r="O20" s="25">
        <f t="shared" si="2"/>
        <v>180.89500000000001</v>
      </c>
      <c r="P20" s="26"/>
      <c r="Q20" s="26">
        <v>117</v>
      </c>
      <c r="R20" s="29">
        <f t="shared" si="3"/>
        <v>6280.1049999999996</v>
      </c>
      <c r="S20" s="25">
        <f t="shared" si="4"/>
        <v>62.491</v>
      </c>
      <c r="T20" s="27">
        <f t="shared" si="5"/>
        <v>-54.509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6275</v>
      </c>
      <c r="E21" s="30"/>
      <c r="F21" s="30"/>
      <c r="G21" s="30"/>
      <c r="H21" s="30"/>
      <c r="I21" s="20">
        <v>4</v>
      </c>
      <c r="J21" s="20"/>
      <c r="K21" s="20"/>
      <c r="L21" s="20"/>
      <c r="M21" s="20">
        <f t="shared" si="0"/>
        <v>6275</v>
      </c>
      <c r="N21" s="24">
        <f t="shared" si="1"/>
        <v>7039</v>
      </c>
      <c r="O21" s="25">
        <f t="shared" si="2"/>
        <v>172.5625</v>
      </c>
      <c r="P21" s="26"/>
      <c r="Q21" s="26">
        <v>21</v>
      </c>
      <c r="R21" s="29">
        <f t="shared" si="3"/>
        <v>6845.4375</v>
      </c>
      <c r="S21" s="25">
        <f t="shared" si="4"/>
        <v>59.612499999999997</v>
      </c>
      <c r="T21" s="27">
        <f t="shared" si="5"/>
        <v>38.612499999999997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17997</v>
      </c>
      <c r="E22" s="30">
        <v>30</v>
      </c>
      <c r="F22" s="30">
        <v>50</v>
      </c>
      <c r="G22" s="20"/>
      <c r="H22" s="30"/>
      <c r="I22" s="20"/>
      <c r="J22" s="20"/>
      <c r="K22" s="20">
        <v>5</v>
      </c>
      <c r="L22" s="20"/>
      <c r="M22" s="20">
        <f t="shared" si="0"/>
        <v>19097</v>
      </c>
      <c r="N22" s="24">
        <f t="shared" si="1"/>
        <v>20007</v>
      </c>
      <c r="O22" s="25">
        <f t="shared" si="2"/>
        <v>525.16750000000002</v>
      </c>
      <c r="P22" s="26"/>
      <c r="Q22" s="26">
        <v>150</v>
      </c>
      <c r="R22" s="29">
        <f t="shared" si="3"/>
        <v>19331.8325</v>
      </c>
      <c r="S22" s="25">
        <f t="shared" si="4"/>
        <v>181.42150000000001</v>
      </c>
      <c r="T22" s="27">
        <f t="shared" si="5"/>
        <v>31.421500000000009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7534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7534</v>
      </c>
      <c r="N23" s="24">
        <f t="shared" si="1"/>
        <v>7534</v>
      </c>
      <c r="O23" s="25">
        <f t="shared" si="2"/>
        <v>207.185</v>
      </c>
      <c r="P23" s="26"/>
      <c r="Q23" s="26">
        <v>70</v>
      </c>
      <c r="R23" s="29">
        <f t="shared" si="3"/>
        <v>7256.8149999999996</v>
      </c>
      <c r="S23" s="25">
        <f t="shared" si="4"/>
        <v>71.572999999999993</v>
      </c>
      <c r="T23" s="27">
        <f t="shared" si="5"/>
        <v>1.5729999999999933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18000</v>
      </c>
      <c r="E24" s="30">
        <v>30</v>
      </c>
      <c r="F24" s="30"/>
      <c r="G24" s="30">
        <v>50</v>
      </c>
      <c r="H24" s="30">
        <v>200</v>
      </c>
      <c r="I24" s="20">
        <v>10</v>
      </c>
      <c r="J24" s="20"/>
      <c r="K24" s="20"/>
      <c r="L24" s="20"/>
      <c r="M24" s="20">
        <f t="shared" si="0"/>
        <v>20850</v>
      </c>
      <c r="N24" s="24">
        <f t="shared" si="1"/>
        <v>22760</v>
      </c>
      <c r="O24" s="25">
        <f t="shared" si="2"/>
        <v>573.375</v>
      </c>
      <c r="P24" s="26"/>
      <c r="Q24" s="26"/>
      <c r="R24" s="29">
        <f t="shared" si="3"/>
        <v>22186.625</v>
      </c>
      <c r="S24" s="25">
        <f t="shared" si="4"/>
        <v>198.07499999999999</v>
      </c>
      <c r="T24" s="27">
        <f t="shared" si="5"/>
        <v>198.07499999999999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8754</v>
      </c>
      <c r="E25" s="30"/>
      <c r="F25" s="30"/>
      <c r="G25" s="30">
        <v>10</v>
      </c>
      <c r="H25" s="30"/>
      <c r="I25" s="20"/>
      <c r="J25" s="20"/>
      <c r="K25" s="20"/>
      <c r="L25" s="20"/>
      <c r="M25" s="20">
        <f t="shared" si="0"/>
        <v>8844</v>
      </c>
      <c r="N25" s="24">
        <f t="shared" si="1"/>
        <v>8844</v>
      </c>
      <c r="O25" s="25">
        <f t="shared" si="2"/>
        <v>243.21</v>
      </c>
      <c r="P25" s="26">
        <v>18450</v>
      </c>
      <c r="Q25" s="26">
        <v>88</v>
      </c>
      <c r="R25" s="29">
        <f t="shared" si="3"/>
        <v>8512.7900000000009</v>
      </c>
      <c r="S25" s="25">
        <f t="shared" si="4"/>
        <v>84.018000000000001</v>
      </c>
      <c r="T25" s="27">
        <f t="shared" si="5"/>
        <v>-3.9819999999999993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6621</v>
      </c>
      <c r="E26" s="29"/>
      <c r="F26" s="30"/>
      <c r="G26" s="30">
        <v>10</v>
      </c>
      <c r="H26" s="30">
        <v>20</v>
      </c>
      <c r="I26" s="20"/>
      <c r="J26" s="20"/>
      <c r="K26" s="20"/>
      <c r="L26" s="20"/>
      <c r="M26" s="20">
        <f t="shared" si="0"/>
        <v>6891</v>
      </c>
      <c r="N26" s="24">
        <f t="shared" si="1"/>
        <v>6891</v>
      </c>
      <c r="O26" s="25">
        <f t="shared" si="2"/>
        <v>189.5025</v>
      </c>
      <c r="P26" s="26"/>
      <c r="Q26" s="26">
        <v>86</v>
      </c>
      <c r="R26" s="29">
        <f t="shared" si="3"/>
        <v>6615.4975000000004</v>
      </c>
      <c r="S26" s="25">
        <f t="shared" si="4"/>
        <v>65.464500000000001</v>
      </c>
      <c r="T26" s="27">
        <f t="shared" si="5"/>
        <v>-20.535499999999999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6961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6961</v>
      </c>
      <c r="N27" s="40">
        <f t="shared" si="1"/>
        <v>6961</v>
      </c>
      <c r="O27" s="25">
        <f t="shared" si="2"/>
        <v>191.42750000000001</v>
      </c>
      <c r="P27" s="41"/>
      <c r="Q27" s="41">
        <v>100</v>
      </c>
      <c r="R27" s="29">
        <f t="shared" si="3"/>
        <v>6669.5725000000002</v>
      </c>
      <c r="S27" s="42">
        <f t="shared" si="4"/>
        <v>66.129499999999993</v>
      </c>
      <c r="T27" s="43">
        <f t="shared" si="5"/>
        <v>-33.870500000000007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194199</v>
      </c>
      <c r="E28" s="45">
        <f>SUM(E7:E27)</f>
        <v>60</v>
      </c>
      <c r="F28" s="45">
        <f t="shared" ref="F28:T28" si="6">SUM(F7:F27)</f>
        <v>130</v>
      </c>
      <c r="G28" s="45">
        <f t="shared" si="6"/>
        <v>140</v>
      </c>
      <c r="H28" s="45">
        <f t="shared" si="6"/>
        <v>820</v>
      </c>
      <c r="I28" s="45">
        <f t="shared" si="6"/>
        <v>52</v>
      </c>
      <c r="J28" s="45">
        <f t="shared" si="6"/>
        <v>2</v>
      </c>
      <c r="K28" s="45">
        <f t="shared" si="6"/>
        <v>12</v>
      </c>
      <c r="L28" s="45">
        <f t="shared" si="6"/>
        <v>0</v>
      </c>
      <c r="M28" s="45">
        <f t="shared" si="6"/>
        <v>205339</v>
      </c>
      <c r="N28" s="45">
        <f t="shared" si="6"/>
        <v>217837</v>
      </c>
      <c r="O28" s="46">
        <f t="shared" si="6"/>
        <v>5646.8225000000002</v>
      </c>
      <c r="P28" s="45">
        <f t="shared" si="6"/>
        <v>18950</v>
      </c>
      <c r="Q28" s="45">
        <f t="shared" si="6"/>
        <v>1516</v>
      </c>
      <c r="R28" s="45">
        <f t="shared" si="6"/>
        <v>210674.17750000002</v>
      </c>
      <c r="S28" s="45">
        <f t="shared" si="6"/>
        <v>1950.7205000000001</v>
      </c>
      <c r="T28" s="47">
        <f t="shared" si="6"/>
        <v>434.72049999999984</v>
      </c>
    </row>
    <row r="29" spans="1:20" ht="15.75" thickBot="1" x14ac:dyDescent="0.3">
      <c r="A29" s="95" t="s">
        <v>38</v>
      </c>
      <c r="B29" s="96"/>
      <c r="C29" s="97"/>
      <c r="D29" s="48">
        <f>D4+D5-D28</f>
        <v>496333</v>
      </c>
      <c r="E29" s="48">
        <f t="shared" ref="E29:L29" si="7">E4+E5-E28</f>
        <v>1950</v>
      </c>
      <c r="F29" s="48">
        <f t="shared" si="7"/>
        <v>9490</v>
      </c>
      <c r="G29" s="48">
        <f t="shared" si="7"/>
        <v>860</v>
      </c>
      <c r="H29" s="48">
        <f t="shared" si="7"/>
        <v>7030</v>
      </c>
      <c r="I29" s="48">
        <f t="shared" si="7"/>
        <v>219</v>
      </c>
      <c r="J29" s="48">
        <f t="shared" si="7"/>
        <v>156</v>
      </c>
      <c r="K29" s="48">
        <f t="shared" si="7"/>
        <v>346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8" priority="43" operator="equal">
      <formula>212030016606640</formula>
    </cfRule>
  </conditionalFormatting>
  <conditionalFormatting sqref="D29 E4:E6 E28:K29">
    <cfRule type="cellIs" dxfId="387" priority="41" operator="equal">
      <formula>$E$4</formula>
    </cfRule>
    <cfRule type="cellIs" dxfId="386" priority="42" operator="equal">
      <formula>2120</formula>
    </cfRule>
  </conditionalFormatting>
  <conditionalFormatting sqref="D29:E29 F4:F6 F28:F29">
    <cfRule type="cellIs" dxfId="385" priority="39" operator="equal">
      <formula>$F$4</formula>
    </cfRule>
    <cfRule type="cellIs" dxfId="384" priority="40" operator="equal">
      <formula>300</formula>
    </cfRule>
  </conditionalFormatting>
  <conditionalFormatting sqref="G4:G6 G28:G29">
    <cfRule type="cellIs" dxfId="383" priority="37" operator="equal">
      <formula>$G$4</formula>
    </cfRule>
    <cfRule type="cellIs" dxfId="382" priority="38" operator="equal">
      <formula>1660</formula>
    </cfRule>
  </conditionalFormatting>
  <conditionalFormatting sqref="H4:H6 H28:H29">
    <cfRule type="cellIs" dxfId="381" priority="35" operator="equal">
      <formula>$H$4</formula>
    </cfRule>
    <cfRule type="cellIs" dxfId="380" priority="36" operator="equal">
      <formula>6640</formula>
    </cfRule>
  </conditionalFormatting>
  <conditionalFormatting sqref="T6:T28">
    <cfRule type="cellIs" dxfId="379" priority="34" operator="lessThan">
      <formula>0</formula>
    </cfRule>
  </conditionalFormatting>
  <conditionalFormatting sqref="T7:T27">
    <cfRule type="cellIs" dxfId="378" priority="31" operator="lessThan">
      <formula>0</formula>
    </cfRule>
    <cfRule type="cellIs" dxfId="377" priority="32" operator="lessThan">
      <formula>0</formula>
    </cfRule>
    <cfRule type="cellIs" dxfId="376" priority="33" operator="lessThan">
      <formula>0</formula>
    </cfRule>
  </conditionalFormatting>
  <conditionalFormatting sqref="E4:E6 E28:K28">
    <cfRule type="cellIs" dxfId="375" priority="30" operator="equal">
      <formula>$E$4</formula>
    </cfRule>
  </conditionalFormatting>
  <conditionalFormatting sqref="D28:D29 D6 D4:M4">
    <cfRule type="cellIs" dxfId="374" priority="29" operator="equal">
      <formula>$D$4</formula>
    </cfRule>
  </conditionalFormatting>
  <conditionalFormatting sqref="I4:I6 I28:I29">
    <cfRule type="cellIs" dxfId="373" priority="28" operator="equal">
      <formula>$I$4</formula>
    </cfRule>
  </conditionalFormatting>
  <conditionalFormatting sqref="J4:J6 J28:J29">
    <cfRule type="cellIs" dxfId="372" priority="27" operator="equal">
      <formula>$J$4</formula>
    </cfRule>
  </conditionalFormatting>
  <conditionalFormatting sqref="K4:K6 K28:K29">
    <cfRule type="cellIs" dxfId="371" priority="26" operator="equal">
      <formula>$K$4</formula>
    </cfRule>
  </conditionalFormatting>
  <conditionalFormatting sqref="M4:M6">
    <cfRule type="cellIs" dxfId="370" priority="25" operator="equal">
      <formula>$L$4</formula>
    </cfRule>
  </conditionalFormatting>
  <conditionalFormatting sqref="T7:T28">
    <cfRule type="cellIs" dxfId="369" priority="22" operator="lessThan">
      <formula>0</formula>
    </cfRule>
    <cfRule type="cellIs" dxfId="368" priority="23" operator="lessThan">
      <formula>0</formula>
    </cfRule>
    <cfRule type="cellIs" dxfId="367" priority="24" operator="lessThan">
      <formula>0</formula>
    </cfRule>
  </conditionalFormatting>
  <conditionalFormatting sqref="D5:K5">
    <cfRule type="cellIs" dxfId="366" priority="21" operator="greaterThan">
      <formula>0</formula>
    </cfRule>
  </conditionalFormatting>
  <conditionalFormatting sqref="T6:T28">
    <cfRule type="cellIs" dxfId="365" priority="20" operator="lessThan">
      <formula>0</formula>
    </cfRule>
  </conditionalFormatting>
  <conditionalFormatting sqref="T7:T27">
    <cfRule type="cellIs" dxfId="364" priority="17" operator="lessThan">
      <formula>0</formula>
    </cfRule>
    <cfRule type="cellIs" dxfId="363" priority="18" operator="lessThan">
      <formula>0</formula>
    </cfRule>
    <cfRule type="cellIs" dxfId="362" priority="19" operator="lessThan">
      <formula>0</formula>
    </cfRule>
  </conditionalFormatting>
  <conditionalFormatting sqref="T7:T28">
    <cfRule type="cellIs" dxfId="361" priority="14" operator="lessThan">
      <formula>0</formula>
    </cfRule>
    <cfRule type="cellIs" dxfId="360" priority="15" operator="lessThan">
      <formula>0</formula>
    </cfRule>
    <cfRule type="cellIs" dxfId="359" priority="16" operator="lessThan">
      <formula>0</formula>
    </cfRule>
  </conditionalFormatting>
  <conditionalFormatting sqref="D5:K5">
    <cfRule type="cellIs" dxfId="358" priority="13" operator="greaterThan">
      <formula>0</formula>
    </cfRule>
  </conditionalFormatting>
  <conditionalFormatting sqref="L4 L6 L28:L29">
    <cfRule type="cellIs" dxfId="357" priority="12" operator="equal">
      <formula>$L$4</formula>
    </cfRule>
  </conditionalFormatting>
  <conditionalFormatting sqref="D7:S7">
    <cfRule type="cellIs" dxfId="356" priority="11" operator="greaterThan">
      <formula>0</formula>
    </cfRule>
  </conditionalFormatting>
  <conditionalFormatting sqref="D9:S9">
    <cfRule type="cellIs" dxfId="355" priority="10" operator="greaterThan">
      <formula>0</formula>
    </cfRule>
  </conditionalFormatting>
  <conditionalFormatting sqref="D11:S11">
    <cfRule type="cellIs" dxfId="354" priority="9" operator="greaterThan">
      <formula>0</formula>
    </cfRule>
  </conditionalFormatting>
  <conditionalFormatting sqref="D13:S13">
    <cfRule type="cellIs" dxfId="353" priority="8" operator="greaterThan">
      <formula>0</formula>
    </cfRule>
  </conditionalFormatting>
  <conditionalFormatting sqref="D15:S15">
    <cfRule type="cellIs" dxfId="352" priority="7" operator="greaterThan">
      <formula>0</formula>
    </cfRule>
  </conditionalFormatting>
  <conditionalFormatting sqref="D17:S17">
    <cfRule type="cellIs" dxfId="351" priority="6" operator="greaterThan">
      <formula>0</formula>
    </cfRule>
  </conditionalFormatting>
  <conditionalFormatting sqref="D19:S19">
    <cfRule type="cellIs" dxfId="350" priority="5" operator="greaterThan">
      <formula>0</formula>
    </cfRule>
  </conditionalFormatting>
  <conditionalFormatting sqref="D21:S21">
    <cfRule type="cellIs" dxfId="349" priority="4" operator="greaterThan">
      <formula>0</formula>
    </cfRule>
  </conditionalFormatting>
  <conditionalFormatting sqref="D23:S23">
    <cfRule type="cellIs" dxfId="348" priority="3" operator="greaterThan">
      <formula>0</formula>
    </cfRule>
  </conditionalFormatting>
  <conditionalFormatting sqref="D25:S25">
    <cfRule type="cellIs" dxfId="347" priority="2" operator="greaterThan">
      <formula>0</formula>
    </cfRule>
  </conditionalFormatting>
  <conditionalFormatting sqref="D27:S27">
    <cfRule type="cellIs" dxfId="346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80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'24'!D29</f>
        <v>496333</v>
      </c>
      <c r="E4" s="2">
        <f>'24'!E29</f>
        <v>1950</v>
      </c>
      <c r="F4" s="2">
        <f>'24'!F29</f>
        <v>9490</v>
      </c>
      <c r="G4" s="2">
        <f>'24'!G29</f>
        <v>860</v>
      </c>
      <c r="H4" s="2">
        <f>'24'!H29</f>
        <v>7030</v>
      </c>
      <c r="I4" s="2">
        <f>'24'!I29</f>
        <v>219</v>
      </c>
      <c r="J4" s="2">
        <f>'24'!J29</f>
        <v>156</v>
      </c>
      <c r="K4" s="2">
        <f>'24'!K29</f>
        <v>346</v>
      </c>
      <c r="L4" s="2">
        <f>'24'!L29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207792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9667</v>
      </c>
      <c r="E7" s="22">
        <v>10</v>
      </c>
      <c r="F7" s="22">
        <v>10</v>
      </c>
      <c r="G7" s="22"/>
      <c r="H7" s="22">
        <v>100</v>
      </c>
      <c r="I7" s="23">
        <v>1</v>
      </c>
      <c r="J7" s="23"/>
      <c r="K7" s="23"/>
      <c r="L7" s="23"/>
      <c r="M7" s="20">
        <f>D7+E7*20+F7*10+G7*9+H7*9</f>
        <v>10867</v>
      </c>
      <c r="N7" s="24">
        <f>D7+E7*20+F7*10+G7*9+H7*9+I7*191+J7*191+K7*182+L7*100</f>
        <v>11058</v>
      </c>
      <c r="O7" s="25">
        <f>M7*2.75%</f>
        <v>298.84250000000003</v>
      </c>
      <c r="P7" s="26"/>
      <c r="Q7" s="26">
        <v>99</v>
      </c>
      <c r="R7" s="29">
        <f>M7-(M7*2.75%)+I7*191+J7*191+K7*182+L7*100-Q7</f>
        <v>10660.157499999999</v>
      </c>
      <c r="S7" s="25">
        <f>M7*0.95%</f>
        <v>103.23649999999999</v>
      </c>
      <c r="T7" s="27">
        <f>S7-Q7</f>
        <v>4.2364999999999924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5659</v>
      </c>
      <c r="E8" s="30"/>
      <c r="F8" s="30">
        <v>20</v>
      </c>
      <c r="G8" s="30">
        <v>20</v>
      </c>
      <c r="H8" s="30">
        <v>40</v>
      </c>
      <c r="I8" s="20">
        <v>2</v>
      </c>
      <c r="J8" s="20"/>
      <c r="K8" s="20"/>
      <c r="L8" s="20"/>
      <c r="M8" s="20">
        <f t="shared" ref="M8:M27" si="0">D8+E8*20+F8*10+G8*9+H8*9</f>
        <v>6399</v>
      </c>
      <c r="N8" s="24">
        <f t="shared" ref="N8:N27" si="1">D8+E8*20+F8*10+G8*9+H8*9+I8*191+J8*191+K8*182+L8*100</f>
        <v>6781</v>
      </c>
      <c r="O8" s="25">
        <f t="shared" ref="O8:O27" si="2">M8*2.75%</f>
        <v>175.9725</v>
      </c>
      <c r="P8" s="26"/>
      <c r="Q8" s="26"/>
      <c r="R8" s="29">
        <f t="shared" ref="R8:R27" si="3">M8-(M8*2.75%)+I8*191+J8*191+K8*182+L8*100-Q8</f>
        <v>6605.0275000000001</v>
      </c>
      <c r="S8" s="25">
        <f t="shared" ref="S8:S27" si="4">M8*0.95%</f>
        <v>60.790500000000002</v>
      </c>
      <c r="T8" s="27">
        <f t="shared" ref="T8:T27" si="5">S8-Q8</f>
        <v>60.790500000000002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16553</v>
      </c>
      <c r="E9" s="30"/>
      <c r="F9" s="30"/>
      <c r="G9" s="30"/>
      <c r="H9" s="30">
        <v>250</v>
      </c>
      <c r="I9" s="20">
        <v>3</v>
      </c>
      <c r="J9" s="20"/>
      <c r="K9" s="20">
        <v>1</v>
      </c>
      <c r="L9" s="20"/>
      <c r="M9" s="20">
        <f t="shared" si="0"/>
        <v>18803</v>
      </c>
      <c r="N9" s="24">
        <f t="shared" si="1"/>
        <v>19558</v>
      </c>
      <c r="O9" s="25">
        <f t="shared" si="2"/>
        <v>517.08249999999998</v>
      </c>
      <c r="P9" s="26"/>
      <c r="Q9" s="26">
        <v>111</v>
      </c>
      <c r="R9" s="29">
        <f>M9-(M9*2.75%)+I9*191+J9*191+K9*182+L9*100-Q9</f>
        <v>18929.9175</v>
      </c>
      <c r="S9" s="25">
        <f t="shared" si="4"/>
        <v>178.6285</v>
      </c>
      <c r="T9" s="27">
        <f t="shared" si="5"/>
        <v>67.628500000000003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4627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4627</v>
      </c>
      <c r="N10" s="24">
        <f t="shared" si="1"/>
        <v>4627</v>
      </c>
      <c r="O10" s="25">
        <f t="shared" si="2"/>
        <v>127.24250000000001</v>
      </c>
      <c r="P10" s="26"/>
      <c r="Q10" s="26">
        <v>30</v>
      </c>
      <c r="R10" s="29">
        <f t="shared" si="3"/>
        <v>4469.7574999999997</v>
      </c>
      <c r="S10" s="25">
        <f t="shared" si="4"/>
        <v>43.956499999999998</v>
      </c>
      <c r="T10" s="27">
        <f t="shared" si="5"/>
        <v>13.956499999999998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5813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5813</v>
      </c>
      <c r="N11" s="24">
        <f t="shared" si="1"/>
        <v>5813</v>
      </c>
      <c r="O11" s="25">
        <f t="shared" si="2"/>
        <v>159.85749999999999</v>
      </c>
      <c r="P11" s="26"/>
      <c r="Q11" s="26">
        <v>33</v>
      </c>
      <c r="R11" s="29">
        <f t="shared" si="3"/>
        <v>5620.1424999999999</v>
      </c>
      <c r="S11" s="25">
        <f t="shared" si="4"/>
        <v>55.223500000000001</v>
      </c>
      <c r="T11" s="27">
        <f t="shared" si="5"/>
        <v>22.223500000000001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5251</v>
      </c>
      <c r="E12" s="30">
        <v>250</v>
      </c>
      <c r="F12" s="30">
        <v>250</v>
      </c>
      <c r="G12" s="30"/>
      <c r="H12" s="30">
        <v>250</v>
      </c>
      <c r="I12" s="20">
        <v>25</v>
      </c>
      <c r="J12" s="20">
        <v>25</v>
      </c>
      <c r="K12" s="20"/>
      <c r="L12" s="20"/>
      <c r="M12" s="20">
        <f t="shared" si="0"/>
        <v>15001</v>
      </c>
      <c r="N12" s="24">
        <f t="shared" si="1"/>
        <v>24551</v>
      </c>
      <c r="O12" s="25">
        <f t="shared" si="2"/>
        <v>412.52749999999997</v>
      </c>
      <c r="P12" s="26"/>
      <c r="Q12" s="26">
        <v>38</v>
      </c>
      <c r="R12" s="29">
        <f t="shared" si="3"/>
        <v>24100.4725</v>
      </c>
      <c r="S12" s="25">
        <f t="shared" si="4"/>
        <v>142.5095</v>
      </c>
      <c r="T12" s="27">
        <f t="shared" si="5"/>
        <v>104.5095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5040</v>
      </c>
      <c r="E13" s="30"/>
      <c r="F13" s="30"/>
      <c r="G13" s="30"/>
      <c r="H13" s="30">
        <v>60</v>
      </c>
      <c r="I13" s="20"/>
      <c r="J13" s="20">
        <v>25</v>
      </c>
      <c r="K13" s="20"/>
      <c r="L13" s="20"/>
      <c r="M13" s="20">
        <f t="shared" si="0"/>
        <v>5580</v>
      </c>
      <c r="N13" s="24">
        <f t="shared" si="1"/>
        <v>10355</v>
      </c>
      <c r="O13" s="25">
        <f t="shared" si="2"/>
        <v>153.44999999999999</v>
      </c>
      <c r="P13" s="26"/>
      <c r="Q13" s="26"/>
      <c r="R13" s="29">
        <f t="shared" si="3"/>
        <v>10201.549999999999</v>
      </c>
      <c r="S13" s="25">
        <f t="shared" si="4"/>
        <v>53.01</v>
      </c>
      <c r="T13" s="27">
        <f t="shared" si="5"/>
        <v>53.01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11837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12737</v>
      </c>
      <c r="N14" s="24">
        <f t="shared" si="1"/>
        <v>12737</v>
      </c>
      <c r="O14" s="25">
        <f t="shared" si="2"/>
        <v>350.26749999999998</v>
      </c>
      <c r="P14" s="26"/>
      <c r="Q14" s="26"/>
      <c r="R14" s="29">
        <f t="shared" si="3"/>
        <v>12386.7325</v>
      </c>
      <c r="S14" s="25">
        <f t="shared" si="4"/>
        <v>121.00149999999999</v>
      </c>
      <c r="T14" s="27">
        <f t="shared" si="5"/>
        <v>121.00149999999999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14117</v>
      </c>
      <c r="E15" s="30"/>
      <c r="F15" s="30"/>
      <c r="G15" s="30"/>
      <c r="H15" s="30"/>
      <c r="I15" s="20">
        <v>5</v>
      </c>
      <c r="J15" s="20"/>
      <c r="K15" s="20"/>
      <c r="L15" s="20"/>
      <c r="M15" s="20">
        <f t="shared" si="0"/>
        <v>14117</v>
      </c>
      <c r="N15" s="24">
        <f t="shared" si="1"/>
        <v>15072</v>
      </c>
      <c r="O15" s="25">
        <f t="shared" si="2"/>
        <v>388.21750000000003</v>
      </c>
      <c r="P15" s="26"/>
      <c r="Q15" s="26">
        <v>134</v>
      </c>
      <c r="R15" s="29">
        <f t="shared" si="3"/>
        <v>14549.782499999999</v>
      </c>
      <c r="S15" s="25">
        <f t="shared" si="4"/>
        <v>134.11150000000001</v>
      </c>
      <c r="T15" s="27">
        <f t="shared" si="5"/>
        <v>0.11150000000000659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10911</v>
      </c>
      <c r="E16" s="30"/>
      <c r="F16" s="30"/>
      <c r="G16" s="30"/>
      <c r="H16" s="30">
        <v>10</v>
      </c>
      <c r="I16" s="20">
        <v>2</v>
      </c>
      <c r="J16" s="20"/>
      <c r="K16" s="20"/>
      <c r="L16" s="20"/>
      <c r="M16" s="20">
        <f t="shared" si="0"/>
        <v>11001</v>
      </c>
      <c r="N16" s="24">
        <f t="shared" si="1"/>
        <v>11383</v>
      </c>
      <c r="O16" s="25">
        <f t="shared" si="2"/>
        <v>302.52749999999997</v>
      </c>
      <c r="P16" s="26"/>
      <c r="Q16" s="26">
        <v>103</v>
      </c>
      <c r="R16" s="29">
        <f t="shared" si="3"/>
        <v>10977.4725</v>
      </c>
      <c r="S16" s="25">
        <f t="shared" si="4"/>
        <v>104.5095</v>
      </c>
      <c r="T16" s="27">
        <f t="shared" si="5"/>
        <v>1.5095000000000027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13275</v>
      </c>
      <c r="E17" s="30"/>
      <c r="F17" s="30">
        <v>50</v>
      </c>
      <c r="G17" s="30">
        <v>100</v>
      </c>
      <c r="H17" s="30"/>
      <c r="I17" s="20">
        <v>8</v>
      </c>
      <c r="J17" s="20"/>
      <c r="K17" s="20">
        <v>5</v>
      </c>
      <c r="L17" s="20"/>
      <c r="M17" s="20">
        <f t="shared" si="0"/>
        <v>14675</v>
      </c>
      <c r="N17" s="24">
        <f t="shared" si="1"/>
        <v>17113</v>
      </c>
      <c r="O17" s="25">
        <f t="shared" si="2"/>
        <v>403.5625</v>
      </c>
      <c r="P17" s="26"/>
      <c r="Q17" s="26">
        <v>100</v>
      </c>
      <c r="R17" s="29">
        <f t="shared" si="3"/>
        <v>16609.4375</v>
      </c>
      <c r="S17" s="25">
        <f t="shared" si="4"/>
        <v>139.41249999999999</v>
      </c>
      <c r="T17" s="27">
        <f t="shared" si="5"/>
        <v>39.412499999999994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8950</v>
      </c>
      <c r="E18" s="30">
        <v>50</v>
      </c>
      <c r="F18" s="30">
        <v>110</v>
      </c>
      <c r="G18" s="30"/>
      <c r="H18" s="30">
        <v>200</v>
      </c>
      <c r="I18" s="20"/>
      <c r="J18" s="20"/>
      <c r="K18" s="20"/>
      <c r="L18" s="20"/>
      <c r="M18" s="20">
        <f t="shared" si="0"/>
        <v>12850</v>
      </c>
      <c r="N18" s="24">
        <f t="shared" si="1"/>
        <v>12850</v>
      </c>
      <c r="O18" s="25">
        <f t="shared" si="2"/>
        <v>353.375</v>
      </c>
      <c r="P18" s="26"/>
      <c r="Q18" s="26">
        <v>147</v>
      </c>
      <c r="R18" s="29">
        <f t="shared" si="3"/>
        <v>12349.625</v>
      </c>
      <c r="S18" s="25">
        <f t="shared" si="4"/>
        <v>122.075</v>
      </c>
      <c r="T18" s="27">
        <f t="shared" si="5"/>
        <v>-24.924999999999997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6475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6475</v>
      </c>
      <c r="N19" s="24">
        <f t="shared" si="1"/>
        <v>6475</v>
      </c>
      <c r="O19" s="25">
        <f t="shared" si="2"/>
        <v>178.0625</v>
      </c>
      <c r="P19" s="26"/>
      <c r="Q19" s="26">
        <v>147</v>
      </c>
      <c r="R19" s="29">
        <f t="shared" si="3"/>
        <v>6149.9375</v>
      </c>
      <c r="S19" s="25">
        <f t="shared" si="4"/>
        <v>61.512499999999996</v>
      </c>
      <c r="T19" s="27">
        <f t="shared" si="5"/>
        <v>-85.487500000000011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2157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2157</v>
      </c>
      <c r="N20" s="24">
        <f t="shared" si="1"/>
        <v>2157</v>
      </c>
      <c r="O20" s="25">
        <f t="shared" si="2"/>
        <v>59.317500000000003</v>
      </c>
      <c r="P20" s="26"/>
      <c r="Q20" s="26">
        <v>28</v>
      </c>
      <c r="R20" s="29">
        <f t="shared" si="3"/>
        <v>2069.6824999999999</v>
      </c>
      <c r="S20" s="25">
        <f t="shared" si="4"/>
        <v>20.491499999999998</v>
      </c>
      <c r="T20" s="27">
        <f t="shared" si="5"/>
        <v>-7.5085000000000015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6379</v>
      </c>
      <c r="E21" s="30"/>
      <c r="F21" s="30">
        <v>100</v>
      </c>
      <c r="G21" s="30"/>
      <c r="H21" s="30"/>
      <c r="I21" s="20">
        <v>2</v>
      </c>
      <c r="J21" s="20"/>
      <c r="K21" s="20"/>
      <c r="L21" s="20"/>
      <c r="M21" s="20">
        <f t="shared" si="0"/>
        <v>7379</v>
      </c>
      <c r="N21" s="24">
        <f t="shared" si="1"/>
        <v>7761</v>
      </c>
      <c r="O21" s="25">
        <f t="shared" si="2"/>
        <v>202.92250000000001</v>
      </c>
      <c r="P21" s="26"/>
      <c r="Q21" s="26">
        <v>18</v>
      </c>
      <c r="R21" s="29">
        <f t="shared" si="3"/>
        <v>7540.0775000000003</v>
      </c>
      <c r="S21" s="25">
        <f t="shared" si="4"/>
        <v>70.100499999999997</v>
      </c>
      <c r="T21" s="27">
        <f t="shared" si="5"/>
        <v>52.100499999999997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11041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11041</v>
      </c>
      <c r="N22" s="24">
        <f t="shared" si="1"/>
        <v>11041</v>
      </c>
      <c r="O22" s="25">
        <f t="shared" si="2"/>
        <v>303.6275</v>
      </c>
      <c r="P22" s="26"/>
      <c r="Q22" s="26">
        <v>105</v>
      </c>
      <c r="R22" s="29">
        <f t="shared" si="3"/>
        <v>10632.372499999999</v>
      </c>
      <c r="S22" s="25">
        <f t="shared" si="4"/>
        <v>104.8895</v>
      </c>
      <c r="T22" s="27">
        <f t="shared" si="5"/>
        <v>-0.11050000000000182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6169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6169</v>
      </c>
      <c r="N23" s="24">
        <f t="shared" si="1"/>
        <v>6169</v>
      </c>
      <c r="O23" s="25">
        <f t="shared" si="2"/>
        <v>169.64750000000001</v>
      </c>
      <c r="P23" s="26">
        <v>14035</v>
      </c>
      <c r="Q23" s="26">
        <v>60</v>
      </c>
      <c r="R23" s="29">
        <f t="shared" si="3"/>
        <v>5939.3525</v>
      </c>
      <c r="S23" s="25">
        <f t="shared" si="4"/>
        <v>58.605499999999999</v>
      </c>
      <c r="T23" s="27">
        <f t="shared" si="5"/>
        <v>-1.3945000000000007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12643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12643</v>
      </c>
      <c r="N24" s="24">
        <f t="shared" si="1"/>
        <v>12643</v>
      </c>
      <c r="O24" s="25">
        <f t="shared" si="2"/>
        <v>347.6825</v>
      </c>
      <c r="P24" s="26"/>
      <c r="Q24" s="26">
        <v>95</v>
      </c>
      <c r="R24" s="29">
        <f t="shared" si="3"/>
        <v>12200.317499999999</v>
      </c>
      <c r="S24" s="25">
        <f t="shared" si="4"/>
        <v>120.10849999999999</v>
      </c>
      <c r="T24" s="27">
        <f t="shared" si="5"/>
        <v>25.108499999999992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5553</v>
      </c>
      <c r="E25" s="30"/>
      <c r="F25" s="30"/>
      <c r="G25" s="30"/>
      <c r="H25" s="30"/>
      <c r="I25" s="20"/>
      <c r="J25" s="20"/>
      <c r="K25" s="20">
        <v>1</v>
      </c>
      <c r="L25" s="20"/>
      <c r="M25" s="20">
        <f t="shared" si="0"/>
        <v>5553</v>
      </c>
      <c r="N25" s="24">
        <f t="shared" si="1"/>
        <v>5735</v>
      </c>
      <c r="O25" s="25">
        <f t="shared" si="2"/>
        <v>152.70750000000001</v>
      </c>
      <c r="P25" s="26"/>
      <c r="Q25" s="26">
        <v>82</v>
      </c>
      <c r="R25" s="29">
        <f t="shared" si="3"/>
        <v>5500.2924999999996</v>
      </c>
      <c r="S25" s="25">
        <f t="shared" si="4"/>
        <v>52.753499999999995</v>
      </c>
      <c r="T25" s="27">
        <f t="shared" si="5"/>
        <v>-29.246500000000005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7914</v>
      </c>
      <c r="E26" s="29">
        <v>100</v>
      </c>
      <c r="F26" s="30">
        <v>100</v>
      </c>
      <c r="G26" s="30"/>
      <c r="H26" s="30">
        <v>70</v>
      </c>
      <c r="I26" s="20">
        <v>15</v>
      </c>
      <c r="J26" s="20"/>
      <c r="K26" s="20"/>
      <c r="L26" s="20"/>
      <c r="M26" s="20">
        <f t="shared" si="0"/>
        <v>11544</v>
      </c>
      <c r="N26" s="24">
        <f t="shared" si="1"/>
        <v>14409</v>
      </c>
      <c r="O26" s="25">
        <f t="shared" si="2"/>
        <v>317.45999999999998</v>
      </c>
      <c r="P26" s="26"/>
      <c r="Q26" s="26">
        <v>117</v>
      </c>
      <c r="R26" s="29">
        <f t="shared" si="3"/>
        <v>13974.54</v>
      </c>
      <c r="S26" s="25">
        <f t="shared" si="4"/>
        <v>109.66799999999999</v>
      </c>
      <c r="T26" s="27">
        <f t="shared" si="5"/>
        <v>-7.3320000000000078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9457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9457</v>
      </c>
      <c r="N27" s="40">
        <f t="shared" si="1"/>
        <v>9457</v>
      </c>
      <c r="O27" s="25">
        <f t="shared" si="2"/>
        <v>260.0675</v>
      </c>
      <c r="P27" s="41">
        <v>15000</v>
      </c>
      <c r="Q27" s="41">
        <v>100</v>
      </c>
      <c r="R27" s="29">
        <f t="shared" si="3"/>
        <v>9096.9325000000008</v>
      </c>
      <c r="S27" s="42">
        <f t="shared" si="4"/>
        <v>89.841499999999996</v>
      </c>
      <c r="T27" s="43">
        <f t="shared" si="5"/>
        <v>-10.158500000000004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179488</v>
      </c>
      <c r="E28" s="45">
        <f>SUM(E7:E27)</f>
        <v>410</v>
      </c>
      <c r="F28" s="45">
        <f t="shared" ref="F28:T28" si="6">SUM(F7:F27)</f>
        <v>640</v>
      </c>
      <c r="G28" s="45">
        <f t="shared" si="6"/>
        <v>120</v>
      </c>
      <c r="H28" s="45">
        <f t="shared" si="6"/>
        <v>1080</v>
      </c>
      <c r="I28" s="45">
        <f t="shared" si="6"/>
        <v>63</v>
      </c>
      <c r="J28" s="45">
        <f t="shared" si="6"/>
        <v>50</v>
      </c>
      <c r="K28" s="45">
        <f t="shared" si="6"/>
        <v>7</v>
      </c>
      <c r="L28" s="45">
        <f t="shared" si="6"/>
        <v>0</v>
      </c>
      <c r="M28" s="45">
        <f t="shared" si="6"/>
        <v>204888</v>
      </c>
      <c r="N28" s="45">
        <f t="shared" si="6"/>
        <v>227745</v>
      </c>
      <c r="O28" s="46">
        <f t="shared" si="6"/>
        <v>5634.420000000001</v>
      </c>
      <c r="P28" s="45">
        <f t="shared" si="6"/>
        <v>29035</v>
      </c>
      <c r="Q28" s="45">
        <f t="shared" si="6"/>
        <v>1547</v>
      </c>
      <c r="R28" s="45">
        <f t="shared" si="6"/>
        <v>220563.58000000005</v>
      </c>
      <c r="S28" s="45">
        <f t="shared" si="6"/>
        <v>1946.4359999999999</v>
      </c>
      <c r="T28" s="47">
        <f t="shared" si="6"/>
        <v>399.43599999999992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5" priority="43" operator="equal">
      <formula>212030016606640</formula>
    </cfRule>
  </conditionalFormatting>
  <conditionalFormatting sqref="D29 E4:E6 E28:K29">
    <cfRule type="cellIs" dxfId="344" priority="41" operator="equal">
      <formula>$E$4</formula>
    </cfRule>
    <cfRule type="cellIs" dxfId="343" priority="42" operator="equal">
      <formula>2120</formula>
    </cfRule>
  </conditionalFormatting>
  <conditionalFormatting sqref="D29:E29 F4:F6 F28:F29">
    <cfRule type="cellIs" dxfId="342" priority="39" operator="equal">
      <formula>$F$4</formula>
    </cfRule>
    <cfRule type="cellIs" dxfId="341" priority="40" operator="equal">
      <formula>300</formula>
    </cfRule>
  </conditionalFormatting>
  <conditionalFormatting sqref="G4:G6 G28:G29">
    <cfRule type="cellIs" dxfId="340" priority="37" operator="equal">
      <formula>$G$4</formula>
    </cfRule>
    <cfRule type="cellIs" dxfId="339" priority="38" operator="equal">
      <formula>1660</formula>
    </cfRule>
  </conditionalFormatting>
  <conditionalFormatting sqref="H4:H6 H28:H29">
    <cfRule type="cellIs" dxfId="338" priority="35" operator="equal">
      <formula>$H$4</formula>
    </cfRule>
    <cfRule type="cellIs" dxfId="337" priority="36" operator="equal">
      <formula>6640</formula>
    </cfRule>
  </conditionalFormatting>
  <conditionalFormatting sqref="T6:T28">
    <cfRule type="cellIs" dxfId="336" priority="34" operator="lessThan">
      <formula>0</formula>
    </cfRule>
  </conditionalFormatting>
  <conditionalFormatting sqref="T7:T27">
    <cfRule type="cellIs" dxfId="335" priority="31" operator="lessThan">
      <formula>0</formula>
    </cfRule>
    <cfRule type="cellIs" dxfId="334" priority="32" operator="lessThan">
      <formula>0</formula>
    </cfRule>
    <cfRule type="cellIs" dxfId="333" priority="33" operator="lessThan">
      <formula>0</formula>
    </cfRule>
  </conditionalFormatting>
  <conditionalFormatting sqref="E4:E6 E28:K28">
    <cfRule type="cellIs" dxfId="332" priority="30" operator="equal">
      <formula>$E$4</formula>
    </cfRule>
  </conditionalFormatting>
  <conditionalFormatting sqref="D28:D29 D6 D4:M4">
    <cfRule type="cellIs" dxfId="331" priority="29" operator="equal">
      <formula>$D$4</formula>
    </cfRule>
  </conditionalFormatting>
  <conditionalFormatting sqref="I4:I6 I28:I29">
    <cfRule type="cellIs" dxfId="330" priority="28" operator="equal">
      <formula>$I$4</formula>
    </cfRule>
  </conditionalFormatting>
  <conditionalFormatting sqref="J4:J6 J28:J29">
    <cfRule type="cellIs" dxfId="329" priority="27" operator="equal">
      <formula>$J$4</formula>
    </cfRule>
  </conditionalFormatting>
  <conditionalFormatting sqref="K4:K6 K28:K29">
    <cfRule type="cellIs" dxfId="328" priority="26" operator="equal">
      <formula>$K$4</formula>
    </cfRule>
  </conditionalFormatting>
  <conditionalFormatting sqref="M4:M6">
    <cfRule type="cellIs" dxfId="327" priority="25" operator="equal">
      <formula>$L$4</formula>
    </cfRule>
  </conditionalFormatting>
  <conditionalFormatting sqref="T7:T28">
    <cfRule type="cellIs" dxfId="326" priority="22" operator="lessThan">
      <formula>0</formula>
    </cfRule>
    <cfRule type="cellIs" dxfId="325" priority="23" operator="lessThan">
      <formula>0</formula>
    </cfRule>
    <cfRule type="cellIs" dxfId="324" priority="24" operator="lessThan">
      <formula>0</formula>
    </cfRule>
  </conditionalFormatting>
  <conditionalFormatting sqref="D5:K5">
    <cfRule type="cellIs" dxfId="323" priority="21" operator="greaterThan">
      <formula>0</formula>
    </cfRule>
  </conditionalFormatting>
  <conditionalFormatting sqref="T6:T28">
    <cfRule type="cellIs" dxfId="322" priority="20" operator="lessThan">
      <formula>0</formula>
    </cfRule>
  </conditionalFormatting>
  <conditionalFormatting sqref="T7:T27">
    <cfRule type="cellIs" dxfId="321" priority="17" operator="lessThan">
      <formula>0</formula>
    </cfRule>
    <cfRule type="cellIs" dxfId="320" priority="18" operator="lessThan">
      <formula>0</formula>
    </cfRule>
    <cfRule type="cellIs" dxfId="319" priority="19" operator="lessThan">
      <formula>0</formula>
    </cfRule>
  </conditionalFormatting>
  <conditionalFormatting sqref="T7:T28">
    <cfRule type="cellIs" dxfId="318" priority="14" operator="lessThan">
      <formula>0</formula>
    </cfRule>
    <cfRule type="cellIs" dxfId="317" priority="15" operator="lessThan">
      <formula>0</formula>
    </cfRule>
    <cfRule type="cellIs" dxfId="316" priority="16" operator="lessThan">
      <formula>0</formula>
    </cfRule>
  </conditionalFormatting>
  <conditionalFormatting sqref="D5:K5">
    <cfRule type="cellIs" dxfId="315" priority="13" operator="greaterThan">
      <formula>0</formula>
    </cfRule>
  </conditionalFormatting>
  <conditionalFormatting sqref="L4 L6 L28:L29">
    <cfRule type="cellIs" dxfId="314" priority="12" operator="equal">
      <formula>$L$4</formula>
    </cfRule>
  </conditionalFormatting>
  <conditionalFormatting sqref="D7:S7">
    <cfRule type="cellIs" dxfId="313" priority="11" operator="greaterThan">
      <formula>0</formula>
    </cfRule>
  </conditionalFormatting>
  <conditionalFormatting sqref="D9:S9">
    <cfRule type="cellIs" dxfId="312" priority="10" operator="greaterThan">
      <formula>0</formula>
    </cfRule>
  </conditionalFormatting>
  <conditionalFormatting sqref="D11:S11">
    <cfRule type="cellIs" dxfId="311" priority="9" operator="greaterThan">
      <formula>0</formula>
    </cfRule>
  </conditionalFormatting>
  <conditionalFormatting sqref="D13:S13">
    <cfRule type="cellIs" dxfId="310" priority="8" operator="greaterThan">
      <formula>0</formula>
    </cfRule>
  </conditionalFormatting>
  <conditionalFormatting sqref="D15:S15">
    <cfRule type="cellIs" dxfId="309" priority="7" operator="greaterThan">
      <formula>0</formula>
    </cfRule>
  </conditionalFormatting>
  <conditionalFormatting sqref="D17:S17">
    <cfRule type="cellIs" dxfId="308" priority="6" operator="greaterThan">
      <formula>0</formula>
    </cfRule>
  </conditionalFormatting>
  <conditionalFormatting sqref="D19:S19">
    <cfRule type="cellIs" dxfId="307" priority="5" operator="greaterThan">
      <formula>0</formula>
    </cfRule>
  </conditionalFormatting>
  <conditionalFormatting sqref="D21:S21">
    <cfRule type="cellIs" dxfId="306" priority="4" operator="greaterThan">
      <formula>0</formula>
    </cfRule>
  </conditionalFormatting>
  <conditionalFormatting sqref="D23:S23">
    <cfRule type="cellIs" dxfId="305" priority="3" operator="greaterThan">
      <formula>0</formula>
    </cfRule>
  </conditionalFormatting>
  <conditionalFormatting sqref="D25:S25">
    <cfRule type="cellIs" dxfId="304" priority="2" operator="greaterThan">
      <formula>0</formula>
    </cfRule>
  </conditionalFormatting>
  <conditionalFormatting sqref="D27:S27">
    <cfRule type="cellIs" dxfId="30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'25'!D29</f>
        <v>524637</v>
      </c>
      <c r="E4" s="2">
        <f>'25'!E29</f>
        <v>1540</v>
      </c>
      <c r="F4" s="2">
        <f>'25'!F29</f>
        <v>8850</v>
      </c>
      <c r="G4" s="2">
        <f>'25'!G29</f>
        <v>740</v>
      </c>
      <c r="H4" s="2">
        <f>'25'!H29</f>
        <v>5950</v>
      </c>
      <c r="I4" s="2">
        <f>'25'!I29</f>
        <v>656</v>
      </c>
      <c r="J4" s="2">
        <f>'25'!J29</f>
        <v>106</v>
      </c>
      <c r="K4" s="2">
        <f>'25'!K29</f>
        <v>339</v>
      </c>
      <c r="L4" s="2">
        <f>'25'!L29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02" priority="43" operator="equal">
      <formula>212030016606640</formula>
    </cfRule>
  </conditionalFormatting>
  <conditionalFormatting sqref="D29 E4:E6 E28:K29">
    <cfRule type="cellIs" dxfId="301" priority="41" operator="equal">
      <formula>$E$4</formula>
    </cfRule>
    <cfRule type="cellIs" dxfId="300" priority="42" operator="equal">
      <formula>2120</formula>
    </cfRule>
  </conditionalFormatting>
  <conditionalFormatting sqref="D29:E29 F4:F6 F28:F29">
    <cfRule type="cellIs" dxfId="299" priority="39" operator="equal">
      <formula>$F$4</formula>
    </cfRule>
    <cfRule type="cellIs" dxfId="298" priority="40" operator="equal">
      <formula>300</formula>
    </cfRule>
  </conditionalFormatting>
  <conditionalFormatting sqref="G4:G6 G28:G29">
    <cfRule type="cellIs" dxfId="297" priority="37" operator="equal">
      <formula>$G$4</formula>
    </cfRule>
    <cfRule type="cellIs" dxfId="296" priority="38" operator="equal">
      <formula>1660</formula>
    </cfRule>
  </conditionalFormatting>
  <conditionalFormatting sqref="H4:H6 H28:H29">
    <cfRule type="cellIs" dxfId="295" priority="35" operator="equal">
      <formula>$H$4</formula>
    </cfRule>
    <cfRule type="cellIs" dxfId="294" priority="36" operator="equal">
      <formula>6640</formula>
    </cfRule>
  </conditionalFormatting>
  <conditionalFormatting sqref="T6:T28">
    <cfRule type="cellIs" dxfId="293" priority="34" operator="lessThan">
      <formula>0</formula>
    </cfRule>
  </conditionalFormatting>
  <conditionalFormatting sqref="T7:T27">
    <cfRule type="cellIs" dxfId="292" priority="31" operator="lessThan">
      <formula>0</formula>
    </cfRule>
    <cfRule type="cellIs" dxfId="291" priority="32" operator="lessThan">
      <formula>0</formula>
    </cfRule>
    <cfRule type="cellIs" dxfId="290" priority="33" operator="lessThan">
      <formula>0</formula>
    </cfRule>
  </conditionalFormatting>
  <conditionalFormatting sqref="E4:E6 E28:K28">
    <cfRule type="cellIs" dxfId="289" priority="30" operator="equal">
      <formula>$E$4</formula>
    </cfRule>
  </conditionalFormatting>
  <conditionalFormatting sqref="D28:D29 D6 D4:M4">
    <cfRule type="cellIs" dxfId="288" priority="29" operator="equal">
      <formula>$D$4</formula>
    </cfRule>
  </conditionalFormatting>
  <conditionalFormatting sqref="I4:I6 I28:I29">
    <cfRule type="cellIs" dxfId="287" priority="28" operator="equal">
      <formula>$I$4</formula>
    </cfRule>
  </conditionalFormatting>
  <conditionalFormatting sqref="J4:J6 J28:J29">
    <cfRule type="cellIs" dxfId="286" priority="27" operator="equal">
      <formula>$J$4</formula>
    </cfRule>
  </conditionalFormatting>
  <conditionalFormatting sqref="K4:K6 K28:K29">
    <cfRule type="cellIs" dxfId="285" priority="26" operator="equal">
      <formula>$K$4</formula>
    </cfRule>
  </conditionalFormatting>
  <conditionalFormatting sqref="M4:M6">
    <cfRule type="cellIs" dxfId="284" priority="25" operator="equal">
      <formula>$L$4</formula>
    </cfRule>
  </conditionalFormatting>
  <conditionalFormatting sqref="T7:T28">
    <cfRule type="cellIs" dxfId="283" priority="22" operator="lessThan">
      <formula>0</formula>
    </cfRule>
    <cfRule type="cellIs" dxfId="282" priority="23" operator="lessThan">
      <formula>0</formula>
    </cfRule>
    <cfRule type="cellIs" dxfId="281" priority="24" operator="lessThan">
      <formula>0</formula>
    </cfRule>
  </conditionalFormatting>
  <conditionalFormatting sqref="D5:K5">
    <cfRule type="cellIs" dxfId="280" priority="21" operator="greaterThan">
      <formula>0</formula>
    </cfRule>
  </conditionalFormatting>
  <conditionalFormatting sqref="T6:T28">
    <cfRule type="cellIs" dxfId="279" priority="20" operator="lessThan">
      <formula>0</formula>
    </cfRule>
  </conditionalFormatting>
  <conditionalFormatting sqref="T7:T27">
    <cfRule type="cellIs" dxfId="278" priority="17" operator="lessThan">
      <formula>0</formula>
    </cfRule>
    <cfRule type="cellIs" dxfId="277" priority="18" operator="lessThan">
      <formula>0</formula>
    </cfRule>
    <cfRule type="cellIs" dxfId="276" priority="19" operator="lessThan">
      <formula>0</formula>
    </cfRule>
  </conditionalFormatting>
  <conditionalFormatting sqref="T7:T28">
    <cfRule type="cellIs" dxfId="275" priority="14" operator="lessThan">
      <formula>0</formula>
    </cfRule>
    <cfRule type="cellIs" dxfId="274" priority="15" operator="lessThan">
      <formula>0</formula>
    </cfRule>
    <cfRule type="cellIs" dxfId="273" priority="16" operator="lessThan">
      <formula>0</formula>
    </cfRule>
  </conditionalFormatting>
  <conditionalFormatting sqref="D5:K5">
    <cfRule type="cellIs" dxfId="272" priority="13" operator="greaterThan">
      <formula>0</formula>
    </cfRule>
  </conditionalFormatting>
  <conditionalFormatting sqref="L4 L6 L28:L29">
    <cfRule type="cellIs" dxfId="271" priority="12" operator="equal">
      <formula>$L$4</formula>
    </cfRule>
  </conditionalFormatting>
  <conditionalFormatting sqref="D7:S7">
    <cfRule type="cellIs" dxfId="270" priority="11" operator="greaterThan">
      <formula>0</formula>
    </cfRule>
  </conditionalFormatting>
  <conditionalFormatting sqref="D9:S9">
    <cfRule type="cellIs" dxfId="269" priority="10" operator="greaterThan">
      <formula>0</formula>
    </cfRule>
  </conditionalFormatting>
  <conditionalFormatting sqref="D11:S11">
    <cfRule type="cellIs" dxfId="268" priority="9" operator="greaterThan">
      <formula>0</formula>
    </cfRule>
  </conditionalFormatting>
  <conditionalFormatting sqref="D13:S13">
    <cfRule type="cellIs" dxfId="267" priority="8" operator="greaterThan">
      <formula>0</formula>
    </cfRule>
  </conditionalFormatting>
  <conditionalFormatting sqref="D15:S15">
    <cfRule type="cellIs" dxfId="266" priority="7" operator="greaterThan">
      <formula>0</formula>
    </cfRule>
  </conditionalFormatting>
  <conditionalFormatting sqref="D17:S17">
    <cfRule type="cellIs" dxfId="265" priority="6" operator="greaterThan">
      <formula>0</formula>
    </cfRule>
  </conditionalFormatting>
  <conditionalFormatting sqref="D19:S19">
    <cfRule type="cellIs" dxfId="264" priority="5" operator="greaterThan">
      <formula>0</formula>
    </cfRule>
  </conditionalFormatting>
  <conditionalFormatting sqref="D21:S21">
    <cfRule type="cellIs" dxfId="263" priority="4" operator="greaterThan">
      <formula>0</formula>
    </cfRule>
  </conditionalFormatting>
  <conditionalFormatting sqref="D23:S23">
    <cfRule type="cellIs" dxfId="262" priority="3" operator="greaterThan">
      <formula>0</formula>
    </cfRule>
  </conditionalFormatting>
  <conditionalFormatting sqref="D25:S25">
    <cfRule type="cellIs" dxfId="261" priority="2" operator="greaterThan">
      <formula>0</formula>
    </cfRule>
  </conditionalFormatting>
  <conditionalFormatting sqref="D27:S27">
    <cfRule type="cellIs" dxfId="260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'26'!D29</f>
        <v>524637</v>
      </c>
      <c r="E4" s="2">
        <f>'26'!E29</f>
        <v>1540</v>
      </c>
      <c r="F4" s="2">
        <f>'26'!F29</f>
        <v>8850</v>
      </c>
      <c r="G4" s="2">
        <f>'26'!G29</f>
        <v>740</v>
      </c>
      <c r="H4" s="2">
        <f>'26'!H29</f>
        <v>5950</v>
      </c>
      <c r="I4" s="2">
        <f>'26'!I29</f>
        <v>656</v>
      </c>
      <c r="J4" s="2">
        <f>'26'!J29</f>
        <v>106</v>
      </c>
      <c r="K4" s="2">
        <f>'26'!K29</f>
        <v>339</v>
      </c>
      <c r="L4" s="2">
        <f>'26'!L29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9" priority="43" operator="equal">
      <formula>212030016606640</formula>
    </cfRule>
  </conditionalFormatting>
  <conditionalFormatting sqref="D29 E4:E6 E28:K29">
    <cfRule type="cellIs" dxfId="258" priority="41" operator="equal">
      <formula>$E$4</formula>
    </cfRule>
    <cfRule type="cellIs" dxfId="257" priority="42" operator="equal">
      <formula>2120</formula>
    </cfRule>
  </conditionalFormatting>
  <conditionalFormatting sqref="D29:E29 F4:F6 F28:F29">
    <cfRule type="cellIs" dxfId="256" priority="39" operator="equal">
      <formula>$F$4</formula>
    </cfRule>
    <cfRule type="cellIs" dxfId="255" priority="40" operator="equal">
      <formula>300</formula>
    </cfRule>
  </conditionalFormatting>
  <conditionalFormatting sqref="G4:G6 G28:G29">
    <cfRule type="cellIs" dxfId="254" priority="37" operator="equal">
      <formula>$G$4</formula>
    </cfRule>
    <cfRule type="cellIs" dxfId="253" priority="38" operator="equal">
      <formula>1660</formula>
    </cfRule>
  </conditionalFormatting>
  <conditionalFormatting sqref="H4:H6 H28:H29">
    <cfRule type="cellIs" dxfId="252" priority="35" operator="equal">
      <formula>$H$4</formula>
    </cfRule>
    <cfRule type="cellIs" dxfId="251" priority="36" operator="equal">
      <formula>6640</formula>
    </cfRule>
  </conditionalFormatting>
  <conditionalFormatting sqref="T6:T28">
    <cfRule type="cellIs" dxfId="250" priority="34" operator="lessThan">
      <formula>0</formula>
    </cfRule>
  </conditionalFormatting>
  <conditionalFormatting sqref="T7:T27">
    <cfRule type="cellIs" dxfId="249" priority="31" operator="lessThan">
      <formula>0</formula>
    </cfRule>
    <cfRule type="cellIs" dxfId="248" priority="32" operator="lessThan">
      <formula>0</formula>
    </cfRule>
    <cfRule type="cellIs" dxfId="247" priority="33" operator="lessThan">
      <formula>0</formula>
    </cfRule>
  </conditionalFormatting>
  <conditionalFormatting sqref="E4:E6 E28:K28">
    <cfRule type="cellIs" dxfId="246" priority="30" operator="equal">
      <formula>$E$4</formula>
    </cfRule>
  </conditionalFormatting>
  <conditionalFormatting sqref="D28:D29 D6 D4:M4">
    <cfRule type="cellIs" dxfId="245" priority="29" operator="equal">
      <formula>$D$4</formula>
    </cfRule>
  </conditionalFormatting>
  <conditionalFormatting sqref="I4:I6 I28:I29">
    <cfRule type="cellIs" dxfId="244" priority="28" operator="equal">
      <formula>$I$4</formula>
    </cfRule>
  </conditionalFormatting>
  <conditionalFormatting sqref="J4:J6 J28:J29">
    <cfRule type="cellIs" dxfId="243" priority="27" operator="equal">
      <formula>$J$4</formula>
    </cfRule>
  </conditionalFormatting>
  <conditionalFormatting sqref="K4:K6 K28:K29">
    <cfRule type="cellIs" dxfId="242" priority="26" operator="equal">
      <formula>$K$4</formula>
    </cfRule>
  </conditionalFormatting>
  <conditionalFormatting sqref="M4:M6">
    <cfRule type="cellIs" dxfId="241" priority="25" operator="equal">
      <formula>$L$4</formula>
    </cfRule>
  </conditionalFormatting>
  <conditionalFormatting sqref="T7:T28">
    <cfRule type="cellIs" dxfId="240" priority="22" operator="lessThan">
      <formula>0</formula>
    </cfRule>
    <cfRule type="cellIs" dxfId="239" priority="23" operator="lessThan">
      <formula>0</formula>
    </cfRule>
    <cfRule type="cellIs" dxfId="238" priority="24" operator="lessThan">
      <formula>0</formula>
    </cfRule>
  </conditionalFormatting>
  <conditionalFormatting sqref="D5:K5">
    <cfRule type="cellIs" dxfId="237" priority="21" operator="greaterThan">
      <formula>0</formula>
    </cfRule>
  </conditionalFormatting>
  <conditionalFormatting sqref="T6:T28">
    <cfRule type="cellIs" dxfId="236" priority="20" operator="lessThan">
      <formula>0</formula>
    </cfRule>
  </conditionalFormatting>
  <conditionalFormatting sqref="T7:T27">
    <cfRule type="cellIs" dxfId="235" priority="17" operator="lessThan">
      <formula>0</formula>
    </cfRule>
    <cfRule type="cellIs" dxfId="234" priority="18" operator="lessThan">
      <formula>0</formula>
    </cfRule>
    <cfRule type="cellIs" dxfId="233" priority="19" operator="lessThan">
      <formula>0</formula>
    </cfRule>
  </conditionalFormatting>
  <conditionalFormatting sqref="T7:T28">
    <cfRule type="cellIs" dxfId="232" priority="14" operator="lessThan">
      <formula>0</formula>
    </cfRule>
    <cfRule type="cellIs" dxfId="231" priority="15" operator="lessThan">
      <formula>0</formula>
    </cfRule>
    <cfRule type="cellIs" dxfId="230" priority="16" operator="lessThan">
      <formula>0</formula>
    </cfRule>
  </conditionalFormatting>
  <conditionalFormatting sqref="D5:K5">
    <cfRule type="cellIs" dxfId="229" priority="13" operator="greaterThan">
      <formula>0</formula>
    </cfRule>
  </conditionalFormatting>
  <conditionalFormatting sqref="L4 L6 L28:L29">
    <cfRule type="cellIs" dxfId="228" priority="12" operator="equal">
      <formula>$L$4</formula>
    </cfRule>
  </conditionalFormatting>
  <conditionalFormatting sqref="D7:S7">
    <cfRule type="cellIs" dxfId="227" priority="11" operator="greaterThan">
      <formula>0</formula>
    </cfRule>
  </conditionalFormatting>
  <conditionalFormatting sqref="D9:S9">
    <cfRule type="cellIs" dxfId="226" priority="10" operator="greaterThan">
      <formula>0</formula>
    </cfRule>
  </conditionalFormatting>
  <conditionalFormatting sqref="D11:S11">
    <cfRule type="cellIs" dxfId="225" priority="9" operator="greaterThan">
      <formula>0</formula>
    </cfRule>
  </conditionalFormatting>
  <conditionalFormatting sqref="D13:S13">
    <cfRule type="cellIs" dxfId="224" priority="8" operator="greaterThan">
      <formula>0</formula>
    </cfRule>
  </conditionalFormatting>
  <conditionalFormatting sqref="D15:S15">
    <cfRule type="cellIs" dxfId="223" priority="7" operator="greaterThan">
      <formula>0</formula>
    </cfRule>
  </conditionalFormatting>
  <conditionalFormatting sqref="D17:S17">
    <cfRule type="cellIs" dxfId="222" priority="6" operator="greaterThan">
      <formula>0</formula>
    </cfRule>
  </conditionalFormatting>
  <conditionalFormatting sqref="D19:S19">
    <cfRule type="cellIs" dxfId="221" priority="5" operator="greaterThan">
      <formula>0</formula>
    </cfRule>
  </conditionalFormatting>
  <conditionalFormatting sqref="D21:S21">
    <cfRule type="cellIs" dxfId="220" priority="4" operator="greaterThan">
      <formula>0</formula>
    </cfRule>
  </conditionalFormatting>
  <conditionalFormatting sqref="D23:S23">
    <cfRule type="cellIs" dxfId="219" priority="3" operator="greaterThan">
      <formula>0</formula>
    </cfRule>
  </conditionalFormatting>
  <conditionalFormatting sqref="D25:S25">
    <cfRule type="cellIs" dxfId="218" priority="2" operator="greaterThan">
      <formula>0</formula>
    </cfRule>
  </conditionalFormatting>
  <conditionalFormatting sqref="D27:S27">
    <cfRule type="cellIs" dxfId="217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'27'!D29</f>
        <v>524637</v>
      </c>
      <c r="E4" s="2">
        <f>'27'!E29</f>
        <v>1540</v>
      </c>
      <c r="F4" s="2">
        <f>'27'!F29</f>
        <v>8850</v>
      </c>
      <c r="G4" s="2">
        <f>'27'!G29</f>
        <v>740</v>
      </c>
      <c r="H4" s="2">
        <f>'27'!H29</f>
        <v>5950</v>
      </c>
      <c r="I4" s="2">
        <f>'27'!I29</f>
        <v>656</v>
      </c>
      <c r="J4" s="2">
        <f>'27'!J29</f>
        <v>106</v>
      </c>
      <c r="K4" s="2">
        <f>'27'!K29</f>
        <v>339</v>
      </c>
      <c r="L4" s="2">
        <f>'27'!L29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6" priority="43" operator="equal">
      <formula>212030016606640</formula>
    </cfRule>
  </conditionalFormatting>
  <conditionalFormatting sqref="D29 E4:E6 E28:K29">
    <cfRule type="cellIs" dxfId="215" priority="41" operator="equal">
      <formula>$E$4</formula>
    </cfRule>
    <cfRule type="cellIs" dxfId="214" priority="42" operator="equal">
      <formula>2120</formula>
    </cfRule>
  </conditionalFormatting>
  <conditionalFormatting sqref="D29:E29 F4:F6 F28:F29">
    <cfRule type="cellIs" dxfId="213" priority="39" operator="equal">
      <formula>$F$4</formula>
    </cfRule>
    <cfRule type="cellIs" dxfId="212" priority="40" operator="equal">
      <formula>300</formula>
    </cfRule>
  </conditionalFormatting>
  <conditionalFormatting sqref="G4:G6 G28:G29">
    <cfRule type="cellIs" dxfId="211" priority="37" operator="equal">
      <formula>$G$4</formula>
    </cfRule>
    <cfRule type="cellIs" dxfId="210" priority="38" operator="equal">
      <formula>1660</formula>
    </cfRule>
  </conditionalFormatting>
  <conditionalFormatting sqref="H4:H6 H28:H29">
    <cfRule type="cellIs" dxfId="209" priority="35" operator="equal">
      <formula>$H$4</formula>
    </cfRule>
    <cfRule type="cellIs" dxfId="208" priority="36" operator="equal">
      <formula>6640</formula>
    </cfRule>
  </conditionalFormatting>
  <conditionalFormatting sqref="T6:T28">
    <cfRule type="cellIs" dxfId="207" priority="34" operator="lessThan">
      <formula>0</formula>
    </cfRule>
  </conditionalFormatting>
  <conditionalFormatting sqref="T7:T27">
    <cfRule type="cellIs" dxfId="206" priority="31" operator="lessThan">
      <formula>0</formula>
    </cfRule>
    <cfRule type="cellIs" dxfId="205" priority="32" operator="lessThan">
      <formula>0</formula>
    </cfRule>
    <cfRule type="cellIs" dxfId="204" priority="33" operator="lessThan">
      <formula>0</formula>
    </cfRule>
  </conditionalFormatting>
  <conditionalFormatting sqref="E4:E6 E28:K28">
    <cfRule type="cellIs" dxfId="203" priority="30" operator="equal">
      <formula>$E$4</formula>
    </cfRule>
  </conditionalFormatting>
  <conditionalFormatting sqref="D28:D29 D6 D4:M4">
    <cfRule type="cellIs" dxfId="202" priority="29" operator="equal">
      <formula>$D$4</formula>
    </cfRule>
  </conditionalFormatting>
  <conditionalFormatting sqref="I4:I6 I28:I29">
    <cfRule type="cellIs" dxfId="201" priority="28" operator="equal">
      <formula>$I$4</formula>
    </cfRule>
  </conditionalFormatting>
  <conditionalFormatting sqref="J4:J6 J28:J29">
    <cfRule type="cellIs" dxfId="200" priority="27" operator="equal">
      <formula>$J$4</formula>
    </cfRule>
  </conditionalFormatting>
  <conditionalFormatting sqref="K4:K6 K28:K29">
    <cfRule type="cellIs" dxfId="199" priority="26" operator="equal">
      <formula>$K$4</formula>
    </cfRule>
  </conditionalFormatting>
  <conditionalFormatting sqref="M4:M6">
    <cfRule type="cellIs" dxfId="198" priority="25" operator="equal">
      <formula>$L$4</formula>
    </cfRule>
  </conditionalFormatting>
  <conditionalFormatting sqref="T7:T28">
    <cfRule type="cellIs" dxfId="197" priority="22" operator="lessThan">
      <formula>0</formula>
    </cfRule>
    <cfRule type="cellIs" dxfId="196" priority="23" operator="lessThan">
      <formula>0</formula>
    </cfRule>
    <cfRule type="cellIs" dxfId="195" priority="24" operator="lessThan">
      <formula>0</formula>
    </cfRule>
  </conditionalFormatting>
  <conditionalFormatting sqref="D5:K5">
    <cfRule type="cellIs" dxfId="194" priority="21" operator="greaterThan">
      <formula>0</formula>
    </cfRule>
  </conditionalFormatting>
  <conditionalFormatting sqref="T6:T28">
    <cfRule type="cellIs" dxfId="193" priority="20" operator="lessThan">
      <formula>0</formula>
    </cfRule>
  </conditionalFormatting>
  <conditionalFormatting sqref="T7:T27">
    <cfRule type="cellIs" dxfId="192" priority="17" operator="lessThan">
      <formula>0</formula>
    </cfRule>
    <cfRule type="cellIs" dxfId="191" priority="18" operator="lessThan">
      <formula>0</formula>
    </cfRule>
    <cfRule type="cellIs" dxfId="190" priority="19" operator="lessThan">
      <formula>0</formula>
    </cfRule>
  </conditionalFormatting>
  <conditionalFormatting sqref="T7:T28">
    <cfRule type="cellIs" dxfId="189" priority="14" operator="lessThan">
      <formula>0</formula>
    </cfRule>
    <cfRule type="cellIs" dxfId="188" priority="15" operator="lessThan">
      <formula>0</formula>
    </cfRule>
    <cfRule type="cellIs" dxfId="187" priority="16" operator="lessThan">
      <formula>0</formula>
    </cfRule>
  </conditionalFormatting>
  <conditionalFormatting sqref="D5:K5">
    <cfRule type="cellIs" dxfId="186" priority="13" operator="greaterThan">
      <formula>0</formula>
    </cfRule>
  </conditionalFormatting>
  <conditionalFormatting sqref="L4 L6 L28:L29">
    <cfRule type="cellIs" dxfId="185" priority="12" operator="equal">
      <formula>$L$4</formula>
    </cfRule>
  </conditionalFormatting>
  <conditionalFormatting sqref="D7:S7">
    <cfRule type="cellIs" dxfId="184" priority="11" operator="greaterThan">
      <formula>0</formula>
    </cfRule>
  </conditionalFormatting>
  <conditionalFormatting sqref="D9:S9">
    <cfRule type="cellIs" dxfId="183" priority="10" operator="greaterThan">
      <formula>0</formula>
    </cfRule>
  </conditionalFormatting>
  <conditionalFormatting sqref="D11:S11">
    <cfRule type="cellIs" dxfId="182" priority="9" operator="greaterThan">
      <formula>0</formula>
    </cfRule>
  </conditionalFormatting>
  <conditionalFormatting sqref="D13:S13">
    <cfRule type="cellIs" dxfId="181" priority="8" operator="greaterThan">
      <formula>0</formula>
    </cfRule>
  </conditionalFormatting>
  <conditionalFormatting sqref="D15:S15">
    <cfRule type="cellIs" dxfId="180" priority="7" operator="greaterThan">
      <formula>0</formula>
    </cfRule>
  </conditionalFormatting>
  <conditionalFormatting sqref="D17:S17">
    <cfRule type="cellIs" dxfId="179" priority="6" operator="greaterThan">
      <formula>0</formula>
    </cfRule>
  </conditionalFormatting>
  <conditionalFormatting sqref="D19:S19">
    <cfRule type="cellIs" dxfId="178" priority="5" operator="greaterThan">
      <formula>0</formula>
    </cfRule>
  </conditionalFormatting>
  <conditionalFormatting sqref="D21:S21">
    <cfRule type="cellIs" dxfId="177" priority="4" operator="greaterThan">
      <formula>0</formula>
    </cfRule>
  </conditionalFormatting>
  <conditionalFormatting sqref="D23:S23">
    <cfRule type="cellIs" dxfId="176" priority="3" operator="greaterThan">
      <formula>0</formula>
    </cfRule>
  </conditionalFormatting>
  <conditionalFormatting sqref="D25:S25">
    <cfRule type="cellIs" dxfId="175" priority="2" operator="greaterThan">
      <formula>0</formula>
    </cfRule>
  </conditionalFormatting>
  <conditionalFormatting sqref="D27:S27">
    <cfRule type="cellIs" dxfId="174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'28'!D29</f>
        <v>524637</v>
      </c>
      <c r="E4" s="2">
        <f>'28'!E29</f>
        <v>1540</v>
      </c>
      <c r="F4" s="2">
        <f>'28'!F29</f>
        <v>8850</v>
      </c>
      <c r="G4" s="2">
        <f>'28'!G29</f>
        <v>740</v>
      </c>
      <c r="H4" s="2">
        <f>'28'!H29</f>
        <v>5950</v>
      </c>
      <c r="I4" s="2">
        <f>'28'!I29</f>
        <v>656</v>
      </c>
      <c r="J4" s="2">
        <f>'28'!J29</f>
        <v>106</v>
      </c>
      <c r="K4" s="2">
        <f>'28'!K29</f>
        <v>339</v>
      </c>
      <c r="L4" s="2">
        <f>'28'!L29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3" priority="43" operator="equal">
      <formula>212030016606640</formula>
    </cfRule>
  </conditionalFormatting>
  <conditionalFormatting sqref="D29 E4:E6 E28:K29">
    <cfRule type="cellIs" dxfId="172" priority="41" operator="equal">
      <formula>$E$4</formula>
    </cfRule>
    <cfRule type="cellIs" dxfId="171" priority="42" operator="equal">
      <formula>2120</formula>
    </cfRule>
  </conditionalFormatting>
  <conditionalFormatting sqref="D29:E29 F4:F6 F28:F29">
    <cfRule type="cellIs" dxfId="170" priority="39" operator="equal">
      <formula>$F$4</formula>
    </cfRule>
    <cfRule type="cellIs" dxfId="169" priority="40" operator="equal">
      <formula>300</formula>
    </cfRule>
  </conditionalFormatting>
  <conditionalFormatting sqref="G4:G6 G28:G29">
    <cfRule type="cellIs" dxfId="168" priority="37" operator="equal">
      <formula>$G$4</formula>
    </cfRule>
    <cfRule type="cellIs" dxfId="167" priority="38" operator="equal">
      <formula>1660</formula>
    </cfRule>
  </conditionalFormatting>
  <conditionalFormatting sqref="H4:H6 H28:H29">
    <cfRule type="cellIs" dxfId="166" priority="35" operator="equal">
      <formula>$H$4</formula>
    </cfRule>
    <cfRule type="cellIs" dxfId="165" priority="36" operator="equal">
      <formula>6640</formula>
    </cfRule>
  </conditionalFormatting>
  <conditionalFormatting sqref="T6:T28">
    <cfRule type="cellIs" dxfId="164" priority="34" operator="lessThan">
      <formula>0</formula>
    </cfRule>
  </conditionalFormatting>
  <conditionalFormatting sqref="T7:T27">
    <cfRule type="cellIs" dxfId="163" priority="31" operator="lessThan">
      <formula>0</formula>
    </cfRule>
    <cfRule type="cellIs" dxfId="162" priority="32" operator="lessThan">
      <formula>0</formula>
    </cfRule>
    <cfRule type="cellIs" dxfId="161" priority="33" operator="lessThan">
      <formula>0</formula>
    </cfRule>
  </conditionalFormatting>
  <conditionalFormatting sqref="E4:E6 E28:K28">
    <cfRule type="cellIs" dxfId="160" priority="30" operator="equal">
      <formula>$E$4</formula>
    </cfRule>
  </conditionalFormatting>
  <conditionalFormatting sqref="D28:D29 D6 D4:M4">
    <cfRule type="cellIs" dxfId="159" priority="29" operator="equal">
      <formula>$D$4</formula>
    </cfRule>
  </conditionalFormatting>
  <conditionalFormatting sqref="I4:I6 I28:I29">
    <cfRule type="cellIs" dxfId="158" priority="28" operator="equal">
      <formula>$I$4</formula>
    </cfRule>
  </conditionalFormatting>
  <conditionalFormatting sqref="J4:J6 J28:J29">
    <cfRule type="cellIs" dxfId="157" priority="27" operator="equal">
      <formula>$J$4</formula>
    </cfRule>
  </conditionalFormatting>
  <conditionalFormatting sqref="K4:K6 K28:K29">
    <cfRule type="cellIs" dxfId="156" priority="26" operator="equal">
      <formula>$K$4</formula>
    </cfRule>
  </conditionalFormatting>
  <conditionalFormatting sqref="M4:M6">
    <cfRule type="cellIs" dxfId="155" priority="25" operator="equal">
      <formula>$L$4</formula>
    </cfRule>
  </conditionalFormatting>
  <conditionalFormatting sqref="T7:T28">
    <cfRule type="cellIs" dxfId="154" priority="22" operator="lessThan">
      <formula>0</formula>
    </cfRule>
    <cfRule type="cellIs" dxfId="153" priority="23" operator="lessThan">
      <formula>0</formula>
    </cfRule>
    <cfRule type="cellIs" dxfId="152" priority="24" operator="lessThan">
      <formula>0</formula>
    </cfRule>
  </conditionalFormatting>
  <conditionalFormatting sqref="D5:K5">
    <cfRule type="cellIs" dxfId="151" priority="21" operator="greaterThan">
      <formula>0</formula>
    </cfRule>
  </conditionalFormatting>
  <conditionalFormatting sqref="T6:T28">
    <cfRule type="cellIs" dxfId="150" priority="20" operator="lessThan">
      <formula>0</formula>
    </cfRule>
  </conditionalFormatting>
  <conditionalFormatting sqref="T7:T27">
    <cfRule type="cellIs" dxfId="149" priority="17" operator="lessThan">
      <formula>0</formula>
    </cfRule>
    <cfRule type="cellIs" dxfId="148" priority="18" operator="lessThan">
      <formula>0</formula>
    </cfRule>
    <cfRule type="cellIs" dxfId="147" priority="19" operator="lessThan">
      <formula>0</formula>
    </cfRule>
  </conditionalFormatting>
  <conditionalFormatting sqref="T7:T28">
    <cfRule type="cellIs" dxfId="146" priority="14" operator="lessThan">
      <formula>0</formula>
    </cfRule>
    <cfRule type="cellIs" dxfId="145" priority="15" operator="lessThan">
      <formula>0</formula>
    </cfRule>
    <cfRule type="cellIs" dxfId="144" priority="16" operator="lessThan">
      <formula>0</formula>
    </cfRule>
  </conditionalFormatting>
  <conditionalFormatting sqref="D5:K5">
    <cfRule type="cellIs" dxfId="143" priority="13" operator="greaterThan">
      <formula>0</formula>
    </cfRule>
  </conditionalFormatting>
  <conditionalFormatting sqref="L4 L6 L28:L29">
    <cfRule type="cellIs" dxfId="142" priority="12" operator="equal">
      <formula>$L$4</formula>
    </cfRule>
  </conditionalFormatting>
  <conditionalFormatting sqref="D7:S7">
    <cfRule type="cellIs" dxfId="141" priority="11" operator="greaterThan">
      <formula>0</formula>
    </cfRule>
  </conditionalFormatting>
  <conditionalFormatting sqref="D9:S9">
    <cfRule type="cellIs" dxfId="140" priority="10" operator="greaterThan">
      <formula>0</formula>
    </cfRule>
  </conditionalFormatting>
  <conditionalFormatting sqref="D11:S11">
    <cfRule type="cellIs" dxfId="139" priority="9" operator="greaterThan">
      <formula>0</formula>
    </cfRule>
  </conditionalFormatting>
  <conditionalFormatting sqref="D13:S13">
    <cfRule type="cellIs" dxfId="138" priority="8" operator="greaterThan">
      <formula>0</formula>
    </cfRule>
  </conditionalFormatting>
  <conditionalFormatting sqref="D15:S15">
    <cfRule type="cellIs" dxfId="137" priority="7" operator="greaterThan">
      <formula>0</formula>
    </cfRule>
  </conditionalFormatting>
  <conditionalFormatting sqref="D17:S17">
    <cfRule type="cellIs" dxfId="136" priority="6" operator="greaterThan">
      <formula>0</formula>
    </cfRule>
  </conditionalFormatting>
  <conditionalFormatting sqref="D19:S19">
    <cfRule type="cellIs" dxfId="135" priority="5" operator="greaterThan">
      <formula>0</formula>
    </cfRule>
  </conditionalFormatting>
  <conditionalFormatting sqref="D21:S21">
    <cfRule type="cellIs" dxfId="134" priority="4" operator="greaterThan">
      <formula>0</formula>
    </cfRule>
  </conditionalFormatting>
  <conditionalFormatting sqref="D23:S23">
    <cfRule type="cellIs" dxfId="133" priority="3" operator="greaterThan">
      <formula>0</formula>
    </cfRule>
  </conditionalFormatting>
  <conditionalFormatting sqref="D25:S25">
    <cfRule type="cellIs" dxfId="132" priority="2" operator="greaterThan">
      <formula>0</formula>
    </cfRule>
  </conditionalFormatting>
  <conditionalFormatting sqref="D27:S27">
    <cfRule type="cellIs" dxfId="131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'2'!D29</f>
        <v>587583</v>
      </c>
      <c r="E4" s="2">
        <f>'2'!E29</f>
        <v>4390</v>
      </c>
      <c r="F4" s="2">
        <f>'2'!F29</f>
        <v>13020</v>
      </c>
      <c r="G4" s="2">
        <f>'2'!G29</f>
        <v>0</v>
      </c>
      <c r="H4" s="2">
        <f>'2'!H29</f>
        <v>10850</v>
      </c>
      <c r="I4" s="2">
        <f>'2'!I29</f>
        <v>466</v>
      </c>
      <c r="J4" s="2">
        <f>'2'!J29</f>
        <v>154</v>
      </c>
      <c r="K4" s="2">
        <f>'2'!K29</f>
        <v>178</v>
      </c>
      <c r="L4" s="2">
        <f>'2'!L29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212469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13787</v>
      </c>
      <c r="E7" s="22"/>
      <c r="F7" s="22"/>
      <c r="G7" s="22"/>
      <c r="H7" s="22">
        <v>40</v>
      </c>
      <c r="I7" s="23"/>
      <c r="J7" s="23"/>
      <c r="K7" s="23">
        <v>4</v>
      </c>
      <c r="L7" s="23"/>
      <c r="M7" s="20">
        <f>D7+E7*20+F7*10+G7*9+H7*9</f>
        <v>14147</v>
      </c>
      <c r="N7" s="24">
        <f>D7+E7*20+F7*10+G7*9+H7*9+I7*191+J7*191+K7*182+L7*100</f>
        <v>14875</v>
      </c>
      <c r="O7" s="25">
        <f>M7*2.75%</f>
        <v>389.04250000000002</v>
      </c>
      <c r="P7" s="26"/>
      <c r="Q7" s="26">
        <v>100</v>
      </c>
      <c r="R7" s="24">
        <f>M7-(M7*2.75%)+I7*191+J7*191+K7*182+L7*100-Q7</f>
        <v>14385.9575</v>
      </c>
      <c r="S7" s="25">
        <f>M7*0.95%</f>
        <v>134.3965</v>
      </c>
      <c r="T7" s="27">
        <f>S7-Q7</f>
        <v>34.396500000000003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6007</v>
      </c>
      <c r="E8" s="30"/>
      <c r="F8" s="30"/>
      <c r="G8" s="30"/>
      <c r="H8" s="30"/>
      <c r="I8" s="20">
        <v>8</v>
      </c>
      <c r="J8" s="20">
        <v>2</v>
      </c>
      <c r="K8" s="20"/>
      <c r="L8" s="20"/>
      <c r="M8" s="20">
        <f t="shared" ref="M8:M27" si="0">D8+E8*20+F8*10+G8*9+H8*9</f>
        <v>6007</v>
      </c>
      <c r="N8" s="24">
        <f t="shared" ref="N8:N27" si="1">D8+E8*20+F8*10+G8*9+H8*9+I8*191+J8*191+K8*182+L8*100</f>
        <v>7917</v>
      </c>
      <c r="O8" s="25">
        <f t="shared" ref="O8:O27" si="2">M8*2.75%</f>
        <v>165.1925</v>
      </c>
      <c r="P8" s="26"/>
      <c r="Q8" s="26"/>
      <c r="R8" s="24">
        <f t="shared" ref="R8:R27" si="3">M8-(M8*2.75%)+I8*191+J8*191+K8*182+L8*100-Q8</f>
        <v>7751.8074999999999</v>
      </c>
      <c r="S8" s="25">
        <f t="shared" ref="S8:S27" si="4">M8*0.95%</f>
        <v>57.066499999999998</v>
      </c>
      <c r="T8" s="27">
        <f t="shared" ref="T8:T27" si="5">S8-Q8</f>
        <v>57.066499999999998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12863</v>
      </c>
      <c r="E9" s="30">
        <v>30</v>
      </c>
      <c r="F9" s="30"/>
      <c r="G9" s="30"/>
      <c r="H9" s="30">
        <v>190</v>
      </c>
      <c r="I9" s="20">
        <v>20</v>
      </c>
      <c r="J9" s="20"/>
      <c r="K9" s="20">
        <v>5</v>
      </c>
      <c r="L9" s="20"/>
      <c r="M9" s="20">
        <f t="shared" si="0"/>
        <v>15173</v>
      </c>
      <c r="N9" s="24">
        <f t="shared" si="1"/>
        <v>19903</v>
      </c>
      <c r="O9" s="25">
        <f t="shared" si="2"/>
        <v>417.25749999999999</v>
      </c>
      <c r="P9" s="26"/>
      <c r="Q9" s="26">
        <v>115</v>
      </c>
      <c r="R9" s="24">
        <f t="shared" si="3"/>
        <v>19370.7425</v>
      </c>
      <c r="S9" s="25">
        <f t="shared" si="4"/>
        <v>144.14349999999999</v>
      </c>
      <c r="T9" s="27">
        <f t="shared" si="5"/>
        <v>29.143499999999989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4656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4836</v>
      </c>
      <c r="N10" s="24">
        <f t="shared" si="1"/>
        <v>4836</v>
      </c>
      <c r="O10" s="25">
        <f t="shared" si="2"/>
        <v>132.99</v>
      </c>
      <c r="P10" s="26"/>
      <c r="Q10" s="26">
        <v>33</v>
      </c>
      <c r="R10" s="24">
        <f t="shared" si="3"/>
        <v>4670.01</v>
      </c>
      <c r="S10" s="25">
        <f t="shared" si="4"/>
        <v>45.942</v>
      </c>
      <c r="T10" s="27">
        <f t="shared" si="5"/>
        <v>12.942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10305</v>
      </c>
      <c r="E11" s="30"/>
      <c r="F11" s="30"/>
      <c r="G11" s="32"/>
      <c r="H11" s="30">
        <v>20</v>
      </c>
      <c r="I11" s="20"/>
      <c r="J11" s="20"/>
      <c r="K11" s="20"/>
      <c r="L11" s="20">
        <v>2</v>
      </c>
      <c r="M11" s="20">
        <f t="shared" si="0"/>
        <v>10485</v>
      </c>
      <c r="N11" s="24">
        <f t="shared" si="1"/>
        <v>10685</v>
      </c>
      <c r="O11" s="25">
        <f t="shared" si="2"/>
        <v>288.33749999999998</v>
      </c>
      <c r="P11" s="26"/>
      <c r="Q11" s="26">
        <v>86</v>
      </c>
      <c r="R11" s="24">
        <f t="shared" si="3"/>
        <v>10310.6625</v>
      </c>
      <c r="S11" s="25">
        <f t="shared" si="4"/>
        <v>99.607500000000002</v>
      </c>
      <c r="T11" s="27">
        <f t="shared" si="5"/>
        <v>13.607500000000002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5405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5405</v>
      </c>
      <c r="N12" s="24">
        <f t="shared" si="1"/>
        <v>7225</v>
      </c>
      <c r="O12" s="25">
        <f t="shared" si="2"/>
        <v>148.63749999999999</v>
      </c>
      <c r="P12" s="26"/>
      <c r="Q12" s="26">
        <v>36</v>
      </c>
      <c r="R12" s="24">
        <f t="shared" si="3"/>
        <v>7040.3625000000002</v>
      </c>
      <c r="S12" s="25">
        <f t="shared" si="4"/>
        <v>51.347499999999997</v>
      </c>
      <c r="T12" s="27">
        <f t="shared" si="5"/>
        <v>15.347499999999997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5193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5193</v>
      </c>
      <c r="N13" s="24">
        <f t="shared" si="1"/>
        <v>5193</v>
      </c>
      <c r="O13" s="25">
        <f t="shared" si="2"/>
        <v>142.8075</v>
      </c>
      <c r="P13" s="26"/>
      <c r="Q13" s="26"/>
      <c r="R13" s="24">
        <f t="shared" si="3"/>
        <v>5050.1925000000001</v>
      </c>
      <c r="S13" s="25">
        <f t="shared" si="4"/>
        <v>49.333500000000001</v>
      </c>
      <c r="T13" s="27">
        <f t="shared" si="5"/>
        <v>49.333500000000001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10438</v>
      </c>
      <c r="E14" s="30"/>
      <c r="F14" s="30"/>
      <c r="G14" s="30"/>
      <c r="H14" s="30">
        <v>60</v>
      </c>
      <c r="I14" s="20">
        <v>4</v>
      </c>
      <c r="J14" s="20"/>
      <c r="K14" s="20">
        <v>3</v>
      </c>
      <c r="L14" s="20"/>
      <c r="M14" s="20">
        <f t="shared" si="0"/>
        <v>10978</v>
      </c>
      <c r="N14" s="24">
        <f t="shared" si="1"/>
        <v>12288</v>
      </c>
      <c r="O14" s="25">
        <f t="shared" si="2"/>
        <v>301.89499999999998</v>
      </c>
      <c r="P14" s="26"/>
      <c r="Q14" s="26">
        <v>116</v>
      </c>
      <c r="R14" s="24">
        <f t="shared" si="3"/>
        <v>11870.105</v>
      </c>
      <c r="S14" s="25">
        <f t="shared" si="4"/>
        <v>104.291</v>
      </c>
      <c r="T14" s="27">
        <f t="shared" si="5"/>
        <v>-11.709000000000003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10080</v>
      </c>
      <c r="E15" s="30"/>
      <c r="F15" s="30"/>
      <c r="G15" s="30"/>
      <c r="H15" s="30">
        <v>50</v>
      </c>
      <c r="I15" s="20">
        <v>2</v>
      </c>
      <c r="J15" s="20"/>
      <c r="K15" s="20"/>
      <c r="L15" s="20"/>
      <c r="M15" s="20">
        <f t="shared" si="0"/>
        <v>10530</v>
      </c>
      <c r="N15" s="24">
        <f t="shared" si="1"/>
        <v>10912</v>
      </c>
      <c r="O15" s="25">
        <f t="shared" si="2"/>
        <v>289.57499999999999</v>
      </c>
      <c r="P15" s="26"/>
      <c r="Q15" s="26">
        <v>122</v>
      </c>
      <c r="R15" s="24">
        <f t="shared" si="3"/>
        <v>10500.424999999999</v>
      </c>
      <c r="S15" s="25">
        <f t="shared" si="4"/>
        <v>100.035</v>
      </c>
      <c r="T15" s="27">
        <f t="shared" si="5"/>
        <v>-21.965000000000003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17109</v>
      </c>
      <c r="E16" s="30"/>
      <c r="F16" s="30">
        <v>50</v>
      </c>
      <c r="G16" s="30"/>
      <c r="H16" s="30">
        <v>80</v>
      </c>
      <c r="I16" s="20">
        <v>5</v>
      </c>
      <c r="J16" s="20"/>
      <c r="K16" s="20"/>
      <c r="L16" s="20"/>
      <c r="M16" s="20">
        <f t="shared" si="0"/>
        <v>18329</v>
      </c>
      <c r="N16" s="24">
        <f t="shared" si="1"/>
        <v>19284</v>
      </c>
      <c r="O16" s="25">
        <f t="shared" si="2"/>
        <v>504.04750000000001</v>
      </c>
      <c r="P16" s="26"/>
      <c r="Q16" s="26">
        <v>116</v>
      </c>
      <c r="R16" s="24">
        <f t="shared" si="3"/>
        <v>18663.952499999999</v>
      </c>
      <c r="S16" s="25">
        <f t="shared" si="4"/>
        <v>174.12549999999999</v>
      </c>
      <c r="T16" s="27">
        <f t="shared" si="5"/>
        <v>58.125499999999988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12558</v>
      </c>
      <c r="E17" s="30"/>
      <c r="F17" s="30">
        <v>50</v>
      </c>
      <c r="G17" s="30"/>
      <c r="H17" s="30">
        <v>80</v>
      </c>
      <c r="I17" s="20">
        <v>2</v>
      </c>
      <c r="J17" s="20"/>
      <c r="K17" s="20"/>
      <c r="L17" s="20"/>
      <c r="M17" s="20">
        <f t="shared" si="0"/>
        <v>13778</v>
      </c>
      <c r="N17" s="24">
        <f t="shared" si="1"/>
        <v>14160</v>
      </c>
      <c r="O17" s="25">
        <f t="shared" si="2"/>
        <v>378.89499999999998</v>
      </c>
      <c r="P17" s="26"/>
      <c r="Q17" s="26">
        <v>81</v>
      </c>
      <c r="R17" s="24">
        <f t="shared" si="3"/>
        <v>13700.105</v>
      </c>
      <c r="S17" s="25">
        <f t="shared" si="4"/>
        <v>130.89099999999999</v>
      </c>
      <c r="T17" s="27">
        <f t="shared" si="5"/>
        <v>49.890999999999991</v>
      </c>
    </row>
    <row r="18" spans="1:20" ht="15.75" x14ac:dyDescent="0.25">
      <c r="A18" s="28">
        <v>11800</v>
      </c>
      <c r="B18" s="20">
        <v>1908446145</v>
      </c>
      <c r="C18" s="31" t="s">
        <v>47</v>
      </c>
      <c r="D18" s="29">
        <v>13246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13246</v>
      </c>
      <c r="N18" s="24">
        <f t="shared" si="1"/>
        <v>13246</v>
      </c>
      <c r="O18" s="25">
        <f t="shared" si="2"/>
        <v>364.26499999999999</v>
      </c>
      <c r="P18" s="26"/>
      <c r="Q18" s="26">
        <v>97</v>
      </c>
      <c r="R18" s="24">
        <f t="shared" si="3"/>
        <v>12784.735000000001</v>
      </c>
      <c r="S18" s="25">
        <f t="shared" si="4"/>
        <v>125.837</v>
      </c>
      <c r="T18" s="27">
        <f t="shared" si="5"/>
        <v>28.837000000000003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11804</v>
      </c>
      <c r="E19" s="30"/>
      <c r="F19" s="30">
        <v>30</v>
      </c>
      <c r="G19" s="30"/>
      <c r="H19" s="30">
        <v>60</v>
      </c>
      <c r="I19" s="20">
        <v>7</v>
      </c>
      <c r="J19" s="20"/>
      <c r="K19" s="20">
        <v>1</v>
      </c>
      <c r="L19" s="20"/>
      <c r="M19" s="20">
        <f t="shared" si="0"/>
        <v>12644</v>
      </c>
      <c r="N19" s="24">
        <f t="shared" si="1"/>
        <v>14163</v>
      </c>
      <c r="O19" s="25">
        <f t="shared" si="2"/>
        <v>347.71</v>
      </c>
      <c r="P19" s="26"/>
      <c r="Q19" s="26">
        <v>120</v>
      </c>
      <c r="R19" s="24">
        <f t="shared" si="3"/>
        <v>13695.29</v>
      </c>
      <c r="S19" s="25">
        <f t="shared" si="4"/>
        <v>120.11799999999999</v>
      </c>
      <c r="T19" s="27">
        <f t="shared" si="5"/>
        <v>0.117999999999995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2363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2363</v>
      </c>
      <c r="N20" s="24">
        <f t="shared" si="1"/>
        <v>2363</v>
      </c>
      <c r="O20" s="25">
        <f t="shared" si="2"/>
        <v>64.982500000000002</v>
      </c>
      <c r="P20" s="26"/>
      <c r="Q20" s="26">
        <v>98</v>
      </c>
      <c r="R20" s="24">
        <f t="shared" si="3"/>
        <v>2200.0174999999999</v>
      </c>
      <c r="S20" s="25">
        <f t="shared" si="4"/>
        <v>22.448499999999999</v>
      </c>
      <c r="T20" s="27">
        <f t="shared" si="5"/>
        <v>-75.551500000000004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4837</v>
      </c>
      <c r="E21" s="30"/>
      <c r="F21" s="30"/>
      <c r="G21" s="30"/>
      <c r="H21" s="30">
        <v>100</v>
      </c>
      <c r="I21" s="20"/>
      <c r="J21" s="20"/>
      <c r="K21" s="20"/>
      <c r="L21" s="20"/>
      <c r="M21" s="20">
        <f t="shared" si="0"/>
        <v>5737</v>
      </c>
      <c r="N21" s="24">
        <f t="shared" si="1"/>
        <v>5737</v>
      </c>
      <c r="O21" s="25">
        <f t="shared" si="2"/>
        <v>157.76750000000001</v>
      </c>
      <c r="P21" s="26"/>
      <c r="Q21" s="26">
        <v>20</v>
      </c>
      <c r="R21" s="24">
        <f t="shared" si="3"/>
        <v>5559.2325000000001</v>
      </c>
      <c r="S21" s="25">
        <f t="shared" si="4"/>
        <v>54.5015</v>
      </c>
      <c r="T21" s="27">
        <f t="shared" si="5"/>
        <v>34.5015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20514</v>
      </c>
      <c r="E22" s="30">
        <v>50</v>
      </c>
      <c r="F22" s="30">
        <v>50</v>
      </c>
      <c r="G22" s="20"/>
      <c r="H22" s="30">
        <v>100</v>
      </c>
      <c r="I22" s="20">
        <v>10</v>
      </c>
      <c r="J22" s="20"/>
      <c r="K22" s="20">
        <v>5</v>
      </c>
      <c r="L22" s="20"/>
      <c r="M22" s="20">
        <f t="shared" si="0"/>
        <v>22914</v>
      </c>
      <c r="N22" s="24">
        <f t="shared" si="1"/>
        <v>25734</v>
      </c>
      <c r="O22" s="25">
        <f t="shared" si="2"/>
        <v>630.13499999999999</v>
      </c>
      <c r="P22" s="26"/>
      <c r="Q22" s="26">
        <v>150</v>
      </c>
      <c r="R22" s="24">
        <f t="shared" si="3"/>
        <v>24953.865000000002</v>
      </c>
      <c r="S22" s="25">
        <f t="shared" si="4"/>
        <v>217.68299999999999</v>
      </c>
      <c r="T22" s="27">
        <f t="shared" si="5"/>
        <v>67.682999999999993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6117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6117</v>
      </c>
      <c r="N23" s="24">
        <f t="shared" si="1"/>
        <v>6117</v>
      </c>
      <c r="O23" s="25">
        <f t="shared" si="2"/>
        <v>168.2175</v>
      </c>
      <c r="P23" s="26"/>
      <c r="Q23" s="26">
        <v>60</v>
      </c>
      <c r="R23" s="24">
        <f t="shared" si="3"/>
        <v>5888.7825000000003</v>
      </c>
      <c r="S23" s="25">
        <f t="shared" si="4"/>
        <v>58.111499999999999</v>
      </c>
      <c r="T23" s="27">
        <f t="shared" si="5"/>
        <v>-1.8885000000000005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25484</v>
      </c>
      <c r="E24" s="30">
        <v>20</v>
      </c>
      <c r="F24" s="30">
        <v>10</v>
      </c>
      <c r="G24" s="30"/>
      <c r="H24" s="30">
        <v>100</v>
      </c>
      <c r="I24" s="20">
        <v>7</v>
      </c>
      <c r="J24" s="20">
        <v>5</v>
      </c>
      <c r="K24" s="20">
        <v>5</v>
      </c>
      <c r="L24" s="20"/>
      <c r="M24" s="20">
        <f t="shared" si="0"/>
        <v>26884</v>
      </c>
      <c r="N24" s="24">
        <f t="shared" si="1"/>
        <v>30086</v>
      </c>
      <c r="O24" s="25">
        <f t="shared" si="2"/>
        <v>739.31000000000006</v>
      </c>
      <c r="P24" s="26"/>
      <c r="Q24" s="26">
        <v>127</v>
      </c>
      <c r="R24" s="24">
        <f t="shared" si="3"/>
        <v>29219.69</v>
      </c>
      <c r="S24" s="25">
        <f t="shared" si="4"/>
        <v>255.398</v>
      </c>
      <c r="T24" s="27">
        <f t="shared" si="5"/>
        <v>128.398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>
        <v>100</v>
      </c>
      <c r="R25" s="24">
        <f t="shared" si="3"/>
        <v>8699.18</v>
      </c>
      <c r="S25" s="25">
        <f t="shared" si="4"/>
        <v>85.956000000000003</v>
      </c>
      <c r="T25" s="27">
        <f t="shared" si="5"/>
        <v>-14.043999999999997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8587</v>
      </c>
      <c r="N26" s="24">
        <f t="shared" si="1"/>
        <v>8587</v>
      </c>
      <c r="O26" s="25">
        <f t="shared" si="2"/>
        <v>236.14250000000001</v>
      </c>
      <c r="P26" s="26"/>
      <c r="Q26" s="26">
        <v>90</v>
      </c>
      <c r="R26" s="24">
        <f t="shared" si="3"/>
        <v>8260.8575000000001</v>
      </c>
      <c r="S26" s="25">
        <f t="shared" si="4"/>
        <v>81.576499999999996</v>
      </c>
      <c r="T26" s="27">
        <f t="shared" si="5"/>
        <v>-8.4235000000000042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8180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8180</v>
      </c>
      <c r="N27" s="40">
        <f t="shared" si="1"/>
        <v>8180</v>
      </c>
      <c r="O27" s="25">
        <f t="shared" si="2"/>
        <v>224.95</v>
      </c>
      <c r="P27" s="41"/>
      <c r="Q27" s="41">
        <v>100</v>
      </c>
      <c r="R27" s="24">
        <f t="shared" si="3"/>
        <v>7855.05</v>
      </c>
      <c r="S27" s="42">
        <f t="shared" si="4"/>
        <v>77.709999999999994</v>
      </c>
      <c r="T27" s="43">
        <f t="shared" si="5"/>
        <v>-22.290000000000006</v>
      </c>
    </row>
    <row r="28" spans="1:20" ht="16.5" thickBot="1" x14ac:dyDescent="0.3">
      <c r="A28" s="92" t="s">
        <v>37</v>
      </c>
      <c r="B28" s="93"/>
      <c r="C28" s="94"/>
      <c r="D28" s="44">
        <f>SUM(D7:D27)</f>
        <v>218581</v>
      </c>
      <c r="E28" s="45">
        <f>SUM(E7:E27)</f>
        <v>100</v>
      </c>
      <c r="F28" s="45">
        <f t="shared" ref="F28:T28" si="6">SUM(F7:F27)</f>
        <v>190</v>
      </c>
      <c r="G28" s="45">
        <f t="shared" si="6"/>
        <v>0</v>
      </c>
      <c r="H28" s="45">
        <f t="shared" si="6"/>
        <v>900</v>
      </c>
      <c r="I28" s="45">
        <f t="shared" si="6"/>
        <v>65</v>
      </c>
      <c r="J28" s="45">
        <f t="shared" si="6"/>
        <v>7</v>
      </c>
      <c r="K28" s="45">
        <f t="shared" si="6"/>
        <v>33</v>
      </c>
      <c r="L28" s="45">
        <f t="shared" si="6"/>
        <v>2</v>
      </c>
      <c r="M28" s="45">
        <f t="shared" si="6"/>
        <v>230581</v>
      </c>
      <c r="N28" s="45">
        <f t="shared" si="6"/>
        <v>250539</v>
      </c>
      <c r="O28" s="46">
        <f t="shared" si="6"/>
        <v>6340.9775</v>
      </c>
      <c r="P28" s="45">
        <f t="shared" si="6"/>
        <v>0</v>
      </c>
      <c r="Q28" s="45">
        <f t="shared" si="6"/>
        <v>1767</v>
      </c>
      <c r="R28" s="45">
        <f t="shared" si="6"/>
        <v>242431.02249999999</v>
      </c>
      <c r="S28" s="45">
        <f t="shared" si="6"/>
        <v>2190.5194999999999</v>
      </c>
      <c r="T28" s="47">
        <f t="shared" si="6"/>
        <v>423.51949999999994</v>
      </c>
    </row>
    <row r="29" spans="1:20" ht="15.75" thickBot="1" x14ac:dyDescent="0.3">
      <c r="A29" s="95" t="s">
        <v>38</v>
      </c>
      <c r="B29" s="96"/>
      <c r="C29" s="97"/>
      <c r="D29" s="48">
        <f>D4+D5-D28</f>
        <v>581471</v>
      </c>
      <c r="E29" s="48">
        <f t="shared" ref="E29:L29" si="7">E4+E5-E28</f>
        <v>4290</v>
      </c>
      <c r="F29" s="48">
        <f t="shared" si="7"/>
        <v>12830</v>
      </c>
      <c r="G29" s="48">
        <f t="shared" si="7"/>
        <v>0</v>
      </c>
      <c r="H29" s="48">
        <f t="shared" si="7"/>
        <v>9950</v>
      </c>
      <c r="I29" s="48">
        <f t="shared" si="7"/>
        <v>401</v>
      </c>
      <c r="J29" s="48">
        <f t="shared" si="7"/>
        <v>147</v>
      </c>
      <c r="K29" s="48">
        <f t="shared" si="7"/>
        <v>145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3" priority="43" operator="equal">
      <formula>212030016606640</formula>
    </cfRule>
  </conditionalFormatting>
  <conditionalFormatting sqref="D29 E4:E6 E28:K29">
    <cfRule type="cellIs" dxfId="1302" priority="41" operator="equal">
      <formula>$E$4</formula>
    </cfRule>
    <cfRule type="cellIs" dxfId="1301" priority="42" operator="equal">
      <formula>2120</formula>
    </cfRule>
  </conditionalFormatting>
  <conditionalFormatting sqref="D29:E29 F4:F6 F28:F29">
    <cfRule type="cellIs" dxfId="1300" priority="39" operator="equal">
      <formula>$F$4</formula>
    </cfRule>
    <cfRule type="cellIs" dxfId="1299" priority="40" operator="equal">
      <formula>300</formula>
    </cfRule>
  </conditionalFormatting>
  <conditionalFormatting sqref="G4:G6 G28:G29">
    <cfRule type="cellIs" dxfId="1298" priority="37" operator="equal">
      <formula>$G$4</formula>
    </cfRule>
    <cfRule type="cellIs" dxfId="1297" priority="38" operator="equal">
      <formula>1660</formula>
    </cfRule>
  </conditionalFormatting>
  <conditionalFormatting sqref="H4:H6 H28:H29">
    <cfRule type="cellIs" dxfId="1296" priority="35" operator="equal">
      <formula>$H$4</formula>
    </cfRule>
    <cfRule type="cellIs" dxfId="1295" priority="36" operator="equal">
      <formula>6640</formula>
    </cfRule>
  </conditionalFormatting>
  <conditionalFormatting sqref="T6:T28">
    <cfRule type="cellIs" dxfId="1294" priority="34" operator="lessThan">
      <formula>0</formula>
    </cfRule>
  </conditionalFormatting>
  <conditionalFormatting sqref="T7:T27">
    <cfRule type="cellIs" dxfId="1293" priority="31" operator="lessThan">
      <formula>0</formula>
    </cfRule>
    <cfRule type="cellIs" dxfId="1292" priority="32" operator="lessThan">
      <formula>0</formula>
    </cfRule>
    <cfRule type="cellIs" dxfId="1291" priority="33" operator="lessThan">
      <formula>0</formula>
    </cfRule>
  </conditionalFormatting>
  <conditionalFormatting sqref="E4:E6 E28:K28">
    <cfRule type="cellIs" dxfId="1290" priority="30" operator="equal">
      <formula>$E$4</formula>
    </cfRule>
  </conditionalFormatting>
  <conditionalFormatting sqref="D28:D29 D6 D4:M4">
    <cfRule type="cellIs" dxfId="1289" priority="29" operator="equal">
      <formula>$D$4</formula>
    </cfRule>
  </conditionalFormatting>
  <conditionalFormatting sqref="I4:I6 I28:I29">
    <cfRule type="cellIs" dxfId="1288" priority="28" operator="equal">
      <formula>$I$4</formula>
    </cfRule>
  </conditionalFormatting>
  <conditionalFormatting sqref="J4:J6 J28:J29">
    <cfRule type="cellIs" dxfId="1287" priority="27" operator="equal">
      <formula>$J$4</formula>
    </cfRule>
  </conditionalFormatting>
  <conditionalFormatting sqref="K4:K6 K28:K29">
    <cfRule type="cellIs" dxfId="1286" priority="26" operator="equal">
      <formula>$K$4</formula>
    </cfRule>
  </conditionalFormatting>
  <conditionalFormatting sqref="M4:M6">
    <cfRule type="cellIs" dxfId="1285" priority="25" operator="equal">
      <formula>$L$4</formula>
    </cfRule>
  </conditionalFormatting>
  <conditionalFormatting sqref="T7:T28">
    <cfRule type="cellIs" dxfId="1284" priority="22" operator="lessThan">
      <formula>0</formula>
    </cfRule>
    <cfRule type="cellIs" dxfId="1283" priority="23" operator="lessThan">
      <formula>0</formula>
    </cfRule>
    <cfRule type="cellIs" dxfId="1282" priority="24" operator="lessThan">
      <formula>0</formula>
    </cfRule>
  </conditionalFormatting>
  <conditionalFormatting sqref="D5:K5">
    <cfRule type="cellIs" dxfId="1281" priority="21" operator="greaterThan">
      <formula>0</formula>
    </cfRule>
  </conditionalFormatting>
  <conditionalFormatting sqref="T6:T28">
    <cfRule type="cellIs" dxfId="1280" priority="20" operator="lessThan">
      <formula>0</formula>
    </cfRule>
  </conditionalFormatting>
  <conditionalFormatting sqref="T7:T27">
    <cfRule type="cellIs" dxfId="1279" priority="17" operator="lessThan">
      <formula>0</formula>
    </cfRule>
    <cfRule type="cellIs" dxfId="1278" priority="18" operator="lessThan">
      <formula>0</formula>
    </cfRule>
    <cfRule type="cellIs" dxfId="1277" priority="19" operator="lessThan">
      <formula>0</formula>
    </cfRule>
  </conditionalFormatting>
  <conditionalFormatting sqref="T7:T28">
    <cfRule type="cellIs" dxfId="1276" priority="14" operator="lessThan">
      <formula>0</formula>
    </cfRule>
    <cfRule type="cellIs" dxfId="1275" priority="15" operator="lessThan">
      <formula>0</formula>
    </cfRule>
    <cfRule type="cellIs" dxfId="1274" priority="16" operator="lessThan">
      <formula>0</formula>
    </cfRule>
  </conditionalFormatting>
  <conditionalFormatting sqref="D5:K5">
    <cfRule type="cellIs" dxfId="1273" priority="13" operator="greaterThan">
      <formula>0</formula>
    </cfRule>
  </conditionalFormatting>
  <conditionalFormatting sqref="L4 L6 L28:L29">
    <cfRule type="cellIs" dxfId="1272" priority="12" operator="equal">
      <formula>$L$4</formula>
    </cfRule>
  </conditionalFormatting>
  <conditionalFormatting sqref="D7:S7">
    <cfRule type="cellIs" dxfId="1271" priority="11" operator="greaterThan">
      <formula>0</formula>
    </cfRule>
  </conditionalFormatting>
  <conditionalFormatting sqref="D9:S9">
    <cfRule type="cellIs" dxfId="1270" priority="10" operator="greaterThan">
      <formula>0</formula>
    </cfRule>
  </conditionalFormatting>
  <conditionalFormatting sqref="D11:S11">
    <cfRule type="cellIs" dxfId="1269" priority="9" operator="greaterThan">
      <formula>0</formula>
    </cfRule>
  </conditionalFormatting>
  <conditionalFormatting sqref="D13:S13">
    <cfRule type="cellIs" dxfId="1268" priority="8" operator="greaterThan">
      <formula>0</formula>
    </cfRule>
  </conditionalFormatting>
  <conditionalFormatting sqref="D15:S15">
    <cfRule type="cellIs" dxfId="1267" priority="7" operator="greaterThan">
      <formula>0</formula>
    </cfRule>
  </conditionalFormatting>
  <conditionalFormatting sqref="D17:S17">
    <cfRule type="cellIs" dxfId="1266" priority="6" operator="greaterThan">
      <formula>0</formula>
    </cfRule>
  </conditionalFormatting>
  <conditionalFormatting sqref="D19:S19">
    <cfRule type="cellIs" dxfId="1265" priority="5" operator="greaterThan">
      <formula>0</formula>
    </cfRule>
  </conditionalFormatting>
  <conditionalFormatting sqref="D21:S21">
    <cfRule type="cellIs" dxfId="1264" priority="4" operator="greaterThan">
      <formula>0</formula>
    </cfRule>
  </conditionalFormatting>
  <conditionalFormatting sqref="D23:S23">
    <cfRule type="cellIs" dxfId="1263" priority="3" operator="greaterThan">
      <formula>0</formula>
    </cfRule>
  </conditionalFormatting>
  <conditionalFormatting sqref="D25:S25">
    <cfRule type="cellIs" dxfId="1262" priority="2" operator="greaterThan">
      <formula>0</formula>
    </cfRule>
  </conditionalFormatting>
  <conditionalFormatting sqref="D27:S27">
    <cfRule type="cellIs" dxfId="1261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'29'!D29</f>
        <v>524637</v>
      </c>
      <c r="E4" s="2">
        <f>'29'!E29</f>
        <v>1540</v>
      </c>
      <c r="F4" s="2">
        <f>'29'!F29</f>
        <v>8850</v>
      </c>
      <c r="G4" s="2">
        <f>'29'!G29</f>
        <v>740</v>
      </c>
      <c r="H4" s="2">
        <f>'29'!H29</f>
        <v>5950</v>
      </c>
      <c r="I4" s="2">
        <f>'29'!I29</f>
        <v>656</v>
      </c>
      <c r="J4" s="2">
        <f>'29'!J29</f>
        <v>106</v>
      </c>
      <c r="K4" s="2">
        <f>'29'!K29</f>
        <v>339</v>
      </c>
      <c r="L4" s="2">
        <f>'29'!L29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" priority="43" operator="equal">
      <formula>212030016606640</formula>
    </cfRule>
  </conditionalFormatting>
  <conditionalFormatting sqref="D29 E4:E6 E28:K29">
    <cfRule type="cellIs" dxfId="129" priority="41" operator="equal">
      <formula>$E$4</formula>
    </cfRule>
    <cfRule type="cellIs" dxfId="128" priority="42" operator="equal">
      <formula>2120</formula>
    </cfRule>
  </conditionalFormatting>
  <conditionalFormatting sqref="D29:E29 F4:F6 F28:F29">
    <cfRule type="cellIs" dxfId="127" priority="39" operator="equal">
      <formula>$F$4</formula>
    </cfRule>
    <cfRule type="cellIs" dxfId="126" priority="40" operator="equal">
      <formula>300</formula>
    </cfRule>
  </conditionalFormatting>
  <conditionalFormatting sqref="G4:G6 G28:G29">
    <cfRule type="cellIs" dxfId="125" priority="37" operator="equal">
      <formula>$G$4</formula>
    </cfRule>
    <cfRule type="cellIs" dxfId="124" priority="38" operator="equal">
      <formula>1660</formula>
    </cfRule>
  </conditionalFormatting>
  <conditionalFormatting sqref="H4:H6 H28:H29">
    <cfRule type="cellIs" dxfId="123" priority="35" operator="equal">
      <formula>$H$4</formula>
    </cfRule>
    <cfRule type="cellIs" dxfId="122" priority="36" operator="equal">
      <formula>6640</formula>
    </cfRule>
  </conditionalFormatting>
  <conditionalFormatting sqref="T6:T28">
    <cfRule type="cellIs" dxfId="121" priority="34" operator="lessThan">
      <formula>0</formula>
    </cfRule>
  </conditionalFormatting>
  <conditionalFormatting sqref="T7:T27">
    <cfRule type="cellIs" dxfId="120" priority="31" operator="lessThan">
      <formula>0</formula>
    </cfRule>
    <cfRule type="cellIs" dxfId="119" priority="32" operator="lessThan">
      <formula>0</formula>
    </cfRule>
    <cfRule type="cellIs" dxfId="118" priority="33" operator="lessThan">
      <formula>0</formula>
    </cfRule>
  </conditionalFormatting>
  <conditionalFormatting sqref="E4:E6 E28:K28">
    <cfRule type="cellIs" dxfId="117" priority="30" operator="equal">
      <formula>$E$4</formula>
    </cfRule>
  </conditionalFormatting>
  <conditionalFormatting sqref="D28:D29 D6 D4:M4">
    <cfRule type="cellIs" dxfId="116" priority="29" operator="equal">
      <formula>$D$4</formula>
    </cfRule>
  </conditionalFormatting>
  <conditionalFormatting sqref="I4:I6 I28:I29">
    <cfRule type="cellIs" dxfId="115" priority="28" operator="equal">
      <formula>$I$4</formula>
    </cfRule>
  </conditionalFormatting>
  <conditionalFormatting sqref="J4:J6 J28:J29">
    <cfRule type="cellIs" dxfId="114" priority="27" operator="equal">
      <formula>$J$4</formula>
    </cfRule>
  </conditionalFormatting>
  <conditionalFormatting sqref="K4:K6 K28:K29">
    <cfRule type="cellIs" dxfId="113" priority="26" operator="equal">
      <formula>$K$4</formula>
    </cfRule>
  </conditionalFormatting>
  <conditionalFormatting sqref="M4:M6">
    <cfRule type="cellIs" dxfId="112" priority="25" operator="equal">
      <formula>$L$4</formula>
    </cfRule>
  </conditionalFormatting>
  <conditionalFormatting sqref="T7:T28">
    <cfRule type="cellIs" dxfId="111" priority="22" operator="lessThan">
      <formula>0</formula>
    </cfRule>
    <cfRule type="cellIs" dxfId="110" priority="23" operator="lessThan">
      <formula>0</formula>
    </cfRule>
    <cfRule type="cellIs" dxfId="109" priority="24" operator="lessThan">
      <formula>0</formula>
    </cfRule>
  </conditionalFormatting>
  <conditionalFormatting sqref="D5:K5">
    <cfRule type="cellIs" dxfId="108" priority="21" operator="greaterThan">
      <formula>0</formula>
    </cfRule>
  </conditionalFormatting>
  <conditionalFormatting sqref="T6:T28">
    <cfRule type="cellIs" dxfId="107" priority="20" operator="lessThan">
      <formula>0</formula>
    </cfRule>
  </conditionalFormatting>
  <conditionalFormatting sqref="T7:T27">
    <cfRule type="cellIs" dxfId="106" priority="17" operator="lessThan">
      <formula>0</formula>
    </cfRule>
    <cfRule type="cellIs" dxfId="105" priority="18" operator="lessThan">
      <formula>0</formula>
    </cfRule>
    <cfRule type="cellIs" dxfId="104" priority="19" operator="lessThan">
      <formula>0</formula>
    </cfRule>
  </conditionalFormatting>
  <conditionalFormatting sqref="T7:T28">
    <cfRule type="cellIs" dxfId="103" priority="14" operator="lessThan">
      <formula>0</formula>
    </cfRule>
    <cfRule type="cellIs" dxfId="102" priority="15" operator="lessThan">
      <formula>0</formula>
    </cfRule>
    <cfRule type="cellIs" dxfId="101" priority="16" operator="lessThan">
      <formula>0</formula>
    </cfRule>
  </conditionalFormatting>
  <conditionalFormatting sqref="D5:K5">
    <cfRule type="cellIs" dxfId="100" priority="13" operator="greaterThan">
      <formula>0</formula>
    </cfRule>
  </conditionalFormatting>
  <conditionalFormatting sqref="L4 L6 L28:L29">
    <cfRule type="cellIs" dxfId="99" priority="12" operator="equal">
      <formula>$L$4</formula>
    </cfRule>
  </conditionalFormatting>
  <conditionalFormatting sqref="D7:S7">
    <cfRule type="cellIs" dxfId="98" priority="11" operator="greaterThan">
      <formula>0</formula>
    </cfRule>
  </conditionalFormatting>
  <conditionalFormatting sqref="D9:S9">
    <cfRule type="cellIs" dxfId="97" priority="10" operator="greaterThan">
      <formula>0</formula>
    </cfRule>
  </conditionalFormatting>
  <conditionalFormatting sqref="D11:S11">
    <cfRule type="cellIs" dxfId="96" priority="9" operator="greaterThan">
      <formula>0</formula>
    </cfRule>
  </conditionalFormatting>
  <conditionalFormatting sqref="D13:S13">
    <cfRule type="cellIs" dxfId="95" priority="8" operator="greaterThan">
      <formula>0</formula>
    </cfRule>
  </conditionalFormatting>
  <conditionalFormatting sqref="D15:S15">
    <cfRule type="cellIs" dxfId="94" priority="7" operator="greaterThan">
      <formula>0</formula>
    </cfRule>
  </conditionalFormatting>
  <conditionalFormatting sqref="D17:S17">
    <cfRule type="cellIs" dxfId="93" priority="6" operator="greaterThan">
      <formula>0</formula>
    </cfRule>
  </conditionalFormatting>
  <conditionalFormatting sqref="D19:S19">
    <cfRule type="cellIs" dxfId="92" priority="5" operator="greaterThan">
      <formula>0</formula>
    </cfRule>
  </conditionalFormatting>
  <conditionalFormatting sqref="D21:S21">
    <cfRule type="cellIs" dxfId="91" priority="4" operator="greaterThan">
      <formula>0</formula>
    </cfRule>
  </conditionalFormatting>
  <conditionalFormatting sqref="D23:S23">
    <cfRule type="cellIs" dxfId="90" priority="3" operator="greaterThan">
      <formula>0</formula>
    </cfRule>
  </conditionalFormatting>
  <conditionalFormatting sqref="D25:S25">
    <cfRule type="cellIs" dxfId="89" priority="2" operator="greaterThan">
      <formula>0</formula>
    </cfRule>
  </conditionalFormatting>
  <conditionalFormatting sqref="D27:S27">
    <cfRule type="cellIs" dxfId="88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40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'30'!D29</f>
        <v>524637</v>
      </c>
      <c r="E4" s="2">
        <f>'30'!E29</f>
        <v>1540</v>
      </c>
      <c r="F4" s="2">
        <f>'30'!F29</f>
        <v>8850</v>
      </c>
      <c r="G4" s="2">
        <f>'30'!G29</f>
        <v>740</v>
      </c>
      <c r="H4" s="2">
        <f>'30'!H29</f>
        <v>5950</v>
      </c>
      <c r="I4" s="2">
        <f>'30'!I29</f>
        <v>656</v>
      </c>
      <c r="J4" s="2">
        <f>'30'!J29</f>
        <v>106</v>
      </c>
      <c r="K4" s="2">
        <f>'30'!K29</f>
        <v>339</v>
      </c>
      <c r="L4" s="2">
        <f>'30'!L29</f>
        <v>35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" priority="43" operator="equal">
      <formula>212030016606640</formula>
    </cfRule>
  </conditionalFormatting>
  <conditionalFormatting sqref="D29 E4:E6 E28:K29">
    <cfRule type="cellIs" dxfId="86" priority="41" operator="equal">
      <formula>$E$4</formula>
    </cfRule>
    <cfRule type="cellIs" dxfId="85" priority="42" operator="equal">
      <formula>2120</formula>
    </cfRule>
  </conditionalFormatting>
  <conditionalFormatting sqref="D29:E29 F4:F6 F28:F29">
    <cfRule type="cellIs" dxfId="84" priority="39" operator="equal">
      <formula>$F$4</formula>
    </cfRule>
    <cfRule type="cellIs" dxfId="83" priority="40" operator="equal">
      <formula>300</formula>
    </cfRule>
  </conditionalFormatting>
  <conditionalFormatting sqref="G4:G6 G28:G29">
    <cfRule type="cellIs" dxfId="82" priority="37" operator="equal">
      <formula>$G$4</formula>
    </cfRule>
    <cfRule type="cellIs" dxfId="81" priority="38" operator="equal">
      <formula>1660</formula>
    </cfRule>
  </conditionalFormatting>
  <conditionalFormatting sqref="H4:H6 H28:H29">
    <cfRule type="cellIs" dxfId="80" priority="35" operator="equal">
      <formula>$H$4</formula>
    </cfRule>
    <cfRule type="cellIs" dxfId="79" priority="36" operator="equal">
      <formula>6640</formula>
    </cfRule>
  </conditionalFormatting>
  <conditionalFormatting sqref="T6:T28">
    <cfRule type="cellIs" dxfId="78" priority="34" operator="lessThan">
      <formula>0</formula>
    </cfRule>
  </conditionalFormatting>
  <conditionalFormatting sqref="T7:T27">
    <cfRule type="cellIs" dxfId="77" priority="31" operator="lessThan">
      <formula>0</formula>
    </cfRule>
    <cfRule type="cellIs" dxfId="76" priority="32" operator="lessThan">
      <formula>0</formula>
    </cfRule>
    <cfRule type="cellIs" dxfId="75" priority="33" operator="lessThan">
      <formula>0</formula>
    </cfRule>
  </conditionalFormatting>
  <conditionalFormatting sqref="E4:E6 E28:K28">
    <cfRule type="cellIs" dxfId="74" priority="30" operator="equal">
      <formula>$E$4</formula>
    </cfRule>
  </conditionalFormatting>
  <conditionalFormatting sqref="D28:D29 D6 D4:M4">
    <cfRule type="cellIs" dxfId="73" priority="29" operator="equal">
      <formula>$D$4</formula>
    </cfRule>
  </conditionalFormatting>
  <conditionalFormatting sqref="I4:I6 I28:I29">
    <cfRule type="cellIs" dxfId="72" priority="28" operator="equal">
      <formula>$I$4</formula>
    </cfRule>
  </conditionalFormatting>
  <conditionalFormatting sqref="J4:J6 J28:J29">
    <cfRule type="cellIs" dxfId="71" priority="27" operator="equal">
      <formula>$J$4</formula>
    </cfRule>
  </conditionalFormatting>
  <conditionalFormatting sqref="K4:K6 K28:K29">
    <cfRule type="cellIs" dxfId="70" priority="26" operator="equal">
      <formula>$K$4</formula>
    </cfRule>
  </conditionalFormatting>
  <conditionalFormatting sqref="M4:M6">
    <cfRule type="cellIs" dxfId="69" priority="25" operator="equal">
      <formula>$L$4</formula>
    </cfRule>
  </conditionalFormatting>
  <conditionalFormatting sqref="T7:T28">
    <cfRule type="cellIs" dxfId="68" priority="22" operator="lessThan">
      <formula>0</formula>
    </cfRule>
    <cfRule type="cellIs" dxfId="67" priority="23" operator="lessThan">
      <formula>0</formula>
    </cfRule>
    <cfRule type="cellIs" dxfId="66" priority="24" operator="lessThan">
      <formula>0</formula>
    </cfRule>
  </conditionalFormatting>
  <conditionalFormatting sqref="D5:K5">
    <cfRule type="cellIs" dxfId="65" priority="21" operator="greaterThan">
      <formula>0</formula>
    </cfRule>
  </conditionalFormatting>
  <conditionalFormatting sqref="T6:T28">
    <cfRule type="cellIs" dxfId="64" priority="20" operator="lessThan">
      <formula>0</formula>
    </cfRule>
  </conditionalFormatting>
  <conditionalFormatting sqref="T7:T27">
    <cfRule type="cellIs" dxfId="63" priority="17" operator="lessThan">
      <formula>0</formula>
    </cfRule>
    <cfRule type="cellIs" dxfId="62" priority="18" operator="lessThan">
      <formula>0</formula>
    </cfRule>
    <cfRule type="cellIs" dxfId="61" priority="19" operator="lessThan">
      <formula>0</formula>
    </cfRule>
  </conditionalFormatting>
  <conditionalFormatting sqref="T7:T28">
    <cfRule type="cellIs" dxfId="60" priority="14" operator="lessThan">
      <formula>0</formula>
    </cfRule>
    <cfRule type="cellIs" dxfId="59" priority="15" operator="lessThan">
      <formula>0</formula>
    </cfRule>
    <cfRule type="cellIs" dxfId="58" priority="16" operator="lessThan">
      <formula>0</formula>
    </cfRule>
  </conditionalFormatting>
  <conditionalFormatting sqref="D5:K5">
    <cfRule type="cellIs" dxfId="57" priority="13" operator="greaterThan">
      <formula>0</formula>
    </cfRule>
  </conditionalFormatting>
  <conditionalFormatting sqref="L4 L6 L28:L29">
    <cfRule type="cellIs" dxfId="56" priority="12" operator="equal">
      <formula>$L$4</formula>
    </cfRule>
  </conditionalFormatting>
  <conditionalFormatting sqref="D7:S7">
    <cfRule type="cellIs" dxfId="55" priority="11" operator="greaterThan">
      <formula>0</formula>
    </cfRule>
  </conditionalFormatting>
  <conditionalFormatting sqref="D9:S9">
    <cfRule type="cellIs" dxfId="54" priority="10" operator="greaterThan">
      <formula>0</formula>
    </cfRule>
  </conditionalFormatting>
  <conditionalFormatting sqref="D11:S11">
    <cfRule type="cellIs" dxfId="53" priority="9" operator="greaterThan">
      <formula>0</formula>
    </cfRule>
  </conditionalFormatting>
  <conditionalFormatting sqref="D13:S13">
    <cfRule type="cellIs" dxfId="52" priority="8" operator="greaterThan">
      <formula>0</formula>
    </cfRule>
  </conditionalFormatting>
  <conditionalFormatting sqref="D15:S15">
    <cfRule type="cellIs" dxfId="51" priority="7" operator="greaterThan">
      <formula>0</formula>
    </cfRule>
  </conditionalFormatting>
  <conditionalFormatting sqref="D17:S17">
    <cfRule type="cellIs" dxfId="50" priority="6" operator="greaterThan">
      <formula>0</formula>
    </cfRule>
  </conditionalFormatting>
  <conditionalFormatting sqref="D19:S19">
    <cfRule type="cellIs" dxfId="49" priority="5" operator="greaterThan">
      <formula>0</formula>
    </cfRule>
  </conditionalFormatting>
  <conditionalFormatting sqref="D21:S21">
    <cfRule type="cellIs" dxfId="48" priority="4" operator="greaterThan">
      <formula>0</formula>
    </cfRule>
  </conditionalFormatting>
  <conditionalFormatting sqref="D23:S23">
    <cfRule type="cellIs" dxfId="47" priority="3" operator="greaterThan">
      <formula>0</formula>
    </cfRule>
  </conditionalFormatting>
  <conditionalFormatting sqref="D25:S25">
    <cfRule type="cellIs" dxfId="46" priority="2" operator="greaterThan">
      <formula>0</formula>
    </cfRule>
  </conditionalFormatting>
  <conditionalFormatting sqref="D27:S27">
    <cfRule type="cellIs" dxfId="45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pane ySplit="6" topLeftCell="A7" activePane="bottomLeft" state="frozen"/>
      <selection pane="bottomLeft" activeCell="D9" sqref="D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3" bestFit="1" customWidth="1"/>
    <col min="5" max="5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'1'!D4</f>
        <v>767546</v>
      </c>
      <c r="E4" s="2">
        <f>'1'!E4</f>
        <v>4550</v>
      </c>
      <c r="F4" s="2">
        <f>'1'!F4</f>
        <v>13160</v>
      </c>
      <c r="G4" s="2">
        <f>'1'!G4</f>
        <v>0</v>
      </c>
      <c r="H4" s="2">
        <f>'1'!H4</f>
        <v>11470</v>
      </c>
      <c r="I4" s="2">
        <f>'1'!I4</f>
        <v>546</v>
      </c>
      <c r="J4" s="2">
        <f>'1'!J4</f>
        <v>180</v>
      </c>
      <c r="K4" s="2">
        <f>'1'!K4</f>
        <v>203</v>
      </c>
      <c r="L4" s="2">
        <f>'1'!L4</f>
        <v>39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4723155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5000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12000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500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260447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140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200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90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87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271907</v>
      </c>
      <c r="N7" s="24">
        <f>D7+E7*20+F7*10+G7*9+H7*9+I7*191+J7*191+K7*182+L7*100</f>
        <v>292973</v>
      </c>
      <c r="O7" s="25">
        <f>M7*2.75%</f>
        <v>7477.4425000000001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2120</v>
      </c>
      <c r="R7" s="24">
        <f>M7-(M7*2.75%)+I7*191+J7*191+K7*182+L7*100-Q7</f>
        <v>283375.5575</v>
      </c>
      <c r="S7" s="25">
        <f>M7*0.95%</f>
        <v>2583.1165000000001</v>
      </c>
      <c r="T7" s="27">
        <f>S7-Q7</f>
        <v>463.11650000000009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149329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240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160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60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640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43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2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4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162029</v>
      </c>
      <c r="N8" s="24">
        <f t="shared" ref="N8:N27" si="1">D8+E8*20+F8*10+G8*9+H8*9+I8*191+J8*191+K8*182+L8*100</f>
        <v>171352</v>
      </c>
      <c r="O8" s="25">
        <f t="shared" ref="O8:O27" si="2">M8*2.75%</f>
        <v>4455.7974999999997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1686</v>
      </c>
      <c r="R8" s="24">
        <f t="shared" ref="R8:R27" si="3">M8-(M8*2.75%)+I8*191+J8*191+K8*182+L8*100-Q8</f>
        <v>165210.20250000001</v>
      </c>
      <c r="S8" s="25">
        <f t="shared" ref="S8:S27" si="4">M8*0.95%</f>
        <v>1539.2755</v>
      </c>
      <c r="T8" s="27">
        <f t="shared" ref="T8:T27" si="5">S8-Q8</f>
        <v>-146.72450000000003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368229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350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139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4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402089</v>
      </c>
      <c r="N9" s="24">
        <f t="shared" si="1"/>
        <v>433952</v>
      </c>
      <c r="O9" s="25">
        <f t="shared" si="2"/>
        <v>11057.4475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2443</v>
      </c>
      <c r="R9" s="24">
        <f t="shared" si="3"/>
        <v>420451.55249999999</v>
      </c>
      <c r="S9" s="25">
        <f t="shared" si="4"/>
        <v>3819.8454999999999</v>
      </c>
      <c r="T9" s="27">
        <f t="shared" si="5"/>
        <v>1376.8454999999999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119375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70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80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20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490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1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126165</v>
      </c>
      <c r="N10" s="24">
        <f t="shared" si="1"/>
        <v>142209</v>
      </c>
      <c r="O10" s="25">
        <f t="shared" si="2"/>
        <v>3469.5374999999999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639</v>
      </c>
      <c r="R10" s="24">
        <f t="shared" si="3"/>
        <v>138100.46249999999</v>
      </c>
      <c r="S10" s="25">
        <f t="shared" si="4"/>
        <v>1198.5674999999999</v>
      </c>
      <c r="T10" s="27">
        <f t="shared" si="5"/>
        <v>559.56749999999988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166782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170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380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100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2050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106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</v>
      </c>
      <c r="M11" s="20">
        <f t="shared" si="0"/>
        <v>193332</v>
      </c>
      <c r="N11" s="24">
        <f t="shared" si="1"/>
        <v>219656</v>
      </c>
      <c r="O11" s="25">
        <f t="shared" si="2"/>
        <v>5316.63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1072</v>
      </c>
      <c r="R11" s="24">
        <f t="shared" si="3"/>
        <v>213267.37</v>
      </c>
      <c r="S11" s="25">
        <f t="shared" si="4"/>
        <v>1836.654</v>
      </c>
      <c r="T11" s="27">
        <f t="shared" si="5"/>
        <v>764.654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135231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260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290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434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163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43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146931</v>
      </c>
      <c r="N12" s="24">
        <f t="shared" si="1"/>
        <v>268784</v>
      </c>
      <c r="O12" s="25">
        <f t="shared" si="2"/>
        <v>4040.6025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615</v>
      </c>
      <c r="R12" s="24">
        <f t="shared" si="3"/>
        <v>264128.39749999996</v>
      </c>
      <c r="S12" s="25">
        <f t="shared" si="4"/>
        <v>1395.8444999999999</v>
      </c>
      <c r="T12" s="27">
        <f t="shared" si="5"/>
        <v>780.84449999999993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135041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110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330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650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164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60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147161</v>
      </c>
      <c r="N13" s="24">
        <f t="shared" si="1"/>
        <v>189945</v>
      </c>
      <c r="O13" s="25">
        <f t="shared" si="2"/>
        <v>4046.9275000000002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64</v>
      </c>
      <c r="R13" s="24">
        <f t="shared" si="3"/>
        <v>185834.07250000001</v>
      </c>
      <c r="S13" s="25">
        <f t="shared" si="4"/>
        <v>1398.0294999999999</v>
      </c>
      <c r="T13" s="27">
        <f t="shared" si="5"/>
        <v>1334.0294999999999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338775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470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840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45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43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353165</v>
      </c>
      <c r="N14" s="24">
        <f t="shared" si="1"/>
        <v>369586</v>
      </c>
      <c r="O14" s="25">
        <f t="shared" si="2"/>
        <v>9712.0375000000004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2625</v>
      </c>
      <c r="R14" s="24">
        <f t="shared" si="3"/>
        <v>357248.96250000002</v>
      </c>
      <c r="S14" s="25">
        <f t="shared" si="4"/>
        <v>3355.0675000000001</v>
      </c>
      <c r="T14" s="27">
        <f t="shared" si="5"/>
        <v>730.06750000000011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354619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220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150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750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22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369319</v>
      </c>
      <c r="N15" s="24">
        <f t="shared" si="1"/>
        <v>382682</v>
      </c>
      <c r="O15" s="25">
        <f t="shared" si="2"/>
        <v>10156.272500000001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2822</v>
      </c>
      <c r="R15" s="24">
        <f t="shared" si="3"/>
        <v>369703.72749999998</v>
      </c>
      <c r="S15" s="25">
        <f t="shared" si="4"/>
        <v>3508.5304999999998</v>
      </c>
      <c r="T15" s="27">
        <f t="shared" si="5"/>
        <v>686.53049999999985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361994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300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460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69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13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380054</v>
      </c>
      <c r="N16" s="24">
        <f t="shared" si="1"/>
        <v>396990</v>
      </c>
      <c r="O16" s="25">
        <f t="shared" si="2"/>
        <v>10451.485000000001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2720</v>
      </c>
      <c r="R16" s="24">
        <f t="shared" si="3"/>
        <v>383818.51500000001</v>
      </c>
      <c r="S16" s="25">
        <f t="shared" si="4"/>
        <v>3610.5129999999999</v>
      </c>
      <c r="T16" s="27">
        <f t="shared" si="5"/>
        <v>890.51299999999992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238658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350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250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1080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18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254728</v>
      </c>
      <c r="N17" s="24">
        <f t="shared" si="1"/>
        <v>271183</v>
      </c>
      <c r="O17" s="25">
        <f t="shared" si="2"/>
        <v>7005.02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1597</v>
      </c>
      <c r="R17" s="24">
        <f t="shared" si="3"/>
        <v>262580.98</v>
      </c>
      <c r="S17" s="25">
        <f t="shared" si="4"/>
        <v>2419.9160000000002</v>
      </c>
      <c r="T17" s="27">
        <f t="shared" si="5"/>
        <v>822.91600000000017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275288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350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210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500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65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288888</v>
      </c>
      <c r="N18" s="24">
        <f t="shared" si="1"/>
        <v>301667</v>
      </c>
      <c r="O18" s="25">
        <f t="shared" si="2"/>
        <v>7944.42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2767</v>
      </c>
      <c r="R18" s="24">
        <f t="shared" si="3"/>
        <v>290955.58</v>
      </c>
      <c r="S18" s="25">
        <f t="shared" si="4"/>
        <v>2744.4360000000001</v>
      </c>
      <c r="T18" s="27">
        <f t="shared" si="5"/>
        <v>-22.563999999999851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224603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230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360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40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28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239463</v>
      </c>
      <c r="N19" s="24">
        <f t="shared" si="1"/>
        <v>246995</v>
      </c>
      <c r="O19" s="25">
        <f t="shared" si="2"/>
        <v>6585.2325000000001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2593</v>
      </c>
      <c r="R19" s="24">
        <f t="shared" si="3"/>
        <v>237816.76749999999</v>
      </c>
      <c r="S19" s="25">
        <f t="shared" si="4"/>
        <v>2274.8984999999998</v>
      </c>
      <c r="T19" s="27">
        <f t="shared" si="5"/>
        <v>-318.10150000000021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82318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120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85398</v>
      </c>
      <c r="N20" s="24">
        <f t="shared" si="1"/>
        <v>86353</v>
      </c>
      <c r="O20" s="25">
        <f t="shared" si="2"/>
        <v>2348.4450000000002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1792</v>
      </c>
      <c r="R20" s="24">
        <f t="shared" si="3"/>
        <v>82212.554999999993</v>
      </c>
      <c r="S20" s="25">
        <f t="shared" si="4"/>
        <v>811.28099999999995</v>
      </c>
      <c r="T20" s="27">
        <f t="shared" si="5"/>
        <v>-980.71900000000005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135943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330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570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18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146373</v>
      </c>
      <c r="N21" s="24">
        <f t="shared" si="1"/>
        <v>164929</v>
      </c>
      <c r="O21" s="25">
        <f t="shared" si="2"/>
        <v>4025.2575000000002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455</v>
      </c>
      <c r="R21" s="24">
        <f t="shared" si="3"/>
        <v>160448.74249999999</v>
      </c>
      <c r="S21" s="25">
        <f t="shared" si="4"/>
        <v>1390.5435</v>
      </c>
      <c r="T21" s="27">
        <f t="shared" si="5"/>
        <v>935.54349999999999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401499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280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810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910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5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40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424379</v>
      </c>
      <c r="N22" s="24">
        <f t="shared" si="1"/>
        <v>453815</v>
      </c>
      <c r="O22" s="25">
        <f t="shared" si="2"/>
        <v>11670.422500000001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3055</v>
      </c>
      <c r="R22" s="24">
        <f t="shared" si="3"/>
        <v>439089.57750000001</v>
      </c>
      <c r="S22" s="25">
        <f t="shared" si="4"/>
        <v>4031.6005</v>
      </c>
      <c r="T22" s="27">
        <f t="shared" si="5"/>
        <v>976.60050000000001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163628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400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70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30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167228</v>
      </c>
      <c r="N23" s="24">
        <f t="shared" si="1"/>
        <v>186058</v>
      </c>
      <c r="O23" s="25">
        <f t="shared" si="2"/>
        <v>4598.7700000000004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1470</v>
      </c>
      <c r="R23" s="24">
        <f t="shared" si="3"/>
        <v>179989.23</v>
      </c>
      <c r="S23" s="25">
        <f t="shared" si="4"/>
        <v>1588.6659999999999</v>
      </c>
      <c r="T23" s="27">
        <f t="shared" si="5"/>
        <v>118.66599999999994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467388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190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470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1530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97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33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490688</v>
      </c>
      <c r="N24" s="24">
        <f t="shared" si="1"/>
        <v>516176</v>
      </c>
      <c r="O24" s="25">
        <f t="shared" si="2"/>
        <v>13493.92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2737</v>
      </c>
      <c r="R24" s="24">
        <f t="shared" si="3"/>
        <v>499945.08</v>
      </c>
      <c r="S24" s="25">
        <f t="shared" si="4"/>
        <v>4661.5360000000001</v>
      </c>
      <c r="T24" s="27">
        <f t="shared" si="5"/>
        <v>1924.5360000000001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185548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160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190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900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5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17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200158</v>
      </c>
      <c r="N25" s="24">
        <f t="shared" si="1"/>
        <v>207454</v>
      </c>
      <c r="O25" s="25">
        <f t="shared" si="2"/>
        <v>5504.3450000000003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1778</v>
      </c>
      <c r="R25" s="24">
        <f t="shared" si="3"/>
        <v>200171.655</v>
      </c>
      <c r="S25" s="25">
        <f t="shared" si="4"/>
        <v>1901.501</v>
      </c>
      <c r="T25" s="27">
        <f t="shared" si="5"/>
        <v>123.50099999999998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222126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170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180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640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109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1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7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236686</v>
      </c>
      <c r="N26" s="24">
        <f t="shared" si="1"/>
        <v>258970</v>
      </c>
      <c r="O26" s="25">
        <f t="shared" si="2"/>
        <v>6508.8649999999998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2090</v>
      </c>
      <c r="R26" s="24">
        <f t="shared" si="3"/>
        <v>250371.13500000001</v>
      </c>
      <c r="S26" s="25">
        <f t="shared" si="4"/>
        <v>2248.5169999999998</v>
      </c>
      <c r="T26" s="27">
        <f t="shared" si="5"/>
        <v>158.51699999999983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179243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1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179243</v>
      </c>
      <c r="N27" s="40">
        <f t="shared" si="1"/>
        <v>183627</v>
      </c>
      <c r="O27" s="25">
        <f t="shared" si="2"/>
        <v>4929.1824999999999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2050</v>
      </c>
      <c r="R27" s="24">
        <f t="shared" si="3"/>
        <v>176647.8175</v>
      </c>
      <c r="S27" s="42">
        <f t="shared" si="4"/>
        <v>1702.8084999999999</v>
      </c>
      <c r="T27" s="43">
        <f t="shared" si="5"/>
        <v>-347.19150000000013</v>
      </c>
    </row>
    <row r="28" spans="1:20" ht="16.5" thickBot="1" x14ac:dyDescent="0.3">
      <c r="A28" s="92" t="s">
        <v>37</v>
      </c>
      <c r="B28" s="93"/>
      <c r="C28" s="94"/>
      <c r="D28" s="44">
        <f>SUM(D7:D27)</f>
        <v>4966064</v>
      </c>
      <c r="E28" s="45">
        <f>SUM(E7:E27)</f>
        <v>3010</v>
      </c>
      <c r="F28" s="45">
        <f t="shared" ref="F28:T28" si="6">SUM(F7:F27)</f>
        <v>4310</v>
      </c>
      <c r="G28" s="45">
        <f t="shared" si="6"/>
        <v>4260</v>
      </c>
      <c r="H28" s="45">
        <f t="shared" si="6"/>
        <v>17520</v>
      </c>
      <c r="I28" s="45">
        <f t="shared" si="6"/>
        <v>1890</v>
      </c>
      <c r="J28" s="45">
        <f t="shared" si="6"/>
        <v>274</v>
      </c>
      <c r="K28" s="45">
        <f t="shared" si="6"/>
        <v>364</v>
      </c>
      <c r="L28" s="45">
        <f t="shared" si="6"/>
        <v>4</v>
      </c>
      <c r="M28" s="45">
        <f t="shared" si="6"/>
        <v>5265384</v>
      </c>
      <c r="N28" s="45">
        <f t="shared" si="6"/>
        <v>5745356</v>
      </c>
      <c r="O28" s="46">
        <f t="shared" si="6"/>
        <v>144798.06</v>
      </c>
      <c r="P28" s="45">
        <f t="shared" si="6"/>
        <v>0</v>
      </c>
      <c r="Q28" s="45">
        <f t="shared" si="6"/>
        <v>39190</v>
      </c>
      <c r="R28" s="45">
        <f t="shared" si="6"/>
        <v>5561367.9400000013</v>
      </c>
      <c r="S28" s="45">
        <f t="shared" si="6"/>
        <v>50021.147999999994</v>
      </c>
      <c r="T28" s="47">
        <f t="shared" si="6"/>
        <v>10831.147999999997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524637</v>
      </c>
      <c r="E29" s="48">
        <f t="shared" ref="E29:L29" si="7">E4+E5-E28</f>
        <v>1540</v>
      </c>
      <c r="F29" s="48">
        <f t="shared" si="7"/>
        <v>8850</v>
      </c>
      <c r="G29" s="48">
        <f t="shared" si="7"/>
        <v>740</v>
      </c>
      <c r="H29" s="48">
        <f t="shared" si="7"/>
        <v>5950</v>
      </c>
      <c r="I29" s="48">
        <f t="shared" si="7"/>
        <v>656</v>
      </c>
      <c r="J29" s="48">
        <f t="shared" si="7"/>
        <v>106</v>
      </c>
      <c r="K29" s="48">
        <f t="shared" si="7"/>
        <v>339</v>
      </c>
      <c r="L29" s="48">
        <f t="shared" si="7"/>
        <v>35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5.5" customHeight="1" x14ac:dyDescent="0.25">
      <c r="D31" s="57" t="s">
        <v>58</v>
      </c>
      <c r="E31" s="57">
        <f>E29*20+F29*10+G29*9+H29*9</f>
        <v>179510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4" priority="44" operator="equal">
      <formula>212030016606640</formula>
    </cfRule>
  </conditionalFormatting>
  <conditionalFormatting sqref="D29 E28:K29 E4 E6">
    <cfRule type="cellIs" dxfId="43" priority="42" operator="equal">
      <formula>$E$4</formula>
    </cfRule>
    <cfRule type="cellIs" dxfId="42" priority="43" operator="equal">
      <formula>2120</formula>
    </cfRule>
  </conditionalFormatting>
  <conditionalFormatting sqref="D29:E29 F28:F29 F4 F6">
    <cfRule type="cellIs" dxfId="41" priority="40" operator="equal">
      <formula>$F$4</formula>
    </cfRule>
    <cfRule type="cellIs" dxfId="40" priority="41" operator="equal">
      <formula>300</formula>
    </cfRule>
  </conditionalFormatting>
  <conditionalFormatting sqref="G28:G29 G4 G6">
    <cfRule type="cellIs" dxfId="39" priority="38" operator="equal">
      <formula>$G$4</formula>
    </cfRule>
    <cfRule type="cellIs" dxfId="38" priority="39" operator="equal">
      <formula>1660</formula>
    </cfRule>
  </conditionalFormatting>
  <conditionalFormatting sqref="H28:H29 H4 H6">
    <cfRule type="cellIs" dxfId="37" priority="36" operator="equal">
      <formula>$H$4</formula>
    </cfRule>
    <cfRule type="cellIs" dxfId="36" priority="37" operator="equal">
      <formula>6640</formula>
    </cfRule>
  </conditionalFormatting>
  <conditionalFormatting sqref="T6:T28">
    <cfRule type="cellIs" dxfId="35" priority="35" operator="lessThan">
      <formula>0</formula>
    </cfRule>
  </conditionalFormatting>
  <conditionalFormatting sqref="T7:T27">
    <cfRule type="cellIs" dxfId="34" priority="32" operator="lessThan">
      <formula>0</formula>
    </cfRule>
    <cfRule type="cellIs" dxfId="33" priority="33" operator="lessThan">
      <formula>0</formula>
    </cfRule>
    <cfRule type="cellIs" dxfId="32" priority="34" operator="lessThan">
      <formula>0</formula>
    </cfRule>
  </conditionalFormatting>
  <conditionalFormatting sqref="E28:K28 E4 E6">
    <cfRule type="cellIs" dxfId="31" priority="31" operator="equal">
      <formula>$E$4</formula>
    </cfRule>
  </conditionalFormatting>
  <conditionalFormatting sqref="D28:D29 D6 D4:M4">
    <cfRule type="cellIs" dxfId="30" priority="30" operator="equal">
      <formula>$D$4</formula>
    </cfRule>
  </conditionalFormatting>
  <conditionalFormatting sqref="I28:I29 I4 I6">
    <cfRule type="cellIs" dxfId="29" priority="29" operator="equal">
      <formula>$I$4</formula>
    </cfRule>
  </conditionalFormatting>
  <conditionalFormatting sqref="J28:J29 J4 J6">
    <cfRule type="cellIs" dxfId="28" priority="28" operator="equal">
      <formula>$J$4</formula>
    </cfRule>
  </conditionalFormatting>
  <conditionalFormatting sqref="K28:K29 K4 K6">
    <cfRule type="cellIs" dxfId="27" priority="27" operator="equal">
      <formula>$K$4</formula>
    </cfRule>
  </conditionalFormatting>
  <conditionalFormatting sqref="M4:M6">
    <cfRule type="cellIs" dxfId="26" priority="26" operator="equal">
      <formula>$L$4</formula>
    </cfRule>
  </conditionalFormatting>
  <conditionalFormatting sqref="T7:T28">
    <cfRule type="cellIs" dxfId="25" priority="23" operator="lessThan">
      <formula>0</formula>
    </cfRule>
    <cfRule type="cellIs" dxfId="24" priority="24" operator="lessThan">
      <formula>0</formula>
    </cfRule>
    <cfRule type="cellIs" dxfId="23" priority="25" operator="lessThan">
      <formula>0</formula>
    </cfRule>
  </conditionalFormatting>
  <conditionalFormatting sqref="T6:T28">
    <cfRule type="cellIs" dxfId="22" priority="21" operator="lessThan">
      <formula>0</formula>
    </cfRule>
  </conditionalFormatting>
  <conditionalFormatting sqref="T7:T27">
    <cfRule type="cellIs" dxfId="21" priority="18" operator="lessThan">
      <formula>0</formula>
    </cfRule>
    <cfRule type="cellIs" dxfId="20" priority="19" operator="lessThan">
      <formula>0</formula>
    </cfRule>
    <cfRule type="cellIs" dxfId="19" priority="20" operator="lessThan">
      <formula>0</formula>
    </cfRule>
  </conditionalFormatting>
  <conditionalFormatting sqref="T7:T28">
    <cfRule type="cellIs" dxfId="18" priority="15" operator="lessThan">
      <formula>0</formula>
    </cfRule>
    <cfRule type="cellIs" dxfId="17" priority="16" operator="lessThan">
      <formula>0</formula>
    </cfRule>
    <cfRule type="cellIs" dxfId="16" priority="17" operator="lessThan">
      <formula>0</formula>
    </cfRule>
  </conditionalFormatting>
  <conditionalFormatting sqref="L4 L6 L28:L29">
    <cfRule type="cellIs" dxfId="15" priority="13" operator="equal">
      <formula>$L$4</formula>
    </cfRule>
  </conditionalFormatting>
  <conditionalFormatting sqref="D7:S7 D8:L27 Q8:Q27">
    <cfRule type="cellIs" dxfId="14" priority="12" operator="greaterThan">
      <formula>0</formula>
    </cfRule>
  </conditionalFormatting>
  <conditionalFormatting sqref="D9:S9">
    <cfRule type="cellIs" dxfId="13" priority="11" operator="greaterThan">
      <formula>0</formula>
    </cfRule>
  </conditionalFormatting>
  <conditionalFormatting sqref="D11:S11">
    <cfRule type="cellIs" dxfId="12" priority="10" operator="greaterThan">
      <formula>0</formula>
    </cfRule>
  </conditionalFormatting>
  <conditionalFormatting sqref="D13:S13">
    <cfRule type="cellIs" dxfId="11" priority="9" operator="greaterThan">
      <formula>0</formula>
    </cfRule>
  </conditionalFormatting>
  <conditionalFormatting sqref="D15:S15">
    <cfRule type="cellIs" dxfId="10" priority="8" operator="greaterThan">
      <formula>0</formula>
    </cfRule>
  </conditionalFormatting>
  <conditionalFormatting sqref="D17:S17">
    <cfRule type="cellIs" dxfId="9" priority="7" operator="greaterThan">
      <formula>0</formula>
    </cfRule>
  </conditionalFormatting>
  <conditionalFormatting sqref="D19:S19">
    <cfRule type="cellIs" dxfId="8" priority="6" operator="greaterThan">
      <formula>0</formula>
    </cfRule>
  </conditionalFormatting>
  <conditionalFormatting sqref="D21:S21">
    <cfRule type="cellIs" dxfId="7" priority="5" operator="greaterThan">
      <formula>0</formula>
    </cfRule>
  </conditionalFormatting>
  <conditionalFormatting sqref="D23:S23">
    <cfRule type="cellIs" dxfId="6" priority="4" operator="greaterThan">
      <formula>0</formula>
    </cfRule>
  </conditionalFormatting>
  <conditionalFormatting sqref="D25:S25">
    <cfRule type="cellIs" dxfId="5" priority="3" operator="greaterThan">
      <formula>0</formula>
    </cfRule>
  </conditionalFormatting>
  <conditionalFormatting sqref="D27:S27">
    <cfRule type="cellIs" dxfId="4" priority="2" operator="greaterThan">
      <formula>0</formula>
    </cfRule>
  </conditionalFormatting>
  <conditionalFormatting sqref="D5:L5">
    <cfRule type="cellIs" dxfId="3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6" sqref="D6"/>
    </sheetView>
  </sheetViews>
  <sheetFormatPr defaultRowHeight="15" x14ac:dyDescent="0.25"/>
  <cols>
    <col min="1" max="1" width="16.7109375" customWidth="1"/>
    <col min="2" max="2" width="13.7109375" customWidth="1"/>
    <col min="3" max="3" width="12.28515625" customWidth="1"/>
    <col min="4" max="4" width="14.140625" customWidth="1"/>
    <col min="5" max="5" width="12.140625" customWidth="1"/>
  </cols>
  <sheetData>
    <row r="1" spans="1:6" ht="26.25" x14ac:dyDescent="0.4">
      <c r="A1" s="116" t="s">
        <v>77</v>
      </c>
      <c r="B1" s="117"/>
      <c r="C1" s="117"/>
      <c r="D1" s="117"/>
      <c r="E1" s="118"/>
      <c r="F1" s="53"/>
    </row>
    <row r="2" spans="1:6" ht="18.75" x14ac:dyDescent="0.3">
      <c r="A2" s="84" t="s">
        <v>5</v>
      </c>
      <c r="B2" s="85" t="s">
        <v>54</v>
      </c>
      <c r="C2" s="90" t="s">
        <v>79</v>
      </c>
      <c r="D2" s="86" t="s">
        <v>55</v>
      </c>
      <c r="E2" s="54" t="s">
        <v>78</v>
      </c>
      <c r="F2" s="55"/>
    </row>
    <row r="3" spans="1:6" ht="18.75" x14ac:dyDescent="0.3">
      <c r="A3" s="84" t="s">
        <v>23</v>
      </c>
      <c r="B3" s="84">
        <v>60000</v>
      </c>
      <c r="C3" s="84">
        <f>Total!E7*20+Total!F7*10+Total!G7*9+Total!H7*9</f>
        <v>11460</v>
      </c>
      <c r="D3" s="84">
        <f>B3-C3</f>
        <v>48540</v>
      </c>
      <c r="E3" s="87">
        <f>C3/B3</f>
        <v>0.191</v>
      </c>
    </row>
    <row r="4" spans="1:6" ht="18.75" x14ac:dyDescent="0.3">
      <c r="A4" s="84" t="s">
        <v>31</v>
      </c>
      <c r="B4" s="84">
        <v>35000</v>
      </c>
      <c r="C4" s="84">
        <f>Total!E8*20+Total!F8*10+Total!G8*9+Total!H8*9</f>
        <v>12700</v>
      </c>
      <c r="D4" s="84">
        <f t="shared" ref="D4:D23" si="0">B4-C4</f>
        <v>22300</v>
      </c>
      <c r="E4" s="87">
        <f t="shared" ref="E4:E23" si="1">C4/B4</f>
        <v>0.36285714285714288</v>
      </c>
    </row>
    <row r="5" spans="1:6" ht="18.75" x14ac:dyDescent="0.3">
      <c r="A5" s="84" t="s">
        <v>24</v>
      </c>
      <c r="B5" s="84">
        <v>75000</v>
      </c>
      <c r="C5" s="84">
        <f>Total!E9*20+Total!F9*10+Total!G9*9+Total!H9*9</f>
        <v>33860</v>
      </c>
      <c r="D5" s="84">
        <f t="shared" si="0"/>
        <v>41140</v>
      </c>
      <c r="E5" s="87">
        <f t="shared" si="1"/>
        <v>0.45146666666666668</v>
      </c>
    </row>
    <row r="6" spans="1:6" ht="18.75" x14ac:dyDescent="0.3">
      <c r="A6" s="84" t="s">
        <v>25</v>
      </c>
      <c r="B6" s="84">
        <v>30000</v>
      </c>
      <c r="C6" s="84">
        <f>Total!E10*20+Total!F10*10+Total!G10*9+Total!H10*9</f>
        <v>6790</v>
      </c>
      <c r="D6" s="84">
        <f t="shared" si="0"/>
        <v>23210</v>
      </c>
      <c r="E6" s="87">
        <f t="shared" si="1"/>
        <v>0.22633333333333333</v>
      </c>
    </row>
    <row r="7" spans="1:6" ht="18.75" x14ac:dyDescent="0.3">
      <c r="A7" s="84" t="s">
        <v>26</v>
      </c>
      <c r="B7" s="84">
        <v>35000</v>
      </c>
      <c r="C7" s="84">
        <f>Total!E11*20+Total!F11*10+Total!G11*9+Total!H11*9</f>
        <v>26550</v>
      </c>
      <c r="D7" s="84">
        <f t="shared" si="0"/>
        <v>8450</v>
      </c>
      <c r="E7" s="88">
        <f t="shared" si="1"/>
        <v>0.75857142857142856</v>
      </c>
      <c r="F7" s="56"/>
    </row>
    <row r="8" spans="1:6" ht="18.75" x14ac:dyDescent="0.3">
      <c r="A8" s="84" t="s">
        <v>27</v>
      </c>
      <c r="B8" s="84">
        <v>30000</v>
      </c>
      <c r="C8" s="84">
        <f>Total!E12*20+Total!F12*10+Total!G12*9+Total!H12*9</f>
        <v>11700</v>
      </c>
      <c r="D8" s="84">
        <f t="shared" si="0"/>
        <v>18300</v>
      </c>
      <c r="E8" s="87">
        <f t="shared" si="1"/>
        <v>0.39</v>
      </c>
    </row>
    <row r="9" spans="1:6" ht="18.75" x14ac:dyDescent="0.3">
      <c r="A9" s="84" t="s">
        <v>41</v>
      </c>
      <c r="B9" s="84">
        <v>30000</v>
      </c>
      <c r="C9" s="84">
        <f>Total!E13*20+Total!F13*10+Total!G13*9+Total!H13*9</f>
        <v>12120</v>
      </c>
      <c r="D9" s="84">
        <f t="shared" si="0"/>
        <v>17880</v>
      </c>
      <c r="E9" s="87">
        <f t="shared" si="1"/>
        <v>0.40400000000000003</v>
      </c>
    </row>
    <row r="10" spans="1:6" ht="18.75" x14ac:dyDescent="0.3">
      <c r="A10" s="84" t="s">
        <v>43</v>
      </c>
      <c r="B10" s="84">
        <v>70000</v>
      </c>
      <c r="C10" s="84">
        <f>Total!E14*20+Total!F14*10+Total!G14*9+Total!H14*9</f>
        <v>14390</v>
      </c>
      <c r="D10" s="84">
        <f t="shared" si="0"/>
        <v>55610</v>
      </c>
      <c r="E10" s="87">
        <f t="shared" si="1"/>
        <v>0.20557142857142857</v>
      </c>
    </row>
    <row r="11" spans="1:6" ht="18.75" x14ac:dyDescent="0.3">
      <c r="A11" s="84" t="s">
        <v>28</v>
      </c>
      <c r="B11" s="84">
        <v>70000</v>
      </c>
      <c r="C11" s="84">
        <f>Total!E15*20+Total!F15*10+Total!G15*9+Total!H15*9</f>
        <v>14700</v>
      </c>
      <c r="D11" s="84">
        <f t="shared" si="0"/>
        <v>55300</v>
      </c>
      <c r="E11" s="87">
        <f t="shared" si="1"/>
        <v>0.21</v>
      </c>
    </row>
    <row r="12" spans="1:6" ht="18.75" x14ac:dyDescent="0.3">
      <c r="A12" s="84" t="s">
        <v>29</v>
      </c>
      <c r="B12" s="84">
        <v>70000</v>
      </c>
      <c r="C12" s="84">
        <f>Total!E16*20+Total!F16*10+Total!G16*9+Total!H16*9</f>
        <v>18060</v>
      </c>
      <c r="D12" s="84">
        <f t="shared" si="0"/>
        <v>51940</v>
      </c>
      <c r="E12" s="87">
        <f t="shared" si="1"/>
        <v>0.25800000000000001</v>
      </c>
    </row>
    <row r="13" spans="1:6" ht="18.75" x14ac:dyDescent="0.3">
      <c r="A13" s="84" t="s">
        <v>30</v>
      </c>
      <c r="B13" s="84">
        <v>55000</v>
      </c>
      <c r="C13" s="84">
        <f>Total!E17*20+Total!F17*10+Total!G17*9+Total!H17*9</f>
        <v>16070</v>
      </c>
      <c r="D13" s="84">
        <f t="shared" si="0"/>
        <v>38930</v>
      </c>
      <c r="E13" s="87">
        <f t="shared" si="1"/>
        <v>0.29218181818181821</v>
      </c>
    </row>
    <row r="14" spans="1:6" ht="18.75" x14ac:dyDescent="0.3">
      <c r="A14" s="84" t="s">
        <v>56</v>
      </c>
      <c r="B14" s="84">
        <v>40000</v>
      </c>
      <c r="C14" s="84">
        <f>Total!E18*20+Total!F18*10+Total!G18*9+Total!H18*9</f>
        <v>13600</v>
      </c>
      <c r="D14" s="84">
        <f t="shared" si="0"/>
        <v>26400</v>
      </c>
      <c r="E14" s="87">
        <f t="shared" si="1"/>
        <v>0.34</v>
      </c>
    </row>
    <row r="15" spans="1:6" ht="18.75" x14ac:dyDescent="0.3">
      <c r="A15" s="84" t="s">
        <v>42</v>
      </c>
      <c r="B15" s="84">
        <v>55000</v>
      </c>
      <c r="C15" s="84">
        <f>Total!E19*20+Total!F19*10+Total!G19*9+Total!H19*9</f>
        <v>14860</v>
      </c>
      <c r="D15" s="84">
        <f t="shared" si="0"/>
        <v>40140</v>
      </c>
      <c r="E15" s="87">
        <f t="shared" si="1"/>
        <v>0.27018181818181819</v>
      </c>
    </row>
    <row r="16" spans="1:6" ht="18.75" x14ac:dyDescent="0.3">
      <c r="A16" s="84" t="s">
        <v>48</v>
      </c>
      <c r="B16" s="84">
        <v>30000</v>
      </c>
      <c r="C16" s="84">
        <f>Total!E20*20+Total!F20*10+Total!G20*9+Total!H20*9</f>
        <v>3080</v>
      </c>
      <c r="D16" s="84">
        <f t="shared" si="0"/>
        <v>26920</v>
      </c>
      <c r="E16" s="89">
        <f t="shared" si="1"/>
        <v>0.10266666666666667</v>
      </c>
    </row>
    <row r="17" spans="1:5" ht="18.75" x14ac:dyDescent="0.3">
      <c r="A17" s="84" t="s">
        <v>44</v>
      </c>
      <c r="B17" s="84">
        <v>30000</v>
      </c>
      <c r="C17" s="84">
        <f>Total!E21*20+Total!F21*10+Total!G21*9+Total!H21*9</f>
        <v>10430</v>
      </c>
      <c r="D17" s="84">
        <f t="shared" si="0"/>
        <v>19570</v>
      </c>
      <c r="E17" s="87">
        <f t="shared" si="1"/>
        <v>0.34766666666666668</v>
      </c>
    </row>
    <row r="18" spans="1:5" ht="18.75" x14ac:dyDescent="0.3">
      <c r="A18" s="84" t="s">
        <v>32</v>
      </c>
      <c r="B18" s="84">
        <v>75000</v>
      </c>
      <c r="C18" s="84">
        <f>Total!E22*20+Total!F22*10+Total!G22*9+Total!H22*9</f>
        <v>22880</v>
      </c>
      <c r="D18" s="84">
        <f t="shared" si="0"/>
        <v>52120</v>
      </c>
      <c r="E18" s="87">
        <f t="shared" si="1"/>
        <v>0.30506666666666665</v>
      </c>
    </row>
    <row r="19" spans="1:5" ht="18.75" x14ac:dyDescent="0.3">
      <c r="A19" s="84" t="s">
        <v>33</v>
      </c>
      <c r="B19" s="84">
        <v>30000</v>
      </c>
      <c r="C19" s="84">
        <f>Total!E23*20+Total!F23*10+Total!G23*9+Total!H23*9</f>
        <v>3600</v>
      </c>
      <c r="D19" s="84">
        <f t="shared" si="0"/>
        <v>26400</v>
      </c>
      <c r="E19" s="87">
        <f t="shared" si="1"/>
        <v>0.12</v>
      </c>
    </row>
    <row r="20" spans="1:5" ht="18.75" x14ac:dyDescent="0.3">
      <c r="A20" s="84" t="s">
        <v>34</v>
      </c>
      <c r="B20" s="84">
        <v>75000</v>
      </c>
      <c r="C20" s="84">
        <f>Total!E24*20+Total!F24*10+Total!G24*9+Total!H24*9</f>
        <v>23300</v>
      </c>
      <c r="D20" s="84">
        <f t="shared" si="0"/>
        <v>51700</v>
      </c>
      <c r="E20" s="87">
        <f t="shared" si="1"/>
        <v>0.31066666666666665</v>
      </c>
    </row>
    <row r="21" spans="1:5" ht="18.75" x14ac:dyDescent="0.3">
      <c r="A21" s="84" t="s">
        <v>35</v>
      </c>
      <c r="B21" s="84">
        <v>35000</v>
      </c>
      <c r="C21" s="84">
        <f>Total!E25*20+Total!F25*10+Total!G25*9+Total!H25*9</f>
        <v>14610</v>
      </c>
      <c r="D21" s="84">
        <f t="shared" si="0"/>
        <v>20390</v>
      </c>
      <c r="E21" s="87">
        <f t="shared" si="1"/>
        <v>0.41742857142857143</v>
      </c>
    </row>
    <row r="22" spans="1:5" ht="18.75" x14ac:dyDescent="0.3">
      <c r="A22" s="84" t="s">
        <v>45</v>
      </c>
      <c r="B22" s="84">
        <v>35000</v>
      </c>
      <c r="C22" s="84">
        <f>Total!E26*20+Total!F26*10+Total!G26*9+Total!H26*9</f>
        <v>14560</v>
      </c>
      <c r="D22" s="84">
        <f t="shared" si="0"/>
        <v>20440</v>
      </c>
      <c r="E22" s="87">
        <f t="shared" si="1"/>
        <v>0.41599999999999998</v>
      </c>
    </row>
    <row r="23" spans="1:5" ht="18.75" x14ac:dyDescent="0.3">
      <c r="A23" s="86" t="s">
        <v>36</v>
      </c>
      <c r="B23" s="86">
        <v>35000</v>
      </c>
      <c r="C23" s="86">
        <f>Total!E27*20+Total!F27*10+Total!G27*9+Total!H27*9</f>
        <v>0</v>
      </c>
      <c r="D23" s="86">
        <f t="shared" si="0"/>
        <v>35000</v>
      </c>
      <c r="E23" s="91">
        <f t="shared" si="1"/>
        <v>0</v>
      </c>
    </row>
    <row r="24" spans="1:5" ht="21" x14ac:dyDescent="0.35">
      <c r="A24" s="82" t="s">
        <v>57</v>
      </c>
      <c r="B24" s="82">
        <f>SUM(B3:B23)</f>
        <v>1000000</v>
      </c>
      <c r="C24" s="82">
        <f>SUM(C3:C23)</f>
        <v>299320</v>
      </c>
      <c r="D24" s="82">
        <f>SUM(D3:D23)</f>
        <v>700680</v>
      </c>
      <c r="E24" s="83">
        <f>C24/B24</f>
        <v>0.29931999999999997</v>
      </c>
    </row>
  </sheetData>
  <mergeCells count="1">
    <mergeCell ref="A1:E1"/>
  </mergeCells>
  <conditionalFormatting sqref="D3:D24">
    <cfRule type="cellIs" dxfId="2" priority="4" operator="lessThan">
      <formula>0</formula>
    </cfRule>
  </conditionalFormatting>
  <conditionalFormatting sqref="E24">
    <cfRule type="cellIs" dxfId="1" priority="2" operator="lessThan">
      <formula>0</formula>
    </cfRule>
  </conditionalFormatting>
  <conditionalFormatting sqref="E3:E22">
    <cfRule type="cellIs" dxfId="0" priority="1" operator="lessThan">
      <formula>0.2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51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'3'!D29</f>
        <v>581471</v>
      </c>
      <c r="E4" s="2">
        <f>'3'!E29</f>
        <v>4290</v>
      </c>
      <c r="F4" s="2">
        <f>'3'!F29</f>
        <v>12830</v>
      </c>
      <c r="G4" s="2">
        <f>'3'!G29</f>
        <v>0</v>
      </c>
      <c r="H4" s="2">
        <f>'3'!H29</f>
        <v>9950</v>
      </c>
      <c r="I4" s="2">
        <f>'3'!I29</f>
        <v>401</v>
      </c>
      <c r="J4" s="2">
        <f>'3'!J29</f>
        <v>147</v>
      </c>
      <c r="K4" s="2">
        <f>'3'!K29</f>
        <v>145</v>
      </c>
      <c r="L4" s="2">
        <f>'3'!L29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311688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13000</v>
      </c>
      <c r="E7" s="22"/>
      <c r="F7" s="22"/>
      <c r="G7" s="22"/>
      <c r="H7" s="22"/>
      <c r="I7" s="23">
        <v>30</v>
      </c>
      <c r="J7" s="23">
        <v>1</v>
      </c>
      <c r="K7" s="23">
        <v>1</v>
      </c>
      <c r="L7" s="23"/>
      <c r="M7" s="20">
        <f>D7+E7*20+F7*10+G7*9+H7*9</f>
        <v>13000</v>
      </c>
      <c r="N7" s="24">
        <f>D7+E7*20+F7*10+G7*9+H7*9+I7*191+J7*191+K7*182+L7*100</f>
        <v>19103</v>
      </c>
      <c r="O7" s="25">
        <f>M7*2.75%</f>
        <v>357.5</v>
      </c>
      <c r="P7" s="26">
        <v>4000</v>
      </c>
      <c r="Q7" s="26">
        <v>146</v>
      </c>
      <c r="R7" s="29">
        <f>M7-(M7*2.75%)+I7*191+J7*191+K7*182+L7*100-Q7</f>
        <v>18599.5</v>
      </c>
      <c r="S7" s="25">
        <f>M7*0.95%</f>
        <v>123.5</v>
      </c>
      <c r="T7" s="27">
        <f>S7-Q7</f>
        <v>-22.5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5258</v>
      </c>
      <c r="E8" s="30">
        <v>20</v>
      </c>
      <c r="F8" s="30">
        <v>20</v>
      </c>
      <c r="G8" s="30"/>
      <c r="H8" s="30">
        <v>40</v>
      </c>
      <c r="I8" s="20"/>
      <c r="J8" s="20"/>
      <c r="K8" s="20"/>
      <c r="L8" s="20"/>
      <c r="M8" s="20">
        <f t="shared" ref="M8:M27" si="0">D8+E8*20+F8*10+G8*9+H8*9</f>
        <v>6218</v>
      </c>
      <c r="N8" s="24">
        <f t="shared" ref="N8:N27" si="1">D8+E8*20+F8*10+G8*9+H8*9+I8*191+J8*191+K8*182+L8*100</f>
        <v>6218</v>
      </c>
      <c r="O8" s="25">
        <f t="shared" ref="O8:O27" si="2">M8*2.75%</f>
        <v>170.995</v>
      </c>
      <c r="P8" s="26">
        <v>1500</v>
      </c>
      <c r="Q8" s="26"/>
      <c r="R8" s="29">
        <f t="shared" ref="R8:R27" si="3">M8-(M8*2.75%)+I8*191+J8*191+K8*182+L8*100-Q8</f>
        <v>6047.0050000000001</v>
      </c>
      <c r="S8" s="25">
        <f t="shared" ref="S8:S27" si="4">M8*0.95%</f>
        <v>59.070999999999998</v>
      </c>
      <c r="T8" s="27">
        <f t="shared" ref="T8:T27" si="5">S8-Q8</f>
        <v>59.070999999999998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16349</v>
      </c>
      <c r="E9" s="30"/>
      <c r="F9" s="30">
        <v>10</v>
      </c>
      <c r="G9" s="30"/>
      <c r="H9" s="30">
        <v>120</v>
      </c>
      <c r="I9" s="20">
        <v>5</v>
      </c>
      <c r="J9" s="20"/>
      <c r="K9" s="20">
        <v>3</v>
      </c>
      <c r="L9" s="20"/>
      <c r="M9" s="20">
        <f t="shared" si="0"/>
        <v>17529</v>
      </c>
      <c r="N9" s="24">
        <f t="shared" si="1"/>
        <v>19030</v>
      </c>
      <c r="O9" s="25">
        <f t="shared" si="2"/>
        <v>482.04750000000001</v>
      </c>
      <c r="P9" s="26"/>
      <c r="Q9" s="26">
        <v>115</v>
      </c>
      <c r="R9" s="29">
        <f t="shared" si="3"/>
        <v>18432.952499999999</v>
      </c>
      <c r="S9" s="25">
        <f t="shared" si="4"/>
        <v>166.52549999999999</v>
      </c>
      <c r="T9" s="27">
        <f t="shared" si="5"/>
        <v>51.525499999999994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5075</v>
      </c>
      <c r="E10" s="30"/>
      <c r="F10" s="30"/>
      <c r="G10" s="30"/>
      <c r="H10" s="30">
        <v>100</v>
      </c>
      <c r="I10" s="20">
        <v>10</v>
      </c>
      <c r="J10" s="20"/>
      <c r="K10" s="20"/>
      <c r="L10" s="20"/>
      <c r="M10" s="20">
        <f t="shared" si="0"/>
        <v>5975</v>
      </c>
      <c r="N10" s="24">
        <f t="shared" si="1"/>
        <v>7885</v>
      </c>
      <c r="O10" s="25">
        <f t="shared" si="2"/>
        <v>164.3125</v>
      </c>
      <c r="P10" s="26"/>
      <c r="Q10" s="26">
        <v>31</v>
      </c>
      <c r="R10" s="29">
        <f t="shared" si="3"/>
        <v>7689.6875</v>
      </c>
      <c r="S10" s="25">
        <f t="shared" si="4"/>
        <v>56.762499999999996</v>
      </c>
      <c r="T10" s="27">
        <f t="shared" si="5"/>
        <v>25.762499999999996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6943</v>
      </c>
      <c r="E11" s="30"/>
      <c r="F11" s="30">
        <v>10</v>
      </c>
      <c r="G11" s="32"/>
      <c r="H11" s="30">
        <v>50</v>
      </c>
      <c r="I11" s="20">
        <v>8</v>
      </c>
      <c r="J11" s="20">
        <v>2</v>
      </c>
      <c r="K11" s="20">
        <v>5</v>
      </c>
      <c r="L11" s="20"/>
      <c r="M11" s="20">
        <f t="shared" si="0"/>
        <v>7493</v>
      </c>
      <c r="N11" s="24">
        <f t="shared" si="1"/>
        <v>10313</v>
      </c>
      <c r="O11" s="25">
        <f t="shared" si="2"/>
        <v>206.0575</v>
      </c>
      <c r="P11" s="26"/>
      <c r="Q11" s="26">
        <v>37</v>
      </c>
      <c r="R11" s="29">
        <f t="shared" si="3"/>
        <v>10069.942500000001</v>
      </c>
      <c r="S11" s="25">
        <f t="shared" si="4"/>
        <v>71.183499999999995</v>
      </c>
      <c r="T11" s="27">
        <f t="shared" si="5"/>
        <v>34.183499999999995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4806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4806</v>
      </c>
      <c r="N12" s="24">
        <f t="shared" si="1"/>
        <v>4806</v>
      </c>
      <c r="O12" s="25">
        <f t="shared" si="2"/>
        <v>132.16499999999999</v>
      </c>
      <c r="P12" s="26"/>
      <c r="Q12" s="26">
        <v>24</v>
      </c>
      <c r="R12" s="29">
        <f t="shared" si="3"/>
        <v>4649.835</v>
      </c>
      <c r="S12" s="25">
        <f t="shared" si="4"/>
        <v>45.656999999999996</v>
      </c>
      <c r="T12" s="27">
        <f t="shared" si="5"/>
        <v>21.656999999999996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5070</v>
      </c>
      <c r="E13" s="30"/>
      <c r="F13" s="30"/>
      <c r="G13" s="30"/>
      <c r="H13" s="30"/>
      <c r="I13" s="20">
        <v>25</v>
      </c>
      <c r="J13" s="20"/>
      <c r="K13" s="20"/>
      <c r="L13" s="20"/>
      <c r="M13" s="20">
        <f t="shared" si="0"/>
        <v>5070</v>
      </c>
      <c r="N13" s="24">
        <f t="shared" si="1"/>
        <v>9845</v>
      </c>
      <c r="O13" s="25">
        <f t="shared" si="2"/>
        <v>139.42500000000001</v>
      </c>
      <c r="P13" s="26"/>
      <c r="Q13" s="26">
        <v>11</v>
      </c>
      <c r="R13" s="29">
        <f t="shared" si="3"/>
        <v>9694.5750000000007</v>
      </c>
      <c r="S13" s="25">
        <f t="shared" si="4"/>
        <v>48.164999999999999</v>
      </c>
      <c r="T13" s="27">
        <f t="shared" si="5"/>
        <v>37.164999999999999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11537</v>
      </c>
      <c r="E14" s="30">
        <v>30</v>
      </c>
      <c r="F14" s="30"/>
      <c r="G14" s="30"/>
      <c r="H14" s="30">
        <v>30</v>
      </c>
      <c r="I14" s="20"/>
      <c r="J14" s="20"/>
      <c r="K14" s="20">
        <v>5</v>
      </c>
      <c r="L14" s="20"/>
      <c r="M14" s="20">
        <f t="shared" si="0"/>
        <v>12407</v>
      </c>
      <c r="N14" s="24">
        <f t="shared" si="1"/>
        <v>13317</v>
      </c>
      <c r="O14" s="25">
        <f t="shared" si="2"/>
        <v>341.1925</v>
      </c>
      <c r="P14" s="26">
        <v>5000</v>
      </c>
      <c r="Q14" s="26">
        <v>100</v>
      </c>
      <c r="R14" s="29">
        <f t="shared" si="3"/>
        <v>12875.807500000001</v>
      </c>
      <c r="S14" s="25">
        <f t="shared" si="4"/>
        <v>117.8665</v>
      </c>
      <c r="T14" s="27">
        <f t="shared" si="5"/>
        <v>17.866500000000002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9502</v>
      </c>
      <c r="E15" s="30">
        <v>20</v>
      </c>
      <c r="F15" s="30"/>
      <c r="G15" s="30"/>
      <c r="H15" s="30"/>
      <c r="I15" s="20"/>
      <c r="J15" s="20"/>
      <c r="K15" s="20">
        <v>1</v>
      </c>
      <c r="L15" s="20"/>
      <c r="M15" s="20">
        <f t="shared" si="0"/>
        <v>9902</v>
      </c>
      <c r="N15" s="24">
        <f t="shared" si="1"/>
        <v>10084</v>
      </c>
      <c r="O15" s="25">
        <f t="shared" si="2"/>
        <v>272.30500000000001</v>
      </c>
      <c r="P15" s="26"/>
      <c r="Q15" s="26">
        <v>142</v>
      </c>
      <c r="R15" s="29">
        <f t="shared" si="3"/>
        <v>9669.6949999999997</v>
      </c>
      <c r="S15" s="25">
        <f t="shared" si="4"/>
        <v>94.069000000000003</v>
      </c>
      <c r="T15" s="27">
        <f t="shared" si="5"/>
        <v>-47.930999999999997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20720</v>
      </c>
      <c r="E16" s="30">
        <v>30</v>
      </c>
      <c r="F16" s="30"/>
      <c r="G16" s="30"/>
      <c r="H16" s="30">
        <v>60</v>
      </c>
      <c r="I16" s="20">
        <v>4</v>
      </c>
      <c r="J16" s="20">
        <v>1</v>
      </c>
      <c r="K16" s="20"/>
      <c r="L16" s="20"/>
      <c r="M16" s="20">
        <f t="shared" si="0"/>
        <v>21860</v>
      </c>
      <c r="N16" s="24">
        <f t="shared" si="1"/>
        <v>22815</v>
      </c>
      <c r="O16" s="25">
        <f t="shared" si="2"/>
        <v>601.15</v>
      </c>
      <c r="P16" s="26"/>
      <c r="Q16" s="26">
        <v>119</v>
      </c>
      <c r="R16" s="29">
        <f t="shared" si="3"/>
        <v>22094.85</v>
      </c>
      <c r="S16" s="25">
        <f t="shared" si="4"/>
        <v>207.67</v>
      </c>
      <c r="T16" s="27">
        <f t="shared" si="5"/>
        <v>88.669999999999987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6569</v>
      </c>
      <c r="E17" s="30"/>
      <c r="F17" s="30"/>
      <c r="G17" s="30"/>
      <c r="H17" s="30"/>
      <c r="I17" s="20">
        <v>3</v>
      </c>
      <c r="J17" s="20"/>
      <c r="K17" s="20">
        <v>2</v>
      </c>
      <c r="L17" s="20"/>
      <c r="M17" s="20">
        <f t="shared" si="0"/>
        <v>6569</v>
      </c>
      <c r="N17" s="24">
        <f t="shared" si="1"/>
        <v>7506</v>
      </c>
      <c r="O17" s="25">
        <f t="shared" si="2"/>
        <v>180.64750000000001</v>
      </c>
      <c r="P17" s="26"/>
      <c r="Q17" s="26">
        <v>80</v>
      </c>
      <c r="R17" s="29">
        <f t="shared" si="3"/>
        <v>7245.3525</v>
      </c>
      <c r="S17" s="25">
        <f t="shared" si="4"/>
        <v>62.405499999999996</v>
      </c>
      <c r="T17" s="27">
        <f t="shared" si="5"/>
        <v>-17.594500000000004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9869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9869</v>
      </c>
      <c r="N18" s="24">
        <f t="shared" si="1"/>
        <v>9869</v>
      </c>
      <c r="O18" s="25">
        <f t="shared" si="2"/>
        <v>271.39749999999998</v>
      </c>
      <c r="P18" s="26"/>
      <c r="Q18" s="26">
        <v>148</v>
      </c>
      <c r="R18" s="29">
        <f t="shared" si="3"/>
        <v>9449.6025000000009</v>
      </c>
      <c r="S18" s="25">
        <f t="shared" si="4"/>
        <v>93.755499999999998</v>
      </c>
      <c r="T18" s="27">
        <f t="shared" si="5"/>
        <v>-54.244500000000002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13522</v>
      </c>
      <c r="E19" s="30"/>
      <c r="F19" s="30"/>
      <c r="G19" s="30"/>
      <c r="H19" s="30"/>
      <c r="I19" s="20">
        <v>1</v>
      </c>
      <c r="J19" s="20"/>
      <c r="K19" s="20"/>
      <c r="L19" s="20"/>
      <c r="M19" s="20">
        <f t="shared" si="0"/>
        <v>13522</v>
      </c>
      <c r="N19" s="24">
        <f t="shared" si="1"/>
        <v>13713</v>
      </c>
      <c r="O19" s="25">
        <f t="shared" si="2"/>
        <v>371.85500000000002</v>
      </c>
      <c r="P19" s="26">
        <v>-21</v>
      </c>
      <c r="Q19" s="26">
        <v>120</v>
      </c>
      <c r="R19" s="29">
        <f t="shared" si="3"/>
        <v>13221.145</v>
      </c>
      <c r="S19" s="25">
        <f t="shared" si="4"/>
        <v>128.459</v>
      </c>
      <c r="T19" s="27">
        <f t="shared" si="5"/>
        <v>8.4590000000000032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3597</v>
      </c>
      <c r="N20" s="24">
        <f t="shared" si="1"/>
        <v>3597</v>
      </c>
      <c r="O20" s="25">
        <f t="shared" si="2"/>
        <v>98.917500000000004</v>
      </c>
      <c r="P20" s="26"/>
      <c r="Q20" s="26">
        <v>118</v>
      </c>
      <c r="R20" s="29">
        <f t="shared" si="3"/>
        <v>3380.0825</v>
      </c>
      <c r="S20" s="25">
        <f t="shared" si="4"/>
        <v>34.171500000000002</v>
      </c>
      <c r="T20" s="27">
        <f t="shared" si="5"/>
        <v>-83.828499999999991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4739</v>
      </c>
      <c r="E21" s="30">
        <v>10</v>
      </c>
      <c r="F21" s="30">
        <v>20</v>
      </c>
      <c r="G21" s="30"/>
      <c r="H21" s="30">
        <v>10</v>
      </c>
      <c r="I21" s="20">
        <v>12</v>
      </c>
      <c r="J21" s="20"/>
      <c r="K21" s="20"/>
      <c r="L21" s="20"/>
      <c r="M21" s="20">
        <f t="shared" si="0"/>
        <v>5229</v>
      </c>
      <c r="N21" s="24">
        <f t="shared" si="1"/>
        <v>7521</v>
      </c>
      <c r="O21" s="25">
        <f t="shared" si="2"/>
        <v>143.79750000000001</v>
      </c>
      <c r="P21" s="26"/>
      <c r="Q21" s="26">
        <v>20</v>
      </c>
      <c r="R21" s="29">
        <f t="shared" si="3"/>
        <v>7357.2025000000003</v>
      </c>
      <c r="S21" s="25">
        <f t="shared" si="4"/>
        <v>49.6755</v>
      </c>
      <c r="T21" s="27">
        <f t="shared" si="5"/>
        <v>29.6755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8658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8658</v>
      </c>
      <c r="N22" s="24">
        <f t="shared" si="1"/>
        <v>10478</v>
      </c>
      <c r="O22" s="25">
        <f t="shared" si="2"/>
        <v>238.095</v>
      </c>
      <c r="P22" s="26"/>
      <c r="Q22" s="26">
        <v>150</v>
      </c>
      <c r="R22" s="29">
        <f t="shared" si="3"/>
        <v>10089.905000000001</v>
      </c>
      <c r="S22" s="25">
        <f t="shared" si="4"/>
        <v>82.251000000000005</v>
      </c>
      <c r="T22" s="27">
        <f t="shared" si="5"/>
        <v>-67.748999999999995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7196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7196</v>
      </c>
      <c r="N23" s="24">
        <f t="shared" si="1"/>
        <v>9106</v>
      </c>
      <c r="O23" s="25">
        <f t="shared" si="2"/>
        <v>197.89000000000001</v>
      </c>
      <c r="P23" s="26">
        <v>12965</v>
      </c>
      <c r="Q23" s="26">
        <v>70</v>
      </c>
      <c r="R23" s="29">
        <f t="shared" si="3"/>
        <v>8838.11</v>
      </c>
      <c r="S23" s="25">
        <f t="shared" si="4"/>
        <v>68.361999999999995</v>
      </c>
      <c r="T23" s="27">
        <f t="shared" si="5"/>
        <v>-1.6380000000000052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12948</v>
      </c>
      <c r="E24" s="30"/>
      <c r="F24" s="30"/>
      <c r="G24" s="30"/>
      <c r="H24" s="30">
        <v>60</v>
      </c>
      <c r="I24" s="20"/>
      <c r="J24" s="20"/>
      <c r="K24" s="20"/>
      <c r="L24" s="20"/>
      <c r="M24" s="20">
        <f t="shared" si="0"/>
        <v>13488</v>
      </c>
      <c r="N24" s="24">
        <f t="shared" si="1"/>
        <v>13488</v>
      </c>
      <c r="O24" s="25">
        <f t="shared" si="2"/>
        <v>370.92</v>
      </c>
      <c r="P24" s="26">
        <v>5000</v>
      </c>
      <c r="Q24" s="26">
        <v>480</v>
      </c>
      <c r="R24" s="29">
        <f t="shared" si="3"/>
        <v>12637.08</v>
      </c>
      <c r="S24" s="25">
        <f t="shared" si="4"/>
        <v>128.136</v>
      </c>
      <c r="T24" s="27">
        <f t="shared" si="5"/>
        <v>-351.86400000000003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7301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7301</v>
      </c>
      <c r="N25" s="24">
        <f t="shared" si="1"/>
        <v>7301</v>
      </c>
      <c r="O25" s="25">
        <f t="shared" si="2"/>
        <v>200.7775</v>
      </c>
      <c r="P25" s="26">
        <v>12050</v>
      </c>
      <c r="Q25" s="26">
        <v>81</v>
      </c>
      <c r="R25" s="29">
        <f t="shared" si="3"/>
        <v>7019.2224999999999</v>
      </c>
      <c r="S25" s="25">
        <f t="shared" si="4"/>
        <v>69.359499999999997</v>
      </c>
      <c r="T25" s="27">
        <f t="shared" si="5"/>
        <v>-11.640500000000003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9788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9788</v>
      </c>
      <c r="N26" s="24">
        <f t="shared" si="1"/>
        <v>9788</v>
      </c>
      <c r="O26" s="25">
        <f t="shared" si="2"/>
        <v>269.17</v>
      </c>
      <c r="P26" s="26">
        <v>3955</v>
      </c>
      <c r="Q26" s="26">
        <v>114</v>
      </c>
      <c r="R26" s="29">
        <f t="shared" si="3"/>
        <v>9404.83</v>
      </c>
      <c r="S26" s="25">
        <f t="shared" si="4"/>
        <v>92.986000000000004</v>
      </c>
      <c r="T26" s="27">
        <f t="shared" si="5"/>
        <v>-21.013999999999996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5501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5501</v>
      </c>
      <c r="N27" s="40">
        <f t="shared" si="1"/>
        <v>6456</v>
      </c>
      <c r="O27" s="25">
        <f t="shared" si="2"/>
        <v>151.2775</v>
      </c>
      <c r="P27" s="41">
        <v>18000</v>
      </c>
      <c r="Q27" s="41">
        <v>100</v>
      </c>
      <c r="R27" s="29">
        <f t="shared" si="3"/>
        <v>6204.7224999999999</v>
      </c>
      <c r="S27" s="42">
        <f t="shared" si="4"/>
        <v>52.259499999999996</v>
      </c>
      <c r="T27" s="43">
        <f t="shared" si="5"/>
        <v>-47.740500000000004</v>
      </c>
    </row>
    <row r="28" spans="1:20" ht="16.5" thickBot="1" x14ac:dyDescent="0.3">
      <c r="A28" s="92" t="s">
        <v>37</v>
      </c>
      <c r="B28" s="93"/>
      <c r="C28" s="94"/>
      <c r="D28" s="44">
        <f>SUM(D7:D27)</f>
        <v>187948</v>
      </c>
      <c r="E28" s="45">
        <f>SUM(E7:E27)</f>
        <v>110</v>
      </c>
      <c r="F28" s="45">
        <f t="shared" ref="F28:T28" si="6">SUM(F7:F27)</f>
        <v>60</v>
      </c>
      <c r="G28" s="45">
        <f t="shared" si="6"/>
        <v>0</v>
      </c>
      <c r="H28" s="45">
        <f t="shared" si="6"/>
        <v>470</v>
      </c>
      <c r="I28" s="45">
        <f t="shared" si="6"/>
        <v>113</v>
      </c>
      <c r="J28" s="45">
        <f t="shared" si="6"/>
        <v>4</v>
      </c>
      <c r="K28" s="45">
        <f t="shared" si="6"/>
        <v>27</v>
      </c>
      <c r="L28" s="45">
        <f t="shared" si="6"/>
        <v>0</v>
      </c>
      <c r="M28" s="45">
        <f t="shared" si="6"/>
        <v>194978</v>
      </c>
      <c r="N28" s="45">
        <f t="shared" si="6"/>
        <v>222239</v>
      </c>
      <c r="O28" s="46">
        <f t="shared" si="6"/>
        <v>5361.8950000000004</v>
      </c>
      <c r="P28" s="45">
        <f t="shared" si="6"/>
        <v>62449</v>
      </c>
      <c r="Q28" s="45">
        <f t="shared" si="6"/>
        <v>2206</v>
      </c>
      <c r="R28" s="45">
        <f t="shared" si="6"/>
        <v>214671.10499999998</v>
      </c>
      <c r="S28" s="45">
        <f t="shared" si="6"/>
        <v>1852.2909999999999</v>
      </c>
      <c r="T28" s="47">
        <f t="shared" si="6"/>
        <v>-353.70900000000006</v>
      </c>
    </row>
    <row r="29" spans="1:20" ht="15.75" thickBot="1" x14ac:dyDescent="0.3">
      <c r="A29" s="95" t="s">
        <v>38</v>
      </c>
      <c r="B29" s="96"/>
      <c r="C29" s="97"/>
      <c r="D29" s="48">
        <f>D4+D5-D28</f>
        <v>705211</v>
      </c>
      <c r="E29" s="48">
        <f t="shared" ref="E29:L29" si="7">E4+E5-E28</f>
        <v>4180</v>
      </c>
      <c r="F29" s="48">
        <f t="shared" si="7"/>
        <v>12770</v>
      </c>
      <c r="G29" s="48">
        <f t="shared" si="7"/>
        <v>0</v>
      </c>
      <c r="H29" s="48">
        <f t="shared" si="7"/>
        <v>9480</v>
      </c>
      <c r="I29" s="48">
        <f t="shared" si="7"/>
        <v>788</v>
      </c>
      <c r="J29" s="48">
        <f t="shared" si="7"/>
        <v>143</v>
      </c>
      <c r="K29" s="48">
        <f t="shared" si="7"/>
        <v>118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0" priority="43" operator="equal">
      <formula>212030016606640</formula>
    </cfRule>
  </conditionalFormatting>
  <conditionalFormatting sqref="D29 E4:E6 E28:K29">
    <cfRule type="cellIs" dxfId="1259" priority="41" operator="equal">
      <formula>$E$4</formula>
    </cfRule>
    <cfRule type="cellIs" dxfId="1258" priority="42" operator="equal">
      <formula>2120</formula>
    </cfRule>
  </conditionalFormatting>
  <conditionalFormatting sqref="D29:E29 F4:F6 F28:F29">
    <cfRule type="cellIs" dxfId="1257" priority="39" operator="equal">
      <formula>$F$4</formula>
    </cfRule>
    <cfRule type="cellIs" dxfId="1256" priority="40" operator="equal">
      <formula>300</formula>
    </cfRule>
  </conditionalFormatting>
  <conditionalFormatting sqref="G4:G6 G28:G29">
    <cfRule type="cellIs" dxfId="1255" priority="37" operator="equal">
      <formula>$G$4</formula>
    </cfRule>
    <cfRule type="cellIs" dxfId="1254" priority="38" operator="equal">
      <formula>1660</formula>
    </cfRule>
  </conditionalFormatting>
  <conditionalFormatting sqref="H4:H6 H28:H29">
    <cfRule type="cellIs" dxfId="1253" priority="35" operator="equal">
      <formula>$H$4</formula>
    </cfRule>
    <cfRule type="cellIs" dxfId="1252" priority="36" operator="equal">
      <formula>6640</formula>
    </cfRule>
  </conditionalFormatting>
  <conditionalFormatting sqref="T6:T28">
    <cfRule type="cellIs" dxfId="1251" priority="34" operator="lessThan">
      <formula>0</formula>
    </cfRule>
  </conditionalFormatting>
  <conditionalFormatting sqref="T7:T27">
    <cfRule type="cellIs" dxfId="1250" priority="31" operator="lessThan">
      <formula>0</formula>
    </cfRule>
    <cfRule type="cellIs" dxfId="1249" priority="32" operator="lessThan">
      <formula>0</formula>
    </cfRule>
    <cfRule type="cellIs" dxfId="1248" priority="33" operator="lessThan">
      <formula>0</formula>
    </cfRule>
  </conditionalFormatting>
  <conditionalFormatting sqref="E4:E6 E28:K28">
    <cfRule type="cellIs" dxfId="1247" priority="30" operator="equal">
      <formula>$E$4</formula>
    </cfRule>
  </conditionalFormatting>
  <conditionalFormatting sqref="D28:D29 D6 D4:M4">
    <cfRule type="cellIs" dxfId="1246" priority="29" operator="equal">
      <formula>$D$4</formula>
    </cfRule>
  </conditionalFormatting>
  <conditionalFormatting sqref="I4:I6 I28:I29">
    <cfRule type="cellIs" dxfId="1245" priority="28" operator="equal">
      <formula>$I$4</formula>
    </cfRule>
  </conditionalFormatting>
  <conditionalFormatting sqref="J4:J6 J28:J29">
    <cfRule type="cellIs" dxfId="1244" priority="27" operator="equal">
      <formula>$J$4</formula>
    </cfRule>
  </conditionalFormatting>
  <conditionalFormatting sqref="K4:K6 K28:K29">
    <cfRule type="cellIs" dxfId="1243" priority="26" operator="equal">
      <formula>$K$4</formula>
    </cfRule>
  </conditionalFormatting>
  <conditionalFormatting sqref="M4:M6">
    <cfRule type="cellIs" dxfId="1242" priority="25" operator="equal">
      <formula>$L$4</formula>
    </cfRule>
  </conditionalFormatting>
  <conditionalFormatting sqref="T7:T28">
    <cfRule type="cellIs" dxfId="1241" priority="22" operator="lessThan">
      <formula>0</formula>
    </cfRule>
    <cfRule type="cellIs" dxfId="1240" priority="23" operator="lessThan">
      <formula>0</formula>
    </cfRule>
    <cfRule type="cellIs" dxfId="1239" priority="24" operator="lessThan">
      <formula>0</formula>
    </cfRule>
  </conditionalFormatting>
  <conditionalFormatting sqref="D5:K5">
    <cfRule type="cellIs" dxfId="1238" priority="21" operator="greaterThan">
      <formula>0</formula>
    </cfRule>
  </conditionalFormatting>
  <conditionalFormatting sqref="T6:T28">
    <cfRule type="cellIs" dxfId="1237" priority="20" operator="lessThan">
      <formula>0</formula>
    </cfRule>
  </conditionalFormatting>
  <conditionalFormatting sqref="T7:T27">
    <cfRule type="cellIs" dxfId="1236" priority="17" operator="lessThan">
      <formula>0</formula>
    </cfRule>
    <cfRule type="cellIs" dxfId="1235" priority="18" operator="lessThan">
      <formula>0</formula>
    </cfRule>
    <cfRule type="cellIs" dxfId="1234" priority="19" operator="lessThan">
      <formula>0</formula>
    </cfRule>
  </conditionalFormatting>
  <conditionalFormatting sqref="T7:T28">
    <cfRule type="cellIs" dxfId="1233" priority="14" operator="lessThan">
      <formula>0</formula>
    </cfRule>
    <cfRule type="cellIs" dxfId="1232" priority="15" operator="lessThan">
      <formula>0</formula>
    </cfRule>
    <cfRule type="cellIs" dxfId="1231" priority="16" operator="lessThan">
      <formula>0</formula>
    </cfRule>
  </conditionalFormatting>
  <conditionalFormatting sqref="D5:K5">
    <cfRule type="cellIs" dxfId="1230" priority="13" operator="greaterThan">
      <formula>0</formula>
    </cfRule>
  </conditionalFormatting>
  <conditionalFormatting sqref="L4 L6 L28:L29">
    <cfRule type="cellIs" dxfId="1229" priority="12" operator="equal">
      <formula>$L$4</formula>
    </cfRule>
  </conditionalFormatting>
  <conditionalFormatting sqref="D7:S7">
    <cfRule type="cellIs" dxfId="1228" priority="11" operator="greaterThan">
      <formula>0</formula>
    </cfRule>
  </conditionalFormatting>
  <conditionalFormatting sqref="D9:S9">
    <cfRule type="cellIs" dxfId="1227" priority="10" operator="greaterThan">
      <formula>0</formula>
    </cfRule>
  </conditionalFormatting>
  <conditionalFormatting sqref="D11:S11">
    <cfRule type="cellIs" dxfId="1226" priority="9" operator="greaterThan">
      <formula>0</formula>
    </cfRule>
  </conditionalFormatting>
  <conditionalFormatting sqref="D13:S13">
    <cfRule type="cellIs" dxfId="1225" priority="8" operator="greaterThan">
      <formula>0</formula>
    </cfRule>
  </conditionalFormatting>
  <conditionalFormatting sqref="D15:S15">
    <cfRule type="cellIs" dxfId="1224" priority="7" operator="greaterThan">
      <formula>0</formula>
    </cfRule>
  </conditionalFormatting>
  <conditionalFormatting sqref="D17:S17">
    <cfRule type="cellIs" dxfId="1223" priority="6" operator="greaterThan">
      <formula>0</formula>
    </cfRule>
  </conditionalFormatting>
  <conditionalFormatting sqref="D19:S19">
    <cfRule type="cellIs" dxfId="1222" priority="5" operator="greaterThan">
      <formula>0</formula>
    </cfRule>
  </conditionalFormatting>
  <conditionalFormatting sqref="D21:S21">
    <cfRule type="cellIs" dxfId="1221" priority="4" operator="greaterThan">
      <formula>0</formula>
    </cfRule>
  </conditionalFormatting>
  <conditionalFormatting sqref="D23:S23">
    <cfRule type="cellIs" dxfId="1220" priority="3" operator="greaterThan">
      <formula>0</formula>
    </cfRule>
  </conditionalFormatting>
  <conditionalFormatting sqref="D25:S25">
    <cfRule type="cellIs" dxfId="1219" priority="2" operator="greaterThan">
      <formula>0</formula>
    </cfRule>
  </conditionalFormatting>
  <conditionalFormatting sqref="D27:S27">
    <cfRule type="cellIs" dxfId="121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Q8" sqref="Q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52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'4'!D29</f>
        <v>705211</v>
      </c>
      <c r="E4" s="2">
        <f>'4'!E29</f>
        <v>4180</v>
      </c>
      <c r="F4" s="2">
        <f>'4'!F29</f>
        <v>12770</v>
      </c>
      <c r="G4" s="2">
        <f>'4'!G29</f>
        <v>0</v>
      </c>
      <c r="H4" s="2">
        <f>'4'!H29</f>
        <v>9480</v>
      </c>
      <c r="I4" s="2">
        <f>'4'!I29</f>
        <v>788</v>
      </c>
      <c r="J4" s="2">
        <f>'4'!J29</f>
        <v>143</v>
      </c>
      <c r="K4" s="2">
        <f>'4'!K29</f>
        <v>118</v>
      </c>
      <c r="L4" s="2">
        <f>'4'!L29</f>
        <v>37</v>
      </c>
      <c r="M4" s="2">
        <f>'4'!M29</f>
        <v>0</v>
      </c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221818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10260</v>
      </c>
      <c r="N7" s="24">
        <f>D7+E7*20+F7*10+G7*9+H7*9+I7*191+J7*191+K7*182+L7*100</f>
        <v>10260</v>
      </c>
      <c r="O7" s="25">
        <f>M7*2.75%</f>
        <v>282.14999999999998</v>
      </c>
      <c r="P7" s="26"/>
      <c r="Q7" s="26">
        <v>78</v>
      </c>
      <c r="R7" s="29">
        <f>M7-(M7*2.75%)+I7*191+J7*191+K7*182+L7*100-Q7</f>
        <v>9899.85</v>
      </c>
      <c r="S7" s="25">
        <f>M7*0.95%</f>
        <v>97.47</v>
      </c>
      <c r="T7" s="27">
        <f>S7-Q7</f>
        <v>19.47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6850</v>
      </c>
      <c r="E8" s="30"/>
      <c r="F8" s="30"/>
      <c r="G8" s="30"/>
      <c r="H8" s="30">
        <v>20</v>
      </c>
      <c r="I8" s="20">
        <v>8</v>
      </c>
      <c r="J8" s="20"/>
      <c r="K8" s="20">
        <v>2</v>
      </c>
      <c r="L8" s="20"/>
      <c r="M8" s="20">
        <f t="shared" ref="M8:M27" si="0">D8+E8*20+F8*10+G8*9+H8*9</f>
        <v>7030</v>
      </c>
      <c r="N8" s="24">
        <f t="shared" ref="N8:N27" si="1">D8+E8*20+F8*10+G8*9+H8*9+I8*191+J8*191+K8*182+L8*100</f>
        <v>8922</v>
      </c>
      <c r="O8" s="25">
        <f t="shared" ref="O8:O27" si="2">M8*2.75%</f>
        <v>193.32499999999999</v>
      </c>
      <c r="P8" s="26"/>
      <c r="Q8" s="26">
        <v>260</v>
      </c>
      <c r="R8" s="29">
        <f t="shared" ref="R8:R27" si="3">M8-(M8*2.75%)+I8*191+J8*191+K8*182+L8*100-Q8</f>
        <v>8468.6749999999993</v>
      </c>
      <c r="S8" s="25">
        <f t="shared" ref="S8:S27" si="4">M8*0.95%</f>
        <v>66.784999999999997</v>
      </c>
      <c r="T8" s="27">
        <f t="shared" ref="T8:T27" si="5">S8-Q8</f>
        <v>-193.215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17361</v>
      </c>
      <c r="E9" s="30"/>
      <c r="F9" s="30"/>
      <c r="G9" s="30"/>
      <c r="H9" s="30">
        <v>60</v>
      </c>
      <c r="I9" s="20">
        <v>2</v>
      </c>
      <c r="J9" s="20"/>
      <c r="K9" s="20"/>
      <c r="L9" s="20"/>
      <c r="M9" s="20">
        <f t="shared" si="0"/>
        <v>17901</v>
      </c>
      <c r="N9" s="24">
        <f t="shared" si="1"/>
        <v>18283</v>
      </c>
      <c r="O9" s="25">
        <f t="shared" si="2"/>
        <v>492.27749999999997</v>
      </c>
      <c r="P9" s="26"/>
      <c r="Q9" s="26">
        <v>119</v>
      </c>
      <c r="R9" s="29">
        <f t="shared" si="3"/>
        <v>17671.7225</v>
      </c>
      <c r="S9" s="25">
        <f t="shared" si="4"/>
        <v>170.05949999999999</v>
      </c>
      <c r="T9" s="27">
        <f t="shared" si="5"/>
        <v>51.059499999999986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5345</v>
      </c>
      <c r="E10" s="30">
        <v>50</v>
      </c>
      <c r="F10" s="30">
        <v>50</v>
      </c>
      <c r="G10" s="30"/>
      <c r="H10" s="30"/>
      <c r="I10" s="20">
        <v>10</v>
      </c>
      <c r="J10" s="20">
        <v>1</v>
      </c>
      <c r="K10" s="20"/>
      <c r="L10" s="20"/>
      <c r="M10" s="20">
        <f t="shared" si="0"/>
        <v>6845</v>
      </c>
      <c r="N10" s="24">
        <f t="shared" si="1"/>
        <v>8946</v>
      </c>
      <c r="O10" s="25">
        <f t="shared" si="2"/>
        <v>188.23750000000001</v>
      </c>
      <c r="P10" s="26"/>
      <c r="Q10" s="26">
        <v>28</v>
      </c>
      <c r="R10" s="29">
        <f t="shared" si="3"/>
        <v>8729.7625000000007</v>
      </c>
      <c r="S10" s="25">
        <f t="shared" si="4"/>
        <v>65.027500000000003</v>
      </c>
      <c r="T10" s="27">
        <f t="shared" si="5"/>
        <v>37.027500000000003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8175</v>
      </c>
      <c r="E11" s="30">
        <v>20</v>
      </c>
      <c r="F11" s="30">
        <v>100</v>
      </c>
      <c r="G11" s="32"/>
      <c r="H11" s="30">
        <v>300</v>
      </c>
      <c r="I11" s="20">
        <v>25</v>
      </c>
      <c r="J11" s="20"/>
      <c r="K11" s="20"/>
      <c r="L11" s="20"/>
      <c r="M11" s="20">
        <f t="shared" si="0"/>
        <v>12275</v>
      </c>
      <c r="N11" s="24">
        <f t="shared" si="1"/>
        <v>17050</v>
      </c>
      <c r="O11" s="25">
        <f t="shared" si="2"/>
        <v>337.5625</v>
      </c>
      <c r="P11" s="26"/>
      <c r="Q11" s="26">
        <v>85</v>
      </c>
      <c r="R11" s="29">
        <f t="shared" si="3"/>
        <v>16627.4375</v>
      </c>
      <c r="S11" s="25">
        <f t="shared" si="4"/>
        <v>116.6125</v>
      </c>
      <c r="T11" s="27">
        <f t="shared" si="5"/>
        <v>31.612499999999997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6058</v>
      </c>
      <c r="E12" s="30"/>
      <c r="F12" s="30"/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6058</v>
      </c>
      <c r="N12" s="24">
        <f t="shared" si="1"/>
        <v>16518</v>
      </c>
      <c r="O12" s="25">
        <f t="shared" si="2"/>
        <v>166.595</v>
      </c>
      <c r="P12" s="26"/>
      <c r="Q12" s="26">
        <v>31</v>
      </c>
      <c r="R12" s="29">
        <f t="shared" si="3"/>
        <v>16320.404999999999</v>
      </c>
      <c r="S12" s="25">
        <f t="shared" si="4"/>
        <v>57.551000000000002</v>
      </c>
      <c r="T12" s="27">
        <f t="shared" si="5"/>
        <v>26.551000000000002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4990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5530</v>
      </c>
      <c r="N13" s="24">
        <f t="shared" si="1"/>
        <v>5530</v>
      </c>
      <c r="O13" s="25">
        <f t="shared" si="2"/>
        <v>152.07499999999999</v>
      </c>
      <c r="P13" s="26"/>
      <c r="Q13" s="26">
        <v>10</v>
      </c>
      <c r="R13" s="29">
        <f t="shared" si="3"/>
        <v>5367.9250000000002</v>
      </c>
      <c r="S13" s="25">
        <f t="shared" si="4"/>
        <v>52.534999999999997</v>
      </c>
      <c r="T13" s="27">
        <f t="shared" si="5"/>
        <v>42.534999999999997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14138</v>
      </c>
      <c r="E14" s="30"/>
      <c r="F14" s="30"/>
      <c r="G14" s="30"/>
      <c r="H14" s="30"/>
      <c r="I14" s="20"/>
      <c r="J14" s="20"/>
      <c r="K14" s="20">
        <v>7</v>
      </c>
      <c r="L14" s="20"/>
      <c r="M14" s="20">
        <f t="shared" si="0"/>
        <v>14138</v>
      </c>
      <c r="N14" s="24">
        <f t="shared" si="1"/>
        <v>15412</v>
      </c>
      <c r="O14" s="25">
        <f t="shared" si="2"/>
        <v>388.79500000000002</v>
      </c>
      <c r="P14" s="26"/>
      <c r="Q14" s="26">
        <v>340</v>
      </c>
      <c r="R14" s="29">
        <f t="shared" si="3"/>
        <v>14683.205</v>
      </c>
      <c r="S14" s="25">
        <f t="shared" si="4"/>
        <v>134.31100000000001</v>
      </c>
      <c r="T14" s="27">
        <f t="shared" si="5"/>
        <v>-205.68899999999999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9125</v>
      </c>
      <c r="E15" s="30"/>
      <c r="F15" s="30"/>
      <c r="G15" s="30"/>
      <c r="H15" s="30">
        <v>30</v>
      </c>
      <c r="I15" s="20"/>
      <c r="J15" s="20"/>
      <c r="K15" s="20"/>
      <c r="L15" s="20"/>
      <c r="M15" s="20">
        <f t="shared" si="0"/>
        <v>9395</v>
      </c>
      <c r="N15" s="24">
        <f t="shared" si="1"/>
        <v>9395</v>
      </c>
      <c r="O15" s="25">
        <f t="shared" si="2"/>
        <v>258.36250000000001</v>
      </c>
      <c r="P15" s="26"/>
      <c r="Q15" s="26">
        <v>127</v>
      </c>
      <c r="R15" s="29">
        <f t="shared" si="3"/>
        <v>9009.6375000000007</v>
      </c>
      <c r="S15" s="25">
        <f t="shared" si="4"/>
        <v>89.252499999999998</v>
      </c>
      <c r="T15" s="27">
        <f t="shared" si="5"/>
        <v>-37.747500000000002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20937</v>
      </c>
      <c r="E16" s="30"/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22937</v>
      </c>
      <c r="N16" s="24">
        <f t="shared" si="1"/>
        <v>22937</v>
      </c>
      <c r="O16" s="25">
        <f t="shared" si="2"/>
        <v>630.76750000000004</v>
      </c>
      <c r="P16" s="26"/>
      <c r="Q16" s="26">
        <v>116</v>
      </c>
      <c r="R16" s="29">
        <f t="shared" si="3"/>
        <v>22190.232499999998</v>
      </c>
      <c r="S16" s="25">
        <f t="shared" si="4"/>
        <v>217.9015</v>
      </c>
      <c r="T16" s="27">
        <f t="shared" si="5"/>
        <v>101.9015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5621</v>
      </c>
      <c r="E17" s="30">
        <v>30</v>
      </c>
      <c r="F17" s="30">
        <v>20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7321</v>
      </c>
      <c r="N17" s="24">
        <f t="shared" si="1"/>
        <v>8231</v>
      </c>
      <c r="O17" s="25">
        <f t="shared" si="2"/>
        <v>201.32750000000001</v>
      </c>
      <c r="P17" s="26">
        <v>130</v>
      </c>
      <c r="Q17" s="26">
        <v>80</v>
      </c>
      <c r="R17" s="29">
        <f t="shared" si="3"/>
        <v>7949.6724999999997</v>
      </c>
      <c r="S17" s="25">
        <f t="shared" si="4"/>
        <v>69.549499999999995</v>
      </c>
      <c r="T17" s="27">
        <f t="shared" si="5"/>
        <v>-10.450500000000005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11843</v>
      </c>
      <c r="E18" s="30">
        <v>100</v>
      </c>
      <c r="F18" s="30">
        <v>100</v>
      </c>
      <c r="G18" s="30"/>
      <c r="H18" s="30">
        <v>100</v>
      </c>
      <c r="I18" s="20">
        <v>15</v>
      </c>
      <c r="J18" s="20"/>
      <c r="K18" s="20"/>
      <c r="L18" s="20"/>
      <c r="M18" s="20">
        <f t="shared" si="0"/>
        <v>15743</v>
      </c>
      <c r="N18" s="24">
        <f t="shared" si="1"/>
        <v>18608</v>
      </c>
      <c r="O18" s="25">
        <f t="shared" si="2"/>
        <v>432.9325</v>
      </c>
      <c r="P18" s="26"/>
      <c r="Q18" s="26">
        <v>100</v>
      </c>
      <c r="R18" s="29">
        <f t="shared" si="3"/>
        <v>18075.067499999997</v>
      </c>
      <c r="S18" s="25">
        <f t="shared" si="4"/>
        <v>149.55850000000001</v>
      </c>
      <c r="T18" s="27">
        <f t="shared" si="5"/>
        <v>49.558500000000009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2874</v>
      </c>
      <c r="N20" s="24">
        <f t="shared" si="1"/>
        <v>2874</v>
      </c>
      <c r="O20" s="25">
        <f t="shared" si="2"/>
        <v>79.034999999999997</v>
      </c>
      <c r="P20" s="26"/>
      <c r="Q20" s="26">
        <v>120</v>
      </c>
      <c r="R20" s="29">
        <f t="shared" si="3"/>
        <v>2674.9650000000001</v>
      </c>
      <c r="S20" s="25">
        <f t="shared" si="4"/>
        <v>27.303000000000001</v>
      </c>
      <c r="T20" s="27">
        <f t="shared" si="5"/>
        <v>-92.697000000000003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7066</v>
      </c>
      <c r="E21" s="30"/>
      <c r="F21" s="30"/>
      <c r="G21" s="30"/>
      <c r="H21" s="30"/>
      <c r="I21" s="20">
        <v>3</v>
      </c>
      <c r="J21" s="20"/>
      <c r="K21" s="20"/>
      <c r="L21" s="20"/>
      <c r="M21" s="20">
        <f t="shared" si="0"/>
        <v>7066</v>
      </c>
      <c r="N21" s="24">
        <f t="shared" si="1"/>
        <v>7639</v>
      </c>
      <c r="O21" s="25">
        <f t="shared" si="2"/>
        <v>194.315</v>
      </c>
      <c r="P21" s="26"/>
      <c r="Q21" s="26">
        <v>20</v>
      </c>
      <c r="R21" s="29">
        <f t="shared" si="3"/>
        <v>7424.6850000000004</v>
      </c>
      <c r="S21" s="25">
        <f t="shared" si="4"/>
        <v>67.126999999999995</v>
      </c>
      <c r="T21" s="27">
        <f t="shared" si="5"/>
        <v>47.126999999999995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18929</v>
      </c>
      <c r="E22" s="30"/>
      <c r="F22" s="30"/>
      <c r="G22" s="20"/>
      <c r="H22" s="30"/>
      <c r="I22" s="20">
        <v>25</v>
      </c>
      <c r="J22" s="20"/>
      <c r="K22" s="20"/>
      <c r="L22" s="20"/>
      <c r="M22" s="20">
        <f t="shared" si="0"/>
        <v>18929</v>
      </c>
      <c r="N22" s="24">
        <f t="shared" si="1"/>
        <v>23704</v>
      </c>
      <c r="O22" s="25">
        <f t="shared" si="2"/>
        <v>520.54750000000001</v>
      </c>
      <c r="P22" s="26"/>
      <c r="Q22" s="26">
        <v>150</v>
      </c>
      <c r="R22" s="29">
        <f t="shared" si="3"/>
        <v>23033.452499999999</v>
      </c>
      <c r="S22" s="25">
        <f t="shared" si="4"/>
        <v>179.82550000000001</v>
      </c>
      <c r="T22" s="27">
        <f t="shared" si="5"/>
        <v>29.825500000000005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6649</v>
      </c>
      <c r="E23" s="30"/>
      <c r="F23" s="30"/>
      <c r="G23" s="30"/>
      <c r="H23" s="30"/>
      <c r="I23" s="20">
        <v>30</v>
      </c>
      <c r="J23" s="20"/>
      <c r="K23" s="20">
        <v>15</v>
      </c>
      <c r="L23" s="20"/>
      <c r="M23" s="20">
        <f t="shared" si="0"/>
        <v>6649</v>
      </c>
      <c r="N23" s="24">
        <f t="shared" si="1"/>
        <v>15109</v>
      </c>
      <c r="O23" s="25">
        <f t="shared" si="2"/>
        <v>182.8475</v>
      </c>
      <c r="P23" s="26"/>
      <c r="Q23" s="26">
        <v>60</v>
      </c>
      <c r="R23" s="29">
        <f t="shared" si="3"/>
        <v>14866.1525</v>
      </c>
      <c r="S23" s="25">
        <f t="shared" si="4"/>
        <v>63.165500000000002</v>
      </c>
      <c r="T23" s="27">
        <f t="shared" si="5"/>
        <v>3.1655000000000015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23858</v>
      </c>
      <c r="E24" s="30"/>
      <c r="F24" s="30"/>
      <c r="G24" s="30"/>
      <c r="H24" s="30">
        <v>40</v>
      </c>
      <c r="I24" s="20">
        <v>4</v>
      </c>
      <c r="J24" s="20"/>
      <c r="K24" s="20"/>
      <c r="L24" s="20"/>
      <c r="M24" s="20">
        <f t="shared" si="0"/>
        <v>24218</v>
      </c>
      <c r="N24" s="24">
        <f t="shared" si="1"/>
        <v>24982</v>
      </c>
      <c r="O24" s="25">
        <f t="shared" si="2"/>
        <v>665.995</v>
      </c>
      <c r="P24" s="26"/>
      <c r="Q24" s="26"/>
      <c r="R24" s="29">
        <f t="shared" si="3"/>
        <v>24316.005000000001</v>
      </c>
      <c r="S24" s="25">
        <f t="shared" si="4"/>
        <v>230.071</v>
      </c>
      <c r="T24" s="27">
        <f t="shared" si="5"/>
        <v>230.071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7368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7368</v>
      </c>
      <c r="N25" s="24">
        <f t="shared" si="1"/>
        <v>8851</v>
      </c>
      <c r="O25" s="25">
        <f t="shared" si="2"/>
        <v>202.62</v>
      </c>
      <c r="P25" s="26"/>
      <c r="Q25" s="26">
        <v>89</v>
      </c>
      <c r="R25" s="29">
        <f t="shared" si="3"/>
        <v>8559.380000000001</v>
      </c>
      <c r="S25" s="25">
        <f t="shared" si="4"/>
        <v>69.995999999999995</v>
      </c>
      <c r="T25" s="27">
        <f t="shared" si="5"/>
        <v>-19.004000000000005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8383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8383</v>
      </c>
      <c r="N26" s="24">
        <f t="shared" si="1"/>
        <v>8383</v>
      </c>
      <c r="O26" s="25">
        <f t="shared" si="2"/>
        <v>230.5325</v>
      </c>
      <c r="P26" s="26"/>
      <c r="Q26" s="26">
        <v>80</v>
      </c>
      <c r="R26" s="29">
        <f t="shared" si="3"/>
        <v>8072.4674999999997</v>
      </c>
      <c r="S26" s="25">
        <f t="shared" si="4"/>
        <v>79.638499999999993</v>
      </c>
      <c r="T26" s="27">
        <f t="shared" si="5"/>
        <v>-0.36150000000000659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5394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5394</v>
      </c>
      <c r="N27" s="40">
        <f t="shared" si="1"/>
        <v>5394</v>
      </c>
      <c r="O27" s="25">
        <f t="shared" si="2"/>
        <v>148.33500000000001</v>
      </c>
      <c r="P27" s="41">
        <v>5000</v>
      </c>
      <c r="Q27" s="41">
        <v>100</v>
      </c>
      <c r="R27" s="29">
        <f t="shared" si="3"/>
        <v>5145.665</v>
      </c>
      <c r="S27" s="42">
        <f t="shared" si="4"/>
        <v>51.243000000000002</v>
      </c>
      <c r="T27" s="43">
        <f t="shared" si="5"/>
        <v>-48.756999999999998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201224</v>
      </c>
      <c r="E28" s="45">
        <f>SUM(E7:E27)</f>
        <v>200</v>
      </c>
      <c r="F28" s="45">
        <f t="shared" ref="F28:T28" si="6">SUM(F7:F27)</f>
        <v>290</v>
      </c>
      <c r="G28" s="45">
        <f t="shared" si="6"/>
        <v>0</v>
      </c>
      <c r="H28" s="45">
        <f t="shared" si="6"/>
        <v>910</v>
      </c>
      <c r="I28" s="45">
        <f t="shared" si="6"/>
        <v>150</v>
      </c>
      <c r="J28" s="45">
        <f t="shared" si="6"/>
        <v>26</v>
      </c>
      <c r="K28" s="45">
        <f t="shared" si="6"/>
        <v>39</v>
      </c>
      <c r="L28" s="45">
        <f t="shared" si="6"/>
        <v>0</v>
      </c>
      <c r="M28" s="45">
        <f t="shared" si="6"/>
        <v>216314</v>
      </c>
      <c r="N28" s="45">
        <f t="shared" si="6"/>
        <v>257028</v>
      </c>
      <c r="O28" s="46">
        <f t="shared" si="6"/>
        <v>5948.6349999999993</v>
      </c>
      <c r="P28" s="45">
        <f t="shared" si="6"/>
        <v>5130</v>
      </c>
      <c r="Q28" s="45">
        <f t="shared" si="6"/>
        <v>1993</v>
      </c>
      <c r="R28" s="45">
        <f t="shared" si="6"/>
        <v>249086.36500000002</v>
      </c>
      <c r="S28" s="45">
        <f t="shared" si="6"/>
        <v>2054.9830000000002</v>
      </c>
      <c r="T28" s="47">
        <f t="shared" si="6"/>
        <v>61.982999999999997</v>
      </c>
    </row>
    <row r="29" spans="1:20" ht="15.75" thickBot="1" x14ac:dyDescent="0.3">
      <c r="A29" s="95" t="s">
        <v>38</v>
      </c>
      <c r="B29" s="96"/>
      <c r="C29" s="97"/>
      <c r="D29" s="48">
        <f>D4+D5-D28</f>
        <v>725805</v>
      </c>
      <c r="E29" s="48">
        <f t="shared" ref="E29:L29" si="7">E4+E5-E28</f>
        <v>3980</v>
      </c>
      <c r="F29" s="48">
        <f t="shared" si="7"/>
        <v>12480</v>
      </c>
      <c r="G29" s="48">
        <f t="shared" si="7"/>
        <v>0</v>
      </c>
      <c r="H29" s="48">
        <f t="shared" si="7"/>
        <v>8570</v>
      </c>
      <c r="I29" s="48">
        <f t="shared" si="7"/>
        <v>638</v>
      </c>
      <c r="J29" s="48">
        <f t="shared" si="7"/>
        <v>117</v>
      </c>
      <c r="K29" s="48">
        <f t="shared" si="7"/>
        <v>79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7" priority="43" operator="equal">
      <formula>212030016606640</formula>
    </cfRule>
  </conditionalFormatting>
  <conditionalFormatting sqref="D29 E4:E6 E28:K29">
    <cfRule type="cellIs" dxfId="1216" priority="41" operator="equal">
      <formula>$E$4</formula>
    </cfRule>
    <cfRule type="cellIs" dxfId="1215" priority="42" operator="equal">
      <formula>2120</formula>
    </cfRule>
  </conditionalFormatting>
  <conditionalFormatting sqref="D29:E29 F4:F6 F28:F29">
    <cfRule type="cellIs" dxfId="1214" priority="39" operator="equal">
      <formula>$F$4</formula>
    </cfRule>
    <cfRule type="cellIs" dxfId="1213" priority="40" operator="equal">
      <formula>300</formula>
    </cfRule>
  </conditionalFormatting>
  <conditionalFormatting sqref="G4:G6 G28:G29">
    <cfRule type="cellIs" dxfId="1212" priority="37" operator="equal">
      <formula>$G$4</formula>
    </cfRule>
    <cfRule type="cellIs" dxfId="1211" priority="38" operator="equal">
      <formula>1660</formula>
    </cfRule>
  </conditionalFormatting>
  <conditionalFormatting sqref="H4:H6 H28:H29">
    <cfRule type="cellIs" dxfId="1210" priority="35" operator="equal">
      <formula>$H$4</formula>
    </cfRule>
    <cfRule type="cellIs" dxfId="1209" priority="36" operator="equal">
      <formula>6640</formula>
    </cfRule>
  </conditionalFormatting>
  <conditionalFormatting sqref="T6:T28">
    <cfRule type="cellIs" dxfId="1208" priority="34" operator="lessThan">
      <formula>0</formula>
    </cfRule>
  </conditionalFormatting>
  <conditionalFormatting sqref="T7:T27">
    <cfRule type="cellIs" dxfId="1207" priority="31" operator="lessThan">
      <formula>0</formula>
    </cfRule>
    <cfRule type="cellIs" dxfId="1206" priority="32" operator="lessThan">
      <formula>0</formula>
    </cfRule>
    <cfRule type="cellIs" dxfId="1205" priority="33" operator="lessThan">
      <formula>0</formula>
    </cfRule>
  </conditionalFormatting>
  <conditionalFormatting sqref="E4:E6 E28:K28">
    <cfRule type="cellIs" dxfId="1204" priority="30" operator="equal">
      <formula>$E$4</formula>
    </cfRule>
  </conditionalFormatting>
  <conditionalFormatting sqref="D28:D29 D6 D4:M4">
    <cfRule type="cellIs" dxfId="1203" priority="29" operator="equal">
      <formula>$D$4</formula>
    </cfRule>
  </conditionalFormatting>
  <conditionalFormatting sqref="I4:I6 I28:I29">
    <cfRule type="cellIs" dxfId="1202" priority="28" operator="equal">
      <formula>$I$4</formula>
    </cfRule>
  </conditionalFormatting>
  <conditionalFormatting sqref="J4:J6 J28:J29">
    <cfRule type="cellIs" dxfId="1201" priority="27" operator="equal">
      <formula>$J$4</formula>
    </cfRule>
  </conditionalFormatting>
  <conditionalFormatting sqref="K4:K6 K28:K29">
    <cfRule type="cellIs" dxfId="1200" priority="26" operator="equal">
      <formula>$K$4</formula>
    </cfRule>
  </conditionalFormatting>
  <conditionalFormatting sqref="M4:M6">
    <cfRule type="cellIs" dxfId="1199" priority="25" operator="equal">
      <formula>$L$4</formula>
    </cfRule>
  </conditionalFormatting>
  <conditionalFormatting sqref="T7:T28">
    <cfRule type="cellIs" dxfId="1198" priority="22" operator="lessThan">
      <formula>0</formula>
    </cfRule>
    <cfRule type="cellIs" dxfId="1197" priority="23" operator="lessThan">
      <formula>0</formula>
    </cfRule>
    <cfRule type="cellIs" dxfId="1196" priority="24" operator="lessThan">
      <formula>0</formula>
    </cfRule>
  </conditionalFormatting>
  <conditionalFormatting sqref="D5:K5">
    <cfRule type="cellIs" dxfId="1195" priority="21" operator="greaterThan">
      <formula>0</formula>
    </cfRule>
  </conditionalFormatting>
  <conditionalFormatting sqref="T6:T28">
    <cfRule type="cellIs" dxfId="1194" priority="20" operator="lessThan">
      <formula>0</formula>
    </cfRule>
  </conditionalFormatting>
  <conditionalFormatting sqref="T7:T27">
    <cfRule type="cellIs" dxfId="1193" priority="17" operator="lessThan">
      <formula>0</formula>
    </cfRule>
    <cfRule type="cellIs" dxfId="1192" priority="18" operator="lessThan">
      <formula>0</formula>
    </cfRule>
    <cfRule type="cellIs" dxfId="1191" priority="19" operator="lessThan">
      <formula>0</formula>
    </cfRule>
  </conditionalFormatting>
  <conditionalFormatting sqref="T7:T28">
    <cfRule type="cellIs" dxfId="1190" priority="14" operator="lessThan">
      <formula>0</formula>
    </cfRule>
    <cfRule type="cellIs" dxfId="1189" priority="15" operator="lessThan">
      <formula>0</formula>
    </cfRule>
    <cfRule type="cellIs" dxfId="1188" priority="16" operator="lessThan">
      <formula>0</formula>
    </cfRule>
  </conditionalFormatting>
  <conditionalFormatting sqref="D5:K5">
    <cfRule type="cellIs" dxfId="1187" priority="13" operator="greaterThan">
      <formula>0</formula>
    </cfRule>
  </conditionalFormatting>
  <conditionalFormatting sqref="L4 L6 L28:L29">
    <cfRule type="cellIs" dxfId="1186" priority="12" operator="equal">
      <formula>$L$4</formula>
    </cfRule>
  </conditionalFormatting>
  <conditionalFormatting sqref="D7:S7">
    <cfRule type="cellIs" dxfId="1185" priority="11" operator="greaterThan">
      <formula>0</formula>
    </cfRule>
  </conditionalFormatting>
  <conditionalFormatting sqref="D9:S9">
    <cfRule type="cellIs" dxfId="1184" priority="10" operator="greaterThan">
      <formula>0</formula>
    </cfRule>
  </conditionalFormatting>
  <conditionalFormatting sqref="D11:S11">
    <cfRule type="cellIs" dxfId="1183" priority="9" operator="greaterThan">
      <formula>0</formula>
    </cfRule>
  </conditionalFormatting>
  <conditionalFormatting sqref="D13:S13">
    <cfRule type="cellIs" dxfId="1182" priority="8" operator="greaterThan">
      <formula>0</formula>
    </cfRule>
  </conditionalFormatting>
  <conditionalFormatting sqref="D15:S15">
    <cfRule type="cellIs" dxfId="1181" priority="7" operator="greaterThan">
      <formula>0</formula>
    </cfRule>
  </conditionalFormatting>
  <conditionalFormatting sqref="D17:S17">
    <cfRule type="cellIs" dxfId="1180" priority="6" operator="greaterThan">
      <formula>0</formula>
    </cfRule>
  </conditionalFormatting>
  <conditionalFormatting sqref="D19:S19">
    <cfRule type="cellIs" dxfId="1179" priority="5" operator="greaterThan">
      <formula>0</formula>
    </cfRule>
  </conditionalFormatting>
  <conditionalFormatting sqref="D21:S21">
    <cfRule type="cellIs" dxfId="1178" priority="4" operator="greaterThan">
      <formula>0</formula>
    </cfRule>
  </conditionalFormatting>
  <conditionalFormatting sqref="D23:S23">
    <cfRule type="cellIs" dxfId="1177" priority="3" operator="greaterThan">
      <formula>0</formula>
    </cfRule>
  </conditionalFormatting>
  <conditionalFormatting sqref="D25:S25">
    <cfRule type="cellIs" dxfId="1176" priority="2" operator="greaterThan">
      <formula>0</formula>
    </cfRule>
  </conditionalFormatting>
  <conditionalFormatting sqref="D27:S27">
    <cfRule type="cellIs" dxfId="1175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53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'5'!D29</f>
        <v>725805</v>
      </c>
      <c r="E4" s="2">
        <f>'5'!E29</f>
        <v>3980</v>
      </c>
      <c r="F4" s="2">
        <f>'5'!F29</f>
        <v>12480</v>
      </c>
      <c r="G4" s="2">
        <f>'5'!G29</f>
        <v>0</v>
      </c>
      <c r="H4" s="2">
        <f>'5'!H29</f>
        <v>8570</v>
      </c>
      <c r="I4" s="2">
        <f>'5'!I29</f>
        <v>638</v>
      </c>
      <c r="J4" s="2">
        <f>'5'!J29</f>
        <v>117</v>
      </c>
      <c r="K4" s="2">
        <f>'5'!K29</f>
        <v>79</v>
      </c>
      <c r="L4" s="2">
        <f>'5'!L29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>
        <v>500</v>
      </c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11522</v>
      </c>
      <c r="E7" s="22"/>
      <c r="F7" s="22"/>
      <c r="G7" s="22"/>
      <c r="H7" s="22">
        <v>60</v>
      </c>
      <c r="I7" s="23"/>
      <c r="J7" s="23"/>
      <c r="K7" s="23">
        <v>3</v>
      </c>
      <c r="L7" s="23"/>
      <c r="M7" s="20">
        <f>D7+E7*20+F7*10+G7*9+H7*9</f>
        <v>12062</v>
      </c>
      <c r="N7" s="24">
        <f>D7+E7*20+F7*10+G7*9+H7*9+I7*191+J7*191+K7*182+L7*100</f>
        <v>12608</v>
      </c>
      <c r="O7" s="25">
        <f>M7*2.75%</f>
        <v>331.70499999999998</v>
      </c>
      <c r="P7" s="26"/>
      <c r="Q7" s="26">
        <v>97</v>
      </c>
      <c r="R7" s="24">
        <f>M7-(M7*2.75%)+I7*191+J7*191+K7*182+L7*100-Q7</f>
        <v>12179.295</v>
      </c>
      <c r="S7" s="25">
        <f>M7*0.95%</f>
        <v>114.589</v>
      </c>
      <c r="T7" s="27">
        <f>S7-Q7</f>
        <v>17.588999999999999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5501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5501</v>
      </c>
      <c r="N8" s="24">
        <f t="shared" ref="N8:N27" si="1">D8+E8*20+F8*10+G8*9+H8*9+I8*191+J8*191+K8*182+L8*100</f>
        <v>5501</v>
      </c>
      <c r="O8" s="25">
        <f t="shared" ref="O8:O27" si="2">M8*2.75%</f>
        <v>151.2775</v>
      </c>
      <c r="P8" s="26"/>
      <c r="Q8" s="26"/>
      <c r="R8" s="24">
        <f t="shared" ref="R8:R27" si="3">M8-(M8*2.75%)+I8*191+J8*191+K8*182+L8*100-Q8</f>
        <v>5349.7224999999999</v>
      </c>
      <c r="S8" s="25">
        <f t="shared" ref="S8:S27" si="4">M8*0.95%</f>
        <v>52.259499999999996</v>
      </c>
      <c r="T8" s="27">
        <f t="shared" ref="T8:T27" si="5">S8-Q8</f>
        <v>52.259499999999996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18864</v>
      </c>
      <c r="E9" s="30"/>
      <c r="F9" s="30"/>
      <c r="G9" s="30"/>
      <c r="H9" s="30">
        <v>100</v>
      </c>
      <c r="I9" s="20">
        <v>2</v>
      </c>
      <c r="J9" s="20"/>
      <c r="K9" s="20"/>
      <c r="L9" s="20"/>
      <c r="M9" s="20">
        <f t="shared" si="0"/>
        <v>19764</v>
      </c>
      <c r="N9" s="24">
        <f t="shared" si="1"/>
        <v>20146</v>
      </c>
      <c r="O9" s="25">
        <f t="shared" si="2"/>
        <v>543.51</v>
      </c>
      <c r="P9" s="26"/>
      <c r="Q9" s="26">
        <v>117</v>
      </c>
      <c r="R9" s="24">
        <f t="shared" si="3"/>
        <v>19485.490000000002</v>
      </c>
      <c r="S9" s="25">
        <f t="shared" si="4"/>
        <v>187.75799999999998</v>
      </c>
      <c r="T9" s="27">
        <f t="shared" si="5"/>
        <v>70.757999999999981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5253</v>
      </c>
      <c r="E10" s="30"/>
      <c r="F10" s="30"/>
      <c r="G10" s="30"/>
      <c r="H10" s="30">
        <v>60</v>
      </c>
      <c r="I10" s="20"/>
      <c r="J10" s="20"/>
      <c r="K10" s="20"/>
      <c r="L10" s="20"/>
      <c r="M10" s="20">
        <f t="shared" si="0"/>
        <v>5793</v>
      </c>
      <c r="N10" s="24">
        <f t="shared" si="1"/>
        <v>5793</v>
      </c>
      <c r="O10" s="25">
        <f t="shared" si="2"/>
        <v>159.3075</v>
      </c>
      <c r="P10" s="26"/>
      <c r="Q10" s="26">
        <v>33</v>
      </c>
      <c r="R10" s="24">
        <f t="shared" si="3"/>
        <v>5600.6925000000001</v>
      </c>
      <c r="S10" s="25">
        <f t="shared" si="4"/>
        <v>55.033499999999997</v>
      </c>
      <c r="T10" s="27">
        <f t="shared" si="5"/>
        <v>22.033499999999997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6633</v>
      </c>
      <c r="E11" s="30"/>
      <c r="F11" s="30">
        <v>20</v>
      </c>
      <c r="G11" s="32"/>
      <c r="H11" s="30">
        <v>80</v>
      </c>
      <c r="I11" s="20"/>
      <c r="J11" s="20"/>
      <c r="K11" s="20"/>
      <c r="L11" s="20"/>
      <c r="M11" s="20">
        <f t="shared" si="0"/>
        <v>7553</v>
      </c>
      <c r="N11" s="24">
        <f t="shared" si="1"/>
        <v>7553</v>
      </c>
      <c r="O11" s="25">
        <f t="shared" si="2"/>
        <v>207.70750000000001</v>
      </c>
      <c r="P11" s="26"/>
      <c r="Q11" s="26">
        <v>58</v>
      </c>
      <c r="R11" s="24">
        <f t="shared" si="3"/>
        <v>7287.2924999999996</v>
      </c>
      <c r="S11" s="25">
        <f t="shared" si="4"/>
        <v>71.753500000000003</v>
      </c>
      <c r="T11" s="27">
        <f t="shared" si="5"/>
        <v>13.753500000000003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5587</v>
      </c>
      <c r="E12" s="30">
        <v>10</v>
      </c>
      <c r="F12" s="30">
        <v>30</v>
      </c>
      <c r="G12" s="30"/>
      <c r="H12" s="30"/>
      <c r="I12" s="20">
        <v>25</v>
      </c>
      <c r="J12" s="20">
        <v>25</v>
      </c>
      <c r="K12" s="20">
        <v>5</v>
      </c>
      <c r="L12" s="20"/>
      <c r="M12" s="20">
        <f t="shared" si="0"/>
        <v>6087</v>
      </c>
      <c r="N12" s="24">
        <f t="shared" si="1"/>
        <v>16547</v>
      </c>
      <c r="O12" s="25">
        <f t="shared" si="2"/>
        <v>167.39250000000001</v>
      </c>
      <c r="P12" s="26"/>
      <c r="Q12" s="26">
        <v>29</v>
      </c>
      <c r="R12" s="24">
        <f t="shared" si="3"/>
        <v>16350.6075</v>
      </c>
      <c r="S12" s="25">
        <f t="shared" si="4"/>
        <v>57.826499999999996</v>
      </c>
      <c r="T12" s="27">
        <f t="shared" si="5"/>
        <v>28.826499999999996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4834</v>
      </c>
      <c r="E13" s="30"/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5374</v>
      </c>
      <c r="N13" s="24">
        <f t="shared" si="1"/>
        <v>5374</v>
      </c>
      <c r="O13" s="25">
        <f t="shared" si="2"/>
        <v>147.785</v>
      </c>
      <c r="P13" s="26"/>
      <c r="Q13" s="26"/>
      <c r="R13" s="24">
        <f t="shared" si="3"/>
        <v>5226.2150000000001</v>
      </c>
      <c r="S13" s="25">
        <f t="shared" si="4"/>
        <v>51.052999999999997</v>
      </c>
      <c r="T13" s="27">
        <f t="shared" si="5"/>
        <v>51.052999999999997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11269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11269</v>
      </c>
      <c r="N14" s="24">
        <f t="shared" si="1"/>
        <v>12224</v>
      </c>
      <c r="O14" s="25">
        <f t="shared" si="2"/>
        <v>309.89749999999998</v>
      </c>
      <c r="P14" s="26"/>
      <c r="Q14" s="26"/>
      <c r="R14" s="24">
        <f t="shared" si="3"/>
        <v>11914.102500000001</v>
      </c>
      <c r="S14" s="25">
        <f t="shared" si="4"/>
        <v>107.05549999999999</v>
      </c>
      <c r="T14" s="27">
        <f t="shared" si="5"/>
        <v>107.05549999999999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16070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16610</v>
      </c>
      <c r="N15" s="24">
        <f t="shared" si="1"/>
        <v>16610</v>
      </c>
      <c r="O15" s="25">
        <f t="shared" si="2"/>
        <v>456.77499999999998</v>
      </c>
      <c r="P15" s="26"/>
      <c r="Q15" s="26">
        <v>133</v>
      </c>
      <c r="R15" s="24">
        <f t="shared" si="3"/>
        <v>16020.225</v>
      </c>
      <c r="S15" s="25">
        <f t="shared" si="4"/>
        <v>157.79499999999999</v>
      </c>
      <c r="T15" s="27">
        <f t="shared" si="5"/>
        <v>24.794999999999987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9040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9040</v>
      </c>
      <c r="N16" s="24">
        <f t="shared" si="1"/>
        <v>9040</v>
      </c>
      <c r="O16" s="25">
        <f t="shared" si="2"/>
        <v>248.6</v>
      </c>
      <c r="P16" s="26">
        <v>5041</v>
      </c>
      <c r="Q16" s="26">
        <v>120</v>
      </c>
      <c r="R16" s="24">
        <f t="shared" si="3"/>
        <v>8671.4</v>
      </c>
      <c r="S16" s="25">
        <f t="shared" si="4"/>
        <v>85.88</v>
      </c>
      <c r="T16" s="27">
        <f t="shared" si="5"/>
        <v>-34.120000000000005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10188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11088</v>
      </c>
      <c r="N17" s="24">
        <f t="shared" si="1"/>
        <v>11088</v>
      </c>
      <c r="O17" s="25">
        <f t="shared" si="2"/>
        <v>304.92</v>
      </c>
      <c r="P17" s="26"/>
      <c r="Q17" s="26">
        <v>83</v>
      </c>
      <c r="R17" s="24">
        <f t="shared" si="3"/>
        <v>10700.08</v>
      </c>
      <c r="S17" s="25">
        <f t="shared" si="4"/>
        <v>105.336</v>
      </c>
      <c r="T17" s="27">
        <f t="shared" si="5"/>
        <v>22.335999999999999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10384</v>
      </c>
      <c r="E18" s="30"/>
      <c r="F18" s="30"/>
      <c r="G18" s="30"/>
      <c r="H18" s="30"/>
      <c r="I18" s="20">
        <v>5</v>
      </c>
      <c r="J18" s="20"/>
      <c r="K18" s="20">
        <v>2</v>
      </c>
      <c r="L18" s="20"/>
      <c r="M18" s="20">
        <f t="shared" si="0"/>
        <v>10384</v>
      </c>
      <c r="N18" s="24">
        <f t="shared" si="1"/>
        <v>11703</v>
      </c>
      <c r="O18" s="25">
        <f t="shared" si="2"/>
        <v>285.56</v>
      </c>
      <c r="P18" s="26"/>
      <c r="Q18" s="26">
        <v>147</v>
      </c>
      <c r="R18" s="24">
        <f t="shared" si="3"/>
        <v>11270.44</v>
      </c>
      <c r="S18" s="25">
        <f t="shared" si="4"/>
        <v>98.647999999999996</v>
      </c>
      <c r="T18" s="27">
        <f t="shared" si="5"/>
        <v>-48.352000000000004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20888</v>
      </c>
      <c r="E19" s="30">
        <v>10</v>
      </c>
      <c r="F19" s="30">
        <v>30</v>
      </c>
      <c r="G19" s="30"/>
      <c r="H19" s="30">
        <v>140</v>
      </c>
      <c r="I19" s="20">
        <v>5</v>
      </c>
      <c r="J19" s="20"/>
      <c r="K19" s="20">
        <v>4</v>
      </c>
      <c r="L19" s="20"/>
      <c r="M19" s="20">
        <f t="shared" si="0"/>
        <v>22648</v>
      </c>
      <c r="N19" s="24">
        <f t="shared" si="1"/>
        <v>24331</v>
      </c>
      <c r="O19" s="25">
        <f t="shared" si="2"/>
        <v>622.82000000000005</v>
      </c>
      <c r="P19" s="26">
        <v>1800</v>
      </c>
      <c r="Q19" s="26">
        <v>120</v>
      </c>
      <c r="R19" s="24">
        <f t="shared" si="3"/>
        <v>23588.18</v>
      </c>
      <c r="S19" s="25">
        <f t="shared" si="4"/>
        <v>215.15600000000001</v>
      </c>
      <c r="T19" s="27">
        <f t="shared" si="5"/>
        <v>95.156000000000006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2463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2463</v>
      </c>
      <c r="N20" s="24">
        <f t="shared" si="1"/>
        <v>2463</v>
      </c>
      <c r="O20" s="25">
        <f t="shared" si="2"/>
        <v>67.732500000000002</v>
      </c>
      <c r="P20" s="26"/>
      <c r="Q20" s="26">
        <v>120</v>
      </c>
      <c r="R20" s="24">
        <f t="shared" si="3"/>
        <v>2275.2674999999999</v>
      </c>
      <c r="S20" s="25">
        <f t="shared" si="4"/>
        <v>23.398499999999999</v>
      </c>
      <c r="T20" s="27">
        <f t="shared" si="5"/>
        <v>-96.601500000000001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5402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5402</v>
      </c>
      <c r="N21" s="24">
        <f t="shared" si="1"/>
        <v>6357</v>
      </c>
      <c r="O21" s="25">
        <f t="shared" si="2"/>
        <v>148.55500000000001</v>
      </c>
      <c r="P21" s="26"/>
      <c r="Q21" s="26">
        <v>20</v>
      </c>
      <c r="R21" s="24">
        <f t="shared" si="3"/>
        <v>6188.4449999999997</v>
      </c>
      <c r="S21" s="25">
        <f t="shared" si="4"/>
        <v>51.318999999999996</v>
      </c>
      <c r="T21" s="27">
        <f t="shared" si="5"/>
        <v>31.318999999999996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10542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10542</v>
      </c>
      <c r="N22" s="24">
        <f t="shared" si="1"/>
        <v>10542</v>
      </c>
      <c r="O22" s="25">
        <f t="shared" si="2"/>
        <v>289.90500000000003</v>
      </c>
      <c r="P22" s="26"/>
      <c r="Q22" s="26">
        <v>100</v>
      </c>
      <c r="R22" s="24">
        <f t="shared" si="3"/>
        <v>10152.094999999999</v>
      </c>
      <c r="S22" s="25">
        <f t="shared" si="4"/>
        <v>100.149</v>
      </c>
      <c r="T22" s="27">
        <f t="shared" si="5"/>
        <v>0.14900000000000091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7658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7658</v>
      </c>
      <c r="N23" s="24">
        <f t="shared" si="1"/>
        <v>7658</v>
      </c>
      <c r="O23" s="25">
        <f t="shared" si="2"/>
        <v>210.595</v>
      </c>
      <c r="P23" s="26"/>
      <c r="Q23" s="26">
        <v>70</v>
      </c>
      <c r="R23" s="24">
        <f t="shared" si="3"/>
        <v>7377.4049999999997</v>
      </c>
      <c r="S23" s="25">
        <f t="shared" si="4"/>
        <v>72.751000000000005</v>
      </c>
      <c r="T23" s="27">
        <f t="shared" si="5"/>
        <v>2.7510000000000048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12642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12642</v>
      </c>
      <c r="N24" s="24">
        <f t="shared" si="1"/>
        <v>12642</v>
      </c>
      <c r="O24" s="25">
        <f t="shared" si="2"/>
        <v>347.65500000000003</v>
      </c>
      <c r="P24" s="26"/>
      <c r="Q24" s="26"/>
      <c r="R24" s="24">
        <f t="shared" si="3"/>
        <v>12294.344999999999</v>
      </c>
      <c r="S24" s="25">
        <f t="shared" si="4"/>
        <v>120.099</v>
      </c>
      <c r="T24" s="27">
        <f t="shared" si="5"/>
        <v>120.099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7445</v>
      </c>
      <c r="E25" s="30"/>
      <c r="F25" s="30"/>
      <c r="G25" s="30"/>
      <c r="H25" s="30">
        <v>80</v>
      </c>
      <c r="I25" s="20"/>
      <c r="J25" s="20">
        <v>3</v>
      </c>
      <c r="K25" s="20">
        <v>5</v>
      </c>
      <c r="L25" s="20"/>
      <c r="M25" s="20">
        <f t="shared" si="0"/>
        <v>8165</v>
      </c>
      <c r="N25" s="24">
        <f t="shared" si="1"/>
        <v>9648</v>
      </c>
      <c r="O25" s="25">
        <f t="shared" si="2"/>
        <v>224.53749999999999</v>
      </c>
      <c r="P25" s="26">
        <v>19500</v>
      </c>
      <c r="Q25" s="26">
        <v>84</v>
      </c>
      <c r="R25" s="24">
        <f t="shared" si="3"/>
        <v>9339.4624999999996</v>
      </c>
      <c r="S25" s="25">
        <f t="shared" si="4"/>
        <v>77.567499999999995</v>
      </c>
      <c r="T25" s="27">
        <f t="shared" si="5"/>
        <v>-6.4325000000000045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9667</v>
      </c>
      <c r="E26" s="29"/>
      <c r="F26" s="30"/>
      <c r="G26" s="30"/>
      <c r="H26" s="30"/>
      <c r="I26" s="20">
        <v>10</v>
      </c>
      <c r="J26" s="20"/>
      <c r="K26" s="20"/>
      <c r="L26" s="20"/>
      <c r="M26" s="20">
        <f t="shared" si="0"/>
        <v>9667</v>
      </c>
      <c r="N26" s="24">
        <f t="shared" si="1"/>
        <v>11577</v>
      </c>
      <c r="O26" s="25">
        <f t="shared" si="2"/>
        <v>265.84250000000003</v>
      </c>
      <c r="P26" s="26"/>
      <c r="Q26" s="26">
        <v>111</v>
      </c>
      <c r="R26" s="24">
        <f t="shared" si="3"/>
        <v>11200.157499999999</v>
      </c>
      <c r="S26" s="25">
        <f t="shared" si="4"/>
        <v>91.836500000000001</v>
      </c>
      <c r="T26" s="27">
        <f t="shared" si="5"/>
        <v>-19.163499999999999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5769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5769</v>
      </c>
      <c r="N27" s="40">
        <f t="shared" si="1"/>
        <v>5769</v>
      </c>
      <c r="O27" s="25">
        <f t="shared" si="2"/>
        <v>158.64750000000001</v>
      </c>
      <c r="P27" s="41"/>
      <c r="Q27" s="41">
        <v>100</v>
      </c>
      <c r="R27" s="24">
        <f t="shared" si="3"/>
        <v>5510.3525</v>
      </c>
      <c r="S27" s="42">
        <f t="shared" si="4"/>
        <v>54.805500000000002</v>
      </c>
      <c r="T27" s="43">
        <f t="shared" si="5"/>
        <v>-45.194499999999998</v>
      </c>
    </row>
    <row r="28" spans="1:20" ht="16.5" thickBot="1" x14ac:dyDescent="0.3">
      <c r="A28" s="92" t="s">
        <v>37</v>
      </c>
      <c r="B28" s="93"/>
      <c r="C28" s="94"/>
      <c r="D28" s="44">
        <f>SUM(D7:D27)</f>
        <v>197621</v>
      </c>
      <c r="E28" s="45">
        <f>SUM(E7:E27)</f>
        <v>20</v>
      </c>
      <c r="F28" s="45">
        <f t="shared" ref="F28:T28" si="6">SUM(F7:F27)</f>
        <v>80</v>
      </c>
      <c r="G28" s="45">
        <f t="shared" si="6"/>
        <v>0</v>
      </c>
      <c r="H28" s="45">
        <f t="shared" si="6"/>
        <v>740</v>
      </c>
      <c r="I28" s="45">
        <f t="shared" si="6"/>
        <v>57</v>
      </c>
      <c r="J28" s="45">
        <f t="shared" si="6"/>
        <v>28</v>
      </c>
      <c r="K28" s="45">
        <f t="shared" si="6"/>
        <v>19</v>
      </c>
      <c r="L28" s="45">
        <f t="shared" si="6"/>
        <v>0</v>
      </c>
      <c r="M28" s="45">
        <f t="shared" si="6"/>
        <v>205481</v>
      </c>
      <c r="N28" s="45">
        <f t="shared" si="6"/>
        <v>225174</v>
      </c>
      <c r="O28" s="46">
        <f t="shared" si="6"/>
        <v>5650.7275</v>
      </c>
      <c r="P28" s="45">
        <f t="shared" si="6"/>
        <v>26341</v>
      </c>
      <c r="Q28" s="45">
        <f t="shared" si="6"/>
        <v>1542</v>
      </c>
      <c r="R28" s="45">
        <f t="shared" si="6"/>
        <v>217981.27250000002</v>
      </c>
      <c r="S28" s="45">
        <f t="shared" si="6"/>
        <v>1952.0694999999996</v>
      </c>
      <c r="T28" s="47">
        <f t="shared" si="6"/>
        <v>410.06949999999995</v>
      </c>
    </row>
    <row r="29" spans="1:20" ht="15.75" thickBot="1" x14ac:dyDescent="0.3">
      <c r="A29" s="95" t="s">
        <v>38</v>
      </c>
      <c r="B29" s="96"/>
      <c r="C29" s="97"/>
      <c r="D29" s="48">
        <f>D4+D5-D28</f>
        <v>528184</v>
      </c>
      <c r="E29" s="48">
        <f t="shared" ref="E29:L29" si="7">E4+E5-E28</f>
        <v>3960</v>
      </c>
      <c r="F29" s="48">
        <f t="shared" si="7"/>
        <v>12400</v>
      </c>
      <c r="G29" s="48">
        <f t="shared" si="7"/>
        <v>0</v>
      </c>
      <c r="H29" s="48">
        <f t="shared" si="7"/>
        <v>7830</v>
      </c>
      <c r="I29" s="48">
        <f t="shared" si="7"/>
        <v>581</v>
      </c>
      <c r="J29" s="48">
        <f t="shared" si="7"/>
        <v>89</v>
      </c>
      <c r="K29" s="48">
        <f t="shared" si="7"/>
        <v>560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4" priority="43" operator="equal">
      <formula>212030016606640</formula>
    </cfRule>
  </conditionalFormatting>
  <conditionalFormatting sqref="D29 E4:E6 E28:K29">
    <cfRule type="cellIs" dxfId="1173" priority="41" operator="equal">
      <formula>$E$4</formula>
    </cfRule>
    <cfRule type="cellIs" dxfId="1172" priority="42" operator="equal">
      <formula>2120</formula>
    </cfRule>
  </conditionalFormatting>
  <conditionalFormatting sqref="D29:E29 F4:F6 F28:F29">
    <cfRule type="cellIs" dxfId="1171" priority="39" operator="equal">
      <formula>$F$4</formula>
    </cfRule>
    <cfRule type="cellIs" dxfId="1170" priority="40" operator="equal">
      <formula>300</formula>
    </cfRule>
  </conditionalFormatting>
  <conditionalFormatting sqref="G4:G6 G28:G29">
    <cfRule type="cellIs" dxfId="1169" priority="37" operator="equal">
      <formula>$G$4</formula>
    </cfRule>
    <cfRule type="cellIs" dxfId="1168" priority="38" operator="equal">
      <formula>1660</formula>
    </cfRule>
  </conditionalFormatting>
  <conditionalFormatting sqref="H4:H6 H28:H29">
    <cfRule type="cellIs" dxfId="1167" priority="35" operator="equal">
      <formula>$H$4</formula>
    </cfRule>
    <cfRule type="cellIs" dxfId="1166" priority="36" operator="equal">
      <formula>6640</formula>
    </cfRule>
  </conditionalFormatting>
  <conditionalFormatting sqref="T6:T28">
    <cfRule type="cellIs" dxfId="1165" priority="34" operator="lessThan">
      <formula>0</formula>
    </cfRule>
  </conditionalFormatting>
  <conditionalFormatting sqref="T7:T27">
    <cfRule type="cellIs" dxfId="1164" priority="31" operator="lessThan">
      <formula>0</formula>
    </cfRule>
    <cfRule type="cellIs" dxfId="1163" priority="32" operator="lessThan">
      <formula>0</formula>
    </cfRule>
    <cfRule type="cellIs" dxfId="1162" priority="33" operator="lessThan">
      <formula>0</formula>
    </cfRule>
  </conditionalFormatting>
  <conditionalFormatting sqref="E4:E6 E28:K28">
    <cfRule type="cellIs" dxfId="1161" priority="30" operator="equal">
      <formula>$E$4</formula>
    </cfRule>
  </conditionalFormatting>
  <conditionalFormatting sqref="D28:D29 D6 D4:M4">
    <cfRule type="cellIs" dxfId="1160" priority="29" operator="equal">
      <formula>$D$4</formula>
    </cfRule>
  </conditionalFormatting>
  <conditionalFormatting sqref="I4:I6 I28:I29">
    <cfRule type="cellIs" dxfId="1159" priority="28" operator="equal">
      <formula>$I$4</formula>
    </cfRule>
  </conditionalFormatting>
  <conditionalFormatting sqref="J4:J6 J28:J29">
    <cfRule type="cellIs" dxfId="1158" priority="27" operator="equal">
      <formula>$J$4</formula>
    </cfRule>
  </conditionalFormatting>
  <conditionalFormatting sqref="K4:K6 K28:K29">
    <cfRule type="cellIs" dxfId="1157" priority="26" operator="equal">
      <formula>$K$4</formula>
    </cfRule>
  </conditionalFormatting>
  <conditionalFormatting sqref="M4:M6">
    <cfRule type="cellIs" dxfId="1156" priority="25" operator="equal">
      <formula>$L$4</formula>
    </cfRule>
  </conditionalFormatting>
  <conditionalFormatting sqref="T7:T28">
    <cfRule type="cellIs" dxfId="1155" priority="22" operator="lessThan">
      <formula>0</formula>
    </cfRule>
    <cfRule type="cellIs" dxfId="1154" priority="23" operator="lessThan">
      <formula>0</formula>
    </cfRule>
    <cfRule type="cellIs" dxfId="1153" priority="24" operator="lessThan">
      <formula>0</formula>
    </cfRule>
  </conditionalFormatting>
  <conditionalFormatting sqref="D5:K5">
    <cfRule type="cellIs" dxfId="1152" priority="21" operator="greaterThan">
      <formula>0</formula>
    </cfRule>
  </conditionalFormatting>
  <conditionalFormatting sqref="T6:T28">
    <cfRule type="cellIs" dxfId="1151" priority="20" operator="lessThan">
      <formula>0</formula>
    </cfRule>
  </conditionalFormatting>
  <conditionalFormatting sqref="T7:T27">
    <cfRule type="cellIs" dxfId="1150" priority="17" operator="lessThan">
      <formula>0</formula>
    </cfRule>
    <cfRule type="cellIs" dxfId="1149" priority="18" operator="lessThan">
      <formula>0</formula>
    </cfRule>
    <cfRule type="cellIs" dxfId="1148" priority="19" operator="lessThan">
      <formula>0</formula>
    </cfRule>
  </conditionalFormatting>
  <conditionalFormatting sqref="T7:T28">
    <cfRule type="cellIs" dxfId="1147" priority="14" operator="lessThan">
      <formula>0</formula>
    </cfRule>
    <cfRule type="cellIs" dxfId="1146" priority="15" operator="lessThan">
      <formula>0</formula>
    </cfRule>
    <cfRule type="cellIs" dxfId="1145" priority="16" operator="lessThan">
      <formula>0</formula>
    </cfRule>
  </conditionalFormatting>
  <conditionalFormatting sqref="D5:K5">
    <cfRule type="cellIs" dxfId="1144" priority="13" operator="greaterThan">
      <formula>0</formula>
    </cfRule>
  </conditionalFormatting>
  <conditionalFormatting sqref="L4 L6 L28:L29">
    <cfRule type="cellIs" dxfId="1143" priority="12" operator="equal">
      <formula>$L$4</formula>
    </cfRule>
  </conditionalFormatting>
  <conditionalFormatting sqref="D7:S7">
    <cfRule type="cellIs" dxfId="1142" priority="11" operator="greaterThan">
      <formula>0</formula>
    </cfRule>
  </conditionalFormatting>
  <conditionalFormatting sqref="D9:S9">
    <cfRule type="cellIs" dxfId="1141" priority="10" operator="greaterThan">
      <formula>0</formula>
    </cfRule>
  </conditionalFormatting>
  <conditionalFormatting sqref="D11:S11">
    <cfRule type="cellIs" dxfId="1140" priority="9" operator="greaterThan">
      <formula>0</formula>
    </cfRule>
  </conditionalFormatting>
  <conditionalFormatting sqref="D13:S13">
    <cfRule type="cellIs" dxfId="1139" priority="8" operator="greaterThan">
      <formula>0</formula>
    </cfRule>
  </conditionalFormatting>
  <conditionalFormatting sqref="D15:S15">
    <cfRule type="cellIs" dxfId="1138" priority="7" operator="greaterThan">
      <formula>0</formula>
    </cfRule>
  </conditionalFormatting>
  <conditionalFormatting sqref="D17:S17">
    <cfRule type="cellIs" dxfId="1137" priority="6" operator="greaterThan">
      <formula>0</formula>
    </cfRule>
  </conditionalFormatting>
  <conditionalFormatting sqref="D19:S19">
    <cfRule type="cellIs" dxfId="1136" priority="5" operator="greaterThan">
      <formula>0</formula>
    </cfRule>
  </conditionalFormatting>
  <conditionalFormatting sqref="D21:S21">
    <cfRule type="cellIs" dxfId="1135" priority="4" operator="greaterThan">
      <formula>0</formula>
    </cfRule>
  </conditionalFormatting>
  <conditionalFormatting sqref="D23:S23">
    <cfRule type="cellIs" dxfId="1134" priority="3" operator="greaterThan">
      <formula>0</formula>
    </cfRule>
  </conditionalFormatting>
  <conditionalFormatting sqref="D25:S25">
    <cfRule type="cellIs" dxfId="1133" priority="2" operator="greaterThan">
      <formula>0</formula>
    </cfRule>
  </conditionalFormatting>
  <conditionalFormatting sqref="D27:S27">
    <cfRule type="cellIs" dxfId="11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59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'6'!D29</f>
        <v>528184</v>
      </c>
      <c r="E4" s="2">
        <f>'6'!E29</f>
        <v>3960</v>
      </c>
      <c r="F4" s="2">
        <f>'6'!F29</f>
        <v>12400</v>
      </c>
      <c r="G4" s="2">
        <f>'6'!G29</f>
        <v>0</v>
      </c>
      <c r="H4" s="2">
        <f>'6'!H29</f>
        <v>7830</v>
      </c>
      <c r="I4" s="2">
        <f>'6'!I29</f>
        <v>581</v>
      </c>
      <c r="J4" s="2">
        <f>'6'!J29</f>
        <v>89</v>
      </c>
      <c r="K4" s="2">
        <f>'6'!K29</f>
        <v>560</v>
      </c>
      <c r="L4" s="2">
        <f>'6'!L29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>
        <v>470377</v>
      </c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10769</v>
      </c>
      <c r="E7" s="22">
        <v>40</v>
      </c>
      <c r="F7" s="22">
        <v>50</v>
      </c>
      <c r="G7" s="22"/>
      <c r="H7" s="22">
        <v>30</v>
      </c>
      <c r="I7" s="23"/>
      <c r="J7" s="23"/>
      <c r="K7" s="23">
        <v>3</v>
      </c>
      <c r="L7" s="23"/>
      <c r="M7" s="20">
        <f>D7+E7*20+F7*10+G7*9+H7*9</f>
        <v>12339</v>
      </c>
      <c r="N7" s="24">
        <f>D7+E7*20+F7*10+G7*9+H7*9+I7*191+J7*191+K7*182+L7*100</f>
        <v>12885</v>
      </c>
      <c r="O7" s="25">
        <f>M7*2.75%</f>
        <v>339.32249999999999</v>
      </c>
      <c r="P7" s="26">
        <v>60</v>
      </c>
      <c r="Q7" s="26">
        <v>95</v>
      </c>
      <c r="R7" s="24">
        <f>M7-(M7*2.75%)+I7*191+J7*191+K7*182+L7*100-Q7</f>
        <v>12450.6775</v>
      </c>
      <c r="S7" s="25">
        <f>M7*0.95%</f>
        <v>117.2205</v>
      </c>
      <c r="T7" s="27">
        <f>S7-Q7</f>
        <v>22.220500000000001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5919</v>
      </c>
      <c r="E8" s="30"/>
      <c r="F8" s="30"/>
      <c r="G8" s="30"/>
      <c r="H8" s="30">
        <v>40</v>
      </c>
      <c r="I8" s="20">
        <v>1</v>
      </c>
      <c r="J8" s="20"/>
      <c r="K8" s="20"/>
      <c r="L8" s="20"/>
      <c r="M8" s="20">
        <f t="shared" ref="M8:M27" si="0">D8+E8*20+F8*10+G8*9+H8*9</f>
        <v>6279</v>
      </c>
      <c r="N8" s="24">
        <f t="shared" ref="N8:N27" si="1">D8+E8*20+F8*10+G8*9+H8*9+I8*191+J8*191+K8*182+L8*100</f>
        <v>6470</v>
      </c>
      <c r="O8" s="25">
        <f t="shared" ref="O8:O27" si="2">M8*2.75%</f>
        <v>172.67250000000001</v>
      </c>
      <c r="P8" s="26"/>
      <c r="Q8" s="26"/>
      <c r="R8" s="24">
        <f t="shared" ref="R8:R27" si="3">M8-(M8*2.75%)+I8*191+J8*191+K8*182+L8*100-Q8</f>
        <v>6297.3275000000003</v>
      </c>
      <c r="S8" s="25">
        <f t="shared" ref="S8:S27" si="4">M8*0.95%</f>
        <v>59.650500000000001</v>
      </c>
      <c r="T8" s="27">
        <f t="shared" ref="T8:T27" si="5">S8-Q8</f>
        <v>59.650500000000001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17184</v>
      </c>
      <c r="E9" s="30"/>
      <c r="F9" s="30"/>
      <c r="G9" s="30"/>
      <c r="H9" s="30">
        <v>100</v>
      </c>
      <c r="I9" s="20"/>
      <c r="J9" s="20"/>
      <c r="K9" s="20"/>
      <c r="L9" s="20"/>
      <c r="M9" s="20">
        <f t="shared" si="0"/>
        <v>18084</v>
      </c>
      <c r="N9" s="24">
        <f t="shared" si="1"/>
        <v>18084</v>
      </c>
      <c r="O9" s="25">
        <f t="shared" si="2"/>
        <v>497.31</v>
      </c>
      <c r="P9" s="26"/>
      <c r="Q9" s="26">
        <v>116</v>
      </c>
      <c r="R9" s="24">
        <f t="shared" si="3"/>
        <v>17470.689999999999</v>
      </c>
      <c r="S9" s="25">
        <f t="shared" si="4"/>
        <v>171.798</v>
      </c>
      <c r="T9" s="27">
        <f t="shared" si="5"/>
        <v>55.798000000000002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5509</v>
      </c>
      <c r="E10" s="30"/>
      <c r="F10" s="30">
        <v>20</v>
      </c>
      <c r="G10" s="30"/>
      <c r="H10" s="30">
        <v>20</v>
      </c>
      <c r="I10" s="20">
        <v>10</v>
      </c>
      <c r="J10" s="20"/>
      <c r="K10" s="20"/>
      <c r="L10" s="20"/>
      <c r="M10" s="20">
        <f t="shared" si="0"/>
        <v>5889</v>
      </c>
      <c r="N10" s="24">
        <f t="shared" si="1"/>
        <v>7799</v>
      </c>
      <c r="O10" s="25">
        <f t="shared" si="2"/>
        <v>161.94749999999999</v>
      </c>
      <c r="P10" s="26"/>
      <c r="Q10" s="26">
        <v>27</v>
      </c>
      <c r="R10" s="24">
        <f t="shared" si="3"/>
        <v>7610.0524999999998</v>
      </c>
      <c r="S10" s="25">
        <f t="shared" si="4"/>
        <v>55.945499999999996</v>
      </c>
      <c r="T10" s="27">
        <f t="shared" si="5"/>
        <v>28.945499999999996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6078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6078</v>
      </c>
      <c r="N11" s="24">
        <f t="shared" si="1"/>
        <v>6078</v>
      </c>
      <c r="O11" s="25">
        <f t="shared" si="2"/>
        <v>167.14500000000001</v>
      </c>
      <c r="P11" s="26"/>
      <c r="Q11" s="26">
        <v>40</v>
      </c>
      <c r="R11" s="24">
        <f t="shared" si="3"/>
        <v>5870.8549999999996</v>
      </c>
      <c r="S11" s="25">
        <f t="shared" si="4"/>
        <v>57.741</v>
      </c>
      <c r="T11" s="27">
        <f t="shared" si="5"/>
        <v>17.741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6489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6489</v>
      </c>
      <c r="N12" s="24">
        <f t="shared" si="1"/>
        <v>6489</v>
      </c>
      <c r="O12" s="25">
        <f t="shared" si="2"/>
        <v>178.44749999999999</v>
      </c>
      <c r="P12" s="26"/>
      <c r="Q12" s="26">
        <v>30</v>
      </c>
      <c r="R12" s="24">
        <f t="shared" si="3"/>
        <v>6280.5524999999998</v>
      </c>
      <c r="S12" s="25">
        <f t="shared" si="4"/>
        <v>61.645499999999998</v>
      </c>
      <c r="T12" s="27">
        <f t="shared" si="5"/>
        <v>31.645499999999998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7098</v>
      </c>
      <c r="E13" s="30"/>
      <c r="F13" s="30"/>
      <c r="G13" s="30"/>
      <c r="H13" s="30">
        <v>40</v>
      </c>
      <c r="I13" s="20">
        <v>50</v>
      </c>
      <c r="J13" s="20"/>
      <c r="K13" s="20"/>
      <c r="L13" s="20"/>
      <c r="M13" s="20">
        <f t="shared" si="0"/>
        <v>7458</v>
      </c>
      <c r="N13" s="24">
        <f t="shared" si="1"/>
        <v>17008</v>
      </c>
      <c r="O13" s="25">
        <f t="shared" si="2"/>
        <v>205.095</v>
      </c>
      <c r="P13" s="26"/>
      <c r="Q13" s="26"/>
      <c r="R13" s="24">
        <f t="shared" si="3"/>
        <v>16802.904999999999</v>
      </c>
      <c r="S13" s="25">
        <f t="shared" si="4"/>
        <v>70.850999999999999</v>
      </c>
      <c r="T13" s="27">
        <f t="shared" si="5"/>
        <v>70.850999999999999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17873</v>
      </c>
      <c r="E14" s="30"/>
      <c r="F14" s="30"/>
      <c r="G14" s="30"/>
      <c r="H14" s="30"/>
      <c r="I14" s="20">
        <v>2</v>
      </c>
      <c r="J14" s="20"/>
      <c r="K14" s="20">
        <v>3</v>
      </c>
      <c r="L14" s="20"/>
      <c r="M14" s="20">
        <f t="shared" si="0"/>
        <v>17873</v>
      </c>
      <c r="N14" s="24">
        <f t="shared" si="1"/>
        <v>18801</v>
      </c>
      <c r="O14" s="25">
        <f t="shared" si="2"/>
        <v>491.50749999999999</v>
      </c>
      <c r="P14" s="26"/>
      <c r="Q14" s="26"/>
      <c r="R14" s="24">
        <f t="shared" si="3"/>
        <v>18309.4925</v>
      </c>
      <c r="S14" s="25">
        <f t="shared" si="4"/>
        <v>169.79349999999999</v>
      </c>
      <c r="T14" s="27">
        <f t="shared" si="5"/>
        <v>169.79349999999999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40092</v>
      </c>
      <c r="E15" s="30">
        <v>20</v>
      </c>
      <c r="F15" s="30">
        <v>30</v>
      </c>
      <c r="G15" s="30"/>
      <c r="H15" s="30">
        <v>10</v>
      </c>
      <c r="I15" s="20">
        <v>5</v>
      </c>
      <c r="J15" s="20"/>
      <c r="K15" s="20"/>
      <c r="L15" s="20"/>
      <c r="M15" s="20">
        <f t="shared" si="0"/>
        <v>40882</v>
      </c>
      <c r="N15" s="24">
        <f t="shared" si="1"/>
        <v>41837</v>
      </c>
      <c r="O15" s="25">
        <f t="shared" si="2"/>
        <v>1124.2550000000001</v>
      </c>
      <c r="P15" s="26"/>
      <c r="Q15" s="26">
        <v>129</v>
      </c>
      <c r="R15" s="24">
        <f t="shared" si="3"/>
        <v>40583.745000000003</v>
      </c>
      <c r="S15" s="25">
        <f t="shared" si="4"/>
        <v>388.37899999999996</v>
      </c>
      <c r="T15" s="27">
        <f t="shared" si="5"/>
        <v>259.37899999999996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20207</v>
      </c>
      <c r="E16" s="30"/>
      <c r="F16" s="30"/>
      <c r="G16" s="30"/>
      <c r="H16" s="30">
        <v>30</v>
      </c>
      <c r="I16" s="20">
        <v>5</v>
      </c>
      <c r="J16" s="20">
        <v>5</v>
      </c>
      <c r="K16" s="20"/>
      <c r="L16" s="20"/>
      <c r="M16" s="20">
        <f t="shared" si="0"/>
        <v>20477</v>
      </c>
      <c r="N16" s="24">
        <f t="shared" si="1"/>
        <v>22387</v>
      </c>
      <c r="O16" s="25">
        <f t="shared" si="2"/>
        <v>563.11749999999995</v>
      </c>
      <c r="P16" s="26">
        <v>500</v>
      </c>
      <c r="Q16" s="26">
        <v>108</v>
      </c>
      <c r="R16" s="24">
        <f t="shared" si="3"/>
        <v>21715.8825</v>
      </c>
      <c r="S16" s="25">
        <f t="shared" si="4"/>
        <v>194.53149999999999</v>
      </c>
      <c r="T16" s="27">
        <f t="shared" si="5"/>
        <v>86.531499999999994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14478</v>
      </c>
      <c r="E17" s="30"/>
      <c r="F17" s="30"/>
      <c r="G17" s="30"/>
      <c r="H17" s="30">
        <v>100</v>
      </c>
      <c r="I17" s="20">
        <v>5</v>
      </c>
      <c r="J17" s="20"/>
      <c r="K17" s="20">
        <v>2</v>
      </c>
      <c r="L17" s="20"/>
      <c r="M17" s="20">
        <f t="shared" si="0"/>
        <v>15378</v>
      </c>
      <c r="N17" s="24">
        <f t="shared" si="1"/>
        <v>16697</v>
      </c>
      <c r="O17" s="25">
        <f t="shared" si="2"/>
        <v>422.89499999999998</v>
      </c>
      <c r="P17" s="26"/>
      <c r="Q17" s="26">
        <v>100</v>
      </c>
      <c r="R17" s="24">
        <f t="shared" si="3"/>
        <v>16174.105</v>
      </c>
      <c r="S17" s="25">
        <f t="shared" si="4"/>
        <v>146.09100000000001</v>
      </c>
      <c r="T17" s="27">
        <f t="shared" si="5"/>
        <v>46.091000000000008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25579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25579</v>
      </c>
      <c r="N18" s="24">
        <f t="shared" si="1"/>
        <v>25579</v>
      </c>
      <c r="O18" s="25">
        <f t="shared" si="2"/>
        <v>703.42250000000001</v>
      </c>
      <c r="P18" s="26"/>
      <c r="Q18" s="26">
        <v>125</v>
      </c>
      <c r="R18" s="24">
        <f t="shared" si="3"/>
        <v>24750.577499999999</v>
      </c>
      <c r="S18" s="25">
        <f t="shared" si="4"/>
        <v>243.00049999999999</v>
      </c>
      <c r="T18" s="27">
        <f t="shared" si="5"/>
        <v>118.00049999999999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13447</v>
      </c>
      <c r="E19" s="30"/>
      <c r="F19" s="30">
        <v>10</v>
      </c>
      <c r="G19" s="30"/>
      <c r="H19" s="30">
        <v>20</v>
      </c>
      <c r="I19" s="20"/>
      <c r="J19" s="20"/>
      <c r="K19" s="20"/>
      <c r="L19" s="20"/>
      <c r="M19" s="20">
        <f t="shared" si="0"/>
        <v>13727</v>
      </c>
      <c r="N19" s="24">
        <f t="shared" si="1"/>
        <v>13727</v>
      </c>
      <c r="O19" s="25">
        <f t="shared" si="2"/>
        <v>377.49250000000001</v>
      </c>
      <c r="P19" s="26">
        <v>-49</v>
      </c>
      <c r="Q19" s="26">
        <v>120</v>
      </c>
      <c r="R19" s="24">
        <f t="shared" si="3"/>
        <v>13229.5075</v>
      </c>
      <c r="S19" s="25">
        <f t="shared" si="4"/>
        <v>130.40649999999999</v>
      </c>
      <c r="T19" s="27">
        <f t="shared" si="5"/>
        <v>10.406499999999994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5148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5148</v>
      </c>
      <c r="N20" s="24">
        <f t="shared" si="1"/>
        <v>5148</v>
      </c>
      <c r="O20" s="25">
        <f t="shared" si="2"/>
        <v>141.57</v>
      </c>
      <c r="P20" s="26"/>
      <c r="Q20" s="26">
        <v>120</v>
      </c>
      <c r="R20" s="24">
        <f t="shared" si="3"/>
        <v>4886.43</v>
      </c>
      <c r="S20" s="25">
        <f t="shared" si="4"/>
        <v>48.905999999999999</v>
      </c>
      <c r="T20" s="27">
        <f t="shared" si="5"/>
        <v>-71.093999999999994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5772</v>
      </c>
      <c r="E21" s="30"/>
      <c r="F21" s="30"/>
      <c r="G21" s="30"/>
      <c r="H21" s="30">
        <v>160</v>
      </c>
      <c r="I21" s="20">
        <v>4</v>
      </c>
      <c r="J21" s="20"/>
      <c r="K21" s="20"/>
      <c r="L21" s="20"/>
      <c r="M21" s="20">
        <f t="shared" si="0"/>
        <v>7212</v>
      </c>
      <c r="N21" s="24">
        <f t="shared" si="1"/>
        <v>7976</v>
      </c>
      <c r="O21" s="25">
        <f t="shared" si="2"/>
        <v>198.33</v>
      </c>
      <c r="P21" s="26"/>
      <c r="Q21" s="26">
        <v>20</v>
      </c>
      <c r="R21" s="24">
        <f t="shared" si="3"/>
        <v>7757.67</v>
      </c>
      <c r="S21" s="25">
        <f t="shared" si="4"/>
        <v>68.513999999999996</v>
      </c>
      <c r="T21" s="27">
        <f t="shared" si="5"/>
        <v>48.513999999999996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28377</v>
      </c>
      <c r="E22" s="30"/>
      <c r="F22" s="30"/>
      <c r="G22" s="20"/>
      <c r="H22" s="30">
        <v>30</v>
      </c>
      <c r="I22" s="20"/>
      <c r="J22" s="20">
        <v>5</v>
      </c>
      <c r="K22" s="20"/>
      <c r="L22" s="20"/>
      <c r="M22" s="20">
        <f t="shared" si="0"/>
        <v>28647</v>
      </c>
      <c r="N22" s="24">
        <f t="shared" si="1"/>
        <v>29602</v>
      </c>
      <c r="O22" s="25">
        <f t="shared" si="2"/>
        <v>787.79250000000002</v>
      </c>
      <c r="P22" s="26">
        <v>270</v>
      </c>
      <c r="Q22" s="26">
        <v>150</v>
      </c>
      <c r="R22" s="24">
        <f t="shared" si="3"/>
        <v>28664.2075</v>
      </c>
      <c r="S22" s="25">
        <f t="shared" si="4"/>
        <v>272.1465</v>
      </c>
      <c r="T22" s="27">
        <f t="shared" si="5"/>
        <v>122.1465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6241</v>
      </c>
      <c r="E23" s="30"/>
      <c r="F23" s="30"/>
      <c r="G23" s="30"/>
      <c r="H23" s="30"/>
      <c r="I23" s="20">
        <v>10</v>
      </c>
      <c r="J23" s="20"/>
      <c r="K23" s="20">
        <v>5</v>
      </c>
      <c r="L23" s="20"/>
      <c r="M23" s="20">
        <f t="shared" si="0"/>
        <v>6241</v>
      </c>
      <c r="N23" s="24">
        <f t="shared" si="1"/>
        <v>9061</v>
      </c>
      <c r="O23" s="25">
        <f t="shared" si="2"/>
        <v>171.6275</v>
      </c>
      <c r="P23" s="26">
        <v>16205</v>
      </c>
      <c r="Q23" s="26">
        <v>60</v>
      </c>
      <c r="R23" s="24">
        <f t="shared" si="3"/>
        <v>8829.3725000000013</v>
      </c>
      <c r="S23" s="25">
        <f t="shared" si="4"/>
        <v>59.289499999999997</v>
      </c>
      <c r="T23" s="27">
        <f t="shared" si="5"/>
        <v>-0.71050000000000324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25000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25000</v>
      </c>
      <c r="N24" s="24">
        <f t="shared" si="1"/>
        <v>29775</v>
      </c>
      <c r="O24" s="25">
        <f t="shared" si="2"/>
        <v>687.5</v>
      </c>
      <c r="P24" s="26"/>
      <c r="Q24" s="26"/>
      <c r="R24" s="24">
        <f t="shared" si="3"/>
        <v>29087.5</v>
      </c>
      <c r="S24" s="25">
        <f t="shared" si="4"/>
        <v>237.5</v>
      </c>
      <c r="T24" s="27">
        <f t="shared" si="5"/>
        <v>237.5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10126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10126</v>
      </c>
      <c r="N25" s="24">
        <f t="shared" si="1"/>
        <v>10126</v>
      </c>
      <c r="O25" s="25">
        <f t="shared" si="2"/>
        <v>278.46499999999997</v>
      </c>
      <c r="P25" s="26"/>
      <c r="Q25" s="26">
        <v>108</v>
      </c>
      <c r="R25" s="24">
        <f t="shared" si="3"/>
        <v>9739.5349999999999</v>
      </c>
      <c r="S25" s="25">
        <f t="shared" si="4"/>
        <v>96.197000000000003</v>
      </c>
      <c r="T25" s="27">
        <f t="shared" si="5"/>
        <v>-11.802999999999997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10232</v>
      </c>
      <c r="E26" s="29"/>
      <c r="F26" s="30"/>
      <c r="G26" s="30"/>
      <c r="H26" s="30">
        <v>60</v>
      </c>
      <c r="I26" s="20">
        <v>15</v>
      </c>
      <c r="J26" s="20"/>
      <c r="K26" s="20"/>
      <c r="L26" s="20"/>
      <c r="M26" s="20">
        <f t="shared" si="0"/>
        <v>10772</v>
      </c>
      <c r="N26" s="24">
        <f t="shared" si="1"/>
        <v>13637</v>
      </c>
      <c r="O26" s="25">
        <f t="shared" si="2"/>
        <v>296.23</v>
      </c>
      <c r="P26" s="26"/>
      <c r="Q26" s="26">
        <v>90</v>
      </c>
      <c r="R26" s="24">
        <f t="shared" si="3"/>
        <v>13250.77</v>
      </c>
      <c r="S26" s="25">
        <f t="shared" si="4"/>
        <v>102.334</v>
      </c>
      <c r="T26" s="27">
        <f t="shared" si="5"/>
        <v>12.334000000000003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10154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10154</v>
      </c>
      <c r="N27" s="40">
        <f t="shared" si="1"/>
        <v>11109</v>
      </c>
      <c r="O27" s="25">
        <f t="shared" si="2"/>
        <v>279.23500000000001</v>
      </c>
      <c r="P27" s="41">
        <v>16000</v>
      </c>
      <c r="Q27" s="41">
        <v>100</v>
      </c>
      <c r="R27" s="24">
        <f t="shared" si="3"/>
        <v>10729.764999999999</v>
      </c>
      <c r="S27" s="42">
        <f t="shared" si="4"/>
        <v>96.462999999999994</v>
      </c>
      <c r="T27" s="43">
        <f t="shared" si="5"/>
        <v>-3.5370000000000061</v>
      </c>
    </row>
    <row r="28" spans="1:20" ht="16.5" thickBot="1" x14ac:dyDescent="0.3">
      <c r="A28" s="92" t="s">
        <v>37</v>
      </c>
      <c r="B28" s="93"/>
      <c r="C28" s="94"/>
      <c r="D28" s="44">
        <f>SUM(D7:D27)</f>
        <v>291772</v>
      </c>
      <c r="E28" s="45">
        <f>SUM(E7:E27)</f>
        <v>60</v>
      </c>
      <c r="F28" s="45">
        <f t="shared" ref="F28:T28" si="6">SUM(F7:F27)</f>
        <v>110</v>
      </c>
      <c r="G28" s="45">
        <f t="shared" si="6"/>
        <v>0</v>
      </c>
      <c r="H28" s="45">
        <f t="shared" si="6"/>
        <v>640</v>
      </c>
      <c r="I28" s="45">
        <f t="shared" si="6"/>
        <v>137</v>
      </c>
      <c r="J28" s="45">
        <f t="shared" si="6"/>
        <v>10</v>
      </c>
      <c r="K28" s="45">
        <f t="shared" si="6"/>
        <v>13</v>
      </c>
      <c r="L28" s="45">
        <f t="shared" si="6"/>
        <v>0</v>
      </c>
      <c r="M28" s="45">
        <f t="shared" si="6"/>
        <v>299832</v>
      </c>
      <c r="N28" s="45">
        <f t="shared" si="6"/>
        <v>330275</v>
      </c>
      <c r="O28" s="46">
        <f t="shared" si="6"/>
        <v>8245.380000000001</v>
      </c>
      <c r="P28" s="45">
        <f t="shared" si="6"/>
        <v>32986</v>
      </c>
      <c r="Q28" s="45">
        <f t="shared" si="6"/>
        <v>1538</v>
      </c>
      <c r="R28" s="45">
        <f t="shared" si="6"/>
        <v>320491.62</v>
      </c>
      <c r="S28" s="45">
        <f t="shared" si="6"/>
        <v>2848.404</v>
      </c>
      <c r="T28" s="47">
        <f t="shared" si="6"/>
        <v>1310.404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1" priority="43" operator="equal">
      <formula>212030016606640</formula>
    </cfRule>
  </conditionalFormatting>
  <conditionalFormatting sqref="D29 E4:E6 E28:K29">
    <cfRule type="cellIs" dxfId="1130" priority="41" operator="equal">
      <formula>$E$4</formula>
    </cfRule>
    <cfRule type="cellIs" dxfId="1129" priority="42" operator="equal">
      <formula>2120</formula>
    </cfRule>
  </conditionalFormatting>
  <conditionalFormatting sqref="D29:E29 F4:F6 F28:F29">
    <cfRule type="cellIs" dxfId="1128" priority="39" operator="equal">
      <formula>$F$4</formula>
    </cfRule>
    <cfRule type="cellIs" dxfId="1127" priority="40" operator="equal">
      <formula>300</formula>
    </cfRule>
  </conditionalFormatting>
  <conditionalFormatting sqref="G4:G6 G28:G29">
    <cfRule type="cellIs" dxfId="1126" priority="37" operator="equal">
      <formula>$G$4</formula>
    </cfRule>
    <cfRule type="cellIs" dxfId="1125" priority="38" operator="equal">
      <formula>1660</formula>
    </cfRule>
  </conditionalFormatting>
  <conditionalFormatting sqref="H4:H6 H28:H29">
    <cfRule type="cellIs" dxfId="1124" priority="35" operator="equal">
      <formula>$H$4</formula>
    </cfRule>
    <cfRule type="cellIs" dxfId="1123" priority="36" operator="equal">
      <formula>6640</formula>
    </cfRule>
  </conditionalFormatting>
  <conditionalFormatting sqref="T6:T28">
    <cfRule type="cellIs" dxfId="1122" priority="34" operator="lessThan">
      <formula>0</formula>
    </cfRule>
  </conditionalFormatting>
  <conditionalFormatting sqref="T7:T27">
    <cfRule type="cellIs" dxfId="1121" priority="31" operator="lessThan">
      <formula>0</formula>
    </cfRule>
    <cfRule type="cellIs" dxfId="1120" priority="32" operator="lessThan">
      <formula>0</formula>
    </cfRule>
    <cfRule type="cellIs" dxfId="1119" priority="33" operator="lessThan">
      <formula>0</formula>
    </cfRule>
  </conditionalFormatting>
  <conditionalFormatting sqref="E4:E6 E28:K28">
    <cfRule type="cellIs" dxfId="1118" priority="30" operator="equal">
      <formula>$E$4</formula>
    </cfRule>
  </conditionalFormatting>
  <conditionalFormatting sqref="D28:D29 D6 D4:M4">
    <cfRule type="cellIs" dxfId="1117" priority="29" operator="equal">
      <formula>$D$4</formula>
    </cfRule>
  </conditionalFormatting>
  <conditionalFormatting sqref="I4:I6 I28:I29">
    <cfRule type="cellIs" dxfId="1116" priority="28" operator="equal">
      <formula>$I$4</formula>
    </cfRule>
  </conditionalFormatting>
  <conditionalFormatting sqref="J4:J6 J28:J29">
    <cfRule type="cellIs" dxfId="1115" priority="27" operator="equal">
      <formula>$J$4</formula>
    </cfRule>
  </conditionalFormatting>
  <conditionalFormatting sqref="K4:K6 K28:K29">
    <cfRule type="cellIs" dxfId="1114" priority="26" operator="equal">
      <formula>$K$4</formula>
    </cfRule>
  </conditionalFormatting>
  <conditionalFormatting sqref="M4:M6">
    <cfRule type="cellIs" dxfId="1113" priority="25" operator="equal">
      <formula>$L$4</formula>
    </cfRule>
  </conditionalFormatting>
  <conditionalFormatting sqref="T7:T28">
    <cfRule type="cellIs" dxfId="1112" priority="22" operator="lessThan">
      <formula>0</formula>
    </cfRule>
    <cfRule type="cellIs" dxfId="1111" priority="23" operator="lessThan">
      <formula>0</formula>
    </cfRule>
    <cfRule type="cellIs" dxfId="1110" priority="24" operator="lessThan">
      <formula>0</formula>
    </cfRule>
  </conditionalFormatting>
  <conditionalFormatting sqref="D5:K5">
    <cfRule type="cellIs" dxfId="1109" priority="21" operator="greaterThan">
      <formula>0</formula>
    </cfRule>
  </conditionalFormatting>
  <conditionalFormatting sqref="T6:T28">
    <cfRule type="cellIs" dxfId="1108" priority="20" operator="lessThan">
      <formula>0</formula>
    </cfRule>
  </conditionalFormatting>
  <conditionalFormatting sqref="T7:T27">
    <cfRule type="cellIs" dxfId="1107" priority="17" operator="lessThan">
      <formula>0</formula>
    </cfRule>
    <cfRule type="cellIs" dxfId="1106" priority="18" operator="lessThan">
      <formula>0</formula>
    </cfRule>
    <cfRule type="cellIs" dxfId="1105" priority="19" operator="lessThan">
      <formula>0</formula>
    </cfRule>
  </conditionalFormatting>
  <conditionalFormatting sqref="T7:T28">
    <cfRule type="cellIs" dxfId="1104" priority="14" operator="lessThan">
      <formula>0</formula>
    </cfRule>
    <cfRule type="cellIs" dxfId="1103" priority="15" operator="lessThan">
      <formula>0</formula>
    </cfRule>
    <cfRule type="cellIs" dxfId="1102" priority="16" operator="lessThan">
      <formula>0</formula>
    </cfRule>
  </conditionalFormatting>
  <conditionalFormatting sqref="D5:K5">
    <cfRule type="cellIs" dxfId="1101" priority="13" operator="greaterThan">
      <formula>0</formula>
    </cfRule>
  </conditionalFormatting>
  <conditionalFormatting sqref="L4 L6 L28:L29">
    <cfRule type="cellIs" dxfId="1100" priority="12" operator="equal">
      <formula>$L$4</formula>
    </cfRule>
  </conditionalFormatting>
  <conditionalFormatting sqref="D7:S7">
    <cfRule type="cellIs" dxfId="1099" priority="11" operator="greaterThan">
      <formula>0</formula>
    </cfRule>
  </conditionalFormatting>
  <conditionalFormatting sqref="D9:S9">
    <cfRule type="cellIs" dxfId="1098" priority="10" operator="greaterThan">
      <formula>0</formula>
    </cfRule>
  </conditionalFormatting>
  <conditionalFormatting sqref="D11:S11">
    <cfRule type="cellIs" dxfId="1097" priority="9" operator="greaterThan">
      <formula>0</formula>
    </cfRule>
  </conditionalFormatting>
  <conditionalFormatting sqref="D13:S13">
    <cfRule type="cellIs" dxfId="1096" priority="8" operator="greaterThan">
      <formula>0</formula>
    </cfRule>
  </conditionalFormatting>
  <conditionalFormatting sqref="D15:S15">
    <cfRule type="cellIs" dxfId="1095" priority="7" operator="greaterThan">
      <formula>0</formula>
    </cfRule>
  </conditionalFormatting>
  <conditionalFormatting sqref="D17:S17">
    <cfRule type="cellIs" dxfId="1094" priority="6" operator="greaterThan">
      <formula>0</formula>
    </cfRule>
  </conditionalFormatting>
  <conditionalFormatting sqref="D19:S19">
    <cfRule type="cellIs" dxfId="1093" priority="5" operator="greaterThan">
      <formula>0</formula>
    </cfRule>
  </conditionalFormatting>
  <conditionalFormatting sqref="D21:S21">
    <cfRule type="cellIs" dxfId="1092" priority="4" operator="greaterThan">
      <formula>0</formula>
    </cfRule>
  </conditionalFormatting>
  <conditionalFormatting sqref="D23:Q23 S23">
    <cfRule type="cellIs" dxfId="1091" priority="3" operator="greaterThan">
      <formula>0</formula>
    </cfRule>
  </conditionalFormatting>
  <conditionalFormatting sqref="D25:S25">
    <cfRule type="cellIs" dxfId="1090" priority="2" operator="greaterThan">
      <formula>0</formula>
    </cfRule>
  </conditionalFormatting>
  <conditionalFormatting sqref="D27:S27">
    <cfRule type="cellIs" dxfId="10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39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'7'!D29</f>
        <v>706789</v>
      </c>
      <c r="E4" s="2">
        <f>'7'!E29</f>
        <v>3900</v>
      </c>
      <c r="F4" s="2">
        <f>'7'!F29</f>
        <v>12290</v>
      </c>
      <c r="G4" s="2">
        <f>'7'!G29</f>
        <v>0</v>
      </c>
      <c r="H4" s="2">
        <f>'7'!H29</f>
        <v>7190</v>
      </c>
      <c r="I4" s="2">
        <f>'7'!I29</f>
        <v>444</v>
      </c>
      <c r="J4" s="2">
        <f>'7'!J29</f>
        <v>79</v>
      </c>
      <c r="K4" s="2">
        <f>'7'!K29</f>
        <v>547</v>
      </c>
      <c r="L4" s="2">
        <f>'7'!L29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2" t="s">
        <v>37</v>
      </c>
      <c r="B28" s="93"/>
      <c r="C28" s="94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95" t="s">
        <v>38</v>
      </c>
      <c r="B29" s="96"/>
      <c r="C29" s="97"/>
      <c r="D29" s="48">
        <f>D4+D5-D28</f>
        <v>706789</v>
      </c>
      <c r="E29" s="48">
        <f t="shared" ref="E29:L29" si="7">E4+E5-E28</f>
        <v>3900</v>
      </c>
      <c r="F29" s="48">
        <f t="shared" si="7"/>
        <v>12290</v>
      </c>
      <c r="G29" s="48">
        <f t="shared" si="7"/>
        <v>0</v>
      </c>
      <c r="H29" s="48">
        <f t="shared" si="7"/>
        <v>7190</v>
      </c>
      <c r="I29" s="48">
        <f t="shared" si="7"/>
        <v>444</v>
      </c>
      <c r="J29" s="48">
        <f t="shared" si="7"/>
        <v>79</v>
      </c>
      <c r="K29" s="48">
        <f t="shared" si="7"/>
        <v>547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8" priority="43" operator="equal">
      <formula>212030016606640</formula>
    </cfRule>
  </conditionalFormatting>
  <conditionalFormatting sqref="D29 E4:E6 E28:K29">
    <cfRule type="cellIs" dxfId="1087" priority="41" operator="equal">
      <formula>$E$4</formula>
    </cfRule>
    <cfRule type="cellIs" dxfId="1086" priority="42" operator="equal">
      <formula>2120</formula>
    </cfRule>
  </conditionalFormatting>
  <conditionalFormatting sqref="D29:E29 F4:F6 F28:F29">
    <cfRule type="cellIs" dxfId="1085" priority="39" operator="equal">
      <formula>$F$4</formula>
    </cfRule>
    <cfRule type="cellIs" dxfId="1084" priority="40" operator="equal">
      <formula>300</formula>
    </cfRule>
  </conditionalFormatting>
  <conditionalFormatting sqref="G4:G6 G28:G29">
    <cfRule type="cellIs" dxfId="1083" priority="37" operator="equal">
      <formula>$G$4</formula>
    </cfRule>
    <cfRule type="cellIs" dxfId="1082" priority="38" operator="equal">
      <formula>1660</formula>
    </cfRule>
  </conditionalFormatting>
  <conditionalFormatting sqref="H4:H6 H28:H29">
    <cfRule type="cellIs" dxfId="1081" priority="35" operator="equal">
      <formula>$H$4</formula>
    </cfRule>
    <cfRule type="cellIs" dxfId="1080" priority="36" operator="equal">
      <formula>6640</formula>
    </cfRule>
  </conditionalFormatting>
  <conditionalFormatting sqref="T6:T28">
    <cfRule type="cellIs" dxfId="1079" priority="34" operator="lessThan">
      <formula>0</formula>
    </cfRule>
  </conditionalFormatting>
  <conditionalFormatting sqref="T7:T27">
    <cfRule type="cellIs" dxfId="1078" priority="31" operator="lessThan">
      <formula>0</formula>
    </cfRule>
    <cfRule type="cellIs" dxfId="1077" priority="32" operator="lessThan">
      <formula>0</formula>
    </cfRule>
    <cfRule type="cellIs" dxfId="1076" priority="33" operator="lessThan">
      <formula>0</formula>
    </cfRule>
  </conditionalFormatting>
  <conditionalFormatting sqref="E4:E6 E28:K28">
    <cfRule type="cellIs" dxfId="1075" priority="30" operator="equal">
      <formula>$E$4</formula>
    </cfRule>
  </conditionalFormatting>
  <conditionalFormatting sqref="D28:D29 D6 D4:M4">
    <cfRule type="cellIs" dxfId="1074" priority="29" operator="equal">
      <formula>$D$4</formula>
    </cfRule>
  </conditionalFormatting>
  <conditionalFormatting sqref="I4:I6 I28:I29">
    <cfRule type="cellIs" dxfId="1073" priority="28" operator="equal">
      <formula>$I$4</formula>
    </cfRule>
  </conditionalFormatting>
  <conditionalFormatting sqref="J4:J6 J28:J29">
    <cfRule type="cellIs" dxfId="1072" priority="27" operator="equal">
      <formula>$J$4</formula>
    </cfRule>
  </conditionalFormatting>
  <conditionalFormatting sqref="K4:K6 K28:K29">
    <cfRule type="cellIs" dxfId="1071" priority="26" operator="equal">
      <formula>$K$4</formula>
    </cfRule>
  </conditionalFormatting>
  <conditionalFormatting sqref="M4:M6">
    <cfRule type="cellIs" dxfId="1070" priority="25" operator="equal">
      <formula>$L$4</formula>
    </cfRule>
  </conditionalFormatting>
  <conditionalFormatting sqref="T7:T28">
    <cfRule type="cellIs" dxfId="1069" priority="22" operator="lessThan">
      <formula>0</formula>
    </cfRule>
    <cfRule type="cellIs" dxfId="1068" priority="23" operator="lessThan">
      <formula>0</formula>
    </cfRule>
    <cfRule type="cellIs" dxfId="1067" priority="24" operator="lessThan">
      <formula>0</formula>
    </cfRule>
  </conditionalFormatting>
  <conditionalFormatting sqref="D5:K5">
    <cfRule type="cellIs" dxfId="1066" priority="21" operator="greaterThan">
      <formula>0</formula>
    </cfRule>
  </conditionalFormatting>
  <conditionalFormatting sqref="T6:T28">
    <cfRule type="cellIs" dxfId="1065" priority="20" operator="lessThan">
      <formula>0</formula>
    </cfRule>
  </conditionalFormatting>
  <conditionalFormatting sqref="T7:T27">
    <cfRule type="cellIs" dxfId="1064" priority="17" operator="lessThan">
      <formula>0</formula>
    </cfRule>
    <cfRule type="cellIs" dxfId="1063" priority="18" operator="lessThan">
      <formula>0</formula>
    </cfRule>
    <cfRule type="cellIs" dxfId="1062" priority="19" operator="lessThan">
      <formula>0</formula>
    </cfRule>
  </conditionalFormatting>
  <conditionalFormatting sqref="T7:T28">
    <cfRule type="cellIs" dxfId="1061" priority="14" operator="lessThan">
      <formula>0</formula>
    </cfRule>
    <cfRule type="cellIs" dxfId="1060" priority="15" operator="lessThan">
      <formula>0</formula>
    </cfRule>
    <cfRule type="cellIs" dxfId="1059" priority="16" operator="lessThan">
      <formula>0</formula>
    </cfRule>
  </conditionalFormatting>
  <conditionalFormatting sqref="D5:K5">
    <cfRule type="cellIs" dxfId="1058" priority="13" operator="greaterThan">
      <formula>0</formula>
    </cfRule>
  </conditionalFormatting>
  <conditionalFormatting sqref="L4 L6 L28:L29">
    <cfRule type="cellIs" dxfId="1057" priority="12" operator="equal">
      <formula>$L$4</formula>
    </cfRule>
  </conditionalFormatting>
  <conditionalFormatting sqref="D7:S7">
    <cfRule type="cellIs" dxfId="1056" priority="11" operator="greaterThan">
      <formula>0</formula>
    </cfRule>
  </conditionalFormatting>
  <conditionalFormatting sqref="D9:S9">
    <cfRule type="cellIs" dxfId="1055" priority="10" operator="greaterThan">
      <formula>0</formula>
    </cfRule>
  </conditionalFormatting>
  <conditionalFormatting sqref="D11:S11">
    <cfRule type="cellIs" dxfId="1054" priority="9" operator="greaterThan">
      <formula>0</formula>
    </cfRule>
  </conditionalFormatting>
  <conditionalFormatting sqref="D13:S13">
    <cfRule type="cellIs" dxfId="1053" priority="8" operator="greaterThan">
      <formula>0</formula>
    </cfRule>
  </conditionalFormatting>
  <conditionalFormatting sqref="D15:S15">
    <cfRule type="cellIs" dxfId="1052" priority="7" operator="greaterThan">
      <formula>0</formula>
    </cfRule>
  </conditionalFormatting>
  <conditionalFormatting sqref="D17:S17">
    <cfRule type="cellIs" dxfId="1051" priority="6" operator="greaterThan">
      <formula>0</formula>
    </cfRule>
  </conditionalFormatting>
  <conditionalFormatting sqref="D19:S19">
    <cfRule type="cellIs" dxfId="1050" priority="5" operator="greaterThan">
      <formula>0</formula>
    </cfRule>
  </conditionalFormatting>
  <conditionalFormatting sqref="D21:S21">
    <cfRule type="cellIs" dxfId="1049" priority="4" operator="greaterThan">
      <formula>0</formula>
    </cfRule>
  </conditionalFormatting>
  <conditionalFormatting sqref="D23:S23">
    <cfRule type="cellIs" dxfId="1048" priority="3" operator="greaterThan">
      <formula>0</formula>
    </cfRule>
  </conditionalFormatting>
  <conditionalFormatting sqref="D25:S25">
    <cfRule type="cellIs" dxfId="1047" priority="2" operator="greaterThan">
      <formula>0</formula>
    </cfRule>
  </conditionalFormatting>
  <conditionalFormatting sqref="D27:S27">
    <cfRule type="cellIs" dxfId="1046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I29" sqref="I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</row>
    <row r="2" spans="1:20" ht="15.75" thickBot="1" x14ac:dyDescent="0.3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</row>
    <row r="3" spans="1:20" ht="18.75" x14ac:dyDescent="0.25">
      <c r="A3" s="102" t="s">
        <v>60</v>
      </c>
      <c r="B3" s="103"/>
      <c r="C3" s="104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</row>
    <row r="4" spans="1:20" x14ac:dyDescent="0.25">
      <c r="A4" s="106" t="s">
        <v>1</v>
      </c>
      <c r="B4" s="106"/>
      <c r="C4" s="1"/>
      <c r="D4" s="2">
        <f>'8'!D29</f>
        <v>706789</v>
      </c>
      <c r="E4" s="2">
        <f>'8'!E29</f>
        <v>3900</v>
      </c>
      <c r="F4" s="2">
        <f>'8'!F29</f>
        <v>12290</v>
      </c>
      <c r="G4" s="2">
        <f>'8'!G29</f>
        <v>0</v>
      </c>
      <c r="H4" s="2">
        <f>'8'!H29</f>
        <v>7190</v>
      </c>
      <c r="I4" s="2">
        <f>'8'!I29</f>
        <v>444</v>
      </c>
      <c r="J4" s="2">
        <f>'8'!J29</f>
        <v>79</v>
      </c>
      <c r="K4" s="2">
        <f>'8'!K29</f>
        <v>547</v>
      </c>
      <c r="L4" s="2">
        <f>'8'!L29</f>
        <v>37</v>
      </c>
      <c r="M4" s="3"/>
      <c r="N4" s="107"/>
      <c r="O4" s="107"/>
      <c r="P4" s="107"/>
      <c r="Q4" s="107"/>
      <c r="R4" s="107"/>
      <c r="S4" s="107"/>
      <c r="T4" s="107"/>
    </row>
    <row r="5" spans="1:20" x14ac:dyDescent="0.25">
      <c r="A5" s="106" t="s">
        <v>2</v>
      </c>
      <c r="B5" s="106"/>
      <c r="C5" s="1"/>
      <c r="D5" s="1"/>
      <c r="E5" s="4"/>
      <c r="F5" s="4"/>
      <c r="G5" s="4">
        <v>5000</v>
      </c>
      <c r="H5" s="4">
        <v>12000</v>
      </c>
      <c r="I5" s="1"/>
      <c r="J5" s="1"/>
      <c r="K5" s="1"/>
      <c r="L5" s="1"/>
      <c r="M5" s="5"/>
      <c r="N5" s="107"/>
      <c r="O5" s="107"/>
      <c r="P5" s="107"/>
      <c r="Q5" s="107"/>
      <c r="R5" s="107"/>
      <c r="S5" s="107"/>
      <c r="T5" s="10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/>
      <c r="G7" s="22"/>
      <c r="H7" s="22"/>
      <c r="I7" s="23">
        <v>16</v>
      </c>
      <c r="J7" s="23">
        <v>5</v>
      </c>
      <c r="K7" s="23">
        <v>2</v>
      </c>
      <c r="L7" s="23"/>
      <c r="M7" s="20">
        <f>D7+E7*20+F7*10+G7*9+H7*9</f>
        <v>15000</v>
      </c>
      <c r="N7" s="24">
        <f>D7+E7*20+F7*10+G7*9+H7*9+I7*191+J7*191+K7*182+L7*100</f>
        <v>19375</v>
      </c>
      <c r="O7" s="25">
        <f>M7*2.75%</f>
        <v>412.5</v>
      </c>
      <c r="P7" s="26">
        <v>-188</v>
      </c>
      <c r="Q7" s="26">
        <v>148</v>
      </c>
      <c r="R7" s="29">
        <f>M7-(M7*2.75%)+I7*191+J7*191+K7*182+L7*100-Q7</f>
        <v>18814.5</v>
      </c>
      <c r="S7" s="25">
        <f>M7*0.95%</f>
        <v>142.5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6480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6480</v>
      </c>
      <c r="N8" s="24">
        <f t="shared" ref="N8:N27" si="1">D8+E8*20+F8*10+G8*9+H8*9+I8*191+J8*191+K8*182+L8*100</f>
        <v>6480</v>
      </c>
      <c r="O8" s="25">
        <f t="shared" ref="O8:O27" si="2">M8*2.75%</f>
        <v>178.2</v>
      </c>
      <c r="P8" s="26"/>
      <c r="Q8" s="26"/>
      <c r="R8" s="29">
        <f t="shared" ref="R8:R27" si="3">M8-(M8*2.75%)+I8*191+J8*191+K8*182+L8*100-Q8</f>
        <v>6301.8</v>
      </c>
      <c r="S8" s="25">
        <f t="shared" ref="S8:S27" si="4">M8*0.95%</f>
        <v>61.559999999999995</v>
      </c>
      <c r="T8" s="27">
        <f t="shared" ref="T8:T27" si="5">S8-Q8</f>
        <v>61.559999999999995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15742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18992</v>
      </c>
      <c r="N9" s="24">
        <f t="shared" si="1"/>
        <v>18992</v>
      </c>
      <c r="O9" s="25">
        <f t="shared" si="2"/>
        <v>522.28</v>
      </c>
      <c r="P9" s="26"/>
      <c r="Q9" s="26">
        <v>115</v>
      </c>
      <c r="R9" s="29">
        <f t="shared" si="3"/>
        <v>18354.72</v>
      </c>
      <c r="S9" s="25">
        <f t="shared" si="4"/>
        <v>180.42400000000001</v>
      </c>
      <c r="T9" s="27">
        <f t="shared" si="5"/>
        <v>65.424000000000007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5638</v>
      </c>
      <c r="E10" s="30"/>
      <c r="F10" s="30"/>
      <c r="G10" s="30"/>
      <c r="H10" s="30">
        <v>50</v>
      </c>
      <c r="I10" s="20">
        <v>5</v>
      </c>
      <c r="J10" s="20"/>
      <c r="K10" s="20"/>
      <c r="L10" s="20"/>
      <c r="M10" s="20">
        <f t="shared" si="0"/>
        <v>6088</v>
      </c>
      <c r="N10" s="24">
        <f t="shared" si="1"/>
        <v>7043</v>
      </c>
      <c r="O10" s="25">
        <f t="shared" si="2"/>
        <v>167.42</v>
      </c>
      <c r="P10" s="26"/>
      <c r="Q10" s="26">
        <v>26</v>
      </c>
      <c r="R10" s="29">
        <f t="shared" si="3"/>
        <v>6849.58</v>
      </c>
      <c r="S10" s="25">
        <f t="shared" si="4"/>
        <v>57.835999999999999</v>
      </c>
      <c r="T10" s="27">
        <f t="shared" si="5"/>
        <v>31.835999999999999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9389</v>
      </c>
      <c r="E11" s="30"/>
      <c r="F11" s="30"/>
      <c r="G11" s="32"/>
      <c r="H11" s="30"/>
      <c r="I11" s="20">
        <v>1</v>
      </c>
      <c r="J11" s="20">
        <v>1</v>
      </c>
      <c r="K11" s="20"/>
      <c r="L11" s="20"/>
      <c r="M11" s="20">
        <f t="shared" si="0"/>
        <v>9389</v>
      </c>
      <c r="N11" s="24">
        <f t="shared" si="1"/>
        <v>9771</v>
      </c>
      <c r="O11" s="25">
        <f t="shared" si="2"/>
        <v>258.19749999999999</v>
      </c>
      <c r="P11" s="26"/>
      <c r="Q11" s="26">
        <v>41</v>
      </c>
      <c r="R11" s="29">
        <f t="shared" si="3"/>
        <v>9471.8024999999998</v>
      </c>
      <c r="S11" s="25">
        <f t="shared" si="4"/>
        <v>89.195499999999996</v>
      </c>
      <c r="T11" s="27">
        <f t="shared" si="5"/>
        <v>48.195499999999996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5258</v>
      </c>
      <c r="E12" s="30"/>
      <c r="F12" s="30"/>
      <c r="G12" s="30"/>
      <c r="H12" s="30"/>
      <c r="I12" s="20">
        <v>50</v>
      </c>
      <c r="J12" s="20"/>
      <c r="K12" s="20"/>
      <c r="L12" s="20"/>
      <c r="M12" s="20">
        <f t="shared" si="0"/>
        <v>5258</v>
      </c>
      <c r="N12" s="24">
        <f t="shared" si="1"/>
        <v>14808</v>
      </c>
      <c r="O12" s="25">
        <f t="shared" si="2"/>
        <v>144.595</v>
      </c>
      <c r="P12" s="26"/>
      <c r="Q12" s="26">
        <v>33</v>
      </c>
      <c r="R12" s="29">
        <f t="shared" si="3"/>
        <v>14630.404999999999</v>
      </c>
      <c r="S12" s="25">
        <f t="shared" si="4"/>
        <v>49.951000000000001</v>
      </c>
      <c r="T12" s="27">
        <f t="shared" si="5"/>
        <v>16.951000000000001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8497</v>
      </c>
      <c r="E13" s="30">
        <v>20</v>
      </c>
      <c r="F13" s="30">
        <v>20</v>
      </c>
      <c r="G13" s="30"/>
      <c r="H13" s="30">
        <v>100</v>
      </c>
      <c r="I13" s="20"/>
      <c r="J13" s="20"/>
      <c r="K13" s="20"/>
      <c r="L13" s="20"/>
      <c r="M13" s="20">
        <f t="shared" si="0"/>
        <v>9997</v>
      </c>
      <c r="N13" s="24">
        <f t="shared" si="1"/>
        <v>9997</v>
      </c>
      <c r="O13" s="25">
        <f t="shared" si="2"/>
        <v>274.91750000000002</v>
      </c>
      <c r="P13" s="26"/>
      <c r="Q13" s="26"/>
      <c r="R13" s="29">
        <f t="shared" si="3"/>
        <v>9722.0825000000004</v>
      </c>
      <c r="S13" s="25">
        <f t="shared" si="4"/>
        <v>94.971499999999992</v>
      </c>
      <c r="T13" s="27">
        <f t="shared" si="5"/>
        <v>94.971499999999992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15754</v>
      </c>
      <c r="E14" s="30"/>
      <c r="F14" s="30"/>
      <c r="G14" s="30"/>
      <c r="H14" s="30">
        <v>60</v>
      </c>
      <c r="I14" s="20"/>
      <c r="J14" s="20"/>
      <c r="K14" s="20"/>
      <c r="L14" s="20"/>
      <c r="M14" s="20">
        <f t="shared" si="0"/>
        <v>16294</v>
      </c>
      <c r="N14" s="24">
        <f t="shared" si="1"/>
        <v>16294</v>
      </c>
      <c r="O14" s="25">
        <f t="shared" si="2"/>
        <v>448.08499999999998</v>
      </c>
      <c r="P14" s="26"/>
      <c r="Q14" s="26">
        <v>101</v>
      </c>
      <c r="R14" s="29">
        <f t="shared" si="3"/>
        <v>15744.915000000001</v>
      </c>
      <c r="S14" s="25">
        <f t="shared" si="4"/>
        <v>154.79300000000001</v>
      </c>
      <c r="T14" s="27">
        <f t="shared" si="5"/>
        <v>53.793000000000006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16559</v>
      </c>
      <c r="E15" s="30">
        <v>20</v>
      </c>
      <c r="F15" s="30">
        <v>40</v>
      </c>
      <c r="G15" s="30"/>
      <c r="H15" s="30">
        <v>60</v>
      </c>
      <c r="I15" s="20"/>
      <c r="J15" s="20"/>
      <c r="K15" s="20"/>
      <c r="L15" s="20"/>
      <c r="M15" s="20">
        <f t="shared" si="0"/>
        <v>17899</v>
      </c>
      <c r="N15" s="24">
        <f t="shared" si="1"/>
        <v>17899</v>
      </c>
      <c r="O15" s="25">
        <f t="shared" si="2"/>
        <v>492.22250000000003</v>
      </c>
      <c r="P15" s="26"/>
      <c r="Q15" s="26">
        <v>137</v>
      </c>
      <c r="R15" s="29">
        <f t="shared" si="3"/>
        <v>17269.7775</v>
      </c>
      <c r="S15" s="25">
        <f t="shared" si="4"/>
        <v>170.04050000000001</v>
      </c>
      <c r="T15" s="27">
        <f t="shared" si="5"/>
        <v>33.040500000000009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14082</v>
      </c>
      <c r="E16" s="30"/>
      <c r="F16" s="30">
        <v>10</v>
      </c>
      <c r="G16" s="30"/>
      <c r="H16" s="30">
        <v>60</v>
      </c>
      <c r="I16" s="20"/>
      <c r="J16" s="20"/>
      <c r="K16" s="20">
        <v>1</v>
      </c>
      <c r="L16" s="20"/>
      <c r="M16" s="20">
        <f t="shared" si="0"/>
        <v>14722</v>
      </c>
      <c r="N16" s="24">
        <f t="shared" si="1"/>
        <v>14904</v>
      </c>
      <c r="O16" s="25">
        <f t="shared" si="2"/>
        <v>404.85500000000002</v>
      </c>
      <c r="P16" s="26"/>
      <c r="Q16" s="26">
        <v>117</v>
      </c>
      <c r="R16" s="29">
        <f t="shared" si="3"/>
        <v>14382.145</v>
      </c>
      <c r="S16" s="25">
        <f t="shared" si="4"/>
        <v>139.85900000000001</v>
      </c>
      <c r="T16" s="27">
        <f t="shared" si="5"/>
        <v>22.859000000000009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12326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13226</v>
      </c>
      <c r="N17" s="24">
        <f t="shared" si="1"/>
        <v>13226</v>
      </c>
      <c r="O17" s="25">
        <f t="shared" si="2"/>
        <v>363.71499999999997</v>
      </c>
      <c r="P17" s="26"/>
      <c r="Q17" s="26">
        <v>100</v>
      </c>
      <c r="R17" s="29">
        <f t="shared" si="3"/>
        <v>12762.285</v>
      </c>
      <c r="S17" s="25">
        <f t="shared" si="4"/>
        <v>125.64699999999999</v>
      </c>
      <c r="T17" s="27">
        <f t="shared" si="5"/>
        <v>25.646999999999991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8324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8324</v>
      </c>
      <c r="N18" s="24">
        <f t="shared" si="1"/>
        <v>8324</v>
      </c>
      <c r="O18" s="25">
        <f t="shared" si="2"/>
        <v>228.91</v>
      </c>
      <c r="P18" s="26"/>
      <c r="Q18" s="26">
        <v>145</v>
      </c>
      <c r="R18" s="29">
        <f t="shared" si="3"/>
        <v>7950.09</v>
      </c>
      <c r="S18" s="25">
        <f t="shared" si="4"/>
        <v>79.078000000000003</v>
      </c>
      <c r="T18" s="27">
        <f t="shared" si="5"/>
        <v>-65.921999999999997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2878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2878</v>
      </c>
      <c r="N20" s="24">
        <f t="shared" si="1"/>
        <v>2878</v>
      </c>
      <c r="O20" s="25">
        <f t="shared" si="2"/>
        <v>79.144999999999996</v>
      </c>
      <c r="P20" s="26"/>
      <c r="Q20" s="26">
        <v>120</v>
      </c>
      <c r="R20" s="29">
        <f t="shared" si="3"/>
        <v>2678.855</v>
      </c>
      <c r="S20" s="25">
        <f t="shared" si="4"/>
        <v>27.341000000000001</v>
      </c>
      <c r="T20" s="27">
        <f t="shared" si="5"/>
        <v>-92.658999999999992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7764</v>
      </c>
      <c r="E21" s="30">
        <v>20</v>
      </c>
      <c r="F21" s="30"/>
      <c r="G21" s="30"/>
      <c r="H21" s="30"/>
      <c r="I21" s="20">
        <v>7</v>
      </c>
      <c r="J21" s="20"/>
      <c r="K21" s="20">
        <v>2</v>
      </c>
      <c r="L21" s="20"/>
      <c r="M21" s="20">
        <f t="shared" si="0"/>
        <v>8164</v>
      </c>
      <c r="N21" s="24">
        <f t="shared" si="1"/>
        <v>9865</v>
      </c>
      <c r="O21" s="25">
        <f t="shared" si="2"/>
        <v>224.51</v>
      </c>
      <c r="P21" s="26"/>
      <c r="Q21" s="26">
        <v>20</v>
      </c>
      <c r="R21" s="29">
        <f t="shared" si="3"/>
        <v>9620.49</v>
      </c>
      <c r="S21" s="25">
        <f t="shared" si="4"/>
        <v>77.557999999999993</v>
      </c>
      <c r="T21" s="27">
        <f t="shared" si="5"/>
        <v>57.557999999999993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11567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11567</v>
      </c>
      <c r="N22" s="24">
        <f t="shared" si="1"/>
        <v>11567</v>
      </c>
      <c r="O22" s="25">
        <f t="shared" si="2"/>
        <v>318.09250000000003</v>
      </c>
      <c r="P22" s="26"/>
      <c r="Q22" s="26">
        <v>100</v>
      </c>
      <c r="R22" s="29">
        <f t="shared" si="3"/>
        <v>11148.907499999999</v>
      </c>
      <c r="S22" s="25">
        <f t="shared" si="4"/>
        <v>109.8865</v>
      </c>
      <c r="T22" s="27">
        <f t="shared" si="5"/>
        <v>9.8864999999999981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8015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8015</v>
      </c>
      <c r="N23" s="24">
        <f t="shared" si="1"/>
        <v>9835</v>
      </c>
      <c r="O23" s="25">
        <f t="shared" si="2"/>
        <v>220.41249999999999</v>
      </c>
      <c r="P23" s="26"/>
      <c r="Q23" s="26">
        <v>80</v>
      </c>
      <c r="R23" s="29">
        <f t="shared" si="3"/>
        <v>9534.5874999999996</v>
      </c>
      <c r="S23" s="25">
        <f t="shared" si="4"/>
        <v>76.142499999999998</v>
      </c>
      <c r="T23" s="27">
        <f t="shared" si="5"/>
        <v>-3.8575000000000017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13511</v>
      </c>
      <c r="E24" s="30"/>
      <c r="F24" s="30"/>
      <c r="G24" s="30"/>
      <c r="H24" s="30"/>
      <c r="I24" s="20">
        <v>5</v>
      </c>
      <c r="J24" s="20"/>
      <c r="K24" s="20"/>
      <c r="L24" s="20"/>
      <c r="M24" s="20">
        <f t="shared" si="0"/>
        <v>13511</v>
      </c>
      <c r="N24" s="24">
        <f t="shared" si="1"/>
        <v>14466</v>
      </c>
      <c r="O24" s="25">
        <f t="shared" si="2"/>
        <v>371.55250000000001</v>
      </c>
      <c r="P24" s="26">
        <v>-2000</v>
      </c>
      <c r="Q24" s="26">
        <v>480</v>
      </c>
      <c r="R24" s="29">
        <f t="shared" si="3"/>
        <v>13614.4475</v>
      </c>
      <c r="S24" s="25">
        <f t="shared" si="4"/>
        <v>128.3545</v>
      </c>
      <c r="T24" s="27">
        <f t="shared" si="5"/>
        <v>-351.64549999999997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6620</v>
      </c>
      <c r="E25" s="30"/>
      <c r="F25" s="30"/>
      <c r="G25" s="30"/>
      <c r="H25" s="30">
        <v>50</v>
      </c>
      <c r="I25" s="20"/>
      <c r="J25" s="20"/>
      <c r="K25" s="20"/>
      <c r="L25" s="20"/>
      <c r="M25" s="20">
        <f t="shared" si="0"/>
        <v>7070</v>
      </c>
      <c r="N25" s="24">
        <f t="shared" si="1"/>
        <v>7070</v>
      </c>
      <c r="O25" s="25">
        <f t="shared" si="2"/>
        <v>194.42500000000001</v>
      </c>
      <c r="P25" s="26"/>
      <c r="Q25" s="26">
        <v>76</v>
      </c>
      <c r="R25" s="29">
        <f t="shared" si="3"/>
        <v>6799.5749999999998</v>
      </c>
      <c r="S25" s="25">
        <f t="shared" si="4"/>
        <v>67.164999999999992</v>
      </c>
      <c r="T25" s="27">
        <f t="shared" si="5"/>
        <v>-8.835000000000008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12907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12907</v>
      </c>
      <c r="N26" s="24">
        <f t="shared" si="1"/>
        <v>13862</v>
      </c>
      <c r="O26" s="25">
        <f t="shared" si="2"/>
        <v>354.9425</v>
      </c>
      <c r="P26" s="26"/>
      <c r="Q26" s="26">
        <v>112</v>
      </c>
      <c r="R26" s="29">
        <f t="shared" si="3"/>
        <v>13395.057500000001</v>
      </c>
      <c r="S26" s="25">
        <f t="shared" si="4"/>
        <v>122.6165</v>
      </c>
      <c r="T26" s="27">
        <f t="shared" si="5"/>
        <v>10.616500000000002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8315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8315</v>
      </c>
      <c r="N27" s="40">
        <f t="shared" si="1"/>
        <v>8315</v>
      </c>
      <c r="O27" s="25">
        <f t="shared" si="2"/>
        <v>228.66249999999999</v>
      </c>
      <c r="P27" s="41">
        <v>6000</v>
      </c>
      <c r="Q27" s="41">
        <v>100</v>
      </c>
      <c r="R27" s="29">
        <f t="shared" si="3"/>
        <v>7986.3374999999996</v>
      </c>
      <c r="S27" s="42">
        <f t="shared" si="4"/>
        <v>78.992499999999993</v>
      </c>
      <c r="T27" s="43">
        <f t="shared" si="5"/>
        <v>-21.007500000000007</v>
      </c>
    </row>
    <row r="28" spans="1:20" ht="16.5" thickBot="1" x14ac:dyDescent="0.3">
      <c r="A28" s="92" t="s">
        <v>37</v>
      </c>
      <c r="B28" s="93"/>
      <c r="C28" s="94"/>
      <c r="D28" s="44">
        <f>SUM(D7:D27)</f>
        <v>204626</v>
      </c>
      <c r="E28" s="45">
        <f>SUM(E7:E27)</f>
        <v>60</v>
      </c>
      <c r="F28" s="45">
        <f t="shared" ref="F28:T28" si="6">SUM(F7:F27)</f>
        <v>170</v>
      </c>
      <c r="G28" s="45">
        <f t="shared" si="6"/>
        <v>0</v>
      </c>
      <c r="H28" s="45">
        <f t="shared" si="6"/>
        <v>730</v>
      </c>
      <c r="I28" s="45">
        <f t="shared" si="6"/>
        <v>89</v>
      </c>
      <c r="J28" s="45">
        <f t="shared" si="6"/>
        <v>6</v>
      </c>
      <c r="K28" s="45">
        <f t="shared" si="6"/>
        <v>15</v>
      </c>
      <c r="L28" s="45">
        <f t="shared" si="6"/>
        <v>0</v>
      </c>
      <c r="M28" s="45">
        <f t="shared" si="6"/>
        <v>214096</v>
      </c>
      <c r="N28" s="45">
        <f t="shared" si="6"/>
        <v>234971</v>
      </c>
      <c r="O28" s="46">
        <f t="shared" si="6"/>
        <v>5887.64</v>
      </c>
      <c r="P28" s="45">
        <f t="shared" si="6"/>
        <v>3812</v>
      </c>
      <c r="Q28" s="45">
        <f t="shared" si="6"/>
        <v>2051</v>
      </c>
      <c r="R28" s="45">
        <f t="shared" si="6"/>
        <v>227032.36</v>
      </c>
      <c r="S28" s="45">
        <f t="shared" si="6"/>
        <v>2033.9119999999998</v>
      </c>
      <c r="T28" s="47">
        <f t="shared" si="6"/>
        <v>-17.08799999999998</v>
      </c>
    </row>
    <row r="29" spans="1:20" ht="15.75" thickBot="1" x14ac:dyDescent="0.3">
      <c r="A29" s="95" t="s">
        <v>38</v>
      </c>
      <c r="B29" s="96"/>
      <c r="C29" s="97"/>
      <c r="D29" s="48">
        <f>D4+D5-D28</f>
        <v>502163</v>
      </c>
      <c r="E29" s="48">
        <f t="shared" ref="E29:L29" si="7">E4+E5-E28</f>
        <v>3840</v>
      </c>
      <c r="F29" s="48">
        <f t="shared" si="7"/>
        <v>12120</v>
      </c>
      <c r="G29" s="48">
        <f t="shared" si="7"/>
        <v>5000</v>
      </c>
      <c r="H29" s="48">
        <f t="shared" si="7"/>
        <v>18460</v>
      </c>
      <c r="I29" s="48">
        <f t="shared" si="7"/>
        <v>355</v>
      </c>
      <c r="J29" s="48">
        <f t="shared" si="7"/>
        <v>73</v>
      </c>
      <c r="K29" s="48">
        <f t="shared" si="7"/>
        <v>532</v>
      </c>
      <c r="L29" s="48">
        <f t="shared" si="7"/>
        <v>37</v>
      </c>
      <c r="M29" s="98"/>
      <c r="N29" s="99"/>
      <c r="O29" s="99"/>
      <c r="P29" s="99"/>
      <c r="Q29" s="99"/>
      <c r="R29" s="99"/>
      <c r="S29" s="99"/>
      <c r="T29" s="10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5" priority="43" operator="equal">
      <formula>212030016606640</formula>
    </cfRule>
  </conditionalFormatting>
  <conditionalFormatting sqref="D29 E4:E6 E28:K29">
    <cfRule type="cellIs" dxfId="1044" priority="41" operator="equal">
      <formula>$E$4</formula>
    </cfRule>
    <cfRule type="cellIs" dxfId="1043" priority="42" operator="equal">
      <formula>2120</formula>
    </cfRule>
  </conditionalFormatting>
  <conditionalFormatting sqref="D29:E29 F4:F6 F28:F29">
    <cfRule type="cellIs" dxfId="1042" priority="39" operator="equal">
      <formula>$F$4</formula>
    </cfRule>
    <cfRule type="cellIs" dxfId="1041" priority="40" operator="equal">
      <formula>300</formula>
    </cfRule>
  </conditionalFormatting>
  <conditionalFormatting sqref="G4:G6 G28:G29">
    <cfRule type="cellIs" dxfId="1040" priority="37" operator="equal">
      <formula>$G$4</formula>
    </cfRule>
    <cfRule type="cellIs" dxfId="1039" priority="38" operator="equal">
      <formula>1660</formula>
    </cfRule>
  </conditionalFormatting>
  <conditionalFormatting sqref="H4:H6 H28:H29">
    <cfRule type="cellIs" dxfId="1038" priority="35" operator="equal">
      <formula>$H$4</formula>
    </cfRule>
    <cfRule type="cellIs" dxfId="1037" priority="36" operator="equal">
      <formula>6640</formula>
    </cfRule>
  </conditionalFormatting>
  <conditionalFormatting sqref="T6:T28">
    <cfRule type="cellIs" dxfId="1036" priority="34" operator="lessThan">
      <formula>0</formula>
    </cfRule>
  </conditionalFormatting>
  <conditionalFormatting sqref="T7:T27">
    <cfRule type="cellIs" dxfId="1035" priority="31" operator="lessThan">
      <formula>0</formula>
    </cfRule>
    <cfRule type="cellIs" dxfId="1034" priority="32" operator="lessThan">
      <formula>0</formula>
    </cfRule>
    <cfRule type="cellIs" dxfId="1033" priority="33" operator="lessThan">
      <formula>0</formula>
    </cfRule>
  </conditionalFormatting>
  <conditionalFormatting sqref="E4:E6 E28:K28">
    <cfRule type="cellIs" dxfId="1032" priority="30" operator="equal">
      <formula>$E$4</formula>
    </cfRule>
  </conditionalFormatting>
  <conditionalFormatting sqref="D28:D29 D6 D4:M4">
    <cfRule type="cellIs" dxfId="1031" priority="29" operator="equal">
      <formula>$D$4</formula>
    </cfRule>
  </conditionalFormatting>
  <conditionalFormatting sqref="I4:I6 I28:I29">
    <cfRule type="cellIs" dxfId="1030" priority="28" operator="equal">
      <formula>$I$4</formula>
    </cfRule>
  </conditionalFormatting>
  <conditionalFormatting sqref="J4:J6 J28:J29">
    <cfRule type="cellIs" dxfId="1029" priority="27" operator="equal">
      <formula>$J$4</formula>
    </cfRule>
  </conditionalFormatting>
  <conditionalFormatting sqref="K4:K6 K28:K29">
    <cfRule type="cellIs" dxfId="1028" priority="26" operator="equal">
      <formula>$K$4</formula>
    </cfRule>
  </conditionalFormatting>
  <conditionalFormatting sqref="M4:M6">
    <cfRule type="cellIs" dxfId="1027" priority="25" operator="equal">
      <formula>$L$4</formula>
    </cfRule>
  </conditionalFormatting>
  <conditionalFormatting sqref="T7:T28">
    <cfRule type="cellIs" dxfId="1026" priority="22" operator="lessThan">
      <formula>0</formula>
    </cfRule>
    <cfRule type="cellIs" dxfId="1025" priority="23" operator="lessThan">
      <formula>0</formula>
    </cfRule>
    <cfRule type="cellIs" dxfId="1024" priority="24" operator="lessThan">
      <formula>0</formula>
    </cfRule>
  </conditionalFormatting>
  <conditionalFormatting sqref="D5:K5">
    <cfRule type="cellIs" dxfId="1023" priority="21" operator="greaterThan">
      <formula>0</formula>
    </cfRule>
  </conditionalFormatting>
  <conditionalFormatting sqref="T6:T28">
    <cfRule type="cellIs" dxfId="1022" priority="20" operator="lessThan">
      <formula>0</formula>
    </cfRule>
  </conditionalFormatting>
  <conditionalFormatting sqref="T7:T27">
    <cfRule type="cellIs" dxfId="1021" priority="17" operator="lessThan">
      <formula>0</formula>
    </cfRule>
    <cfRule type="cellIs" dxfId="1020" priority="18" operator="lessThan">
      <formula>0</formula>
    </cfRule>
    <cfRule type="cellIs" dxfId="1019" priority="19" operator="lessThan">
      <formula>0</formula>
    </cfRule>
  </conditionalFormatting>
  <conditionalFormatting sqref="T7:T28">
    <cfRule type="cellIs" dxfId="1018" priority="14" operator="lessThan">
      <formula>0</formula>
    </cfRule>
    <cfRule type="cellIs" dxfId="1017" priority="15" operator="lessThan">
      <formula>0</formula>
    </cfRule>
    <cfRule type="cellIs" dxfId="1016" priority="16" operator="lessThan">
      <formula>0</formula>
    </cfRule>
  </conditionalFormatting>
  <conditionalFormatting sqref="D5:K5">
    <cfRule type="cellIs" dxfId="1015" priority="13" operator="greaterThan">
      <formula>0</formula>
    </cfRule>
  </conditionalFormatting>
  <conditionalFormatting sqref="L4 L6 L28:L29">
    <cfRule type="cellIs" dxfId="1014" priority="12" operator="equal">
      <formula>$L$4</formula>
    </cfRule>
  </conditionalFormatting>
  <conditionalFormatting sqref="D7:S7">
    <cfRule type="cellIs" dxfId="1013" priority="11" operator="greaterThan">
      <formula>0</formula>
    </cfRule>
  </conditionalFormatting>
  <conditionalFormatting sqref="D9:S9">
    <cfRule type="cellIs" dxfId="1012" priority="10" operator="greaterThan">
      <formula>0</formula>
    </cfRule>
  </conditionalFormatting>
  <conditionalFormatting sqref="D11:S11">
    <cfRule type="cellIs" dxfId="1011" priority="9" operator="greaterThan">
      <formula>0</formula>
    </cfRule>
  </conditionalFormatting>
  <conditionalFormatting sqref="D13:S13">
    <cfRule type="cellIs" dxfId="1010" priority="8" operator="greaterThan">
      <formula>0</formula>
    </cfRule>
  </conditionalFormatting>
  <conditionalFormatting sqref="D15:S15">
    <cfRule type="cellIs" dxfId="1009" priority="7" operator="greaterThan">
      <formula>0</formula>
    </cfRule>
  </conditionalFormatting>
  <conditionalFormatting sqref="D17:S17">
    <cfRule type="cellIs" dxfId="1008" priority="6" operator="greaterThan">
      <formula>0</formula>
    </cfRule>
  </conditionalFormatting>
  <conditionalFormatting sqref="D19:S19">
    <cfRule type="cellIs" dxfId="1007" priority="5" operator="greaterThan">
      <formula>0</formula>
    </cfRule>
  </conditionalFormatting>
  <conditionalFormatting sqref="D21:S21">
    <cfRule type="cellIs" dxfId="1006" priority="4" operator="greaterThan">
      <formula>0</formula>
    </cfRule>
  </conditionalFormatting>
  <conditionalFormatting sqref="D23:S23">
    <cfRule type="cellIs" dxfId="1005" priority="3" operator="greaterThan">
      <formula>0</formula>
    </cfRule>
  </conditionalFormatting>
  <conditionalFormatting sqref="D25:S25">
    <cfRule type="cellIs" dxfId="1004" priority="2" operator="greaterThan">
      <formula>0</formula>
    </cfRule>
  </conditionalFormatting>
  <conditionalFormatting sqref="D27:S27">
    <cfRule type="cellIs" dxfId="1003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2021-10-25T14:06:49Z</dcterms:modified>
</cp:coreProperties>
</file>