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21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C17" i="15"/>
  <c r="AQ7" i="31"/>
  <c r="E4" i="15"/>
  <c r="F4"/>
  <c r="G4"/>
  <c r="H4"/>
  <c r="I4"/>
  <c r="J4"/>
  <c r="E28"/>
  <c r="F28"/>
  <c r="G28"/>
  <c r="H28"/>
  <c r="I28"/>
  <c r="J28"/>
  <c r="E29"/>
  <c r="F29"/>
  <c r="G29"/>
  <c r="H29"/>
  <c r="I29"/>
  <c r="J29"/>
  <c r="K4"/>
  <c r="L4"/>
  <c r="M4"/>
  <c r="N4"/>
  <c r="O4"/>
  <c r="P4"/>
  <c r="Q4"/>
  <c r="R4"/>
  <c r="S4"/>
  <c r="T4"/>
  <c r="U4"/>
  <c r="V4"/>
  <c r="W4"/>
  <c r="X4"/>
  <c r="Y4"/>
  <c r="Z4"/>
  <c r="AA4"/>
  <c r="AQ28"/>
  <c r="AP28"/>
  <c r="AN28"/>
  <c r="AM28"/>
  <c r="AL28"/>
  <c r="AK28"/>
  <c r="AJ28"/>
  <c r="AB28"/>
  <c r="AB29" s="1"/>
  <c r="AA28"/>
  <c r="AA29" s="1"/>
  <c r="Z28"/>
  <c r="Z29" s="1"/>
  <c r="Y28"/>
  <c r="X28"/>
  <c r="W28"/>
  <c r="V28"/>
  <c r="U28"/>
  <c r="T28"/>
  <c r="S28"/>
  <c r="S29" s="1"/>
  <c r="R28"/>
  <c r="Q28"/>
  <c r="P28"/>
  <c r="P29" s="1"/>
  <c r="O28"/>
  <c r="N28"/>
  <c r="M28"/>
  <c r="L28"/>
  <c r="K28"/>
  <c r="K29" s="1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Y29"/>
  <c r="X29"/>
  <c r="W29"/>
  <c r="V29"/>
  <c r="U29"/>
  <c r="T29"/>
  <c r="R29"/>
  <c r="Q29"/>
  <c r="O29"/>
  <c r="N29"/>
  <c r="M29"/>
  <c r="L29"/>
  <c r="AS17" l="1"/>
  <c r="AT17" s="1"/>
  <c r="AG28"/>
  <c r="AI28"/>
  <c r="AE28"/>
  <c r="AC28"/>
  <c r="AR23"/>
  <c r="AS10"/>
  <c r="AT10" s="1"/>
  <c r="AR19"/>
  <c r="AS26"/>
  <c r="AT26" s="1"/>
  <c r="AR20"/>
  <c r="AR11"/>
  <c r="AS18"/>
  <c r="AT18" s="1"/>
  <c r="AR27"/>
  <c r="AS21"/>
  <c r="AT21" s="1"/>
  <c r="AD28"/>
  <c r="AH28"/>
  <c r="AS8"/>
  <c r="AT8" s="1"/>
  <c r="AR13"/>
  <c r="AS16"/>
  <c r="AT16" s="1"/>
  <c r="AR21"/>
  <c r="AS24"/>
  <c r="AT24" s="1"/>
  <c r="AR8"/>
  <c r="AR16"/>
  <c r="AS9"/>
  <c r="AT9" s="1"/>
  <c r="AR24"/>
  <c r="AF28"/>
  <c r="AO28"/>
  <c r="AR9"/>
  <c r="AS12"/>
  <c r="AT12" s="1"/>
  <c r="AS14"/>
  <c r="AT14" s="1"/>
  <c r="AS15"/>
  <c r="AT15" s="1"/>
  <c r="AR17"/>
  <c r="AS20"/>
  <c r="AT20" s="1"/>
  <c r="AS22"/>
  <c r="AT22" s="1"/>
  <c r="AS23"/>
  <c r="AT23" s="1"/>
  <c r="AR25"/>
  <c r="AS7"/>
  <c r="AR7"/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W28" s="1"/>
  <c r="X7"/>
  <c r="Y7"/>
  <c r="Z7"/>
  <c r="AA7"/>
  <c r="AU28"/>
  <c r="AP28"/>
  <c r="AN28"/>
  <c r="AM28"/>
  <c r="AL28"/>
  <c r="AK28"/>
  <c r="AJ28"/>
  <c r="AB28"/>
  <c r="AI27"/>
  <c r="AH23"/>
  <c r="AG23"/>
  <c r="AG12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23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F26"/>
  <c r="AE26"/>
  <c r="AD26"/>
  <c r="AC26"/>
  <c r="AO25"/>
  <c r="AI25"/>
  <c r="AH25"/>
  <c r="AG25"/>
  <c r="AF25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E11"/>
  <c r="AD11"/>
  <c r="AC11"/>
  <c r="AR11" s="1"/>
  <c r="AO10"/>
  <c r="AI10"/>
  <c r="AH10"/>
  <c r="AG10"/>
  <c r="AF10"/>
  <c r="AS10" s="1"/>
  <c r="AT10" s="1"/>
  <c r="AE10"/>
  <c r="AD10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22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F26"/>
  <c r="AE26"/>
  <c r="AD26"/>
  <c r="AC26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E18"/>
  <c r="AD18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F15"/>
  <c r="AS15" s="1"/>
  <c r="AT15" s="1"/>
  <c r="AE15"/>
  <c r="AD15"/>
  <c r="AC15"/>
  <c r="AO14"/>
  <c r="AI14"/>
  <c r="AH14"/>
  <c r="AG14"/>
  <c r="AF14"/>
  <c r="AS14" s="1"/>
  <c r="AT14" s="1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C8"/>
  <c r="AO7"/>
  <c r="AI7"/>
  <c r="AH7"/>
  <c r="AG7"/>
  <c r="AF7"/>
  <c r="AE7"/>
  <c r="AD7"/>
  <c r="AC7"/>
  <c r="AQ28" i="2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H28" s="1"/>
  <c r="AG7"/>
  <c r="AG28" s="1"/>
  <c r="AE7"/>
  <c r="AD7"/>
  <c r="AC7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O19"/>
  <c r="AI19"/>
  <c r="AH19"/>
  <c r="AG19"/>
  <c r="AF19"/>
  <c r="AE19"/>
  <c r="AD19"/>
  <c r="AC19"/>
  <c r="AR19" s="1"/>
  <c r="AO18"/>
  <c r="AI18"/>
  <c r="AH18"/>
  <c r="AG18"/>
  <c r="AF18"/>
  <c r="AE18"/>
  <c r="AD18"/>
  <c r="AC18"/>
  <c r="AR18" s="1"/>
  <c r="AO17"/>
  <c r="AI17"/>
  <c r="AH17"/>
  <c r="AG17"/>
  <c r="AF17"/>
  <c r="AS17" s="1"/>
  <c r="AT17" s="1"/>
  <c r="AE17"/>
  <c r="AD17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E9"/>
  <c r="AD9"/>
  <c r="AC9"/>
  <c r="AR9" s="1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1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E7"/>
  <c r="AD7"/>
  <c r="AC7"/>
  <c r="AQ28" i="17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F20"/>
  <c r="AS20" s="1"/>
  <c r="AT20" s="1"/>
  <c r="AE20"/>
  <c r="AD20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F15"/>
  <c r="AE15"/>
  <c r="AD15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G7"/>
  <c r="AE7"/>
  <c r="AD7"/>
  <c r="AF7" s="1"/>
  <c r="AC7"/>
  <c r="AQ28" i="16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F20"/>
  <c r="AS20" s="1"/>
  <c r="AT20" s="1"/>
  <c r="AE20"/>
  <c r="AD20"/>
  <c r="AC20"/>
  <c r="AO19"/>
  <c r="AI19"/>
  <c r="AH19"/>
  <c r="AG19"/>
  <c r="AF19"/>
  <c r="AE19"/>
  <c r="AD19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F8"/>
  <c r="AS8" s="1"/>
  <c r="AT8" s="1"/>
  <c r="AE8"/>
  <c r="AD8"/>
  <c r="AC8"/>
  <c r="AR8" s="1"/>
  <c r="AO7"/>
  <c r="AI7"/>
  <c r="AH7"/>
  <c r="AG7"/>
  <c r="AF7"/>
  <c r="AS7" s="1"/>
  <c r="AE7"/>
  <c r="AD7"/>
  <c r="AC7"/>
  <c r="AQ28" i="1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R25" i="23" l="1"/>
  <c r="AH13" i="31"/>
  <c r="AS13" i="23"/>
  <c r="AT13" s="1"/>
  <c r="AR13"/>
  <c r="AR8"/>
  <c r="AS22"/>
  <c r="AT22" s="1"/>
  <c r="AR22"/>
  <c r="AS15"/>
  <c r="AT15" s="1"/>
  <c r="AR15"/>
  <c r="AS26"/>
  <c r="AT26" s="1"/>
  <c r="AR26"/>
  <c r="AS25"/>
  <c r="AT25" s="1"/>
  <c r="AR27"/>
  <c r="AR17"/>
  <c r="AI28"/>
  <c r="AS16"/>
  <c r="AT16" s="1"/>
  <c r="AR10"/>
  <c r="AD28"/>
  <c r="AR9"/>
  <c r="AE28"/>
  <c r="AR24"/>
  <c r="AH28"/>
  <c r="AS11"/>
  <c r="AT11" s="1"/>
  <c r="AC28"/>
  <c r="AG28"/>
  <c r="AO28"/>
  <c r="AR25" i="22"/>
  <c r="AS8"/>
  <c r="AT8" s="1"/>
  <c r="AR8"/>
  <c r="AR27"/>
  <c r="AR24"/>
  <c r="AS26"/>
  <c r="AT26" s="1"/>
  <c r="AR26"/>
  <c r="AS18"/>
  <c r="AT18" s="1"/>
  <c r="AR18"/>
  <c r="AS17"/>
  <c r="AT17" s="1"/>
  <c r="AR17"/>
  <c r="AD28"/>
  <c r="AR15"/>
  <c r="AS10"/>
  <c r="AT10" s="1"/>
  <c r="AH28"/>
  <c r="AS21"/>
  <c r="AT21" s="1"/>
  <c r="AO28"/>
  <c r="AS9"/>
  <c r="AT9" s="1"/>
  <c r="AG28"/>
  <c r="AR9"/>
  <c r="AC28"/>
  <c r="AS7"/>
  <c r="AT7" s="1"/>
  <c r="AS16"/>
  <c r="AT16" s="1"/>
  <c r="AR16"/>
  <c r="AI28"/>
  <c r="AR14"/>
  <c r="AE28"/>
  <c r="AR11"/>
  <c r="AS15" i="21"/>
  <c r="AT15" s="1"/>
  <c r="AR17"/>
  <c r="AR19"/>
  <c r="AR12"/>
  <c r="AO28"/>
  <c r="AI28"/>
  <c r="AD28"/>
  <c r="AR24"/>
  <c r="AF7"/>
  <c r="AS7" s="1"/>
  <c r="AS28" s="1"/>
  <c r="AC28"/>
  <c r="AE28"/>
  <c r="AR8" i="19"/>
  <c r="AR22"/>
  <c r="AS19"/>
  <c r="AT19" s="1"/>
  <c r="AR17"/>
  <c r="AR13"/>
  <c r="AS18"/>
  <c r="AT18" s="1"/>
  <c r="AS9"/>
  <c r="AT9" s="1"/>
  <c r="AR21"/>
  <c r="AR20"/>
  <c r="AR10"/>
  <c r="AS15"/>
  <c r="AT15" s="1"/>
  <c r="AR15"/>
  <c r="AH25" i="31"/>
  <c r="AG25"/>
  <c r="AS25" i="19"/>
  <c r="AT25" s="1"/>
  <c r="AH28"/>
  <c r="AG28"/>
  <c r="AR25"/>
  <c r="AI28"/>
  <c r="AC28"/>
  <c r="AO28"/>
  <c r="AR26"/>
  <c r="AE28"/>
  <c r="AD28"/>
  <c r="AR11"/>
  <c r="AR14" i="18"/>
  <c r="AR8"/>
  <c r="AS9"/>
  <c r="AT9" s="1"/>
  <c r="AR12"/>
  <c r="AS22"/>
  <c r="AT22" s="1"/>
  <c r="AS27"/>
  <c r="AT27" s="1"/>
  <c r="AI13" i="31"/>
  <c r="AR10" i="18"/>
  <c r="AS17"/>
  <c r="AT17" s="1"/>
  <c r="AR20"/>
  <c r="AI24" i="31"/>
  <c r="AG27"/>
  <c r="AR22" i="18"/>
  <c r="AR23"/>
  <c r="AR17"/>
  <c r="AS7"/>
  <c r="AR25"/>
  <c r="AS15"/>
  <c r="AT15" s="1"/>
  <c r="AR15"/>
  <c r="AS16"/>
  <c r="AT16" s="1"/>
  <c r="AR16"/>
  <c r="AD28"/>
  <c r="AS19"/>
  <c r="AT19" s="1"/>
  <c r="AR19"/>
  <c r="AR21"/>
  <c r="AS21"/>
  <c r="AT21" s="1"/>
  <c r="AG28"/>
  <c r="AS26"/>
  <c r="AT26" s="1"/>
  <c r="AR26"/>
  <c r="AH28"/>
  <c r="AS11"/>
  <c r="AT11" s="1"/>
  <c r="AR11"/>
  <c r="AR18"/>
  <c r="AI28"/>
  <c r="AS24"/>
  <c r="AT24" s="1"/>
  <c r="AC28"/>
  <c r="AO28"/>
  <c r="AR24"/>
  <c r="AE28"/>
  <c r="AR25" i="17"/>
  <c r="AS22"/>
  <c r="AT22" s="1"/>
  <c r="AH28"/>
  <c r="AS9"/>
  <c r="AT9" s="1"/>
  <c r="AS18"/>
  <c r="AT18" s="1"/>
  <c r="AR18"/>
  <c r="AS7"/>
  <c r="AT7" s="1"/>
  <c r="AR20"/>
  <c r="AR21"/>
  <c r="AS14"/>
  <c r="AT14" s="1"/>
  <c r="AR14"/>
  <c r="AR24"/>
  <c r="AG28"/>
  <c r="AS16"/>
  <c r="AT16" s="1"/>
  <c r="AD28"/>
  <c r="AO28"/>
  <c r="AR16"/>
  <c r="AI28"/>
  <c r="AS15"/>
  <c r="AT15" s="1"/>
  <c r="AC28"/>
  <c r="AE28"/>
  <c r="AS13" i="16"/>
  <c r="AT13" s="1"/>
  <c r="AR13"/>
  <c r="AS15"/>
  <c r="AT15" s="1"/>
  <c r="AR27"/>
  <c r="AR17"/>
  <c r="AS19"/>
  <c r="AT19" s="1"/>
  <c r="AS26"/>
  <c r="AT26" s="1"/>
  <c r="AR26"/>
  <c r="AS9"/>
  <c r="AT9" s="1"/>
  <c r="AR9"/>
  <c r="AS21"/>
  <c r="AT21" s="1"/>
  <c r="AO28"/>
  <c r="AS14"/>
  <c r="AT14" s="1"/>
  <c r="AR14"/>
  <c r="AR20"/>
  <c r="AI28"/>
  <c r="AH28"/>
  <c r="AS16"/>
  <c r="AT16" s="1"/>
  <c r="AG28"/>
  <c r="AR16"/>
  <c r="AC28"/>
  <c r="AR18"/>
  <c r="AR25"/>
  <c r="AE28"/>
  <c r="AD28"/>
  <c r="AR24"/>
  <c r="AH27" i="31"/>
  <c r="AR28" i="15"/>
  <c r="AS28"/>
  <c r="AT7"/>
  <c r="AT28" s="1"/>
  <c r="AR13" i="14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C28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S25" s="1"/>
  <c r="AT25" s="1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D28" i="7"/>
  <c r="AR11"/>
  <c r="AE28"/>
  <c r="AC24" i="31"/>
  <c r="AC28" i="7"/>
  <c r="AO28"/>
  <c r="AQ28" i="31"/>
  <c r="AS27"/>
  <c r="AT27" s="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T7" i="23"/>
  <c r="AF28"/>
  <c r="AR7"/>
  <c r="AF28" i="22"/>
  <c r="AR7"/>
  <c r="AR7" i="21"/>
  <c r="AS28" i="20"/>
  <c r="AT7"/>
  <c r="AT28" s="1"/>
  <c r="AF28"/>
  <c r="AR7"/>
  <c r="AR28" s="1"/>
  <c r="AT7" i="19"/>
  <c r="AF28"/>
  <c r="AR7"/>
  <c r="AT7" i="18"/>
  <c r="AF28"/>
  <c r="AR7"/>
  <c r="AF28" i="17"/>
  <c r="AR7"/>
  <c r="AT7" i="16"/>
  <c r="AF28"/>
  <c r="AR7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S13" i="31" l="1"/>
  <c r="AT13" s="1"/>
  <c r="AS28" i="23"/>
  <c r="AT28"/>
  <c r="AR28"/>
  <c r="AS28" i="22"/>
  <c r="AT28"/>
  <c r="AR28"/>
  <c r="AR28" i="21"/>
  <c r="AT7"/>
  <c r="AT28" s="1"/>
  <c r="AF28"/>
  <c r="AS28" i="19"/>
  <c r="AT28"/>
  <c r="AR28"/>
  <c r="AS28" i="18"/>
  <c r="AT28"/>
  <c r="AR28"/>
  <c r="AT28" i="17"/>
  <c r="AS28"/>
  <c r="AR28"/>
  <c r="AS26" i="31"/>
  <c r="AT26" s="1"/>
  <c r="AT28" i="16"/>
  <c r="AS28"/>
  <c r="AS14" i="31"/>
  <c r="AT14" s="1"/>
  <c r="AR28" i="16"/>
  <c r="D4" i="15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R28" i="14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<sst xmlns="http://schemas.openxmlformats.org/spreadsheetml/2006/main" count="2235" uniqueCount="106">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</sst>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1" fontId="6" fillId="14" borderId="18" xfId="0" applyNumberFormat="1" applyFont="1" applyFill="1" applyBorder="1" applyAlignment="1">
      <alignment horizontal="center" vertical="center"/>
    </xf>
    <xf numFmtId="1" fontId="6" fillId="14" borderId="16" xfId="0" applyNumberFormat="1" applyFont="1" applyFill="1" applyBorder="1" applyAlignment="1">
      <alignment horizontal="center" vertical="center"/>
    </xf>
    <xf numFmtId="1" fontId="6" fillId="15" borderId="18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1" fontId="6" fillId="15" borderId="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21" customHeight="1" thickBo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72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39">
        <v>2070</v>
      </c>
      <c r="N4" s="239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831" priority="26" stopIfTrue="1" operator="greaterThan">
      <formula>0</formula>
    </cfRule>
  </conditionalFormatting>
  <conditionalFormatting sqref="AQ31">
    <cfRule type="cellIs" dxfId="830" priority="24" operator="greaterThan">
      <formula>$AQ$7:$AQ$18&lt;100</formula>
    </cfRule>
    <cfRule type="cellIs" dxfId="829" priority="25" operator="greaterThan">
      <formula>100</formula>
    </cfRule>
  </conditionalFormatting>
  <conditionalFormatting sqref="D29:J29 Q29:AB29 Q28:AA28 K4:P29">
    <cfRule type="cellIs" dxfId="828" priority="23" operator="equal">
      <formula>212030016606640</formula>
    </cfRule>
  </conditionalFormatting>
  <conditionalFormatting sqref="D29:J29 L29:AB29 L28:AA28 K4:K29">
    <cfRule type="cellIs" dxfId="827" priority="21" operator="equal">
      <formula>$K$4</formula>
    </cfRule>
    <cfRule type="cellIs" dxfId="826" priority="22" operator="equal">
      <formula>2120</formula>
    </cfRule>
  </conditionalFormatting>
  <conditionalFormatting sqref="D29:L29 M4:N29">
    <cfRule type="cellIs" dxfId="825" priority="19" operator="equal">
      <formula>$M$4</formula>
    </cfRule>
    <cfRule type="cellIs" dxfId="824" priority="20" operator="equal">
      <formula>300</formula>
    </cfRule>
  </conditionalFormatting>
  <conditionalFormatting sqref="O4:O29">
    <cfRule type="cellIs" dxfId="823" priority="17" operator="equal">
      <formula>$O$4</formula>
    </cfRule>
    <cfRule type="cellIs" dxfId="822" priority="18" operator="equal">
      <formula>1660</formula>
    </cfRule>
  </conditionalFormatting>
  <conditionalFormatting sqref="P4:P29">
    <cfRule type="cellIs" dxfId="821" priority="15" operator="equal">
      <formula>$P$4</formula>
    </cfRule>
    <cfRule type="cellIs" dxfId="820" priority="16" operator="equal">
      <formula>6640</formula>
    </cfRule>
  </conditionalFormatting>
  <conditionalFormatting sqref="AT6:AT28">
    <cfRule type="cellIs" dxfId="819" priority="14" operator="lessThan">
      <formula>0</formula>
    </cfRule>
  </conditionalFormatting>
  <conditionalFormatting sqref="AT7:AT18">
    <cfRule type="cellIs" dxfId="818" priority="11" operator="lessThan">
      <formula>0</formula>
    </cfRule>
    <cfRule type="cellIs" dxfId="817" priority="12" operator="lessThan">
      <formula>0</formula>
    </cfRule>
    <cfRule type="cellIs" dxfId="816" priority="13" operator="lessThan">
      <formula>0</formula>
    </cfRule>
  </conditionalFormatting>
  <conditionalFormatting sqref="L28:AA28 K4:K28">
    <cfRule type="cellIs" dxfId="815" priority="10" operator="equal">
      <formula>$K$4</formula>
    </cfRule>
  </conditionalFormatting>
  <conditionalFormatting sqref="D4 D6:D29">
    <cfRule type="cellIs" dxfId="814" priority="9" operator="equal">
      <formula>$D$4</formula>
    </cfRule>
  </conditionalFormatting>
  <conditionalFormatting sqref="S4:S29">
    <cfRule type="cellIs" dxfId="813" priority="8" operator="equal">
      <formula>$S$4</formula>
    </cfRule>
  </conditionalFormatting>
  <conditionalFormatting sqref="Z4:Z29">
    <cfRule type="cellIs" dxfId="812" priority="7" operator="equal">
      <formula>$Z$4</formula>
    </cfRule>
  </conditionalFormatting>
  <conditionalFormatting sqref="AA4:AA29">
    <cfRule type="cellIs" dxfId="811" priority="6" operator="equal">
      <formula>$AA$4</formula>
    </cfRule>
  </conditionalFormatting>
  <conditionalFormatting sqref="AB4:AB29">
    <cfRule type="cellIs" dxfId="810" priority="5" operator="equal">
      <formula>$AB$4</formula>
    </cfRule>
  </conditionalFormatting>
  <conditionalFormatting sqref="AT7:AT28">
    <cfRule type="cellIs" dxfId="809" priority="2" operator="lessThan">
      <formula>0</formula>
    </cfRule>
    <cfRule type="cellIs" dxfId="808" priority="3" operator="lessThan">
      <formula>0</formula>
    </cfRule>
    <cfRule type="cellIs" dxfId="807" priority="4" operator="lessThan">
      <formula>0</formula>
    </cfRule>
  </conditionalFormatting>
  <conditionalFormatting sqref="D5:AA5">
    <cfRule type="cellIs" dxfId="80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81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52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96" priority="28" stopIfTrue="1" operator="greaterThan">
      <formula>0</formula>
    </cfRule>
  </conditionalFormatting>
  <conditionalFormatting sqref="AQ31">
    <cfRule type="cellIs" dxfId="595" priority="26" operator="greaterThan">
      <formula>$AQ$7:$AQ$18&lt;100</formula>
    </cfRule>
    <cfRule type="cellIs" dxfId="594" priority="27" operator="greaterThan">
      <formula>100</formula>
    </cfRule>
  </conditionalFormatting>
  <conditionalFormatting sqref="D29:J29 Q29:AB29 Q28:AA28 K4:P29">
    <cfRule type="cellIs" dxfId="593" priority="25" operator="equal">
      <formula>212030016606640</formula>
    </cfRule>
  </conditionalFormatting>
  <conditionalFormatting sqref="D29:J29 L29:AB29 L28:AA28 K4:K29">
    <cfRule type="cellIs" dxfId="592" priority="23" operator="equal">
      <formula>$K$4</formula>
    </cfRule>
    <cfRule type="cellIs" dxfId="591" priority="24" operator="equal">
      <formula>2120</formula>
    </cfRule>
  </conditionalFormatting>
  <conditionalFormatting sqref="D29:L29 M4:N29">
    <cfRule type="cellIs" dxfId="590" priority="21" operator="equal">
      <formula>$M$4</formula>
    </cfRule>
    <cfRule type="cellIs" dxfId="589" priority="22" operator="equal">
      <formula>300</formula>
    </cfRule>
  </conditionalFormatting>
  <conditionalFormatting sqref="O4:O29">
    <cfRule type="cellIs" dxfId="588" priority="19" operator="equal">
      <formula>$O$4</formula>
    </cfRule>
    <cfRule type="cellIs" dxfId="587" priority="20" operator="equal">
      <formula>1660</formula>
    </cfRule>
  </conditionalFormatting>
  <conditionalFormatting sqref="P4:P29">
    <cfRule type="cellIs" dxfId="586" priority="17" operator="equal">
      <formula>$P$4</formula>
    </cfRule>
    <cfRule type="cellIs" dxfId="585" priority="18" operator="equal">
      <formula>6640</formula>
    </cfRule>
  </conditionalFormatting>
  <conditionalFormatting sqref="AT6:AT28">
    <cfRule type="cellIs" dxfId="584" priority="16" operator="lessThan">
      <formula>0</formula>
    </cfRule>
  </conditionalFormatting>
  <conditionalFormatting sqref="AT7:AT18">
    <cfRule type="cellIs" dxfId="583" priority="13" operator="lessThan">
      <formula>0</formula>
    </cfRule>
    <cfRule type="cellIs" dxfId="582" priority="14" operator="lessThan">
      <formula>0</formula>
    </cfRule>
    <cfRule type="cellIs" dxfId="581" priority="15" operator="lessThan">
      <formula>0</formula>
    </cfRule>
  </conditionalFormatting>
  <conditionalFormatting sqref="L28:AA28 K4:K28">
    <cfRule type="cellIs" dxfId="580" priority="12" operator="equal">
      <formula>$K$4</formula>
    </cfRule>
  </conditionalFormatting>
  <conditionalFormatting sqref="D28:D29 D6:D22 D24:D26 D4:AA4">
    <cfRule type="cellIs" dxfId="579" priority="11" operator="equal">
      <formula>$D$4</formula>
    </cfRule>
  </conditionalFormatting>
  <conditionalFormatting sqref="S4:S29">
    <cfRule type="cellIs" dxfId="578" priority="10" operator="equal">
      <formula>$S$4</formula>
    </cfRule>
  </conditionalFormatting>
  <conditionalFormatting sqref="Z4:Z29">
    <cfRule type="cellIs" dxfId="577" priority="9" operator="equal">
      <formula>$Z$4</formula>
    </cfRule>
  </conditionalFormatting>
  <conditionalFormatting sqref="AA4:AA29">
    <cfRule type="cellIs" dxfId="576" priority="8" operator="equal">
      <formula>$AA$4</formula>
    </cfRule>
  </conditionalFormatting>
  <conditionalFormatting sqref="AB4:AB29">
    <cfRule type="cellIs" dxfId="575" priority="7" operator="equal">
      <formula>$AB$4</formula>
    </cfRule>
  </conditionalFormatting>
  <conditionalFormatting sqref="AT7:AT28">
    <cfRule type="cellIs" dxfId="574" priority="4" operator="lessThan">
      <formula>0</formula>
    </cfRule>
    <cfRule type="cellIs" dxfId="573" priority="5" operator="lessThan">
      <formula>0</formula>
    </cfRule>
    <cfRule type="cellIs" dxfId="572" priority="6" operator="lessThan">
      <formula>0</formula>
    </cfRule>
  </conditionalFormatting>
  <conditionalFormatting sqref="D5:AA5">
    <cfRule type="cellIs" dxfId="571" priority="3" operator="greaterThan">
      <formula>0</formula>
    </cfRule>
  </conditionalFormatting>
  <conditionalFormatting sqref="D7:AA27">
    <cfRule type="cellIs" dxfId="570" priority="2" operator="greaterThan">
      <formula>0</formula>
    </cfRule>
  </conditionalFormatting>
  <conditionalFormatting sqref="AC7:AS27">
    <cfRule type="cellIs" dxfId="569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82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68" priority="27" stopIfTrue="1" operator="greaterThan">
      <formula>0</formula>
    </cfRule>
  </conditionalFormatting>
  <conditionalFormatting sqref="AQ31">
    <cfRule type="cellIs" dxfId="567" priority="25" operator="greaterThan">
      <formula>$AQ$7:$AQ$18&lt;100</formula>
    </cfRule>
    <cfRule type="cellIs" dxfId="566" priority="26" operator="greaterThan">
      <formula>100</formula>
    </cfRule>
  </conditionalFormatting>
  <conditionalFormatting sqref="D29:J29 Q29:AB29 Q28:AA28 K4:P29">
    <cfRule type="cellIs" dxfId="565" priority="24" operator="equal">
      <formula>212030016606640</formula>
    </cfRule>
  </conditionalFormatting>
  <conditionalFormatting sqref="D29:J29 L29:AB29 L28:AA28 K4:K29">
    <cfRule type="cellIs" dxfId="564" priority="22" operator="equal">
      <formula>$K$4</formula>
    </cfRule>
    <cfRule type="cellIs" dxfId="563" priority="23" operator="equal">
      <formula>2120</formula>
    </cfRule>
  </conditionalFormatting>
  <conditionalFormatting sqref="D29:L29 M4:N29">
    <cfRule type="cellIs" dxfId="562" priority="20" operator="equal">
      <formula>$M$4</formula>
    </cfRule>
    <cfRule type="cellIs" dxfId="561" priority="21" operator="equal">
      <formula>300</formula>
    </cfRule>
  </conditionalFormatting>
  <conditionalFormatting sqref="O4:O29">
    <cfRule type="cellIs" dxfId="560" priority="18" operator="equal">
      <formula>$O$4</formula>
    </cfRule>
    <cfRule type="cellIs" dxfId="559" priority="19" operator="equal">
      <formula>1660</formula>
    </cfRule>
  </conditionalFormatting>
  <conditionalFormatting sqref="P4:P29">
    <cfRule type="cellIs" dxfId="558" priority="16" operator="equal">
      <formula>$P$4</formula>
    </cfRule>
    <cfRule type="cellIs" dxfId="557" priority="17" operator="equal">
      <formula>6640</formula>
    </cfRule>
  </conditionalFormatting>
  <conditionalFormatting sqref="AT6:AT28">
    <cfRule type="cellIs" dxfId="556" priority="15" operator="lessThan">
      <formula>0</formula>
    </cfRule>
  </conditionalFormatting>
  <conditionalFormatting sqref="AT7:AT18">
    <cfRule type="cellIs" dxfId="555" priority="12" operator="lessThan">
      <formula>0</formula>
    </cfRule>
    <cfRule type="cellIs" dxfId="554" priority="13" operator="lessThan">
      <formula>0</formula>
    </cfRule>
    <cfRule type="cellIs" dxfId="553" priority="14" operator="lessThan">
      <formula>0</formula>
    </cfRule>
  </conditionalFormatting>
  <conditionalFormatting sqref="L28:AA28 K4:K28">
    <cfRule type="cellIs" dxfId="552" priority="11" operator="equal">
      <formula>$K$4</formula>
    </cfRule>
  </conditionalFormatting>
  <conditionalFormatting sqref="D28:D29 D6:D22 D24:D26 D4:AA4">
    <cfRule type="cellIs" dxfId="551" priority="10" operator="equal">
      <formula>$D$4</formula>
    </cfRule>
  </conditionalFormatting>
  <conditionalFormatting sqref="S4:S29">
    <cfRule type="cellIs" dxfId="550" priority="9" operator="equal">
      <formula>$S$4</formula>
    </cfRule>
  </conditionalFormatting>
  <conditionalFormatting sqref="Z4:Z29">
    <cfRule type="cellIs" dxfId="549" priority="8" operator="equal">
      <formula>$Z$4</formula>
    </cfRule>
  </conditionalFormatting>
  <conditionalFormatting sqref="AA4:AA29">
    <cfRule type="cellIs" dxfId="548" priority="7" operator="equal">
      <formula>$AA$4</formula>
    </cfRule>
  </conditionalFormatting>
  <conditionalFormatting sqref="AB4:AB29">
    <cfRule type="cellIs" dxfId="547" priority="6" operator="equal">
      <formula>$AB$4</formula>
    </cfRule>
  </conditionalFormatting>
  <conditionalFormatting sqref="AT7:AT28">
    <cfRule type="cellIs" dxfId="546" priority="3" operator="lessThan">
      <formula>0</formula>
    </cfRule>
    <cfRule type="cellIs" dxfId="545" priority="4" operator="lessThan">
      <formula>0</formula>
    </cfRule>
    <cfRule type="cellIs" dxfId="544" priority="5" operator="lessThan">
      <formula>0</formula>
    </cfRule>
  </conditionalFormatting>
  <conditionalFormatting sqref="D5:AA5">
    <cfRule type="cellIs" dxfId="543" priority="2" operator="greaterThan">
      <formula>0</formula>
    </cfRule>
  </conditionalFormatting>
  <conditionalFormatting sqref="D7:AQ27">
    <cfRule type="cellIs" dxfId="54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83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41" priority="26" stopIfTrue="1" operator="greaterThan">
      <formula>0</formula>
    </cfRule>
  </conditionalFormatting>
  <conditionalFormatting sqref="AQ31">
    <cfRule type="cellIs" dxfId="540" priority="24" operator="greaterThan">
      <formula>$AQ$7:$AQ$18&lt;100</formula>
    </cfRule>
    <cfRule type="cellIs" dxfId="539" priority="25" operator="greaterThan">
      <formula>100</formula>
    </cfRule>
  </conditionalFormatting>
  <conditionalFormatting sqref="D29:J29 Q29:AB29 Q28:AA28 K4:P29">
    <cfRule type="cellIs" dxfId="538" priority="23" operator="equal">
      <formula>212030016606640</formula>
    </cfRule>
  </conditionalFormatting>
  <conditionalFormatting sqref="D29:J29 L29:AB29 L28:AA28 K4:K29">
    <cfRule type="cellIs" dxfId="537" priority="21" operator="equal">
      <formula>$K$4</formula>
    </cfRule>
    <cfRule type="cellIs" dxfId="536" priority="22" operator="equal">
      <formula>2120</formula>
    </cfRule>
  </conditionalFormatting>
  <conditionalFormatting sqref="D29:L29 M4:N29">
    <cfRule type="cellIs" dxfId="535" priority="19" operator="equal">
      <formula>$M$4</formula>
    </cfRule>
    <cfRule type="cellIs" dxfId="534" priority="20" operator="equal">
      <formula>300</formula>
    </cfRule>
  </conditionalFormatting>
  <conditionalFormatting sqref="O4:O29">
    <cfRule type="cellIs" dxfId="533" priority="17" operator="equal">
      <formula>$O$4</formula>
    </cfRule>
    <cfRule type="cellIs" dxfId="532" priority="18" operator="equal">
      <formula>1660</formula>
    </cfRule>
  </conditionalFormatting>
  <conditionalFormatting sqref="P4:P29">
    <cfRule type="cellIs" dxfId="531" priority="15" operator="equal">
      <formula>$P$4</formula>
    </cfRule>
    <cfRule type="cellIs" dxfId="530" priority="16" operator="equal">
      <formula>6640</formula>
    </cfRule>
  </conditionalFormatting>
  <conditionalFormatting sqref="AT6:AT28">
    <cfRule type="cellIs" dxfId="529" priority="14" operator="lessThan">
      <formula>0</formula>
    </cfRule>
  </conditionalFormatting>
  <conditionalFormatting sqref="AT7:AT18">
    <cfRule type="cellIs" dxfId="528" priority="11" operator="lessThan">
      <formula>0</formula>
    </cfRule>
    <cfRule type="cellIs" dxfId="527" priority="12" operator="lessThan">
      <formula>0</formula>
    </cfRule>
    <cfRule type="cellIs" dxfId="526" priority="13" operator="lessThan">
      <formula>0</formula>
    </cfRule>
  </conditionalFormatting>
  <conditionalFormatting sqref="L28:AA28 K4:K28">
    <cfRule type="cellIs" dxfId="525" priority="10" operator="equal">
      <formula>$K$4</formula>
    </cfRule>
  </conditionalFormatting>
  <conditionalFormatting sqref="D28:D29 D6:D22 D24:D26 D4:AA4">
    <cfRule type="cellIs" dxfId="524" priority="9" operator="equal">
      <formula>$D$4</formula>
    </cfRule>
  </conditionalFormatting>
  <conditionalFormatting sqref="S4:S29">
    <cfRule type="cellIs" dxfId="523" priority="8" operator="equal">
      <formula>$S$4</formula>
    </cfRule>
  </conditionalFormatting>
  <conditionalFormatting sqref="Z4:Z29">
    <cfRule type="cellIs" dxfId="522" priority="7" operator="equal">
      <formula>$Z$4</formula>
    </cfRule>
  </conditionalFormatting>
  <conditionalFormatting sqref="AA4:AA29">
    <cfRule type="cellIs" dxfId="521" priority="6" operator="equal">
      <formula>$AA$4</formula>
    </cfRule>
  </conditionalFormatting>
  <conditionalFormatting sqref="AB4:AB29">
    <cfRule type="cellIs" dxfId="520" priority="5" operator="equal">
      <formula>$AB$4</formula>
    </cfRule>
  </conditionalFormatting>
  <conditionalFormatting sqref="AT7:AT28">
    <cfRule type="cellIs" dxfId="519" priority="2" operator="lessThan">
      <formula>0</formula>
    </cfRule>
    <cfRule type="cellIs" dxfId="518" priority="3" operator="lessThan">
      <formula>0</formula>
    </cfRule>
    <cfRule type="cellIs" dxfId="517" priority="4" operator="lessThan">
      <formula>0</formula>
    </cfRule>
  </conditionalFormatting>
  <conditionalFormatting sqref="D5:AA5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11" sqref="A11:XFD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84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8"/>
      <c r="AQ29" s="248"/>
      <c r="AR29" s="248"/>
      <c r="AS29" s="248"/>
      <c r="AT29" s="24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15" priority="37" stopIfTrue="1" operator="greaterThan">
      <formula>0</formula>
    </cfRule>
  </conditionalFormatting>
  <conditionalFormatting sqref="D29:J29 Q29:AB29 Q28:AA28 K4:P29">
    <cfRule type="cellIs" dxfId="514" priority="34" operator="equal">
      <formula>212030016606640</formula>
    </cfRule>
  </conditionalFormatting>
  <conditionalFormatting sqref="D29:J29 L29:AB29 L28:AA28 K4:K29">
    <cfRule type="cellIs" dxfId="513" priority="32" operator="equal">
      <formula>$K$4</formula>
    </cfRule>
    <cfRule type="cellIs" dxfId="512" priority="33" operator="equal">
      <formula>2120</formula>
    </cfRule>
  </conditionalFormatting>
  <conditionalFormatting sqref="D29:L29 M4:N29">
    <cfRule type="cellIs" dxfId="511" priority="30" operator="equal">
      <formula>$M$4</formula>
    </cfRule>
    <cfRule type="cellIs" dxfId="510" priority="31" operator="equal">
      <formula>300</formula>
    </cfRule>
  </conditionalFormatting>
  <conditionalFormatting sqref="O4:O29">
    <cfRule type="cellIs" dxfId="509" priority="28" operator="equal">
      <formula>$O$4</formula>
    </cfRule>
    <cfRule type="cellIs" dxfId="508" priority="29" operator="equal">
      <formula>1660</formula>
    </cfRule>
  </conditionalFormatting>
  <conditionalFormatting sqref="P4:P29">
    <cfRule type="cellIs" dxfId="507" priority="26" operator="equal">
      <formula>$P$4</formula>
    </cfRule>
    <cfRule type="cellIs" dxfId="506" priority="27" operator="equal">
      <formula>6640</formula>
    </cfRule>
  </conditionalFormatting>
  <conditionalFormatting sqref="AT6:AT28">
    <cfRule type="cellIs" dxfId="505" priority="25" operator="lessThan">
      <formula>0</formula>
    </cfRule>
  </conditionalFormatting>
  <conditionalFormatting sqref="AT7:AT18">
    <cfRule type="cellIs" dxfId="504" priority="22" operator="lessThan">
      <formula>0</formula>
    </cfRule>
    <cfRule type="cellIs" dxfId="503" priority="23" operator="lessThan">
      <formula>0</formula>
    </cfRule>
    <cfRule type="cellIs" dxfId="502" priority="24" operator="lessThan">
      <formula>0</formula>
    </cfRule>
  </conditionalFormatting>
  <conditionalFormatting sqref="L28:AA28 K4:K28">
    <cfRule type="cellIs" dxfId="501" priority="21" operator="equal">
      <formula>$K$4</formula>
    </cfRule>
  </conditionalFormatting>
  <conditionalFormatting sqref="D28:D29 D6:D22 D24:D26 D4:AA4">
    <cfRule type="cellIs" dxfId="500" priority="20" operator="equal">
      <formula>$D$4</formula>
    </cfRule>
  </conditionalFormatting>
  <conditionalFormatting sqref="S4:S29">
    <cfRule type="cellIs" dxfId="499" priority="19" operator="equal">
      <formula>$S$4</formula>
    </cfRule>
  </conditionalFormatting>
  <conditionalFormatting sqref="Z4:Z29">
    <cfRule type="cellIs" dxfId="498" priority="18" operator="equal">
      <formula>$Z$4</formula>
    </cfRule>
  </conditionalFormatting>
  <conditionalFormatting sqref="AA4:AA29">
    <cfRule type="cellIs" dxfId="497" priority="17" operator="equal">
      <formula>$AA$4</formula>
    </cfRule>
  </conditionalFormatting>
  <conditionalFormatting sqref="AB4:AB29">
    <cfRule type="cellIs" dxfId="496" priority="16" operator="equal">
      <formula>$AB$4</formula>
    </cfRule>
  </conditionalFormatting>
  <conditionalFormatting sqref="AT7:AT28">
    <cfRule type="cellIs" dxfId="495" priority="13" operator="lessThan">
      <formula>0</formula>
    </cfRule>
    <cfRule type="cellIs" dxfId="494" priority="14" operator="lessThan">
      <formula>0</formula>
    </cfRule>
    <cfRule type="cellIs" dxfId="493" priority="15" operator="lessThan">
      <formula>0</formula>
    </cfRule>
  </conditionalFormatting>
  <conditionalFormatting sqref="D5:AA5">
    <cfRule type="cellIs" dxfId="492" priority="12" operator="greaterThan">
      <formula>0</formula>
    </cfRule>
  </conditionalFormatting>
  <conditionalFormatting sqref="D7:AS7">
    <cfRule type="cellIs" dxfId="491" priority="11" operator="greaterThan">
      <formula>0</formula>
    </cfRule>
  </conditionalFormatting>
  <conditionalFormatting sqref="D9:AS9">
    <cfRule type="cellIs" dxfId="490" priority="10" operator="greaterThan">
      <formula>0</formula>
    </cfRule>
  </conditionalFormatting>
  <conditionalFormatting sqref="D11:AS11">
    <cfRule type="cellIs" dxfId="489" priority="9" operator="greaterThan">
      <formula>0</formula>
    </cfRule>
  </conditionalFormatting>
  <conditionalFormatting sqref="D13:AS13">
    <cfRule type="cellIs" dxfId="488" priority="8" operator="greaterThan">
      <formula>0</formula>
    </cfRule>
  </conditionalFormatting>
  <conditionalFormatting sqref="D15:AS15">
    <cfRule type="cellIs" dxfId="487" priority="7" operator="greaterThan">
      <formula>0</formula>
    </cfRule>
  </conditionalFormatting>
  <conditionalFormatting sqref="D17:AS17">
    <cfRule type="cellIs" dxfId="486" priority="6" operator="greaterThan">
      <formula>0</formula>
    </cfRule>
  </conditionalFormatting>
  <conditionalFormatting sqref="D19:AS19">
    <cfRule type="cellIs" dxfId="485" priority="5" operator="greaterThan">
      <formula>0</formula>
    </cfRule>
  </conditionalFormatting>
  <conditionalFormatting sqref="D21:AS21">
    <cfRule type="cellIs" dxfId="484" priority="4" operator="greaterThan">
      <formula>0</formula>
    </cfRule>
  </conditionalFormatting>
  <conditionalFormatting sqref="D23:AS23">
    <cfRule type="cellIs" dxfId="483" priority="3" operator="greaterThan">
      <formula>0</formula>
    </cfRule>
  </conditionalFormatting>
  <conditionalFormatting sqref="D25:AS25">
    <cfRule type="cellIs" dxfId="482" priority="2" operator="greaterThan">
      <formula>0</formula>
    </cfRule>
  </conditionalFormatting>
  <conditionalFormatting sqref="D27:AS27">
    <cfRule type="cellIs" dxfId="48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S30" sqref="S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85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8"/>
      <c r="AQ29" s="248"/>
      <c r="AR29" s="248"/>
      <c r="AS29" s="248"/>
      <c r="AT29" s="24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80" priority="61" stopIfTrue="1" operator="greaterThan">
      <formula>0</formula>
    </cfRule>
  </conditionalFormatting>
  <conditionalFormatting sqref="AQ31">
    <cfRule type="cellIs" dxfId="479" priority="59" operator="greaterThan">
      <formula>$AQ$7:$AQ$18&lt;100</formula>
    </cfRule>
    <cfRule type="cellIs" dxfId="478" priority="60" operator="greaterThan">
      <formula>100</formula>
    </cfRule>
  </conditionalFormatting>
  <conditionalFormatting sqref="D29:J29 Q29:AB29 Q28:AA28 K4:P29">
    <cfRule type="cellIs" dxfId="477" priority="58" operator="equal">
      <formula>212030016606640</formula>
    </cfRule>
  </conditionalFormatting>
  <conditionalFormatting sqref="D29:J29 L29:AB29 L28:AA28 K4:K29">
    <cfRule type="cellIs" dxfId="476" priority="56" operator="equal">
      <formula>$K$4</formula>
    </cfRule>
    <cfRule type="cellIs" dxfId="475" priority="57" operator="equal">
      <formula>2120</formula>
    </cfRule>
  </conditionalFormatting>
  <conditionalFormatting sqref="D29:L29 M4:N29">
    <cfRule type="cellIs" dxfId="474" priority="54" operator="equal">
      <formula>$M$4</formula>
    </cfRule>
    <cfRule type="cellIs" dxfId="473" priority="55" operator="equal">
      <formula>300</formula>
    </cfRule>
  </conditionalFormatting>
  <conditionalFormatting sqref="O4:O29">
    <cfRule type="cellIs" dxfId="472" priority="52" operator="equal">
      <formula>$O$4</formula>
    </cfRule>
    <cfRule type="cellIs" dxfId="471" priority="53" operator="equal">
      <formula>1660</formula>
    </cfRule>
  </conditionalFormatting>
  <conditionalFormatting sqref="P4:P29">
    <cfRule type="cellIs" dxfId="470" priority="50" operator="equal">
      <formula>$P$4</formula>
    </cfRule>
    <cfRule type="cellIs" dxfId="469" priority="51" operator="equal">
      <formula>6640</formula>
    </cfRule>
  </conditionalFormatting>
  <conditionalFormatting sqref="AT6:AT28">
    <cfRule type="cellIs" dxfId="468" priority="49" operator="lessThan">
      <formula>0</formula>
    </cfRule>
  </conditionalFormatting>
  <conditionalFormatting sqref="AT7:AT18">
    <cfRule type="cellIs" dxfId="467" priority="46" operator="lessThan">
      <formula>0</formula>
    </cfRule>
    <cfRule type="cellIs" dxfId="466" priority="47" operator="lessThan">
      <formula>0</formula>
    </cfRule>
    <cfRule type="cellIs" dxfId="465" priority="48" operator="lessThan">
      <formula>0</formula>
    </cfRule>
  </conditionalFormatting>
  <conditionalFormatting sqref="L28:AA28 K4:K28">
    <cfRule type="cellIs" dxfId="464" priority="45" operator="equal">
      <formula>$K$4</formula>
    </cfRule>
  </conditionalFormatting>
  <conditionalFormatting sqref="D28:D29 D6:D22 D24:D26 D4:AB4">
    <cfRule type="cellIs" dxfId="463" priority="44" operator="equal">
      <formula>$D$4</formula>
    </cfRule>
  </conditionalFormatting>
  <conditionalFormatting sqref="S4:S29">
    <cfRule type="cellIs" dxfId="462" priority="43" operator="equal">
      <formula>$S$4</formula>
    </cfRule>
  </conditionalFormatting>
  <conditionalFormatting sqref="Z4:Z29">
    <cfRule type="cellIs" dxfId="461" priority="42" operator="equal">
      <formula>$Z$4</formula>
    </cfRule>
  </conditionalFormatting>
  <conditionalFormatting sqref="AA4:AA29">
    <cfRule type="cellIs" dxfId="460" priority="41" operator="equal">
      <formula>$AA$4</formula>
    </cfRule>
  </conditionalFormatting>
  <conditionalFormatting sqref="AB4:AB29">
    <cfRule type="cellIs" dxfId="459" priority="40" operator="equal">
      <formula>$AB$4</formula>
    </cfRule>
  </conditionalFormatting>
  <conditionalFormatting sqref="AT7:AT28">
    <cfRule type="cellIs" dxfId="458" priority="37" operator="lessThan">
      <formula>0</formula>
    </cfRule>
    <cfRule type="cellIs" dxfId="457" priority="38" operator="lessThan">
      <formula>0</formula>
    </cfRule>
    <cfRule type="cellIs" dxfId="456" priority="39" operator="lessThan">
      <formula>0</formula>
    </cfRule>
  </conditionalFormatting>
  <conditionalFormatting sqref="D5:AA5">
    <cfRule type="cellIs" dxfId="455" priority="36" operator="greaterThan">
      <formula>0</formula>
    </cfRule>
  </conditionalFormatting>
  <conditionalFormatting sqref="AP7:AP27">
    <cfRule type="cellIs" dxfId="454" priority="35" stopIfTrue="1" operator="greaterThan">
      <formula>0</formula>
    </cfRule>
  </conditionalFormatting>
  <conditionalFormatting sqref="D29:J29 Q29:AB29 Q28:AA28 K4:P29">
    <cfRule type="cellIs" dxfId="453" priority="34" operator="equal">
      <formula>212030016606640</formula>
    </cfRule>
  </conditionalFormatting>
  <conditionalFormatting sqref="D29:J29 L29:AB29 L28:AA28 K4:K29">
    <cfRule type="cellIs" dxfId="452" priority="32" operator="equal">
      <formula>$K$4</formula>
    </cfRule>
    <cfRule type="cellIs" dxfId="451" priority="33" operator="equal">
      <formula>2120</formula>
    </cfRule>
  </conditionalFormatting>
  <conditionalFormatting sqref="D29:L29 M4:N29">
    <cfRule type="cellIs" dxfId="450" priority="30" operator="equal">
      <formula>$M$4</formula>
    </cfRule>
    <cfRule type="cellIs" dxfId="449" priority="31" operator="equal">
      <formula>300</formula>
    </cfRule>
  </conditionalFormatting>
  <conditionalFormatting sqref="O4:O29">
    <cfRule type="cellIs" dxfId="448" priority="28" operator="equal">
      <formula>$O$4</formula>
    </cfRule>
    <cfRule type="cellIs" dxfId="447" priority="29" operator="equal">
      <formula>1660</formula>
    </cfRule>
  </conditionalFormatting>
  <conditionalFormatting sqref="P4:P29">
    <cfRule type="cellIs" dxfId="446" priority="26" operator="equal">
      <formula>$P$4</formula>
    </cfRule>
    <cfRule type="cellIs" dxfId="445" priority="27" operator="equal">
      <formula>6640</formula>
    </cfRule>
  </conditionalFormatting>
  <conditionalFormatting sqref="AT6:AT28">
    <cfRule type="cellIs" dxfId="444" priority="25" operator="lessThan">
      <formula>0</formula>
    </cfRule>
  </conditionalFormatting>
  <conditionalFormatting sqref="AT7:AT18">
    <cfRule type="cellIs" dxfId="443" priority="22" operator="lessThan">
      <formula>0</formula>
    </cfRule>
    <cfRule type="cellIs" dxfId="442" priority="23" operator="lessThan">
      <formula>0</formula>
    </cfRule>
    <cfRule type="cellIs" dxfId="441" priority="24" operator="lessThan">
      <formula>0</formula>
    </cfRule>
  </conditionalFormatting>
  <conditionalFormatting sqref="L28:AA28 K4:K28">
    <cfRule type="cellIs" dxfId="440" priority="21" operator="equal">
      <formula>$K$4</formula>
    </cfRule>
  </conditionalFormatting>
  <conditionalFormatting sqref="D28:D29 D6:D22 D24:D26 D4:AA4">
    <cfRule type="cellIs" dxfId="439" priority="20" operator="equal">
      <formula>$D$4</formula>
    </cfRule>
  </conditionalFormatting>
  <conditionalFormatting sqref="S4:S29">
    <cfRule type="cellIs" dxfId="438" priority="19" operator="equal">
      <formula>$S$4</formula>
    </cfRule>
  </conditionalFormatting>
  <conditionalFormatting sqref="Z4:Z29">
    <cfRule type="cellIs" dxfId="437" priority="18" operator="equal">
      <formula>$Z$4</formula>
    </cfRule>
  </conditionalFormatting>
  <conditionalFormatting sqref="AA4:AA29">
    <cfRule type="cellIs" dxfId="436" priority="17" operator="equal">
      <formula>$AA$4</formula>
    </cfRule>
  </conditionalFormatting>
  <conditionalFormatting sqref="AB4:AB29">
    <cfRule type="cellIs" dxfId="435" priority="16" operator="equal">
      <formula>$AB$4</formula>
    </cfRule>
  </conditionalFormatting>
  <conditionalFormatting sqref="AT7:AT28">
    <cfRule type="cellIs" dxfId="434" priority="13" operator="lessThan">
      <formula>0</formula>
    </cfRule>
    <cfRule type="cellIs" dxfId="433" priority="14" operator="lessThan">
      <formula>0</formula>
    </cfRule>
    <cfRule type="cellIs" dxfId="432" priority="15" operator="lessThan">
      <formula>0</formula>
    </cfRule>
  </conditionalFormatting>
  <conditionalFormatting sqref="D5:AA5">
    <cfRule type="cellIs" dxfId="431" priority="12" operator="greaterThan">
      <formula>0</formula>
    </cfRule>
  </conditionalFormatting>
  <conditionalFormatting sqref="D7:AS7">
    <cfRule type="cellIs" dxfId="430" priority="11" operator="greaterThan">
      <formula>0</formula>
    </cfRule>
  </conditionalFormatting>
  <conditionalFormatting sqref="D9:AS9">
    <cfRule type="cellIs" dxfId="429" priority="10" operator="greaterThan">
      <formula>0</formula>
    </cfRule>
  </conditionalFormatting>
  <conditionalFormatting sqref="D11:AS11">
    <cfRule type="cellIs" dxfId="428" priority="9" operator="greaterThan">
      <formula>0</formula>
    </cfRule>
  </conditionalFormatting>
  <conditionalFormatting sqref="D13:AS13">
    <cfRule type="cellIs" dxfId="427" priority="8" operator="greaterThan">
      <formula>0</formula>
    </cfRule>
  </conditionalFormatting>
  <conditionalFormatting sqref="D15:AS15">
    <cfRule type="cellIs" dxfId="426" priority="7" operator="greaterThan">
      <formula>0</formula>
    </cfRule>
  </conditionalFormatting>
  <conditionalFormatting sqref="D17:AS17">
    <cfRule type="cellIs" dxfId="425" priority="6" operator="greaterThan">
      <formula>0</formula>
    </cfRule>
  </conditionalFormatting>
  <conditionalFormatting sqref="D19:AS19">
    <cfRule type="cellIs" dxfId="424" priority="5" operator="greaterThan">
      <formula>0</formula>
    </cfRule>
  </conditionalFormatting>
  <conditionalFormatting sqref="D21:AS21">
    <cfRule type="cellIs" dxfId="423" priority="4" operator="greaterThan">
      <formula>0</formula>
    </cfRule>
  </conditionalFormatting>
  <conditionalFormatting sqref="D23:AS23">
    <cfRule type="cellIs" dxfId="422" priority="3" operator="greaterThan">
      <formula>0</formula>
    </cfRule>
  </conditionalFormatting>
  <conditionalFormatting sqref="D25:AS25">
    <cfRule type="cellIs" dxfId="421" priority="2" operator="greaterThan">
      <formula>0</formula>
    </cfRule>
  </conditionalFormatting>
  <conditionalFormatting sqref="D27:AS27">
    <cfRule type="cellIs" dxfId="42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5" sqref="P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86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13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8"/>
      <c r="AQ29" s="248"/>
      <c r="AR29" s="248"/>
      <c r="AS29" s="248"/>
      <c r="AT29" s="24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19" priority="26" stopIfTrue="1" operator="greaterThan">
      <formula>0</formula>
    </cfRule>
  </conditionalFormatting>
  <conditionalFormatting sqref="AQ31">
    <cfRule type="cellIs" dxfId="418" priority="24" operator="greaterThan">
      <formula>$AQ$7:$AQ$18&lt;100</formula>
    </cfRule>
    <cfRule type="cellIs" dxfId="417" priority="25" operator="greaterThan">
      <formula>100</formula>
    </cfRule>
  </conditionalFormatting>
  <conditionalFormatting sqref="D29:J29 Q29:AB29 Q28:AA28 K4:P29">
    <cfRule type="cellIs" dxfId="416" priority="23" operator="equal">
      <formula>212030016606640</formula>
    </cfRule>
  </conditionalFormatting>
  <conditionalFormatting sqref="D29:J29 L29:AB29 L28:AA28 K4:K29">
    <cfRule type="cellIs" dxfId="415" priority="21" operator="equal">
      <formula>$K$4</formula>
    </cfRule>
    <cfRule type="cellIs" dxfId="414" priority="22" operator="equal">
      <formula>2120</formula>
    </cfRule>
  </conditionalFormatting>
  <conditionalFormatting sqref="D29:L29 M4:N29">
    <cfRule type="cellIs" dxfId="413" priority="19" operator="equal">
      <formula>$M$4</formula>
    </cfRule>
    <cfRule type="cellIs" dxfId="412" priority="20" operator="equal">
      <formula>300</formula>
    </cfRule>
  </conditionalFormatting>
  <conditionalFormatting sqref="O4:O29">
    <cfRule type="cellIs" dxfId="411" priority="17" operator="equal">
      <formula>$O$4</formula>
    </cfRule>
    <cfRule type="cellIs" dxfId="410" priority="18" operator="equal">
      <formula>1660</formula>
    </cfRule>
  </conditionalFormatting>
  <conditionalFormatting sqref="P4:P29">
    <cfRule type="cellIs" dxfId="409" priority="15" operator="equal">
      <formula>$P$4</formula>
    </cfRule>
    <cfRule type="cellIs" dxfId="408" priority="16" operator="equal">
      <formula>6640</formula>
    </cfRule>
  </conditionalFormatting>
  <conditionalFormatting sqref="AT6:AT28">
    <cfRule type="cellIs" dxfId="407" priority="14" operator="lessThan">
      <formula>0</formula>
    </cfRule>
  </conditionalFormatting>
  <conditionalFormatting sqref="AT7:AT18">
    <cfRule type="cellIs" dxfId="406" priority="11" operator="lessThan">
      <formula>0</formula>
    </cfRule>
    <cfRule type="cellIs" dxfId="405" priority="12" operator="lessThan">
      <formula>0</formula>
    </cfRule>
    <cfRule type="cellIs" dxfId="404" priority="13" operator="lessThan">
      <formula>0</formula>
    </cfRule>
  </conditionalFormatting>
  <conditionalFormatting sqref="L28:AA28 K4:K28">
    <cfRule type="cellIs" dxfId="403" priority="10" operator="equal">
      <formula>$K$4</formula>
    </cfRule>
  </conditionalFormatting>
  <conditionalFormatting sqref="D28:D29 D6:D22 D24:D26 D4:AA4">
    <cfRule type="cellIs" dxfId="402" priority="9" operator="equal">
      <formula>$D$4</formula>
    </cfRule>
  </conditionalFormatting>
  <conditionalFormatting sqref="S4:S29">
    <cfRule type="cellIs" dxfId="401" priority="8" operator="equal">
      <formula>$S$4</formula>
    </cfRule>
  </conditionalFormatting>
  <conditionalFormatting sqref="Z4:Z29">
    <cfRule type="cellIs" dxfId="400" priority="7" operator="equal">
      <formula>$Z$4</formula>
    </cfRule>
  </conditionalFormatting>
  <conditionalFormatting sqref="AA4:AA29">
    <cfRule type="cellIs" dxfId="399" priority="6" operator="equal">
      <formula>$AA$4</formula>
    </cfRule>
  </conditionalFormatting>
  <conditionalFormatting sqref="AB4:AB29">
    <cfRule type="cellIs" dxfId="398" priority="5" operator="equal">
      <formula>$AB$4</formula>
    </cfRule>
  </conditionalFormatting>
  <conditionalFormatting sqref="AT7:AT28">
    <cfRule type="cellIs" dxfId="397" priority="2" operator="lessThan">
      <formula>0</formula>
    </cfRule>
    <cfRule type="cellIs" dxfId="396" priority="3" operator="lessThan">
      <formula>0</formula>
    </cfRule>
    <cfRule type="cellIs" dxfId="395" priority="4" operator="lessThan">
      <formula>0</formula>
    </cfRule>
  </conditionalFormatting>
  <conditionalFormatting sqref="D5:AA5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0" sqref="P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87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1500</v>
      </c>
      <c r="T5" s="123"/>
      <c r="U5" s="123"/>
      <c r="V5" s="123"/>
      <c r="W5" s="123"/>
      <c r="X5" s="123"/>
      <c r="Y5" s="123"/>
      <c r="Z5" s="123"/>
      <c r="AA5" s="123"/>
      <c r="AB5" s="8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6" t="s">
        <v>43</v>
      </c>
      <c r="AP6" s="21" t="s">
        <v>44</v>
      </c>
      <c r="AQ6" s="27" t="s">
        <v>45</v>
      </c>
      <c r="AR6" s="28" t="s">
        <v>46</v>
      </c>
      <c r="AS6" s="220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12028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12219</v>
      </c>
      <c r="AD7" s="38">
        <f t="shared" ref="AD7:AD27" si="0">D7*1</f>
        <v>12028</v>
      </c>
      <c r="AE7" s="40">
        <f t="shared" ref="AE7:AE27" si="1">D7*2.75%</f>
        <v>330.77</v>
      </c>
      <c r="AF7" s="40">
        <f t="shared" ref="AF7:AF27" si="2">AD7*0.95%</f>
        <v>114.26599999999999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330.77</v>
      </c>
      <c r="AP7" s="43"/>
      <c r="AQ7" s="44">
        <v>99</v>
      </c>
      <c r="AR7" s="218">
        <f>AC7-AE7-AG7-AJ7-AK7-AL7-AM7-AN7-AP7-AQ7</f>
        <v>11789.23</v>
      </c>
      <c r="AS7" s="176">
        <f t="shared" ref="AS7:AS19" si="4">AF7+AH7+AI7</f>
        <v>114.26599999999999</v>
      </c>
      <c r="AT7" s="163">
        <f t="shared" ref="AT7:AT19" si="5">AS7-AQ7-AN7</f>
        <v>15.265999999999991</v>
      </c>
      <c r="AU7" s="103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5243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6198</v>
      </c>
      <c r="AD8" s="35">
        <f t="shared" si="0"/>
        <v>5243</v>
      </c>
      <c r="AE8" s="52">
        <f t="shared" si="1"/>
        <v>144.1825</v>
      </c>
      <c r="AF8" s="52">
        <f t="shared" si="2"/>
        <v>49.808500000000002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144.1825</v>
      </c>
      <c r="AP8" s="53"/>
      <c r="AQ8" s="44">
        <v>54</v>
      </c>
      <c r="AR8" s="218">
        <f>AC8-AE8-AG8-AJ8-AK8-AL8-AM8-AN8-AP8-AQ8</f>
        <v>5999.8175000000001</v>
      </c>
      <c r="AS8" s="66">
        <f t="shared" si="4"/>
        <v>49.808500000000002</v>
      </c>
      <c r="AT8" s="163">
        <f t="shared" si="5"/>
        <v>-4.1914999999999978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14727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6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19623</v>
      </c>
      <c r="AD9" s="35">
        <f t="shared" si="0"/>
        <v>14727</v>
      </c>
      <c r="AE9" s="52">
        <f t="shared" si="1"/>
        <v>404.99250000000001</v>
      </c>
      <c r="AF9" s="52">
        <f t="shared" si="2"/>
        <v>139.90649999999999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414.61750000000001</v>
      </c>
      <c r="AP9" s="53"/>
      <c r="AQ9" s="44">
        <v>145</v>
      </c>
      <c r="AR9" s="218">
        <f t="shared" ref="AR9:AR27" si="10">AC9-AE9-AG9-AJ9-AK9-AL9-AM9-AN9-AP9-AQ9</f>
        <v>18969.8825</v>
      </c>
      <c r="AS9" s="66">
        <f t="shared" si="4"/>
        <v>175.53149999999999</v>
      </c>
      <c r="AT9" s="163">
        <f t="shared" si="5"/>
        <v>30.531499999999994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5296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>
        <v>2</v>
      </c>
      <c r="AB10" s="35"/>
      <c r="AC10" s="39">
        <f t="shared" si="6"/>
        <v>6042</v>
      </c>
      <c r="AD10" s="35">
        <f>D10*1</f>
        <v>5296</v>
      </c>
      <c r="AE10" s="52">
        <f>D10*2.75%</f>
        <v>145.64000000000001</v>
      </c>
      <c r="AF10" s="52">
        <f>AD10*0.95%</f>
        <v>50.311999999999998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145.64000000000001</v>
      </c>
      <c r="AP10" s="53"/>
      <c r="AQ10" s="44">
        <v>36</v>
      </c>
      <c r="AR10" s="218">
        <f t="shared" si="10"/>
        <v>5860.36</v>
      </c>
      <c r="AS10" s="66">
        <f>AF10+AH10+AI10</f>
        <v>50.311999999999998</v>
      </c>
      <c r="AT10" s="163">
        <f>AS10-AQ10-AN10</f>
        <v>14.311999999999998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5029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25</v>
      </c>
      <c r="AB11" s="35"/>
      <c r="AC11" s="39">
        <f t="shared" si="6"/>
        <v>9579</v>
      </c>
      <c r="AD11" s="35">
        <f t="shared" si="0"/>
        <v>5029</v>
      </c>
      <c r="AE11" s="52">
        <f t="shared" si="1"/>
        <v>138.29750000000001</v>
      </c>
      <c r="AF11" s="52">
        <f t="shared" si="2"/>
        <v>47.775500000000001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40</v>
      </c>
      <c r="AR11" s="218">
        <f t="shared" si="10"/>
        <v>9400.7024999999994</v>
      </c>
      <c r="AS11" s="66">
        <f t="shared" si="4"/>
        <v>47.775500000000001</v>
      </c>
      <c r="AT11" s="163">
        <f t="shared" si="5"/>
        <v>7.775500000000001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5655</v>
      </c>
      <c r="AD12" s="35">
        <f>D12*1</f>
        <v>5655</v>
      </c>
      <c r="AE12" s="52">
        <f>D12*2.75%</f>
        <v>155.51249999999999</v>
      </c>
      <c r="AF12" s="52">
        <f>AD12*0.95%</f>
        <v>53.722499999999997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155.51249999999999</v>
      </c>
      <c r="AP12" s="53"/>
      <c r="AQ12" s="44">
        <v>29</v>
      </c>
      <c r="AR12" s="218">
        <f t="shared" si="10"/>
        <v>5470.4875000000002</v>
      </c>
      <c r="AS12" s="66">
        <f>AF12+AH12+AI12</f>
        <v>53.722499999999997</v>
      </c>
      <c r="AT12" s="163">
        <f>AS12-AQ12-AN12</f>
        <v>24.722499999999997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4836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5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5791</v>
      </c>
      <c r="AD13" s="35">
        <f t="shared" si="0"/>
        <v>4836</v>
      </c>
      <c r="AE13" s="52">
        <f t="shared" si="1"/>
        <v>132.99</v>
      </c>
      <c r="AF13" s="52">
        <f t="shared" si="2"/>
        <v>45.942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132.99</v>
      </c>
      <c r="AP13" s="53"/>
      <c r="AQ13" s="44">
        <v>43</v>
      </c>
      <c r="AR13" s="218">
        <f t="shared" si="10"/>
        <v>5615.01</v>
      </c>
      <c r="AS13" s="66">
        <f t="shared" si="4"/>
        <v>45.942</v>
      </c>
      <c r="AT13" s="163">
        <f>AS13-AQ13-AN13</f>
        <v>2.9420000000000002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9470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11875</v>
      </c>
      <c r="AD14" s="35">
        <f t="shared" si="0"/>
        <v>9470</v>
      </c>
      <c r="AE14" s="52">
        <f t="shared" si="1"/>
        <v>260.42500000000001</v>
      </c>
      <c r="AF14" s="52">
        <f t="shared" si="2"/>
        <v>89.965000000000003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262.07499999999999</v>
      </c>
      <c r="AP14" s="53"/>
      <c r="AQ14" s="44">
        <v>80</v>
      </c>
      <c r="AR14" s="218">
        <f>AC14-AE14-AG14-AJ14-AK14-AL14-AM14-AN14-AP14-AQ14</f>
        <v>11519.725</v>
      </c>
      <c r="AS14" s="66">
        <f t="shared" si="4"/>
        <v>95.094999999999999</v>
      </c>
      <c r="AT14" s="164">
        <f t="shared" si="5"/>
        <v>15.094999999999999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15309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16455</v>
      </c>
      <c r="AD15" s="35">
        <f t="shared" si="0"/>
        <v>15309</v>
      </c>
      <c r="AE15" s="52">
        <f t="shared" si="1"/>
        <v>420.9975</v>
      </c>
      <c r="AF15" s="52">
        <f t="shared" si="2"/>
        <v>145.43549999999999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420.9975</v>
      </c>
      <c r="AP15" s="53"/>
      <c r="AQ15" s="44">
        <v>140</v>
      </c>
      <c r="AR15" s="218">
        <f t="shared" si="10"/>
        <v>15894.002500000001</v>
      </c>
      <c r="AS15" s="66">
        <f>AF15+AH15+AI15</f>
        <v>145.43549999999999</v>
      </c>
      <c r="AT15" s="163">
        <f>AS15-AQ15-AN15</f>
        <v>5.4354999999999905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17476</v>
      </c>
      <c r="E16" s="51"/>
      <c r="F16" s="50"/>
      <c r="G16" s="51"/>
      <c r="H16" s="51"/>
      <c r="I16" s="51"/>
      <c r="J16" s="51"/>
      <c r="K16" s="51">
        <v>30</v>
      </c>
      <c r="L16" s="51"/>
      <c r="M16" s="51">
        <v>50</v>
      </c>
      <c r="N16" s="51"/>
      <c r="O16" s="51"/>
      <c r="P16" s="51">
        <v>60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19116</v>
      </c>
      <c r="AD16" s="35">
        <f t="shared" si="0"/>
        <v>17476</v>
      </c>
      <c r="AE16" s="52">
        <f t="shared" si="1"/>
        <v>480.59</v>
      </c>
      <c r="AF16" s="52">
        <f t="shared" si="2"/>
        <v>166.02199999999999</v>
      </c>
      <c r="AG16" s="40">
        <f t="shared" si="7"/>
        <v>45.1</v>
      </c>
      <c r="AH16" s="52">
        <f t="shared" si="3"/>
        <v>15.58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484.44</v>
      </c>
      <c r="AP16" s="53"/>
      <c r="AQ16" s="44">
        <v>110</v>
      </c>
      <c r="AR16" s="218">
        <f>AC16-AE16-AG16-AJ16-AK16-AL16-AM16-AN16-AP16-AQ16</f>
        <v>18480.310000000001</v>
      </c>
      <c r="AS16" s="66">
        <f t="shared" si="4"/>
        <v>181.602</v>
      </c>
      <c r="AT16" s="163">
        <f t="shared" si="5"/>
        <v>71.602000000000004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13776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/>
      <c r="P17" s="51">
        <v>150</v>
      </c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20901</v>
      </c>
      <c r="AD17" s="35">
        <f>D17*1</f>
        <v>13776</v>
      </c>
      <c r="AE17" s="52">
        <f>D17*2.75%</f>
        <v>378.84</v>
      </c>
      <c r="AF17" s="52">
        <f>AD17*0.95%</f>
        <v>130.87199999999999</v>
      </c>
      <c r="AG17" s="40">
        <f t="shared" si="7"/>
        <v>64.625</v>
      </c>
      <c r="AH17" s="52">
        <f t="shared" si="3"/>
        <v>22.324999999999999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385.71499999999997</v>
      </c>
      <c r="AP17" s="53"/>
      <c r="AQ17" s="44">
        <v>108</v>
      </c>
      <c r="AR17" s="218">
        <f>AC17-AE17-AG17-AJ17-AK17-AL17-AM17-AN17-AP17-AQ17</f>
        <v>20349.535</v>
      </c>
      <c r="AS17" s="66">
        <f>AF17+AH17+AI17</f>
        <v>153.19699999999997</v>
      </c>
      <c r="AT17" s="163">
        <f>AS17-AQ17-AN17</f>
        <v>45.196999999999974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6273</v>
      </c>
      <c r="E18" s="51"/>
      <c r="F18" s="50"/>
      <c r="G18" s="51"/>
      <c r="H18" s="51"/>
      <c r="I18" s="51"/>
      <c r="J18" s="51"/>
      <c r="K18" s="51">
        <v>10</v>
      </c>
      <c r="L18" s="51"/>
      <c r="M18" s="51">
        <v>60</v>
      </c>
      <c r="N18" s="51"/>
      <c r="O18" s="51"/>
      <c r="P18" s="51">
        <v>60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7613</v>
      </c>
      <c r="AD18" s="35">
        <f>D18*1</f>
        <v>6273</v>
      </c>
      <c r="AE18" s="52">
        <f>D18*2.75%</f>
        <v>172.50749999999999</v>
      </c>
      <c r="AF18" s="52">
        <f>AD18*0.95%</f>
        <v>59.593499999999999</v>
      </c>
      <c r="AG18" s="40">
        <f t="shared" si="7"/>
        <v>36.85</v>
      </c>
      <c r="AH18" s="52">
        <f t="shared" si="3"/>
        <v>12.73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176.08250000000001</v>
      </c>
      <c r="AP18" s="53"/>
      <c r="AQ18" s="44">
        <v>99</v>
      </c>
      <c r="AR18" s="218">
        <f t="shared" si="10"/>
        <v>7304.6424999999999</v>
      </c>
      <c r="AS18" s="66">
        <f>AF18+AH18+AI18</f>
        <v>72.323499999999996</v>
      </c>
      <c r="AT18" s="163">
        <f>AS18-AQ18-AN18</f>
        <v>-26.676500000000004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10589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10971</v>
      </c>
      <c r="AD19" s="35">
        <f t="shared" si="0"/>
        <v>10589</v>
      </c>
      <c r="AE19" s="52">
        <f t="shared" si="1"/>
        <v>291.19749999999999</v>
      </c>
      <c r="AF19" s="52">
        <f t="shared" si="2"/>
        <v>100.5955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291.19749999999999</v>
      </c>
      <c r="AP19" s="53"/>
      <c r="AQ19" s="64">
        <v>165</v>
      </c>
      <c r="AR19" s="219">
        <f>AC19-AE19-AG19-AJ19-AK19-AL19-AM19-AN19-AP19-AQ19</f>
        <v>10514.8025</v>
      </c>
      <c r="AS19" s="66">
        <f t="shared" si="4"/>
        <v>100.5955</v>
      </c>
      <c r="AT19" s="161">
        <f t="shared" si="5"/>
        <v>-64.404499999999999</v>
      </c>
      <c r="AU19" s="6"/>
      <c r="AV19" s="21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6990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6990</v>
      </c>
      <c r="AD20" s="35">
        <f t="shared" si="0"/>
        <v>6990</v>
      </c>
      <c r="AE20" s="52">
        <f t="shared" si="1"/>
        <v>192.22499999999999</v>
      </c>
      <c r="AF20" s="52">
        <f t="shared" si="2"/>
        <v>66.405000000000001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192.22499999999999</v>
      </c>
      <c r="AP20" s="53"/>
      <c r="AQ20" s="64">
        <v>68</v>
      </c>
      <c r="AR20" s="219">
        <f>AC20-AE20-AG20-AJ20-AK20-AL20-AM20-AN20-AP20-AQ20</f>
        <v>6729.7749999999996</v>
      </c>
      <c r="AS20" s="66">
        <f>AF20+AH20+AI20</f>
        <v>66.405000000000001</v>
      </c>
      <c r="AT20" s="161">
        <f>AS20-AQ20-AN20</f>
        <v>-1.5949999999999989</v>
      </c>
      <c r="AU20" s="6"/>
      <c r="AV20" s="21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5605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40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6329</v>
      </c>
      <c r="AD21" s="35">
        <f t="shared" si="0"/>
        <v>5605</v>
      </c>
      <c r="AE21" s="52">
        <f t="shared" si="1"/>
        <v>154.13749999999999</v>
      </c>
      <c r="AF21" s="52">
        <f t="shared" si="2"/>
        <v>53.247499999999995</v>
      </c>
      <c r="AG21" s="40">
        <f t="shared" si="7"/>
        <v>9.9</v>
      </c>
      <c r="AH21" s="52">
        <f t="shared" si="3"/>
        <v>3.42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155.23750000000001</v>
      </c>
      <c r="AP21" s="53"/>
      <c r="AQ21" s="64">
        <v>55</v>
      </c>
      <c r="AR21" s="217">
        <f t="shared" si="10"/>
        <v>6109.9625000000005</v>
      </c>
      <c r="AS21" s="66">
        <f t="shared" ref="AS21:AS27" si="11">AF21+AH21+AI21</f>
        <v>56.667499999999997</v>
      </c>
      <c r="AT21" s="161">
        <f t="shared" ref="AT21:AT27" si="12">AS21-AQ21-AN21</f>
        <v>1.6674999999999969</v>
      </c>
      <c r="AU21" s="6"/>
      <c r="AV21" s="21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18875</v>
      </c>
      <c r="E22" s="51"/>
      <c r="F22" s="50"/>
      <c r="G22" s="51"/>
      <c r="H22" s="51"/>
      <c r="I22" s="51"/>
      <c r="J22" s="51"/>
      <c r="K22" s="51">
        <v>30</v>
      </c>
      <c r="L22" s="51"/>
      <c r="M22" s="51">
        <v>50</v>
      </c>
      <c r="N22" s="51"/>
      <c r="O22" s="35"/>
      <c r="P22" s="51">
        <v>100</v>
      </c>
      <c r="Q22" s="35"/>
      <c r="R22" s="35"/>
      <c r="S22" s="35">
        <v>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21830</v>
      </c>
      <c r="AD22" s="35">
        <f t="shared" si="0"/>
        <v>18875</v>
      </c>
      <c r="AE22" s="52">
        <f t="shared" si="1"/>
        <v>519.0625</v>
      </c>
      <c r="AF22" s="52">
        <f t="shared" si="2"/>
        <v>179.3125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524.01250000000005</v>
      </c>
      <c r="AP22" s="53"/>
      <c r="AQ22" s="64">
        <v>146</v>
      </c>
      <c r="AR22" s="217">
        <f>AC22-AE22-AG22-AJ22-AK22-AL22-AM22-AN22-AP22-AQ22</f>
        <v>21109.9375</v>
      </c>
      <c r="AS22" s="66">
        <f>AF22+AH22+AI22</f>
        <v>198.3125</v>
      </c>
      <c r="AT22" s="161">
        <f>AS22-AQ22-AN22</f>
        <v>52.3125</v>
      </c>
      <c r="AU22" s="6">
        <v>-1450</v>
      </c>
      <c r="AV22" s="21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7004</v>
      </c>
      <c r="AD23" s="35">
        <f t="shared" si="0"/>
        <v>7004</v>
      </c>
      <c r="AE23" s="52">
        <f t="shared" si="1"/>
        <v>192.61</v>
      </c>
      <c r="AF23" s="52">
        <f t="shared" si="2"/>
        <v>66.537999999999997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192.61</v>
      </c>
      <c r="AP23" s="53"/>
      <c r="AQ23" s="64">
        <v>70</v>
      </c>
      <c r="AR23" s="217">
        <f>AC23-AE23-AG23-AJ23-AK23-AL23-AM23-AN23-AP23-AQ23</f>
        <v>6741.39</v>
      </c>
      <c r="AS23" s="66">
        <f t="shared" si="11"/>
        <v>66.537999999999997</v>
      </c>
      <c r="AT23" s="161">
        <f t="shared" si="12"/>
        <v>-3.4620000000000033</v>
      </c>
      <c r="AU23" s="6"/>
      <c r="AV23" s="21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17054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18964</v>
      </c>
      <c r="AD24" s="35">
        <f t="shared" si="0"/>
        <v>17054</v>
      </c>
      <c r="AE24" s="52">
        <f t="shared" si="1"/>
        <v>468.98500000000001</v>
      </c>
      <c r="AF24" s="52">
        <f t="shared" si="2"/>
        <v>162.01300000000001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468.98500000000001</v>
      </c>
      <c r="AP24" s="53"/>
      <c r="AQ24" s="64">
        <v>115</v>
      </c>
      <c r="AR24" s="217">
        <f t="shared" si="10"/>
        <v>18380.014999999999</v>
      </c>
      <c r="AS24" s="66">
        <f t="shared" si="11"/>
        <v>162.01300000000001</v>
      </c>
      <c r="AT24" s="161">
        <f t="shared" si="12"/>
        <v>47.013000000000005</v>
      </c>
      <c r="AU24" s="6"/>
      <c r="AV24" s="21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7034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7034</v>
      </c>
      <c r="AD25" s="35">
        <f t="shared" si="0"/>
        <v>7034</v>
      </c>
      <c r="AE25" s="52">
        <f t="shared" si="1"/>
        <v>193.435</v>
      </c>
      <c r="AF25" s="52">
        <f t="shared" si="2"/>
        <v>66.822999999999993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193.435</v>
      </c>
      <c r="AP25" s="53"/>
      <c r="AQ25" s="64">
        <v>70</v>
      </c>
      <c r="AR25" s="217">
        <f t="shared" si="10"/>
        <v>6770.5649999999996</v>
      </c>
      <c r="AS25" s="66">
        <f t="shared" si="11"/>
        <v>66.822999999999993</v>
      </c>
      <c r="AT25" s="161">
        <f t="shared" si="12"/>
        <v>-3.1770000000000067</v>
      </c>
      <c r="AU25" s="6"/>
      <c r="AV25" s="21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6903</v>
      </c>
      <c r="E26" s="51"/>
      <c r="F26" s="50"/>
      <c r="G26" s="51"/>
      <c r="H26" s="51"/>
      <c r="I26" s="51"/>
      <c r="J26" s="51"/>
      <c r="K26" s="50">
        <v>40</v>
      </c>
      <c r="L26" s="51"/>
      <c r="M26" s="51">
        <v>50</v>
      </c>
      <c r="N26" s="51"/>
      <c r="O26" s="51"/>
      <c r="P26" s="51">
        <v>100</v>
      </c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10968</v>
      </c>
      <c r="AD26" s="35">
        <f t="shared" si="0"/>
        <v>6903</v>
      </c>
      <c r="AE26" s="52">
        <f t="shared" si="1"/>
        <v>189.83250000000001</v>
      </c>
      <c r="AF26" s="52">
        <f t="shared" si="2"/>
        <v>65.578500000000005</v>
      </c>
      <c r="AG26" s="40">
        <f t="shared" si="7"/>
        <v>60.5</v>
      </c>
      <c r="AH26" s="52">
        <f t="shared" si="3"/>
        <v>20.9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195.0575</v>
      </c>
      <c r="AP26" s="53"/>
      <c r="AQ26" s="64">
        <v>70</v>
      </c>
      <c r="AR26" s="217">
        <f t="shared" si="10"/>
        <v>10647.6675</v>
      </c>
      <c r="AS26" s="66">
        <f t="shared" si="11"/>
        <v>86.478499999999997</v>
      </c>
      <c r="AT26" s="161">
        <f t="shared" si="12"/>
        <v>16.478499999999997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7195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7195</v>
      </c>
      <c r="AD27" s="35">
        <f t="shared" si="0"/>
        <v>7195</v>
      </c>
      <c r="AE27" s="52">
        <f t="shared" si="1"/>
        <v>197.86250000000001</v>
      </c>
      <c r="AF27" s="52">
        <f t="shared" si="2"/>
        <v>68.352499999999992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197.86250000000001</v>
      </c>
      <c r="AP27" s="53"/>
      <c r="AQ27" s="64">
        <v>80</v>
      </c>
      <c r="AR27" s="217">
        <f t="shared" si="10"/>
        <v>6917.1374999999998</v>
      </c>
      <c r="AS27" s="66">
        <f t="shared" si="11"/>
        <v>68.352499999999992</v>
      </c>
      <c r="AT27" s="161">
        <f t="shared" si="12"/>
        <v>-11.647500000000008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202367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820</v>
      </c>
      <c r="Q28" s="72">
        <f t="shared" si="14"/>
        <v>0</v>
      </c>
      <c r="R28" s="72">
        <f t="shared" si="14"/>
        <v>0</v>
      </c>
      <c r="S28" s="72">
        <f t="shared" si="14"/>
        <v>76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39</v>
      </c>
      <c r="AB28" s="72">
        <f t="shared" si="14"/>
        <v>0</v>
      </c>
      <c r="AC28" s="73">
        <f t="shared" si="14"/>
        <v>238352</v>
      </c>
      <c r="AD28" s="73">
        <f t="shared" si="14"/>
        <v>202367</v>
      </c>
      <c r="AE28" s="73">
        <f t="shared" si="14"/>
        <v>5565.0925000000007</v>
      </c>
      <c r="AF28" s="73">
        <f t="shared" si="14"/>
        <v>1922.4865</v>
      </c>
      <c r="AG28" s="73">
        <f t="shared" si="14"/>
        <v>389.95</v>
      </c>
      <c r="AH28" s="73">
        <f t="shared" si="14"/>
        <v>134.71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5601.942500000001</v>
      </c>
      <c r="AP28" s="73">
        <f t="shared" si="14"/>
        <v>0</v>
      </c>
      <c r="AQ28" s="75">
        <f t="shared" si="14"/>
        <v>1822</v>
      </c>
      <c r="AR28" s="76">
        <f t="shared" si="14"/>
        <v>230574.95750000005</v>
      </c>
      <c r="AS28" s="77">
        <f t="shared" si="14"/>
        <v>2057.1965</v>
      </c>
      <c r="AT28" s="141">
        <f t="shared" si="14"/>
        <v>235.19649999999993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216"/>
      <c r="AT29" s="21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-140</v>
      </c>
      <c r="N30" s="91"/>
      <c r="O30" s="91">
        <v>20</v>
      </c>
      <c r="P30" s="91">
        <v>-360</v>
      </c>
      <c r="Q30" s="90"/>
      <c r="R30" s="90"/>
      <c r="S30" s="89">
        <v>-102</v>
      </c>
      <c r="T30" s="89"/>
      <c r="U30" s="89"/>
      <c r="V30" s="89"/>
      <c r="W30" s="89"/>
      <c r="X30" s="89"/>
      <c r="Y30" s="89"/>
      <c r="Z30" s="89">
        <v>-44</v>
      </c>
      <c r="AA30" s="89">
        <v>-30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93" priority="26" stopIfTrue="1" operator="greaterThan">
      <formula>0</formula>
    </cfRule>
  </conditionalFormatting>
  <conditionalFormatting sqref="AQ31">
    <cfRule type="cellIs" dxfId="392" priority="24" operator="greaterThan">
      <formula>$AQ$7:$AQ$18&lt;100</formula>
    </cfRule>
    <cfRule type="cellIs" dxfId="391" priority="25" operator="greaterThan">
      <formula>100</formula>
    </cfRule>
  </conditionalFormatting>
  <conditionalFormatting sqref="D29:J29 Q29:AB29 Q28:AA28 K4:P29">
    <cfRule type="cellIs" dxfId="390" priority="23" operator="equal">
      <formula>212030016606640</formula>
    </cfRule>
  </conditionalFormatting>
  <conditionalFormatting sqref="D29:J29 L29:AB29 L28:AA28 K4:K29">
    <cfRule type="cellIs" dxfId="389" priority="21" operator="equal">
      <formula>$K$4</formula>
    </cfRule>
    <cfRule type="cellIs" dxfId="388" priority="22" operator="equal">
      <formula>2120</formula>
    </cfRule>
  </conditionalFormatting>
  <conditionalFormatting sqref="D29:L29 M4:N29">
    <cfRule type="cellIs" dxfId="387" priority="19" operator="equal">
      <formula>$M$4</formula>
    </cfRule>
    <cfRule type="cellIs" dxfId="386" priority="20" operator="equal">
      <formula>300</formula>
    </cfRule>
  </conditionalFormatting>
  <conditionalFormatting sqref="O4:O29">
    <cfRule type="cellIs" dxfId="385" priority="17" operator="equal">
      <formula>$O$4</formula>
    </cfRule>
    <cfRule type="cellIs" dxfId="384" priority="18" operator="equal">
      <formula>1660</formula>
    </cfRule>
  </conditionalFormatting>
  <conditionalFormatting sqref="P4:P29">
    <cfRule type="cellIs" dxfId="383" priority="15" operator="equal">
      <formula>$P$4</formula>
    </cfRule>
    <cfRule type="cellIs" dxfId="382" priority="16" operator="equal">
      <formula>6640</formula>
    </cfRule>
  </conditionalFormatting>
  <conditionalFormatting sqref="AT6:AT28">
    <cfRule type="cellIs" dxfId="381" priority="14" operator="lessThan">
      <formula>0</formula>
    </cfRule>
  </conditionalFormatting>
  <conditionalFormatting sqref="AT7:AT18">
    <cfRule type="cellIs" dxfId="380" priority="11" operator="lessThan">
      <formula>0</formula>
    </cfRule>
    <cfRule type="cellIs" dxfId="379" priority="12" operator="lessThan">
      <formula>0</formula>
    </cfRule>
    <cfRule type="cellIs" dxfId="378" priority="13" operator="lessThan">
      <formula>0</formula>
    </cfRule>
  </conditionalFormatting>
  <conditionalFormatting sqref="L28:AA28 K4:K28">
    <cfRule type="cellIs" dxfId="377" priority="10" operator="equal">
      <formula>$K$4</formula>
    </cfRule>
  </conditionalFormatting>
  <conditionalFormatting sqref="D28:D29 D6:D22 D24:D26 D4:AA4">
    <cfRule type="cellIs" dxfId="376" priority="9" operator="equal">
      <formula>$D$4</formula>
    </cfRule>
  </conditionalFormatting>
  <conditionalFormatting sqref="S4:S29">
    <cfRule type="cellIs" dxfId="375" priority="8" operator="equal">
      <formula>$S$4</formula>
    </cfRule>
  </conditionalFormatting>
  <conditionalFormatting sqref="Z4:Z29">
    <cfRule type="cellIs" dxfId="374" priority="7" operator="equal">
      <formula>$Z$4</formula>
    </cfRule>
  </conditionalFormatting>
  <conditionalFormatting sqref="AA4:AA29">
    <cfRule type="cellIs" dxfId="373" priority="6" operator="equal">
      <formula>$AA$4</formula>
    </cfRule>
  </conditionalFormatting>
  <conditionalFormatting sqref="AB4:AB29">
    <cfRule type="cellIs" dxfId="372" priority="5" operator="equal">
      <formula>$AB$4</formula>
    </cfRule>
  </conditionalFormatting>
  <conditionalFormatting sqref="AT7:AT28">
    <cfRule type="cellIs" dxfId="371" priority="2" operator="lessThan">
      <formula>0</formula>
    </cfRule>
    <cfRule type="cellIs" dxfId="370" priority="3" operator="lessThan">
      <formula>0</formula>
    </cfRule>
    <cfRule type="cellIs" dxfId="369" priority="4" operator="lessThan">
      <formula>0</formula>
    </cfRule>
  </conditionalFormatting>
  <conditionalFormatting sqref="D5:AA5">
    <cfRule type="cellIs" dxfId="36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16" sqref="A16:XFD1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88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'16'!D29</f>
        <v>296271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800</v>
      </c>
      <c r="L4" s="167">
        <f>'16'!L29</f>
        <v>0</v>
      </c>
      <c r="M4" s="167">
        <f>'16'!M29</f>
        <v>4410</v>
      </c>
      <c r="N4" s="167">
        <f>'16'!N29</f>
        <v>0</v>
      </c>
      <c r="O4" s="167">
        <f>'16'!O29</f>
        <v>820</v>
      </c>
      <c r="P4" s="167">
        <f>'16'!P29</f>
        <v>3320</v>
      </c>
      <c r="Q4" s="167">
        <f>'16'!Q29</f>
        <v>0</v>
      </c>
      <c r="R4" s="167">
        <f>'16'!R29</f>
        <v>0</v>
      </c>
      <c r="S4" s="167">
        <f>'16'!S29</f>
        <v>2078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682</v>
      </c>
      <c r="AA4" s="167">
        <f>'16'!AA29</f>
        <v>550</v>
      </c>
      <c r="AB4" s="4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>
        <v>831169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6"/>
      <c r="AV5" s="6"/>
      <c r="AW5" s="6"/>
      <c r="AX5" s="6"/>
      <c r="AY5" s="6"/>
      <c r="AZ5" s="6"/>
      <c r="BA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2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6" ht="15.75">
      <c r="A7" s="34">
        <v>1</v>
      </c>
      <c r="B7" s="35">
        <v>1908446134</v>
      </c>
      <c r="C7" s="35" t="s">
        <v>50</v>
      </c>
      <c r="D7" s="36">
        <v>10133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14717</v>
      </c>
      <c r="AD7" s="38">
        <f t="shared" ref="AD7:AD27" si="0">D7*1</f>
        <v>10133</v>
      </c>
      <c r="AE7" s="40">
        <f t="shared" ref="AE7:AE27" si="1">D7*2.75%</f>
        <v>278.65750000000003</v>
      </c>
      <c r="AF7" s="40">
        <f t="shared" ref="AF7:AF27" si="2">AD7*0.95%</f>
        <v>96.263499999999993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278.65750000000003</v>
      </c>
      <c r="AP7" s="43"/>
      <c r="AQ7" s="44">
        <v>89</v>
      </c>
      <c r="AR7" s="45">
        <f>AC7-AE7-AG7-AJ7-AK7-AL7-AM7-AN7-AP7-AQ7</f>
        <v>14349.342500000001</v>
      </c>
      <c r="AS7" s="176">
        <f t="shared" ref="AS7:AS19" si="4">AF7+AH7+AI7</f>
        <v>96.263499999999993</v>
      </c>
      <c r="AT7" s="163">
        <f t="shared" ref="AT7:AT19" si="5">AS7-AQ7-AN7</f>
        <v>7.2634999999999934</v>
      </c>
      <c r="AU7" s="6"/>
      <c r="AV7" s="6"/>
      <c r="AW7" s="6"/>
      <c r="AX7" s="6"/>
      <c r="AY7" s="6"/>
      <c r="AZ7" s="6"/>
      <c r="BA7" s="6"/>
    </row>
    <row r="8" spans="1:56" ht="15.75">
      <c r="A8" s="49">
        <v>2</v>
      </c>
      <c r="B8" s="35">
        <v>1908446135</v>
      </c>
      <c r="C8" s="38" t="s">
        <v>103</v>
      </c>
      <c r="D8" s="50">
        <v>4543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35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11228</v>
      </c>
      <c r="AD8" s="35">
        <f t="shared" si="0"/>
        <v>4543</v>
      </c>
      <c r="AE8" s="52">
        <f t="shared" si="1"/>
        <v>124.9325</v>
      </c>
      <c r="AF8" s="52">
        <f t="shared" si="2"/>
        <v>43.158499999999997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124.9325</v>
      </c>
      <c r="AP8" s="53"/>
      <c r="AQ8" s="44">
        <v>43</v>
      </c>
      <c r="AR8" s="45">
        <f>AC8-AE8-AG8-AJ8-AK8-AL8-AM8-AN8-AP8-AQ8</f>
        <v>11060.067499999999</v>
      </c>
      <c r="AS8" s="66">
        <f t="shared" si="4"/>
        <v>43.158499999999997</v>
      </c>
      <c r="AT8" s="163">
        <f t="shared" si="5"/>
        <v>0.15849999999999653</v>
      </c>
      <c r="AU8" s="6"/>
      <c r="AV8" s="6"/>
      <c r="AW8" s="6"/>
      <c r="AX8" s="6"/>
      <c r="AY8" s="6"/>
      <c r="AZ8" s="6"/>
      <c r="BA8" s="6"/>
    </row>
    <row r="9" spans="1:56" ht="15.75">
      <c r="A9" s="49">
        <v>3</v>
      </c>
      <c r="B9" s="35">
        <v>1908446136</v>
      </c>
      <c r="C9" s="35" t="s">
        <v>51</v>
      </c>
      <c r="D9" s="50">
        <v>13202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27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18359</v>
      </c>
      <c r="AD9" s="35">
        <f t="shared" si="0"/>
        <v>13202</v>
      </c>
      <c r="AE9" s="52">
        <f t="shared" si="1"/>
        <v>363.05500000000001</v>
      </c>
      <c r="AF9" s="52">
        <f t="shared" si="2"/>
        <v>125.419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363.05500000000001</v>
      </c>
      <c r="AP9" s="53"/>
      <c r="AQ9" s="44">
        <v>116</v>
      </c>
      <c r="AR9" s="45">
        <f t="shared" ref="AR9:AR26" si="10">AC9-AE9-AG9-AJ9-AK9-AL9-AM9-AN9-AP9-AQ9</f>
        <v>17879.945</v>
      </c>
      <c r="AS9" s="66">
        <f t="shared" si="4"/>
        <v>125.419</v>
      </c>
      <c r="AT9" s="163">
        <f t="shared" si="5"/>
        <v>9.4189999999999969</v>
      </c>
      <c r="AU9" s="57"/>
      <c r="AV9" s="57"/>
      <c r="AW9" s="57"/>
      <c r="AX9" s="6"/>
      <c r="AY9" s="6"/>
      <c r="AZ9" s="6"/>
      <c r="BA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7404</v>
      </c>
      <c r="AD10" s="35">
        <f>D10*1</f>
        <v>4730</v>
      </c>
      <c r="AE10" s="52">
        <f>D10*2.75%</f>
        <v>130.07499999999999</v>
      </c>
      <c r="AF10" s="52">
        <f>AD10*0.95%</f>
        <v>44.935000000000002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130.07499999999999</v>
      </c>
      <c r="AP10" s="53"/>
      <c r="AQ10" s="44">
        <v>39</v>
      </c>
      <c r="AR10" s="45">
        <f t="shared" si="10"/>
        <v>7234.9250000000002</v>
      </c>
      <c r="AS10" s="66">
        <f>AF10+AH10+AI10</f>
        <v>44.935000000000002</v>
      </c>
      <c r="AT10" s="163">
        <f>AS10-AQ10-AN10</f>
        <v>5.9350000000000023</v>
      </c>
      <c r="AU10" s="57"/>
      <c r="AV10" s="57"/>
      <c r="AW10" s="57"/>
      <c r="AX10" s="6"/>
      <c r="AY10" s="6"/>
      <c r="AZ10" s="6"/>
      <c r="BA10" s="6"/>
    </row>
    <row r="11" spans="1:56" ht="15.75">
      <c r="A11" s="49">
        <v>5</v>
      </c>
      <c r="B11" s="35">
        <v>1908446138</v>
      </c>
      <c r="C11" s="58" t="s">
        <v>53</v>
      </c>
      <c r="D11" s="50">
        <v>5796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28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14844</v>
      </c>
      <c r="AD11" s="35">
        <f t="shared" si="0"/>
        <v>5796</v>
      </c>
      <c r="AE11" s="52">
        <f t="shared" si="1"/>
        <v>159.39000000000001</v>
      </c>
      <c r="AF11" s="52">
        <f t="shared" si="2"/>
        <v>55.061999999999998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170.39000000000001</v>
      </c>
      <c r="AP11" s="53"/>
      <c r="AQ11" s="44">
        <v>52</v>
      </c>
      <c r="AR11" s="45">
        <f t="shared" si="10"/>
        <v>14530.86</v>
      </c>
      <c r="AS11" s="66">
        <f t="shared" si="4"/>
        <v>90.211999999999989</v>
      </c>
      <c r="AT11" s="163">
        <f t="shared" si="5"/>
        <v>38.211999999999989</v>
      </c>
      <c r="AU11" s="57"/>
      <c r="AV11" s="57"/>
      <c r="AW11" s="57"/>
      <c r="AX11" s="6"/>
      <c r="AY11" s="6"/>
      <c r="AZ11" s="6"/>
      <c r="BA11" s="6"/>
    </row>
    <row r="12" spans="1:56" ht="15.75">
      <c r="A12" s="49">
        <v>6</v>
      </c>
      <c r="B12" s="35">
        <v>1908446139</v>
      </c>
      <c r="C12" s="35" t="s">
        <v>54</v>
      </c>
      <c r="D12" s="50">
        <v>4835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4835</v>
      </c>
      <c r="AD12" s="35">
        <f>D12*1</f>
        <v>4835</v>
      </c>
      <c r="AE12" s="52">
        <f>D12*2.75%</f>
        <v>132.96250000000001</v>
      </c>
      <c r="AF12" s="52">
        <f>AD12*0.95%</f>
        <v>45.932499999999997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132.96250000000001</v>
      </c>
      <c r="AP12" s="53"/>
      <c r="AQ12" s="44">
        <v>32</v>
      </c>
      <c r="AR12" s="45">
        <f t="shared" si="10"/>
        <v>4670.0375000000004</v>
      </c>
      <c r="AS12" s="66">
        <f>AF12+AH12+AI12</f>
        <v>45.932499999999997</v>
      </c>
      <c r="AT12" s="163">
        <f>AS12-AQ12-AN12</f>
        <v>13.932499999999997</v>
      </c>
      <c r="AU12" s="57"/>
      <c r="AV12" s="57"/>
      <c r="AW12" s="57"/>
      <c r="AX12" s="6"/>
      <c r="AY12" s="6"/>
      <c r="AZ12" s="6"/>
      <c r="BA12" s="6"/>
    </row>
    <row r="13" spans="1:56" ht="15.75">
      <c r="A13" s="49">
        <v>7</v>
      </c>
      <c r="B13" s="35">
        <v>1908446140</v>
      </c>
      <c r="C13" s="35" t="s">
        <v>55</v>
      </c>
      <c r="D13" s="50">
        <v>5766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5766</v>
      </c>
      <c r="AD13" s="35">
        <f t="shared" si="0"/>
        <v>5766</v>
      </c>
      <c r="AE13" s="52">
        <f t="shared" si="1"/>
        <v>158.565</v>
      </c>
      <c r="AF13" s="52">
        <f t="shared" si="2"/>
        <v>54.777000000000001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158.565</v>
      </c>
      <c r="AP13" s="53"/>
      <c r="AQ13" s="44">
        <v>37</v>
      </c>
      <c r="AR13" s="45">
        <f t="shared" si="10"/>
        <v>5570.4350000000004</v>
      </c>
      <c r="AS13" s="66">
        <f t="shared" si="4"/>
        <v>54.777000000000001</v>
      </c>
      <c r="AT13" s="163">
        <f>AS13-AQ13-AN13</f>
        <v>17.777000000000001</v>
      </c>
      <c r="AU13" s="57"/>
      <c r="AV13" s="57"/>
      <c r="AW13" s="57"/>
      <c r="AX13" s="6"/>
      <c r="AY13" s="6"/>
      <c r="AZ13" s="6"/>
      <c r="BA13" s="6"/>
    </row>
    <row r="14" spans="1:56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60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29656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500.39</v>
      </c>
      <c r="AP14" s="53"/>
      <c r="AQ14" s="44">
        <v>145</v>
      </c>
      <c r="AR14" s="45">
        <f>AC14-AE14-AG14-AJ14-AK14-AL14-AM14-AN14-AP14-AQ14</f>
        <v>29010.61</v>
      </c>
      <c r="AS14" s="66">
        <f t="shared" si="4"/>
        <v>172.86199999999999</v>
      </c>
      <c r="AT14" s="164">
        <f t="shared" si="5"/>
        <v>27.861999999999995</v>
      </c>
      <c r="AU14" s="57"/>
      <c r="AV14" s="57"/>
      <c r="AW14" s="57"/>
      <c r="AX14" s="6"/>
      <c r="AY14" s="6"/>
      <c r="AZ14" s="6"/>
      <c r="BA14" s="6"/>
    </row>
    <row r="15" spans="1:56" ht="17.25">
      <c r="A15" s="49">
        <v>9</v>
      </c>
      <c r="B15" s="35">
        <v>1908446142</v>
      </c>
      <c r="C15" s="62" t="s">
        <v>57</v>
      </c>
      <c r="D15" s="50">
        <v>16598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10</v>
      </c>
      <c r="N15" s="51"/>
      <c r="O15" s="51"/>
      <c r="P15" s="51">
        <v>160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20194</v>
      </c>
      <c r="AD15" s="35">
        <f t="shared" si="0"/>
        <v>16598</v>
      </c>
      <c r="AE15" s="52">
        <f t="shared" si="1"/>
        <v>456.44499999999999</v>
      </c>
      <c r="AF15" s="52">
        <f t="shared" si="2"/>
        <v>157.68099999999998</v>
      </c>
      <c r="AG15" s="40">
        <f t="shared" si="7"/>
        <v>58.85</v>
      </c>
      <c r="AH15" s="52">
        <f t="shared" si="3"/>
        <v>20.329999999999998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461.94499999999999</v>
      </c>
      <c r="AP15" s="53"/>
      <c r="AQ15" s="44">
        <v>150</v>
      </c>
      <c r="AR15" s="45">
        <f t="shared" si="10"/>
        <v>19528.705000000002</v>
      </c>
      <c r="AS15" s="66">
        <f>AF15+AH15+AI15</f>
        <v>178.01099999999997</v>
      </c>
      <c r="AT15" s="163">
        <f>AS15-AQ15-AN15</f>
        <v>28.010999999999967</v>
      </c>
      <c r="AU15" s="63"/>
      <c r="AV15" s="57"/>
      <c r="AW15" s="57"/>
      <c r="AX15" s="6"/>
      <c r="AY15" s="6"/>
      <c r="AZ15" s="6"/>
      <c r="BA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10482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60</v>
      </c>
      <c r="Q16" s="35"/>
      <c r="R16" s="35"/>
      <c r="S16" s="35">
        <v>22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15224</v>
      </c>
      <c r="AD16" s="35">
        <f t="shared" si="0"/>
        <v>10482</v>
      </c>
      <c r="AE16" s="52">
        <f t="shared" si="1"/>
        <v>288.255</v>
      </c>
      <c r="AF16" s="52">
        <f t="shared" si="2"/>
        <v>99.578999999999994</v>
      </c>
      <c r="AG16" s="40">
        <f t="shared" si="7"/>
        <v>14.85</v>
      </c>
      <c r="AH16" s="52">
        <f t="shared" si="3"/>
        <v>5.13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289.90500000000003</v>
      </c>
      <c r="AP16" s="53"/>
      <c r="AQ16" s="44">
        <v>81</v>
      </c>
      <c r="AR16" s="45">
        <f>AC16-AE16-AG16-AJ16-AK16-AL16-AM16-AN16-AP16-AQ16</f>
        <v>14839.895</v>
      </c>
      <c r="AS16" s="66">
        <f t="shared" si="4"/>
        <v>104.70899999999999</v>
      </c>
      <c r="AT16" s="163">
        <f t="shared" si="5"/>
        <v>23.708999999999989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35"/>
      <c r="AC17" s="39">
        <f t="shared" si="6"/>
        <v>14159</v>
      </c>
      <c r="AD17" s="35">
        <f>D17*1</f>
        <v>13249</v>
      </c>
      <c r="AE17" s="52">
        <f>D17*2.75%</f>
        <v>364.34750000000003</v>
      </c>
      <c r="AF17" s="52">
        <f>AD17*0.95%</f>
        <v>125.8655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364.34750000000003</v>
      </c>
      <c r="AP17" s="53"/>
      <c r="AQ17" s="44">
        <v>100</v>
      </c>
      <c r="AR17" s="45">
        <f>AC17-AE17-AG17-AJ17-AK17-AL17-AM17-AN17-AP17-AQ17</f>
        <v>13694.6525</v>
      </c>
      <c r="AS17" s="66">
        <f>AF17+AH17+AI17</f>
        <v>125.8655</v>
      </c>
      <c r="AT17" s="163">
        <f>AS17-AQ17-AN17</f>
        <v>25.865499999999997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11618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11618</v>
      </c>
      <c r="AD18" s="35">
        <f>D18*1</f>
        <v>11618</v>
      </c>
      <c r="AE18" s="52">
        <f>D18*2.75%</f>
        <v>319.495</v>
      </c>
      <c r="AF18" s="52">
        <f>AD18*0.95%</f>
        <v>110.371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319.495</v>
      </c>
      <c r="AP18" s="53"/>
      <c r="AQ18" s="44">
        <v>98</v>
      </c>
      <c r="AR18" s="45">
        <f t="shared" si="10"/>
        <v>11200.504999999999</v>
      </c>
      <c r="AS18" s="66">
        <f>AF18+AH18+AI18</f>
        <v>110.371</v>
      </c>
      <c r="AT18" s="163">
        <f>AS18-AQ18-AN18</f>
        <v>12.370999999999995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18068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300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20768</v>
      </c>
      <c r="AD19" s="35">
        <f t="shared" si="0"/>
        <v>18068</v>
      </c>
      <c r="AE19" s="52">
        <f t="shared" si="1"/>
        <v>496.87</v>
      </c>
      <c r="AF19" s="52">
        <f t="shared" si="2"/>
        <v>171.64599999999999</v>
      </c>
      <c r="AG19" s="40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505.12</v>
      </c>
      <c r="AP19" s="53"/>
      <c r="AQ19" s="64">
        <v>166</v>
      </c>
      <c r="AR19" s="65">
        <f>AC19-AE19-AG19-AJ19-AK19-AL19-AM19-AN19-AP19-AQ19</f>
        <v>20030.88</v>
      </c>
      <c r="AS19" s="66">
        <f t="shared" si="4"/>
        <v>197.29599999999999</v>
      </c>
      <c r="AT19" s="161">
        <f t="shared" si="5"/>
        <v>31.295999999999992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62</v>
      </c>
      <c r="D20" s="50">
        <v>6065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6065</v>
      </c>
      <c r="AD20" s="35">
        <f t="shared" si="0"/>
        <v>6065</v>
      </c>
      <c r="AE20" s="52">
        <f t="shared" si="1"/>
        <v>166.78749999999999</v>
      </c>
      <c r="AF20" s="52">
        <f t="shared" si="2"/>
        <v>57.6175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166.78749999999999</v>
      </c>
      <c r="AP20" s="53"/>
      <c r="AQ20" s="64">
        <v>58</v>
      </c>
      <c r="AR20" s="65">
        <f>AC20-AE20-AG20-AJ20-AK20-AL20-AM20-AN20-AP20-AQ20</f>
        <v>5840.2124999999996</v>
      </c>
      <c r="AS20" s="66">
        <f>AF20+AH20+AI20</f>
        <v>57.6175</v>
      </c>
      <c r="AT20" s="161">
        <f>AS20-AQ20-AN20</f>
        <v>-0.38250000000000028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4728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50</v>
      </c>
      <c r="Q21" s="35"/>
      <c r="R21" s="35"/>
      <c r="S21" s="35">
        <v>4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6342</v>
      </c>
      <c r="AD21" s="35">
        <f t="shared" si="0"/>
        <v>4728</v>
      </c>
      <c r="AE21" s="52">
        <f t="shared" si="1"/>
        <v>130.02000000000001</v>
      </c>
      <c r="AF21" s="52">
        <f t="shared" si="2"/>
        <v>44.915999999999997</v>
      </c>
      <c r="AG21" s="40">
        <f t="shared" si="7"/>
        <v>23.375</v>
      </c>
      <c r="AH21" s="52">
        <f t="shared" si="3"/>
        <v>8.0749999999999993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131.94499999999999</v>
      </c>
      <c r="AP21" s="53"/>
      <c r="AQ21" s="64">
        <v>48</v>
      </c>
      <c r="AR21" s="68">
        <f t="shared" si="10"/>
        <v>6140.6049999999996</v>
      </c>
      <c r="AS21" s="66">
        <f t="shared" ref="AS21:AS27" si="11">AF21+AH21+AI21</f>
        <v>52.991</v>
      </c>
      <c r="AT21" s="161">
        <f t="shared" ref="AT21:AT27" si="12">AS21-AQ21-AN21</f>
        <v>4.9909999999999997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13944</v>
      </c>
      <c r="E22" s="51"/>
      <c r="F22" s="50"/>
      <c r="G22" s="51"/>
      <c r="H22" s="51"/>
      <c r="I22" s="51"/>
      <c r="J22" s="51"/>
      <c r="K22" s="51">
        <v>90</v>
      </c>
      <c r="L22" s="51"/>
      <c r="M22" s="51"/>
      <c r="N22" s="51"/>
      <c r="O22" s="35"/>
      <c r="P22" s="51">
        <v>60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16284</v>
      </c>
      <c r="AD22" s="35">
        <f t="shared" si="0"/>
        <v>13944</v>
      </c>
      <c r="AE22" s="52">
        <f t="shared" si="1"/>
        <v>383.46</v>
      </c>
      <c r="AF22" s="52">
        <f t="shared" si="2"/>
        <v>132.46799999999999</v>
      </c>
      <c r="AG22" s="40">
        <f t="shared" si="7"/>
        <v>64.349999999999994</v>
      </c>
      <c r="AH22" s="52">
        <f t="shared" si="3"/>
        <v>22.23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387.58499999999998</v>
      </c>
      <c r="AP22" s="53"/>
      <c r="AQ22" s="64">
        <v>115</v>
      </c>
      <c r="AR22" s="68">
        <f>AC22-AE22-AG22-AJ22-AK22-AL22-AM22-AN22-AP22-AQ22</f>
        <v>15721.19</v>
      </c>
      <c r="AS22" s="66">
        <f>AF22+AH22+AI22</f>
        <v>154.69799999999998</v>
      </c>
      <c r="AT22" s="161">
        <f>AS22-AQ22-AN22</f>
        <v>39.697999999999979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10023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10023</v>
      </c>
      <c r="AD23" s="35">
        <f t="shared" si="0"/>
        <v>10023</v>
      </c>
      <c r="AE23" s="52">
        <f t="shared" si="1"/>
        <v>275.63249999999999</v>
      </c>
      <c r="AF23" s="52">
        <f t="shared" si="2"/>
        <v>95.218499999999992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275.63249999999999</v>
      </c>
      <c r="AP23" s="53"/>
      <c r="AQ23" s="64">
        <v>100</v>
      </c>
      <c r="AR23" s="68">
        <f>AC23-AE23-AG23-AJ23-AK23-AL23-AM23-AN23-AP23-AQ23</f>
        <v>9647.3675000000003</v>
      </c>
      <c r="AS23" s="66">
        <f t="shared" si="11"/>
        <v>95.218499999999992</v>
      </c>
      <c r="AT23" s="161">
        <f t="shared" si="12"/>
        <v>-4.7815000000000083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14941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17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18188</v>
      </c>
      <c r="AD24" s="35">
        <f t="shared" si="0"/>
        <v>14941</v>
      </c>
      <c r="AE24" s="52">
        <f t="shared" si="1"/>
        <v>410.8775</v>
      </c>
      <c r="AF24" s="52">
        <f t="shared" si="2"/>
        <v>141.93950000000001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410.8775</v>
      </c>
      <c r="AP24" s="53"/>
      <c r="AQ24" s="64">
        <v>117</v>
      </c>
      <c r="AR24" s="68">
        <f t="shared" si="10"/>
        <v>17660.122500000001</v>
      </c>
      <c r="AS24" s="66">
        <f t="shared" si="11"/>
        <v>141.93950000000001</v>
      </c>
      <c r="AT24" s="161">
        <f t="shared" si="12"/>
        <v>24.93950000000001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6028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6028</v>
      </c>
      <c r="AD25" s="35">
        <f t="shared" si="0"/>
        <v>6028</v>
      </c>
      <c r="AE25" s="52">
        <f t="shared" si="1"/>
        <v>165.77</v>
      </c>
      <c r="AF25" s="52">
        <f t="shared" si="2"/>
        <v>57.265999999999998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165.77</v>
      </c>
      <c r="AP25" s="53"/>
      <c r="AQ25" s="64">
        <v>59</v>
      </c>
      <c r="AR25" s="68">
        <f t="shared" si="10"/>
        <v>5803.23</v>
      </c>
      <c r="AS25" s="66">
        <f t="shared" si="11"/>
        <v>57.265999999999998</v>
      </c>
      <c r="AT25" s="161">
        <f t="shared" si="12"/>
        <v>-1.7340000000000018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8460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10325</v>
      </c>
      <c r="AD26" s="35">
        <f t="shared" si="0"/>
        <v>8460</v>
      </c>
      <c r="AE26" s="52">
        <f t="shared" si="1"/>
        <v>232.65</v>
      </c>
      <c r="AF26" s="52">
        <f t="shared" si="2"/>
        <v>80.37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232.65</v>
      </c>
      <c r="AP26" s="53"/>
      <c r="AQ26" s="64">
        <v>72</v>
      </c>
      <c r="AR26" s="68">
        <f t="shared" si="10"/>
        <v>10020.35</v>
      </c>
      <c r="AS26" s="66">
        <f t="shared" si="11"/>
        <v>80.37</v>
      </c>
      <c r="AT26" s="161">
        <f t="shared" si="12"/>
        <v>8.3700000000000045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5860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5860</v>
      </c>
      <c r="AD27" s="35">
        <f t="shared" si="0"/>
        <v>5860</v>
      </c>
      <c r="AE27" s="52">
        <f t="shared" si="1"/>
        <v>161.15</v>
      </c>
      <c r="AF27" s="52">
        <f t="shared" si="2"/>
        <v>55.67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161.15</v>
      </c>
      <c r="AP27" s="53"/>
      <c r="AQ27" s="64">
        <v>80</v>
      </c>
      <c r="AR27" s="68">
        <f>AC27-AE27-AG27-AJ27-AK27-AL27-AM27-AN27-AP27-AQ27</f>
        <v>5618.85</v>
      </c>
      <c r="AS27" s="66">
        <f t="shared" si="11"/>
        <v>55.67</v>
      </c>
      <c r="AT27" s="161">
        <f t="shared" si="12"/>
        <v>-24.33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42" t="s">
        <v>69</v>
      </c>
      <c r="B28" s="243"/>
      <c r="C28" s="243"/>
      <c r="D28" s="72">
        <f t="shared" ref="D28:K28" si="13">SUM(D7:D27)</f>
        <v>207265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0</v>
      </c>
      <c r="P28" s="72">
        <f t="shared" si="14"/>
        <v>930</v>
      </c>
      <c r="Q28" s="72">
        <f t="shared" si="14"/>
        <v>0</v>
      </c>
      <c r="R28" s="72">
        <f t="shared" si="14"/>
        <v>0</v>
      </c>
      <c r="S28" s="72">
        <f t="shared" si="14"/>
        <v>235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18</v>
      </c>
      <c r="AB28" s="72">
        <f t="shared" si="14"/>
        <v>0</v>
      </c>
      <c r="AC28" s="73">
        <f t="shared" si="14"/>
        <v>267887</v>
      </c>
      <c r="AD28" s="73">
        <f t="shared" si="14"/>
        <v>207265</v>
      </c>
      <c r="AE28" s="73">
        <f t="shared" si="14"/>
        <v>5699.7874999999985</v>
      </c>
      <c r="AF28" s="73">
        <f t="shared" si="14"/>
        <v>1969.0174999999999</v>
      </c>
      <c r="AG28" s="73">
        <f t="shared" si="14"/>
        <v>337.42499999999995</v>
      </c>
      <c r="AH28" s="73">
        <f t="shared" si="14"/>
        <v>116.565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5732.2374999999993</v>
      </c>
      <c r="AP28" s="73">
        <f t="shared" si="14"/>
        <v>0</v>
      </c>
      <c r="AQ28" s="75">
        <f t="shared" si="14"/>
        <v>1797</v>
      </c>
      <c r="AR28" s="76">
        <f t="shared" si="14"/>
        <v>260052.78750000003</v>
      </c>
      <c r="AS28" s="77">
        <f t="shared" si="14"/>
        <v>2085.5825</v>
      </c>
      <c r="AT28" s="177">
        <f t="shared" si="14"/>
        <v>288.58249999999992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44" t="s">
        <v>70</v>
      </c>
      <c r="B29" s="245"/>
      <c r="C29" s="246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149">
        <f t="shared" si="15"/>
        <v>0</v>
      </c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8"/>
      <c r="AQ29" s="248"/>
      <c r="AR29" s="248"/>
      <c r="AS29" s="248"/>
      <c r="AT29" s="248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367" priority="26" stopIfTrue="1" operator="greaterThan">
      <formula>0</formula>
    </cfRule>
  </conditionalFormatting>
  <conditionalFormatting sqref="AQ31">
    <cfRule type="cellIs" dxfId="366" priority="24" operator="greaterThan">
      <formula>$AQ$7:$AQ$18&lt;100</formula>
    </cfRule>
    <cfRule type="cellIs" dxfId="365" priority="25" operator="greaterThan">
      <formula>100</formula>
    </cfRule>
  </conditionalFormatting>
  <conditionalFormatting sqref="D29:J29 Q29:AB29 Q28:AA28 K4:P29">
    <cfRule type="cellIs" dxfId="364" priority="23" operator="equal">
      <formula>212030016606640</formula>
    </cfRule>
  </conditionalFormatting>
  <conditionalFormatting sqref="D29:J29 L29:AB29 L28:AA28 K4:K29">
    <cfRule type="cellIs" dxfId="363" priority="21" operator="equal">
      <formula>$K$4</formula>
    </cfRule>
    <cfRule type="cellIs" dxfId="362" priority="22" operator="equal">
      <formula>2120</formula>
    </cfRule>
  </conditionalFormatting>
  <conditionalFormatting sqref="D29:L29 M4:N29">
    <cfRule type="cellIs" dxfId="361" priority="19" operator="equal">
      <formula>$M$4</formula>
    </cfRule>
    <cfRule type="cellIs" dxfId="360" priority="20" operator="equal">
      <formula>300</formula>
    </cfRule>
  </conditionalFormatting>
  <conditionalFormatting sqref="O4:O29">
    <cfRule type="cellIs" dxfId="359" priority="17" operator="equal">
      <formula>$O$4</formula>
    </cfRule>
    <cfRule type="cellIs" dxfId="358" priority="18" operator="equal">
      <formula>1660</formula>
    </cfRule>
  </conditionalFormatting>
  <conditionalFormatting sqref="P4:P29">
    <cfRule type="cellIs" dxfId="357" priority="15" operator="equal">
      <formula>$P$4</formula>
    </cfRule>
    <cfRule type="cellIs" dxfId="356" priority="16" operator="equal">
      <formula>6640</formula>
    </cfRule>
  </conditionalFormatting>
  <conditionalFormatting sqref="AT6:AT28">
    <cfRule type="cellIs" dxfId="355" priority="14" operator="lessThan">
      <formula>0</formula>
    </cfRule>
  </conditionalFormatting>
  <conditionalFormatting sqref="AT7:AT18">
    <cfRule type="cellIs" dxfId="354" priority="11" operator="lessThan">
      <formula>0</formula>
    </cfRule>
    <cfRule type="cellIs" dxfId="353" priority="12" operator="lessThan">
      <formula>0</formula>
    </cfRule>
    <cfRule type="cellIs" dxfId="352" priority="13" operator="lessThan">
      <formula>0</formula>
    </cfRule>
  </conditionalFormatting>
  <conditionalFormatting sqref="L28:AA28 K4:K28">
    <cfRule type="cellIs" dxfId="351" priority="10" operator="equal">
      <formula>$K$4</formula>
    </cfRule>
  </conditionalFormatting>
  <conditionalFormatting sqref="D28:D29 D6:D22 D24:D26 D4:AA4">
    <cfRule type="cellIs" dxfId="350" priority="9" operator="equal">
      <formula>$D$4</formula>
    </cfRule>
  </conditionalFormatting>
  <conditionalFormatting sqref="S4:S29">
    <cfRule type="cellIs" dxfId="349" priority="8" operator="equal">
      <formula>$S$4</formula>
    </cfRule>
  </conditionalFormatting>
  <conditionalFormatting sqref="Z4:Z29">
    <cfRule type="cellIs" dxfId="348" priority="7" operator="equal">
      <formula>$Z$4</formula>
    </cfRule>
  </conditionalFormatting>
  <conditionalFormatting sqref="AA4:AA29">
    <cfRule type="cellIs" dxfId="347" priority="6" operator="equal">
      <formula>$AA$4</formula>
    </cfRule>
  </conditionalFormatting>
  <conditionalFormatting sqref="AB4:AB29">
    <cfRule type="cellIs" dxfId="346" priority="5" operator="equal">
      <formula>$AB$4</formula>
    </cfRule>
  </conditionalFormatting>
  <conditionalFormatting sqref="AT7:AT28">
    <cfRule type="cellIs" dxfId="345" priority="2" operator="lessThan">
      <formula>0</formula>
    </cfRule>
    <cfRule type="cellIs" dxfId="344" priority="3" operator="lessThan">
      <formula>0</formula>
    </cfRule>
    <cfRule type="cellIs" dxfId="343" priority="4" operator="lessThan">
      <formula>0</formula>
    </cfRule>
  </conditionalFormatting>
  <conditionalFormatting sqref="D5:AA5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26" sqref="D2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89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'17'!D29</f>
        <v>920175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660</v>
      </c>
      <c r="L4" s="167">
        <f>'17'!L29</f>
        <v>0</v>
      </c>
      <c r="M4" s="167">
        <f>'17'!M29</f>
        <v>4300</v>
      </c>
      <c r="N4" s="167">
        <f>'17'!N29</f>
        <v>0</v>
      </c>
      <c r="O4" s="167">
        <f>'17'!O29</f>
        <v>820</v>
      </c>
      <c r="P4" s="167">
        <f>'17'!P29</f>
        <v>2390</v>
      </c>
      <c r="Q4" s="167">
        <f>'17'!Q29</f>
        <v>0</v>
      </c>
      <c r="R4" s="167">
        <f>'17'!R29</f>
        <v>0</v>
      </c>
      <c r="S4" s="167">
        <f>'17'!S29</f>
        <v>1843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681</v>
      </c>
      <c r="AA4" s="167">
        <f>'17'!AA29</f>
        <v>532</v>
      </c>
      <c r="AB4" s="143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>
        <v>574272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24840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24840</v>
      </c>
      <c r="AD7" s="35">
        <f t="shared" ref="AD7:AD27" si="0">D7*1</f>
        <v>24840</v>
      </c>
      <c r="AE7" s="52">
        <f t="shared" ref="AE7:AE27" si="1">D7*2.75%</f>
        <v>683.1</v>
      </c>
      <c r="AF7" s="52">
        <f t="shared" ref="AF7:AF27" si="2">AD7*0.95%</f>
        <v>235.98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683.1</v>
      </c>
      <c r="AP7" s="53"/>
      <c r="AQ7" s="53">
        <v>147</v>
      </c>
      <c r="AR7" s="198">
        <f>AC7-AE7-AG7-AJ7-AK7-AL7-AM7-AN7-AP7-AQ7</f>
        <v>24009.9</v>
      </c>
      <c r="AS7" s="161">
        <f t="shared" ref="AS7:AS19" si="4">AF7+AH7+AI7</f>
        <v>235.98</v>
      </c>
      <c r="AT7" s="163">
        <f t="shared" ref="AT7:AT19" si="5">AS7-AQ7-AN7</f>
        <v>88.97999999999999</v>
      </c>
      <c r="AU7" s="103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8437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11302</v>
      </c>
      <c r="AD8" s="35">
        <f t="shared" si="0"/>
        <v>8437</v>
      </c>
      <c r="AE8" s="52">
        <f t="shared" si="1"/>
        <v>232.01750000000001</v>
      </c>
      <c r="AF8" s="52">
        <f t="shared" si="2"/>
        <v>80.151499999999999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232.01750000000001</v>
      </c>
      <c r="AP8" s="53"/>
      <c r="AQ8" s="53">
        <v>70</v>
      </c>
      <c r="AR8" s="198">
        <f>AC8-AE8-AG8-AJ8-AK8-AL8-AM8-AN8-AP8-AQ8</f>
        <v>10999.9825</v>
      </c>
      <c r="AS8" s="161">
        <f t="shared" si="4"/>
        <v>80.151499999999999</v>
      </c>
      <c r="AT8" s="163">
        <f t="shared" si="5"/>
        <v>10.151499999999999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20402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23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24795</v>
      </c>
      <c r="AD9" s="35">
        <f t="shared" si="0"/>
        <v>20402</v>
      </c>
      <c r="AE9" s="52">
        <f t="shared" si="1"/>
        <v>561.05499999999995</v>
      </c>
      <c r="AF9" s="52">
        <f t="shared" si="2"/>
        <v>193.81899999999999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561.05499999999995</v>
      </c>
      <c r="AP9" s="53"/>
      <c r="AQ9" s="53">
        <v>144</v>
      </c>
      <c r="AR9" s="198">
        <f t="shared" ref="AR9:AR27" si="10">AC9-AE9-AG9-AJ9-AK9-AL9-AM9-AN9-AP9-AQ9</f>
        <v>24089.945</v>
      </c>
      <c r="AS9" s="161">
        <f t="shared" si="4"/>
        <v>193.81899999999999</v>
      </c>
      <c r="AT9" s="163">
        <f t="shared" si="5"/>
        <v>49.818999999999988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7109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50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7559</v>
      </c>
      <c r="AD10" s="35">
        <f>D10*1</f>
        <v>7109</v>
      </c>
      <c r="AE10" s="52">
        <f>D10*2.75%</f>
        <v>195.4975</v>
      </c>
      <c r="AF10" s="52">
        <f>AD10*0.95%</f>
        <v>67.535499999999999</v>
      </c>
      <c r="AG10" s="52">
        <f t="shared" si="7"/>
        <v>12.375</v>
      </c>
      <c r="AH10" s="52">
        <f t="shared" si="3"/>
        <v>4.2749999999999995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196.8725</v>
      </c>
      <c r="AP10" s="53"/>
      <c r="AQ10" s="53">
        <v>51</v>
      </c>
      <c r="AR10" s="198">
        <f t="shared" si="10"/>
        <v>7300.1274999999996</v>
      </c>
      <c r="AS10" s="161">
        <f>AF10+AH10+AI10</f>
        <v>71.810500000000005</v>
      </c>
      <c r="AT10" s="163">
        <f>AS10-AQ10-AN10</f>
        <v>20.810500000000005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14059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14059</v>
      </c>
      <c r="AD11" s="35">
        <f t="shared" si="0"/>
        <v>14059</v>
      </c>
      <c r="AE11" s="52">
        <f t="shared" si="1"/>
        <v>386.6225</v>
      </c>
      <c r="AF11" s="52">
        <f t="shared" si="2"/>
        <v>133.56049999999999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386.6225</v>
      </c>
      <c r="AP11" s="53"/>
      <c r="AQ11" s="53">
        <v>82</v>
      </c>
      <c r="AR11" s="198">
        <f t="shared" si="10"/>
        <v>13590.377500000001</v>
      </c>
      <c r="AS11" s="161">
        <f t="shared" si="4"/>
        <v>133.56049999999999</v>
      </c>
      <c r="AT11" s="163">
        <f t="shared" si="5"/>
        <v>51.56049999999999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7623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7623</v>
      </c>
      <c r="AD12" s="35">
        <f>D12*1</f>
        <v>7623</v>
      </c>
      <c r="AE12" s="52">
        <f>D12*2.75%</f>
        <v>209.63249999999999</v>
      </c>
      <c r="AF12" s="52">
        <f>AD12*0.95%</f>
        <v>72.418499999999995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209.63249999999999</v>
      </c>
      <c r="AP12" s="53"/>
      <c r="AQ12" s="53">
        <v>53</v>
      </c>
      <c r="AR12" s="198">
        <f t="shared" si="10"/>
        <v>7360.3675000000003</v>
      </c>
      <c r="AS12" s="161">
        <f>AF12+AH12+AI12</f>
        <v>72.418499999999995</v>
      </c>
      <c r="AT12" s="163">
        <f>AS12-AQ12-AN12</f>
        <v>19.418499999999995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7803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7803</v>
      </c>
      <c r="AD13" s="35">
        <f t="shared" si="0"/>
        <v>7803</v>
      </c>
      <c r="AE13" s="52">
        <f t="shared" si="1"/>
        <v>214.58250000000001</v>
      </c>
      <c r="AF13" s="52">
        <f t="shared" si="2"/>
        <v>74.128500000000003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214.58250000000001</v>
      </c>
      <c r="AP13" s="53"/>
      <c r="AQ13" s="53">
        <v>48</v>
      </c>
      <c r="AR13" s="198">
        <f t="shared" si="10"/>
        <v>7540.4174999999996</v>
      </c>
      <c r="AS13" s="161">
        <f t="shared" si="4"/>
        <v>74.128500000000003</v>
      </c>
      <c r="AT13" s="163">
        <f>AS13-AQ13-AN13</f>
        <v>26.128500000000003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24261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24261</v>
      </c>
      <c r="AD14" s="35">
        <f t="shared" si="0"/>
        <v>24261</v>
      </c>
      <c r="AE14" s="52">
        <f t="shared" si="1"/>
        <v>667.17750000000001</v>
      </c>
      <c r="AF14" s="52">
        <f t="shared" si="2"/>
        <v>230.4795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667.17750000000001</v>
      </c>
      <c r="AP14" s="53"/>
      <c r="AQ14" s="53">
        <v>154</v>
      </c>
      <c r="AR14" s="198">
        <f>AC14-AE14-AG14-AJ14-AK14-AL14-AM14-AN14-AP14-AQ14</f>
        <v>23439.822499999998</v>
      </c>
      <c r="AS14" s="161">
        <f t="shared" si="4"/>
        <v>230.4795</v>
      </c>
      <c r="AT14" s="164">
        <f t="shared" si="5"/>
        <v>76.479500000000002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14516</v>
      </c>
      <c r="E15" s="51"/>
      <c r="F15" s="50"/>
      <c r="G15" s="51"/>
      <c r="H15" s="51"/>
      <c r="I15" s="51"/>
      <c r="J15" s="51"/>
      <c r="K15" s="51"/>
      <c r="L15" s="51"/>
      <c r="M15" s="51">
        <v>10</v>
      </c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15189</v>
      </c>
      <c r="AD15" s="35">
        <f t="shared" si="0"/>
        <v>14516</v>
      </c>
      <c r="AE15" s="52">
        <f t="shared" si="1"/>
        <v>399.19</v>
      </c>
      <c r="AF15" s="52">
        <f t="shared" si="2"/>
        <v>137.90199999999999</v>
      </c>
      <c r="AG15" s="52">
        <f t="shared" si="7"/>
        <v>2.75</v>
      </c>
      <c r="AH15" s="52">
        <f t="shared" si="3"/>
        <v>0.95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399.46499999999997</v>
      </c>
      <c r="AP15" s="53"/>
      <c r="AQ15" s="53">
        <v>130</v>
      </c>
      <c r="AR15" s="198">
        <f t="shared" si="10"/>
        <v>14657.06</v>
      </c>
      <c r="AS15" s="161">
        <f>AF15+AH15+AI15</f>
        <v>138.85199999999998</v>
      </c>
      <c r="AT15" s="163">
        <f>AS15-AQ15-AN15</f>
        <v>8.8519999999999754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28590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31837</v>
      </c>
      <c r="AD16" s="35">
        <f t="shared" si="0"/>
        <v>28590</v>
      </c>
      <c r="AE16" s="52">
        <f t="shared" si="1"/>
        <v>786.22500000000002</v>
      </c>
      <c r="AF16" s="52">
        <f t="shared" si="2"/>
        <v>271.60500000000002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786.22500000000002</v>
      </c>
      <c r="AP16" s="53"/>
      <c r="AQ16" s="53">
        <v>171</v>
      </c>
      <c r="AR16" s="198">
        <f>AC16-AE16-AG16-AJ16-AK16-AL16-AM16-AN16-AP16-AQ16</f>
        <v>30879.775000000001</v>
      </c>
      <c r="AS16" s="161">
        <f t="shared" si="4"/>
        <v>271.60500000000002</v>
      </c>
      <c r="AT16" s="163">
        <f t="shared" si="5"/>
        <v>100.60500000000002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12456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60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13496</v>
      </c>
      <c r="AD17" s="35">
        <f>D17*1</f>
        <v>12456</v>
      </c>
      <c r="AE17" s="52">
        <f>D17*2.75%</f>
        <v>342.54</v>
      </c>
      <c r="AF17" s="52">
        <f>AD17*0.95%</f>
        <v>118.33199999999999</v>
      </c>
      <c r="AG17" s="52">
        <f t="shared" si="7"/>
        <v>28.6</v>
      </c>
      <c r="AH17" s="52">
        <f t="shared" si="3"/>
        <v>9.879999999999999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345.565</v>
      </c>
      <c r="AP17" s="53"/>
      <c r="AQ17" s="53">
        <v>100</v>
      </c>
      <c r="AR17" s="198">
        <f>AC17-AE17-AG17-AJ17-AK17-AL17-AM17-AN17-AP17-AQ17</f>
        <v>13024.859999999999</v>
      </c>
      <c r="AS17" s="161">
        <f>AF17+AH17+AI17</f>
        <v>128.21199999999999</v>
      </c>
      <c r="AT17" s="163">
        <f>AS17-AQ17-AN17</f>
        <v>28.211999999999989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12954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13909</v>
      </c>
      <c r="AD18" s="35">
        <f>D18*1</f>
        <v>12954</v>
      </c>
      <c r="AE18" s="52">
        <f>D18*2.75%</f>
        <v>356.23500000000001</v>
      </c>
      <c r="AF18" s="52">
        <f>AD18*0.95%</f>
        <v>123.063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356.23500000000001</v>
      </c>
      <c r="AP18" s="53"/>
      <c r="AQ18" s="53">
        <v>228</v>
      </c>
      <c r="AR18" s="198">
        <f t="shared" si="10"/>
        <v>13324.764999999999</v>
      </c>
      <c r="AS18" s="161">
        <f>AF18+AH18+AI18</f>
        <v>123.063</v>
      </c>
      <c r="AT18" s="163">
        <f>AS18-AQ18-AN18</f>
        <v>-104.937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14027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18802</v>
      </c>
      <c r="AD19" s="35">
        <f t="shared" si="0"/>
        <v>14027</v>
      </c>
      <c r="AE19" s="52">
        <f t="shared" si="1"/>
        <v>385.74250000000001</v>
      </c>
      <c r="AF19" s="52">
        <f t="shared" si="2"/>
        <v>133.25649999999999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385.74250000000001</v>
      </c>
      <c r="AP19" s="53"/>
      <c r="AQ19" s="53">
        <v>166</v>
      </c>
      <c r="AR19" s="223">
        <f>AC19-AE19-AG19-AJ19-AK19-AL19-AM19-AN19-AP19-AQ19</f>
        <v>18250.2575</v>
      </c>
      <c r="AS19" s="161">
        <f t="shared" si="4"/>
        <v>133.25649999999999</v>
      </c>
      <c r="AT19" s="161">
        <f t="shared" si="5"/>
        <v>-32.743500000000012</v>
      </c>
      <c r="AU19" s="6"/>
      <c r="AV19" s="2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14700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14700</v>
      </c>
      <c r="AD20" s="35">
        <f t="shared" si="0"/>
        <v>14700</v>
      </c>
      <c r="AE20" s="52">
        <f t="shared" si="1"/>
        <v>404.25</v>
      </c>
      <c r="AF20" s="52">
        <f t="shared" si="2"/>
        <v>139.65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404.25</v>
      </c>
      <c r="AP20" s="53"/>
      <c r="AQ20" s="53">
        <v>146</v>
      </c>
      <c r="AR20" s="223">
        <f>AC20-AE20-AG20-AJ20-AK20-AL20-AM20-AN20-AP20-AQ20</f>
        <v>14149.75</v>
      </c>
      <c r="AS20" s="161">
        <f>AF20+AH20+AI20</f>
        <v>139.65</v>
      </c>
      <c r="AT20" s="161">
        <f>AS20-AQ20-AN20</f>
        <v>-6.3499999999999943</v>
      </c>
      <c r="AU20" s="6"/>
      <c r="AV20" s="2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11237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11237</v>
      </c>
      <c r="AD21" s="35">
        <f t="shared" si="0"/>
        <v>11237</v>
      </c>
      <c r="AE21" s="52">
        <f t="shared" si="1"/>
        <v>309.01749999999998</v>
      </c>
      <c r="AF21" s="52">
        <f t="shared" si="2"/>
        <v>106.75149999999999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309.01749999999998</v>
      </c>
      <c r="AP21" s="53"/>
      <c r="AQ21" s="53">
        <v>58</v>
      </c>
      <c r="AR21" s="198">
        <f t="shared" si="10"/>
        <v>10869.9825</v>
      </c>
      <c r="AS21" s="161">
        <f t="shared" ref="AS21:AS27" si="11">AF21+AH21+AI21</f>
        <v>106.75149999999999</v>
      </c>
      <c r="AT21" s="161">
        <f t="shared" ref="AT21:AT27" si="12">AS21-AQ21-AN21</f>
        <v>48.751499999999993</v>
      </c>
      <c r="AU21" s="6"/>
      <c r="AV21" s="2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32000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32000</v>
      </c>
      <c r="AD22" s="35">
        <f t="shared" si="0"/>
        <v>32000</v>
      </c>
      <c r="AE22" s="52">
        <f t="shared" si="1"/>
        <v>880</v>
      </c>
      <c r="AF22" s="52">
        <f t="shared" si="2"/>
        <v>304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880</v>
      </c>
      <c r="AP22" s="53"/>
      <c r="AQ22" s="53">
        <v>170</v>
      </c>
      <c r="AR22" s="198">
        <f>AC22-AE22-AG22-AJ22-AK22-AL22-AM22-AN22-AP22-AQ22</f>
        <v>30950</v>
      </c>
      <c r="AS22" s="161">
        <f>AF22+AH22+AI22</f>
        <v>304</v>
      </c>
      <c r="AT22" s="161">
        <f>AS22-AQ22-AN22</f>
        <v>134</v>
      </c>
      <c r="AU22" s="6"/>
      <c r="AV22" s="22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14053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14053</v>
      </c>
      <c r="AD23" s="35">
        <f t="shared" si="0"/>
        <v>14053</v>
      </c>
      <c r="AE23" s="52">
        <f t="shared" si="1"/>
        <v>386.45749999999998</v>
      </c>
      <c r="AF23" s="52">
        <f t="shared" si="2"/>
        <v>133.5035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386.45749999999998</v>
      </c>
      <c r="AP23" s="53"/>
      <c r="AQ23" s="53">
        <v>120</v>
      </c>
      <c r="AR23" s="198">
        <f>AC23-AE23-AG23-AJ23-AK23-AL23-AM23-AN23-AP23-AQ23</f>
        <v>13546.5425</v>
      </c>
      <c r="AS23" s="161">
        <f t="shared" si="11"/>
        <v>133.5035</v>
      </c>
      <c r="AT23" s="161">
        <f t="shared" si="12"/>
        <v>13.503500000000003</v>
      </c>
      <c r="AU23" s="6"/>
      <c r="AV23" s="2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27804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29714</v>
      </c>
      <c r="AD24" s="35">
        <f t="shared" si="0"/>
        <v>27804</v>
      </c>
      <c r="AE24" s="52">
        <f t="shared" si="1"/>
        <v>764.61</v>
      </c>
      <c r="AF24" s="52">
        <f t="shared" si="2"/>
        <v>264.13799999999998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764.61</v>
      </c>
      <c r="AP24" s="53"/>
      <c r="AQ24" s="53">
        <v>129</v>
      </c>
      <c r="AR24" s="198">
        <f t="shared" si="10"/>
        <v>28820.39</v>
      </c>
      <c r="AS24" s="161">
        <f t="shared" si="11"/>
        <v>264.13799999999998</v>
      </c>
      <c r="AT24" s="161">
        <f t="shared" si="12"/>
        <v>135.13799999999998</v>
      </c>
      <c r="AU24" s="6"/>
      <c r="AV24" s="2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18000</v>
      </c>
      <c r="E25" s="51"/>
      <c r="F25" s="50"/>
      <c r="G25" s="51"/>
      <c r="H25" s="51"/>
      <c r="I25" s="51"/>
      <c r="J25" s="51"/>
      <c r="K25" s="51">
        <v>200</v>
      </c>
      <c r="L25" s="51"/>
      <c r="M25" s="51">
        <v>330</v>
      </c>
      <c r="N25" s="51"/>
      <c r="O25" s="51">
        <v>100</v>
      </c>
      <c r="P25" s="51">
        <v>680</v>
      </c>
      <c r="Q25" s="35"/>
      <c r="R25" s="35"/>
      <c r="S25" s="35">
        <v>70</v>
      </c>
      <c r="T25" s="35"/>
      <c r="U25" s="35"/>
      <c r="V25" s="35"/>
      <c r="W25" s="35"/>
      <c r="X25" s="35"/>
      <c r="Y25" s="35"/>
      <c r="Z25" s="35">
        <v>10</v>
      </c>
      <c r="AA25" s="35">
        <v>20</v>
      </c>
      <c r="AB25" s="147"/>
      <c r="AC25" s="160">
        <f t="shared" si="6"/>
        <v>51240</v>
      </c>
      <c r="AD25" s="35">
        <f t="shared" si="0"/>
        <v>18000</v>
      </c>
      <c r="AE25" s="52">
        <f t="shared" si="1"/>
        <v>495</v>
      </c>
      <c r="AF25" s="52">
        <f t="shared" si="2"/>
        <v>171</v>
      </c>
      <c r="AG25" s="52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531.02499999999998</v>
      </c>
      <c r="AP25" s="53"/>
      <c r="AQ25" s="53">
        <v>170</v>
      </c>
      <c r="AR25" s="198">
        <f t="shared" si="10"/>
        <v>50181.2</v>
      </c>
      <c r="AS25" s="161">
        <f t="shared" si="11"/>
        <v>307.03999999999996</v>
      </c>
      <c r="AT25" s="161">
        <f t="shared" si="12"/>
        <v>137.03999999999996</v>
      </c>
      <c r="AU25" s="6"/>
      <c r="AV25" s="2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12709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12709</v>
      </c>
      <c r="AD26" s="35">
        <f t="shared" si="0"/>
        <v>12709</v>
      </c>
      <c r="AE26" s="52">
        <f t="shared" si="1"/>
        <v>349.4975</v>
      </c>
      <c r="AF26" s="52">
        <f t="shared" si="2"/>
        <v>120.7355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349.4975</v>
      </c>
      <c r="AP26" s="53"/>
      <c r="AQ26" s="53">
        <v>100</v>
      </c>
      <c r="AR26" s="198">
        <f t="shared" si="10"/>
        <v>12259.502500000001</v>
      </c>
      <c r="AS26" s="161">
        <f t="shared" si="11"/>
        <v>120.7355</v>
      </c>
      <c r="AT26" s="161">
        <f t="shared" si="12"/>
        <v>20.735500000000002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18810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50</v>
      </c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28360</v>
      </c>
      <c r="AD27" s="35">
        <f t="shared" si="0"/>
        <v>18810</v>
      </c>
      <c r="AE27" s="52">
        <f t="shared" si="1"/>
        <v>517.27499999999998</v>
      </c>
      <c r="AF27" s="52">
        <f t="shared" si="2"/>
        <v>178.69499999999999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517.27499999999998</v>
      </c>
      <c r="AP27" s="53"/>
      <c r="AQ27" s="53">
        <v>150</v>
      </c>
      <c r="AR27" s="198">
        <f t="shared" si="10"/>
        <v>27692.724999999999</v>
      </c>
      <c r="AS27" s="161">
        <f t="shared" si="11"/>
        <v>178.69499999999999</v>
      </c>
      <c r="AT27" s="161">
        <f t="shared" si="12"/>
        <v>28.694999999999993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346390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200</v>
      </c>
      <c r="L28" s="72">
        <f t="shared" ref="L28:AT28" si="14">SUM(L7:L27)</f>
        <v>0</v>
      </c>
      <c r="M28" s="72">
        <f t="shared" si="14"/>
        <v>390</v>
      </c>
      <c r="N28" s="72">
        <f t="shared" si="14"/>
        <v>0</v>
      </c>
      <c r="O28" s="72">
        <f t="shared" si="14"/>
        <v>100</v>
      </c>
      <c r="P28" s="72">
        <f t="shared" si="14"/>
        <v>790</v>
      </c>
      <c r="Q28" s="72">
        <f t="shared" si="14"/>
        <v>0</v>
      </c>
      <c r="R28" s="72">
        <f t="shared" si="14"/>
        <v>0</v>
      </c>
      <c r="S28" s="72">
        <f t="shared" si="14"/>
        <v>218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10</v>
      </c>
      <c r="AA28" s="72">
        <f t="shared" si="14"/>
        <v>20</v>
      </c>
      <c r="AB28" s="148">
        <f t="shared" si="14"/>
        <v>0</v>
      </c>
      <c r="AC28" s="141">
        <f t="shared" si="14"/>
        <v>409488</v>
      </c>
      <c r="AD28" s="141">
        <f t="shared" si="14"/>
        <v>346390</v>
      </c>
      <c r="AE28" s="141">
        <f t="shared" si="14"/>
        <v>9525.7249999999985</v>
      </c>
      <c r="AF28" s="141">
        <f t="shared" si="14"/>
        <v>3290.7049999999995</v>
      </c>
      <c r="AG28" s="141">
        <f t="shared" si="14"/>
        <v>437.52500000000003</v>
      </c>
      <c r="AH28" s="141">
        <f t="shared" si="14"/>
        <v>151.14499999999998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9566.4249999999993</v>
      </c>
      <c r="AP28" s="141">
        <f t="shared" si="14"/>
        <v>0</v>
      </c>
      <c r="AQ28" s="141">
        <f t="shared" si="14"/>
        <v>2587</v>
      </c>
      <c r="AR28" s="141">
        <f t="shared" si="14"/>
        <v>396937.75</v>
      </c>
      <c r="AS28" s="141">
        <f t="shared" si="14"/>
        <v>3441.85</v>
      </c>
      <c r="AT28" s="141">
        <f t="shared" si="14"/>
        <v>854.84999999999968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149">
        <f t="shared" si="15"/>
        <v>0</v>
      </c>
      <c r="AC29" s="252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341" priority="26" stopIfTrue="1" operator="greaterThan">
      <formula>0</formula>
    </cfRule>
  </conditionalFormatting>
  <conditionalFormatting sqref="AQ31">
    <cfRule type="cellIs" dxfId="340" priority="24" operator="greaterThan">
      <formula>$AQ$7:$AQ$18&lt;100</formula>
    </cfRule>
    <cfRule type="cellIs" dxfId="339" priority="25" operator="greaterThan">
      <formula>100</formula>
    </cfRule>
  </conditionalFormatting>
  <conditionalFormatting sqref="D29:J29 Q29:AB29 Q28:AA28 K4:P29">
    <cfRule type="cellIs" dxfId="338" priority="23" operator="equal">
      <formula>212030016606640</formula>
    </cfRule>
  </conditionalFormatting>
  <conditionalFormatting sqref="D29:J29 L29:AB29 L28:AA28 K4:K29">
    <cfRule type="cellIs" dxfId="337" priority="21" operator="equal">
      <formula>$K$4</formula>
    </cfRule>
    <cfRule type="cellIs" dxfId="336" priority="22" operator="equal">
      <formula>2120</formula>
    </cfRule>
  </conditionalFormatting>
  <conditionalFormatting sqref="D29:L29 M4:N29">
    <cfRule type="cellIs" dxfId="335" priority="19" operator="equal">
      <formula>$M$4</formula>
    </cfRule>
    <cfRule type="cellIs" dxfId="334" priority="20" operator="equal">
      <formula>300</formula>
    </cfRule>
  </conditionalFormatting>
  <conditionalFormatting sqref="O4:O29">
    <cfRule type="cellIs" dxfId="333" priority="17" operator="equal">
      <formula>$O$4</formula>
    </cfRule>
    <cfRule type="cellIs" dxfId="332" priority="18" operator="equal">
      <formula>1660</formula>
    </cfRule>
  </conditionalFormatting>
  <conditionalFormatting sqref="P4:P29">
    <cfRule type="cellIs" dxfId="331" priority="15" operator="equal">
      <formula>$P$4</formula>
    </cfRule>
    <cfRule type="cellIs" dxfId="330" priority="16" operator="equal">
      <formula>6640</formula>
    </cfRule>
  </conditionalFormatting>
  <conditionalFormatting sqref="AT6:AT28">
    <cfRule type="cellIs" dxfId="329" priority="14" operator="lessThan">
      <formula>0</formula>
    </cfRule>
  </conditionalFormatting>
  <conditionalFormatting sqref="AT7:AT18">
    <cfRule type="cellIs" dxfId="328" priority="11" operator="lessThan">
      <formula>0</formula>
    </cfRule>
    <cfRule type="cellIs" dxfId="327" priority="12" operator="lessThan">
      <formula>0</formula>
    </cfRule>
    <cfRule type="cellIs" dxfId="326" priority="13" operator="lessThan">
      <formula>0</formula>
    </cfRule>
  </conditionalFormatting>
  <conditionalFormatting sqref="L28:AA28 K4:K28">
    <cfRule type="cellIs" dxfId="325" priority="10" operator="equal">
      <formula>$K$4</formula>
    </cfRule>
  </conditionalFormatting>
  <conditionalFormatting sqref="D28:D29 D6:D22 D24:D26 D4:AA4">
    <cfRule type="cellIs" dxfId="324" priority="9" operator="equal">
      <formula>$D$4</formula>
    </cfRule>
  </conditionalFormatting>
  <conditionalFormatting sqref="S4:S29">
    <cfRule type="cellIs" dxfId="323" priority="8" operator="equal">
      <formula>$S$4</formula>
    </cfRule>
  </conditionalFormatting>
  <conditionalFormatting sqref="Z4:Z29">
    <cfRule type="cellIs" dxfId="322" priority="7" operator="equal">
      <formula>$Z$4</formula>
    </cfRule>
  </conditionalFormatting>
  <conditionalFormatting sqref="AA4:AA29">
    <cfRule type="cellIs" dxfId="321" priority="6" operator="equal">
      <formula>$AA$4</formula>
    </cfRule>
  </conditionalFormatting>
  <conditionalFormatting sqref="AB4:AB29">
    <cfRule type="cellIs" dxfId="320" priority="5" operator="equal">
      <formula>$AB$4</formula>
    </cfRule>
  </conditionalFormatting>
  <conditionalFormatting sqref="AT7:AT28">
    <cfRule type="cellIs" dxfId="319" priority="2" operator="lessThan">
      <formula>0</formula>
    </cfRule>
    <cfRule type="cellIs" dxfId="318" priority="3" operator="lessThan">
      <formula>0</formula>
    </cfRule>
    <cfRule type="cellIs" dxfId="317" priority="4" operator="lessThan">
      <formula>0</formula>
    </cfRule>
  </conditionalFormatting>
  <conditionalFormatting sqref="D5:AA5">
    <cfRule type="cellIs" dxfId="316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90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'18'!D29</f>
        <v>1148057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460</v>
      </c>
      <c r="L4" s="167">
        <f>'18'!L29</f>
        <v>0</v>
      </c>
      <c r="M4" s="167">
        <f>'18'!M29</f>
        <v>3910</v>
      </c>
      <c r="N4" s="167">
        <f>'18'!N29</f>
        <v>0</v>
      </c>
      <c r="O4" s="167">
        <f>'18'!O29</f>
        <v>720</v>
      </c>
      <c r="P4" s="167">
        <f>'18'!P29</f>
        <v>1600</v>
      </c>
      <c r="Q4" s="167">
        <f>'18'!Q29</f>
        <v>0</v>
      </c>
      <c r="R4" s="167">
        <f>'18'!R29</f>
        <v>0</v>
      </c>
      <c r="S4" s="167">
        <f>'18'!S29</f>
        <v>1625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671</v>
      </c>
      <c r="AA4" s="167">
        <f>'18'!AA29</f>
        <v>512</v>
      </c>
      <c r="AB4" s="4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15" priority="26" stopIfTrue="1" operator="greaterThan">
      <formula>0</formula>
    </cfRule>
  </conditionalFormatting>
  <conditionalFormatting sqref="AQ31">
    <cfRule type="cellIs" dxfId="314" priority="24" operator="greaterThan">
      <formula>$AQ$7:$AQ$18&lt;100</formula>
    </cfRule>
    <cfRule type="cellIs" dxfId="313" priority="25" operator="greaterThan">
      <formula>100</formula>
    </cfRule>
  </conditionalFormatting>
  <conditionalFormatting sqref="D29:J29 Q29:AB29 Q28:AA28 K4:P29">
    <cfRule type="cellIs" dxfId="312" priority="23" operator="equal">
      <formula>212030016606640</formula>
    </cfRule>
  </conditionalFormatting>
  <conditionalFormatting sqref="D29:J29 L29:AB29 L28:AA28 K4:K29">
    <cfRule type="cellIs" dxfId="311" priority="21" operator="equal">
      <formula>$K$4</formula>
    </cfRule>
    <cfRule type="cellIs" dxfId="310" priority="22" operator="equal">
      <formula>2120</formula>
    </cfRule>
  </conditionalFormatting>
  <conditionalFormatting sqref="D29:L29 M4:N29">
    <cfRule type="cellIs" dxfId="309" priority="19" operator="equal">
      <formula>$M$4</formula>
    </cfRule>
    <cfRule type="cellIs" dxfId="308" priority="20" operator="equal">
      <formula>300</formula>
    </cfRule>
  </conditionalFormatting>
  <conditionalFormatting sqref="O4:O29">
    <cfRule type="cellIs" dxfId="307" priority="17" operator="equal">
      <formula>$O$4</formula>
    </cfRule>
    <cfRule type="cellIs" dxfId="306" priority="18" operator="equal">
      <formula>1660</formula>
    </cfRule>
  </conditionalFormatting>
  <conditionalFormatting sqref="P4:P29">
    <cfRule type="cellIs" dxfId="305" priority="15" operator="equal">
      <formula>$P$4</formula>
    </cfRule>
    <cfRule type="cellIs" dxfId="304" priority="16" operator="equal">
      <formula>6640</formula>
    </cfRule>
  </conditionalFormatting>
  <conditionalFormatting sqref="AT6:AT28">
    <cfRule type="cellIs" dxfId="303" priority="14" operator="lessThan">
      <formula>0</formula>
    </cfRule>
  </conditionalFormatting>
  <conditionalFormatting sqref="AT7:AT18">
    <cfRule type="cellIs" dxfId="302" priority="11" operator="lessThan">
      <formula>0</formula>
    </cfRule>
    <cfRule type="cellIs" dxfId="301" priority="12" operator="lessThan">
      <formula>0</formula>
    </cfRule>
    <cfRule type="cellIs" dxfId="300" priority="13" operator="lessThan">
      <formula>0</formula>
    </cfRule>
  </conditionalFormatting>
  <conditionalFormatting sqref="L28:AA28 K4:K28">
    <cfRule type="cellIs" dxfId="299" priority="10" operator="equal">
      <formula>$K$4</formula>
    </cfRule>
  </conditionalFormatting>
  <conditionalFormatting sqref="D28:D29 D6:D22 D24:D26 D4:AA4">
    <cfRule type="cellIs" dxfId="298" priority="9" operator="equal">
      <formula>$D$4</formula>
    </cfRule>
  </conditionalFormatting>
  <conditionalFormatting sqref="S4:S29">
    <cfRule type="cellIs" dxfId="297" priority="8" operator="equal">
      <formula>$S$4</formula>
    </cfRule>
  </conditionalFormatting>
  <conditionalFormatting sqref="Z4:Z29">
    <cfRule type="cellIs" dxfId="296" priority="7" operator="equal">
      <formula>$Z$4</formula>
    </cfRule>
  </conditionalFormatting>
  <conditionalFormatting sqref="AA4:AA29">
    <cfRule type="cellIs" dxfId="295" priority="6" operator="equal">
      <formula>$AA$4</formula>
    </cfRule>
  </conditionalFormatting>
  <conditionalFormatting sqref="AB4:AB29">
    <cfRule type="cellIs" dxfId="294" priority="5" operator="equal">
      <formula>$AB$4</formula>
    </cfRule>
  </conditionalFormatting>
  <conditionalFormatting sqref="AT7:AT28">
    <cfRule type="cellIs" dxfId="293" priority="2" operator="lessThan">
      <formula>0</formula>
    </cfRule>
    <cfRule type="cellIs" dxfId="292" priority="3" operator="lessThan">
      <formula>0</formula>
    </cfRule>
    <cfRule type="cellIs" dxfId="291" priority="4" operator="lessThan">
      <formula>0</formula>
    </cfRule>
  </conditionalFormatting>
  <conditionalFormatting sqref="D5:AA5">
    <cfRule type="cellIs" dxfId="29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21" customHeight="1" thickBo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73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05" priority="26" stopIfTrue="1" operator="greaterThan">
      <formula>0</formula>
    </cfRule>
  </conditionalFormatting>
  <conditionalFormatting sqref="AQ31">
    <cfRule type="cellIs" dxfId="804" priority="24" operator="greaterThan">
      <formula>$AQ$7:$AQ$18&lt;100</formula>
    </cfRule>
    <cfRule type="cellIs" dxfId="803" priority="25" operator="greaterThan">
      <formula>100</formula>
    </cfRule>
  </conditionalFormatting>
  <conditionalFormatting sqref="D29:J29 Q29:AB29 Q28:AA28 K4:P29">
    <cfRule type="cellIs" dxfId="802" priority="23" operator="equal">
      <formula>212030016606640</formula>
    </cfRule>
  </conditionalFormatting>
  <conditionalFormatting sqref="D29:J29 L29:AB29 L28:AA28 K4:K29">
    <cfRule type="cellIs" dxfId="801" priority="21" operator="equal">
      <formula>$K$4</formula>
    </cfRule>
    <cfRule type="cellIs" dxfId="800" priority="22" operator="equal">
      <formula>2120</formula>
    </cfRule>
  </conditionalFormatting>
  <conditionalFormatting sqref="D29:L29 M4:N29">
    <cfRule type="cellIs" dxfId="799" priority="19" operator="equal">
      <formula>$M$4</formula>
    </cfRule>
    <cfRule type="cellIs" dxfId="798" priority="20" operator="equal">
      <formula>300</formula>
    </cfRule>
  </conditionalFormatting>
  <conditionalFormatting sqref="O4:O29">
    <cfRule type="cellIs" dxfId="797" priority="17" operator="equal">
      <formula>$O$4</formula>
    </cfRule>
    <cfRule type="cellIs" dxfId="796" priority="18" operator="equal">
      <formula>1660</formula>
    </cfRule>
  </conditionalFormatting>
  <conditionalFormatting sqref="P4:P29">
    <cfRule type="cellIs" dxfId="795" priority="15" operator="equal">
      <formula>$P$4</formula>
    </cfRule>
    <cfRule type="cellIs" dxfId="794" priority="16" operator="equal">
      <formula>6640</formula>
    </cfRule>
  </conditionalFormatting>
  <conditionalFormatting sqref="AT6:AT28">
    <cfRule type="cellIs" dxfId="793" priority="14" operator="lessThan">
      <formula>0</formula>
    </cfRule>
  </conditionalFormatting>
  <conditionalFormatting sqref="AT7:AT18">
    <cfRule type="cellIs" dxfId="792" priority="11" operator="lessThan">
      <formula>0</formula>
    </cfRule>
    <cfRule type="cellIs" dxfId="791" priority="12" operator="lessThan">
      <formula>0</formula>
    </cfRule>
    <cfRule type="cellIs" dxfId="790" priority="13" operator="lessThan">
      <formula>0</formula>
    </cfRule>
  </conditionalFormatting>
  <conditionalFormatting sqref="L28:AA28 K4:K28">
    <cfRule type="cellIs" dxfId="789" priority="10" operator="equal">
      <formula>$K$4</formula>
    </cfRule>
  </conditionalFormatting>
  <conditionalFormatting sqref="D6:D29 D4:AA4">
    <cfRule type="cellIs" dxfId="788" priority="9" operator="equal">
      <formula>$D$4</formula>
    </cfRule>
  </conditionalFormatting>
  <conditionalFormatting sqref="S4:S29">
    <cfRule type="cellIs" dxfId="787" priority="8" operator="equal">
      <formula>$S$4</formula>
    </cfRule>
  </conditionalFormatting>
  <conditionalFormatting sqref="Z4:Z29">
    <cfRule type="cellIs" dxfId="786" priority="7" operator="equal">
      <formula>$Z$4</formula>
    </cfRule>
  </conditionalFormatting>
  <conditionalFormatting sqref="AA4:AA29">
    <cfRule type="cellIs" dxfId="785" priority="6" operator="equal">
      <formula>$AA$4</formula>
    </cfRule>
  </conditionalFormatting>
  <conditionalFormatting sqref="AB4:AB29">
    <cfRule type="cellIs" dxfId="784" priority="5" operator="equal">
      <formula>$AB$4</formula>
    </cfRule>
  </conditionalFormatting>
  <conditionalFormatting sqref="AT7:AT28">
    <cfRule type="cellIs" dxfId="783" priority="2" operator="lessThan">
      <formula>0</formula>
    </cfRule>
    <cfRule type="cellIs" dxfId="782" priority="3" operator="lessThan">
      <formula>0</formula>
    </cfRule>
    <cfRule type="cellIs" dxfId="781" priority="4" operator="lessThan">
      <formula>0</formula>
    </cfRule>
  </conditionalFormatting>
  <conditionalFormatting sqref="D5:AA5">
    <cfRule type="cellIs" dxfId="78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0" activePane="bottomLeft" state="frozen"/>
      <selection pane="bottomLeft" activeCell="AA18" sqref="AA1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91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'19'!D29</f>
        <v>1148057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460</v>
      </c>
      <c r="L4" s="167">
        <f>'19'!L29</f>
        <v>0</v>
      </c>
      <c r="M4" s="167">
        <f>'19'!M29</f>
        <v>3910</v>
      </c>
      <c r="N4" s="167">
        <f>'19'!N29</f>
        <v>0</v>
      </c>
      <c r="O4" s="167">
        <f>'19'!O29</f>
        <v>720</v>
      </c>
      <c r="P4" s="167">
        <f>'19'!P29</f>
        <v>1600</v>
      </c>
      <c r="Q4" s="167">
        <f>'19'!Q29</f>
        <v>0</v>
      </c>
      <c r="R4" s="167">
        <f>'19'!R29</f>
        <v>0</v>
      </c>
      <c r="S4" s="167">
        <f>'19'!S29</f>
        <v>1625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671</v>
      </c>
      <c r="AA4" s="167">
        <f>'19'!AA29</f>
        <v>512</v>
      </c>
      <c r="AB4" s="143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16720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17102</v>
      </c>
      <c r="AD7" s="35">
        <f t="shared" ref="AD7:AD27" si="0">D7*1</f>
        <v>16720</v>
      </c>
      <c r="AE7" s="52">
        <f t="shared" ref="AE7:AE27" si="1">D7*2.75%</f>
        <v>459.8</v>
      </c>
      <c r="AF7" s="52">
        <f t="shared" ref="AF7:AF27" si="2">AD7*0.95%</f>
        <v>158.84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459.8</v>
      </c>
      <c r="AP7" s="53"/>
      <c r="AQ7" s="53">
        <v>132</v>
      </c>
      <c r="AR7" s="198">
        <f>AC7-AE7-AG7-AJ7-AK7-AL7-AM7-AN7-AP7-AQ7</f>
        <v>16510.2</v>
      </c>
      <c r="AS7" s="161">
        <f t="shared" ref="AS7:AS19" si="4">AF7+AH7+AI7</f>
        <v>158.84</v>
      </c>
      <c r="AT7" s="163">
        <f t="shared" ref="AT7:AT19" si="5">AS7-AQ7-AN7</f>
        <v>26.840000000000003</v>
      </c>
      <c r="AU7" s="103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13989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13989</v>
      </c>
      <c r="AD8" s="35">
        <f t="shared" si="0"/>
        <v>13989</v>
      </c>
      <c r="AE8" s="52">
        <f t="shared" si="1"/>
        <v>384.69749999999999</v>
      </c>
      <c r="AF8" s="52">
        <f t="shared" si="2"/>
        <v>132.8955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384.69749999999999</v>
      </c>
      <c r="AP8" s="53"/>
      <c r="AQ8" s="53">
        <v>104</v>
      </c>
      <c r="AR8" s="198">
        <f>AC8-AE8-AG8-AJ8-AK8-AL8-AM8-AN8-AP8-AQ8</f>
        <v>13500.3025</v>
      </c>
      <c r="AS8" s="161">
        <f t="shared" si="4"/>
        <v>132.8955</v>
      </c>
      <c r="AT8" s="163">
        <f t="shared" si="5"/>
        <v>28.895499999999998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32000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7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33337</v>
      </c>
      <c r="AD9" s="35">
        <f t="shared" si="0"/>
        <v>32000</v>
      </c>
      <c r="AE9" s="52">
        <f t="shared" si="1"/>
        <v>880</v>
      </c>
      <c r="AF9" s="52">
        <f t="shared" si="2"/>
        <v>304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880</v>
      </c>
      <c r="AP9" s="53"/>
      <c r="AQ9" s="53">
        <v>197</v>
      </c>
      <c r="AR9" s="198">
        <f t="shared" ref="AR9:AR27" si="10">AC9-AE9-AG9-AJ9-AK9-AL9-AM9-AN9-AP9-AQ9</f>
        <v>32260</v>
      </c>
      <c r="AS9" s="161">
        <f t="shared" si="4"/>
        <v>304</v>
      </c>
      <c r="AT9" s="163">
        <f t="shared" si="5"/>
        <v>107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12870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12870</v>
      </c>
      <c r="AD10" s="35">
        <f>D10*1</f>
        <v>12870</v>
      </c>
      <c r="AE10" s="52">
        <f>D10*2.75%</f>
        <v>353.92500000000001</v>
      </c>
      <c r="AF10" s="52">
        <f>AD10*0.95%</f>
        <v>122.265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353.92500000000001</v>
      </c>
      <c r="AP10" s="53"/>
      <c r="AQ10" s="53">
        <v>66</v>
      </c>
      <c r="AR10" s="198">
        <f t="shared" si="10"/>
        <v>12450.075000000001</v>
      </c>
      <c r="AS10" s="161">
        <f>AF10+AH10+AI10</f>
        <v>122.265</v>
      </c>
      <c r="AT10" s="163">
        <f>AS10-AQ10-AN10</f>
        <v>56.265000000000001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7813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7813</v>
      </c>
      <c r="AD11" s="35">
        <f t="shared" si="0"/>
        <v>7813</v>
      </c>
      <c r="AE11" s="52">
        <f t="shared" si="1"/>
        <v>214.85749999999999</v>
      </c>
      <c r="AF11" s="52">
        <f t="shared" si="2"/>
        <v>74.223500000000001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214.85749999999999</v>
      </c>
      <c r="AP11" s="53"/>
      <c r="AQ11" s="53">
        <v>48</v>
      </c>
      <c r="AR11" s="198">
        <f t="shared" si="10"/>
        <v>7550.1424999999999</v>
      </c>
      <c r="AS11" s="161">
        <f t="shared" si="4"/>
        <v>74.223500000000001</v>
      </c>
      <c r="AT11" s="163">
        <f t="shared" si="5"/>
        <v>26.223500000000001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17712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17712</v>
      </c>
      <c r="AD12" s="35">
        <f>D12*1</f>
        <v>17712</v>
      </c>
      <c r="AE12" s="52">
        <f>D12*2.75%</f>
        <v>487.08</v>
      </c>
      <c r="AF12" s="52">
        <f>AD12*0.95%</f>
        <v>168.26400000000001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487.08</v>
      </c>
      <c r="AP12" s="53"/>
      <c r="AQ12" s="53">
        <v>105</v>
      </c>
      <c r="AR12" s="198">
        <f t="shared" si="10"/>
        <v>17119.919999999998</v>
      </c>
      <c r="AS12" s="161">
        <f>AF12+AH12+AI12</f>
        <v>168.26400000000001</v>
      </c>
      <c r="AT12" s="163">
        <f>AS12-AQ12-AN12</f>
        <v>63.26400000000001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8400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8400</v>
      </c>
      <c r="AD13" s="35">
        <f t="shared" si="0"/>
        <v>8400</v>
      </c>
      <c r="AE13" s="52">
        <f t="shared" si="1"/>
        <v>231</v>
      </c>
      <c r="AF13" s="52">
        <f t="shared" si="2"/>
        <v>79.8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231</v>
      </c>
      <c r="AP13" s="53"/>
      <c r="AQ13" s="53">
        <v>59</v>
      </c>
      <c r="AR13" s="198">
        <f t="shared" si="10"/>
        <v>8110</v>
      </c>
      <c r="AS13" s="161">
        <f t="shared" si="4"/>
        <v>79.8</v>
      </c>
      <c r="AT13" s="163">
        <f>AS13-AQ13-AN13</f>
        <v>20.799999999999997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33061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33061</v>
      </c>
      <c r="AD14" s="35">
        <f t="shared" si="0"/>
        <v>33061</v>
      </c>
      <c r="AE14" s="52">
        <f t="shared" si="1"/>
        <v>909.17750000000001</v>
      </c>
      <c r="AF14" s="52">
        <f t="shared" si="2"/>
        <v>314.0795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909.17750000000001</v>
      </c>
      <c r="AP14" s="53"/>
      <c r="AQ14" s="53">
        <v>152</v>
      </c>
      <c r="AR14" s="198">
        <f>AC14-AE14-AG14-AJ14-AK14-AL14-AM14-AN14-AP14-AQ14</f>
        <v>31999.822499999998</v>
      </c>
      <c r="AS14" s="161">
        <f t="shared" si="4"/>
        <v>314.0795</v>
      </c>
      <c r="AT14" s="164">
        <f t="shared" si="5"/>
        <v>162.0795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21114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>
        <v>5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23170</v>
      </c>
      <c r="AD15" s="35">
        <f t="shared" si="0"/>
        <v>21114</v>
      </c>
      <c r="AE15" s="52">
        <f t="shared" si="1"/>
        <v>580.63499999999999</v>
      </c>
      <c r="AF15" s="52">
        <f t="shared" si="2"/>
        <v>200.583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580.63499999999999</v>
      </c>
      <c r="AP15" s="53"/>
      <c r="AQ15" s="53">
        <v>180</v>
      </c>
      <c r="AR15" s="198">
        <f t="shared" si="10"/>
        <v>22409.365000000002</v>
      </c>
      <c r="AS15" s="161">
        <f>AF15+AH15+AI15</f>
        <v>200.583</v>
      </c>
      <c r="AT15" s="163">
        <f>AS15-AQ15-AN15</f>
        <v>20.582999999999998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25331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25331</v>
      </c>
      <c r="AD16" s="35">
        <f t="shared" si="0"/>
        <v>25331</v>
      </c>
      <c r="AE16" s="52">
        <f t="shared" si="1"/>
        <v>696.60249999999996</v>
      </c>
      <c r="AF16" s="52">
        <f t="shared" si="2"/>
        <v>240.64449999999999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696.60249999999996</v>
      </c>
      <c r="AP16" s="53"/>
      <c r="AQ16" s="53">
        <v>164</v>
      </c>
      <c r="AR16" s="198">
        <f>AC16-AE16-AG16-AJ16-AK16-AL16-AM16-AN16-AP16-AQ16</f>
        <v>24470.397499999999</v>
      </c>
      <c r="AS16" s="161">
        <f t="shared" si="4"/>
        <v>240.64449999999999</v>
      </c>
      <c r="AT16" s="163">
        <f t="shared" si="5"/>
        <v>76.644499999999994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23249</v>
      </c>
      <c r="AD17" s="35">
        <f>D17*1</f>
        <v>23249</v>
      </c>
      <c r="AE17" s="52">
        <f>D17*2.75%</f>
        <v>639.34749999999997</v>
      </c>
      <c r="AF17" s="52">
        <f>AD17*0.95%</f>
        <v>220.8655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639.34749999999997</v>
      </c>
      <c r="AP17" s="53"/>
      <c r="AQ17" s="53">
        <v>150</v>
      </c>
      <c r="AR17" s="198">
        <f>AC17-AE17-AG17-AJ17-AK17-AL17-AM17-AN17-AP17-AQ17</f>
        <v>22459.6525</v>
      </c>
      <c r="AS17" s="161">
        <f>AF17+AH17+AI17</f>
        <v>220.8655</v>
      </c>
      <c r="AT17" s="163">
        <f>AS17-AQ17-AN17</f>
        <v>70.865499999999997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15960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15960</v>
      </c>
      <c r="AD18" s="35">
        <f>D18*1</f>
        <v>15960</v>
      </c>
      <c r="AE18" s="52">
        <f>D18*2.75%</f>
        <v>438.9</v>
      </c>
      <c r="AF18" s="52">
        <f>AD18*0.95%</f>
        <v>151.62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438.9</v>
      </c>
      <c r="AP18" s="53"/>
      <c r="AQ18" s="53">
        <v>101</v>
      </c>
      <c r="AR18" s="198">
        <f t="shared" si="10"/>
        <v>15420.1</v>
      </c>
      <c r="AS18" s="161">
        <f>AF18+AH18+AI18</f>
        <v>151.62</v>
      </c>
      <c r="AT18" s="163">
        <f>AS18-AQ18-AN18</f>
        <v>50.620000000000005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26082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26082</v>
      </c>
      <c r="AD19" s="35">
        <f t="shared" si="0"/>
        <v>26082</v>
      </c>
      <c r="AE19" s="52">
        <f t="shared" si="1"/>
        <v>717.255</v>
      </c>
      <c r="AF19" s="52">
        <f t="shared" si="2"/>
        <v>247.779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717.255</v>
      </c>
      <c r="AP19" s="53"/>
      <c r="AQ19" s="53">
        <v>784</v>
      </c>
      <c r="AR19" s="223">
        <f>AC19-AE19-AG19-AJ19-AK19-AL19-AM19-AN19-AP19-AQ19</f>
        <v>24580.744999999999</v>
      </c>
      <c r="AS19" s="161">
        <f t="shared" si="4"/>
        <v>247.779</v>
      </c>
      <c r="AT19" s="161">
        <f t="shared" si="5"/>
        <v>-536.221</v>
      </c>
      <c r="AU19" s="6"/>
      <c r="AV19" s="2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5653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5653</v>
      </c>
      <c r="AD20" s="35">
        <f t="shared" si="0"/>
        <v>5653</v>
      </c>
      <c r="AE20" s="52">
        <f t="shared" si="1"/>
        <v>155.45750000000001</v>
      </c>
      <c r="AF20" s="52">
        <f t="shared" si="2"/>
        <v>53.703499999999998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155.45750000000001</v>
      </c>
      <c r="AP20" s="53"/>
      <c r="AQ20" s="53">
        <v>60</v>
      </c>
      <c r="AR20" s="223">
        <f>AC20-AE20-AG20-AJ20-AK20-AL20-AM20-AN20-AP20-AQ20</f>
        <v>5437.5424999999996</v>
      </c>
      <c r="AS20" s="161">
        <f>AF20+AH20+AI20</f>
        <v>53.703499999999998</v>
      </c>
      <c r="AT20" s="161">
        <f>AS20-AQ20-AN20</f>
        <v>-6.2965000000000018</v>
      </c>
      <c r="AU20" s="6"/>
      <c r="AV20" s="2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9655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9655</v>
      </c>
      <c r="AD21" s="35">
        <f t="shared" si="0"/>
        <v>9655</v>
      </c>
      <c r="AE21" s="52">
        <f t="shared" si="1"/>
        <v>265.51249999999999</v>
      </c>
      <c r="AF21" s="52">
        <f t="shared" si="2"/>
        <v>91.722499999999997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265.51249999999999</v>
      </c>
      <c r="AP21" s="53"/>
      <c r="AQ21" s="53">
        <v>59</v>
      </c>
      <c r="AR21" s="198">
        <f t="shared" si="10"/>
        <v>9330.4874999999993</v>
      </c>
      <c r="AS21" s="161">
        <f t="shared" ref="AS21:AS27" si="11">AF21+AH21+AI21</f>
        <v>91.722499999999997</v>
      </c>
      <c r="AT21" s="161">
        <f t="shared" ref="AT21:AT27" si="12">AS21-AQ21-AN21</f>
        <v>32.722499999999997</v>
      </c>
      <c r="AU21" s="6"/>
      <c r="AV21" s="2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31972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31972</v>
      </c>
      <c r="AD22" s="35">
        <f t="shared" si="0"/>
        <v>31972</v>
      </c>
      <c r="AE22" s="52">
        <f t="shared" si="1"/>
        <v>879.23</v>
      </c>
      <c r="AF22" s="52">
        <f t="shared" si="2"/>
        <v>303.73399999999998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879.23</v>
      </c>
      <c r="AP22" s="53"/>
      <c r="AQ22" s="53">
        <v>193</v>
      </c>
      <c r="AR22" s="198">
        <f>AC22-AE22-AG22-AJ22-AK22-AL22-AM22-AN22-AP22-AQ22</f>
        <v>30899.77</v>
      </c>
      <c r="AS22" s="161">
        <f>AF22+AH22+AI22</f>
        <v>303.73399999999998</v>
      </c>
      <c r="AT22" s="161">
        <f>AS22-AQ22-AN22</f>
        <v>110.73399999999998</v>
      </c>
      <c r="AU22" s="6"/>
      <c r="AV22" s="2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14412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14412</v>
      </c>
      <c r="AD23" s="35">
        <f t="shared" si="0"/>
        <v>14412</v>
      </c>
      <c r="AE23" s="52">
        <f t="shared" si="1"/>
        <v>396.33</v>
      </c>
      <c r="AF23" s="52">
        <f t="shared" si="2"/>
        <v>136.91399999999999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396.33</v>
      </c>
      <c r="AP23" s="53"/>
      <c r="AQ23" s="53">
        <v>120</v>
      </c>
      <c r="AR23" s="198">
        <f>AC23-AE23-AG23-AJ23-AK23-AL23-AM23-AN23-AP23-AQ23</f>
        <v>13895.67</v>
      </c>
      <c r="AS23" s="161">
        <f t="shared" si="11"/>
        <v>136.91399999999999</v>
      </c>
      <c r="AT23" s="161">
        <f t="shared" si="12"/>
        <v>16.913999999999987</v>
      </c>
      <c r="AU23" s="6"/>
      <c r="AV23" s="2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39071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39071</v>
      </c>
      <c r="AD24" s="35">
        <f t="shared" si="0"/>
        <v>39071</v>
      </c>
      <c r="AE24" s="52">
        <f t="shared" si="1"/>
        <v>1074.4525000000001</v>
      </c>
      <c r="AF24" s="52">
        <f t="shared" si="2"/>
        <v>371.17449999999997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1074.4525000000001</v>
      </c>
      <c r="AP24" s="53"/>
      <c r="AQ24" s="53">
        <v>207</v>
      </c>
      <c r="AR24" s="198">
        <f t="shared" si="10"/>
        <v>37789.547500000001</v>
      </c>
      <c r="AS24" s="161">
        <f t="shared" si="11"/>
        <v>371.17449999999997</v>
      </c>
      <c r="AT24" s="161">
        <f t="shared" si="12"/>
        <v>164.17449999999997</v>
      </c>
      <c r="AU24" s="6"/>
      <c r="AV24" s="2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14190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14190</v>
      </c>
      <c r="AD25" s="35">
        <f t="shared" si="0"/>
        <v>14190</v>
      </c>
      <c r="AE25" s="52">
        <f t="shared" si="1"/>
        <v>390.22500000000002</v>
      </c>
      <c r="AF25" s="52">
        <f t="shared" si="2"/>
        <v>134.80500000000001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390.22500000000002</v>
      </c>
      <c r="AP25" s="53"/>
      <c r="AQ25" s="53">
        <v>100</v>
      </c>
      <c r="AR25" s="198">
        <f t="shared" si="10"/>
        <v>13699.775</v>
      </c>
      <c r="AS25" s="161">
        <f t="shared" si="11"/>
        <v>134.80500000000001</v>
      </c>
      <c r="AT25" s="161">
        <f t="shared" si="12"/>
        <v>34.805000000000007</v>
      </c>
      <c r="AU25" s="6"/>
      <c r="AV25" s="2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20766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20766</v>
      </c>
      <c r="AD26" s="35">
        <f t="shared" si="0"/>
        <v>20766</v>
      </c>
      <c r="AE26" s="52">
        <f t="shared" si="1"/>
        <v>571.06500000000005</v>
      </c>
      <c r="AF26" s="52">
        <f t="shared" si="2"/>
        <v>197.27699999999999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571.06500000000005</v>
      </c>
      <c r="AP26" s="53"/>
      <c r="AQ26" s="53">
        <v>105</v>
      </c>
      <c r="AR26" s="198">
        <f t="shared" si="10"/>
        <v>20089.935000000001</v>
      </c>
      <c r="AS26" s="161">
        <f t="shared" si="11"/>
        <v>197.27699999999999</v>
      </c>
      <c r="AT26" s="161">
        <f t="shared" si="12"/>
        <v>92.276999999999987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10382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10382</v>
      </c>
      <c r="AD27" s="35">
        <f t="shared" si="0"/>
        <v>10382</v>
      </c>
      <c r="AE27" s="52">
        <f t="shared" si="1"/>
        <v>285.505</v>
      </c>
      <c r="AF27" s="52">
        <f t="shared" si="2"/>
        <v>98.628999999999991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285.505</v>
      </c>
      <c r="AP27" s="53"/>
      <c r="AQ27" s="53">
        <v>100</v>
      </c>
      <c r="AR27" s="198">
        <f t="shared" si="10"/>
        <v>9996.4950000000008</v>
      </c>
      <c r="AS27" s="161">
        <f t="shared" si="11"/>
        <v>98.628999999999991</v>
      </c>
      <c r="AT27" s="161">
        <f t="shared" si="12"/>
        <v>-1.3710000000000093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400402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15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148">
        <f t="shared" si="14"/>
        <v>0</v>
      </c>
      <c r="AC28" s="141">
        <f t="shared" si="14"/>
        <v>404177</v>
      </c>
      <c r="AD28" s="141">
        <f t="shared" si="14"/>
        <v>400402</v>
      </c>
      <c r="AE28" s="141">
        <f t="shared" si="14"/>
        <v>11011.055</v>
      </c>
      <c r="AF28" s="141">
        <f t="shared" si="14"/>
        <v>3803.819</v>
      </c>
      <c r="AG28" s="141">
        <f t="shared" si="14"/>
        <v>0</v>
      </c>
      <c r="AH28" s="141">
        <f t="shared" si="14"/>
        <v>0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11011.055</v>
      </c>
      <c r="AP28" s="141">
        <f t="shared" si="14"/>
        <v>0</v>
      </c>
      <c r="AQ28" s="141">
        <f t="shared" si="14"/>
        <v>3186</v>
      </c>
      <c r="AR28" s="141">
        <f t="shared" si="14"/>
        <v>389979.94500000001</v>
      </c>
      <c r="AS28" s="141">
        <f t="shared" si="14"/>
        <v>3803.819</v>
      </c>
      <c r="AT28" s="141">
        <f t="shared" si="14"/>
        <v>617.81900000000007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149">
        <f t="shared" si="15"/>
        <v>0</v>
      </c>
      <c r="AC29" s="252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89" priority="26" stopIfTrue="1" operator="greaterThan">
      <formula>0</formula>
    </cfRule>
  </conditionalFormatting>
  <conditionalFormatting sqref="AQ31">
    <cfRule type="cellIs" dxfId="288" priority="24" operator="greaterThan">
      <formula>$AQ$7:$AQ$18&lt;100</formula>
    </cfRule>
    <cfRule type="cellIs" dxfId="287" priority="25" operator="greaterThan">
      <formula>100</formula>
    </cfRule>
  </conditionalFormatting>
  <conditionalFormatting sqref="D29:J29 Q29:AB29 Q28:AA28 K4:P29">
    <cfRule type="cellIs" dxfId="286" priority="23" operator="equal">
      <formula>212030016606640</formula>
    </cfRule>
  </conditionalFormatting>
  <conditionalFormatting sqref="D29:J29 L29:AB29 L28:AA28 K4:K29">
    <cfRule type="cellIs" dxfId="285" priority="21" operator="equal">
      <formula>$K$4</formula>
    </cfRule>
    <cfRule type="cellIs" dxfId="284" priority="22" operator="equal">
      <formula>2120</formula>
    </cfRule>
  </conditionalFormatting>
  <conditionalFormatting sqref="D29:L29 M4:N29">
    <cfRule type="cellIs" dxfId="283" priority="19" operator="equal">
      <formula>$M$4</formula>
    </cfRule>
    <cfRule type="cellIs" dxfId="282" priority="20" operator="equal">
      <formula>300</formula>
    </cfRule>
  </conditionalFormatting>
  <conditionalFormatting sqref="O4:O29">
    <cfRule type="cellIs" dxfId="281" priority="17" operator="equal">
      <formula>$O$4</formula>
    </cfRule>
    <cfRule type="cellIs" dxfId="280" priority="18" operator="equal">
      <formula>1660</formula>
    </cfRule>
  </conditionalFormatting>
  <conditionalFormatting sqref="P4:P29">
    <cfRule type="cellIs" dxfId="279" priority="15" operator="equal">
      <formula>$P$4</formula>
    </cfRule>
    <cfRule type="cellIs" dxfId="278" priority="16" operator="equal">
      <formula>6640</formula>
    </cfRule>
  </conditionalFormatting>
  <conditionalFormatting sqref="AT6:AT28">
    <cfRule type="cellIs" dxfId="277" priority="14" operator="lessThan">
      <formula>0</formula>
    </cfRule>
  </conditionalFormatting>
  <conditionalFormatting sqref="AT7:AT18">
    <cfRule type="cellIs" dxfId="276" priority="11" operator="lessThan">
      <formula>0</formula>
    </cfRule>
    <cfRule type="cellIs" dxfId="275" priority="12" operator="lessThan">
      <formula>0</formula>
    </cfRule>
    <cfRule type="cellIs" dxfId="274" priority="13" operator="lessThan">
      <formula>0</formula>
    </cfRule>
  </conditionalFormatting>
  <conditionalFormatting sqref="L28:AA28 K4:K28">
    <cfRule type="cellIs" dxfId="273" priority="10" operator="equal">
      <formula>$K$4</formula>
    </cfRule>
  </conditionalFormatting>
  <conditionalFormatting sqref="D28:D29 D6:D22 D24:D26 D4:AA4">
    <cfRule type="cellIs" dxfId="272" priority="9" operator="equal">
      <formula>$D$4</formula>
    </cfRule>
  </conditionalFormatting>
  <conditionalFormatting sqref="S4:S29">
    <cfRule type="cellIs" dxfId="271" priority="8" operator="equal">
      <formula>$S$4</formula>
    </cfRule>
  </conditionalFormatting>
  <conditionalFormatting sqref="Z4:Z29">
    <cfRule type="cellIs" dxfId="270" priority="7" operator="equal">
      <formula>$Z$4</formula>
    </cfRule>
  </conditionalFormatting>
  <conditionalFormatting sqref="AA4:AA29">
    <cfRule type="cellIs" dxfId="269" priority="6" operator="equal">
      <formula>$AA$4</formula>
    </cfRule>
  </conditionalFormatting>
  <conditionalFormatting sqref="AB4:AB29">
    <cfRule type="cellIs" dxfId="268" priority="5" operator="equal">
      <formula>$AB$4</formula>
    </cfRule>
  </conditionalFormatting>
  <conditionalFormatting sqref="AT7:AT28">
    <cfRule type="cellIs" dxfId="267" priority="2" operator="lessThan">
      <formula>0</formula>
    </cfRule>
    <cfRule type="cellIs" dxfId="266" priority="3" operator="lessThan">
      <formula>0</formula>
    </cfRule>
    <cfRule type="cellIs" dxfId="265" priority="4" operator="lessThan">
      <formula>0</formula>
    </cfRule>
  </conditionalFormatting>
  <conditionalFormatting sqref="D5:AA5">
    <cfRule type="cellIs" dxfId="264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1" sqref="P31:S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92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9" t="s">
        <v>1</v>
      </c>
      <c r="B4" s="239"/>
      <c r="C4" s="123"/>
      <c r="D4" s="167">
        <f>'20'!D29</f>
        <v>747655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460</v>
      </c>
      <c r="L4" s="167">
        <f>'20'!L29</f>
        <v>0</v>
      </c>
      <c r="M4" s="167">
        <f>'20'!M29</f>
        <v>3910</v>
      </c>
      <c r="N4" s="167">
        <f>'20'!N29</f>
        <v>0</v>
      </c>
      <c r="O4" s="167">
        <f>'20'!O29</f>
        <v>720</v>
      </c>
      <c r="P4" s="167">
        <f>'20'!P29</f>
        <v>1600</v>
      </c>
      <c r="Q4" s="167">
        <f>'20'!Q29</f>
        <v>0</v>
      </c>
      <c r="R4" s="167">
        <f>'20'!R29</f>
        <v>0</v>
      </c>
      <c r="S4" s="167">
        <f>'20'!S29</f>
        <v>1610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671</v>
      </c>
      <c r="AA4" s="167">
        <f>'20'!AA29</f>
        <v>507</v>
      </c>
      <c r="AB4" s="143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8186</v>
      </c>
      <c r="E7" s="37"/>
      <c r="F7" s="36"/>
      <c r="G7" s="37"/>
      <c r="H7" s="37"/>
      <c r="I7" s="37"/>
      <c r="J7" s="37"/>
      <c r="K7" s="37"/>
      <c r="L7" s="37"/>
      <c r="M7" s="37">
        <v>100</v>
      </c>
      <c r="N7" s="37"/>
      <c r="O7" s="37"/>
      <c r="P7" s="37">
        <v>300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11886</v>
      </c>
      <c r="AD7" s="35">
        <f t="shared" ref="AD7:AD27" si="0">D7*1</f>
        <v>8186</v>
      </c>
      <c r="AE7" s="52">
        <f t="shared" ref="AE7:AE27" si="1">D7*2.75%</f>
        <v>225.11500000000001</v>
      </c>
      <c r="AF7" s="52">
        <f t="shared" ref="AF7:AF27" si="2">AD7*0.95%</f>
        <v>77.766999999999996</v>
      </c>
      <c r="AG7" s="52">
        <f>SUM(E7*999+F7*499+G7*75+H7*50+I7*30+K7*20+L7*19+M7*10+P7*9+N7*10+J7*29+R7*4+Q7*5+O7*9)*2.8%</f>
        <v>103.6</v>
      </c>
      <c r="AH7" s="52">
        <f t="shared" ref="AH7:AH27" si="3">SUM(E7*999+F7*499+G7*75+H7*50+I7*30+J7*29+K7*20+L7*19+M7*10+N7*10+O7*9+P7*9+Q7*5+R7*4)*0.95%</f>
        <v>35.15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236.11500000000001</v>
      </c>
      <c r="AP7" s="53"/>
      <c r="AQ7" s="53">
        <v>78</v>
      </c>
      <c r="AR7" s="198">
        <f>AC7-AE7-AG7-AJ7-AK7-AL7-AM7-AN7-AP7-AQ7</f>
        <v>11479.285</v>
      </c>
      <c r="AS7" s="161">
        <f t="shared" ref="AS7:AS19" si="4">AF7+AH7+AI7</f>
        <v>112.917</v>
      </c>
      <c r="AT7" s="163">
        <f t="shared" ref="AT7:AT19" si="5">AS7-AQ7-AN7</f>
        <v>34.917000000000002</v>
      </c>
      <c r="AU7" s="103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1234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2224</v>
      </c>
      <c r="AD8" s="35">
        <f t="shared" si="0"/>
        <v>1234</v>
      </c>
      <c r="AE8" s="52">
        <f t="shared" si="1"/>
        <v>33.935000000000002</v>
      </c>
      <c r="AF8" s="52">
        <f t="shared" si="2"/>
        <v>11.722999999999999</v>
      </c>
      <c r="AG8" s="52">
        <f t="shared" ref="AG8:AG27" si="7">SUM(E8*999+F8*499+G8*75+H8*50+I8*30+K8*20+L8*19+M8*10+P8*9+N8*10+J8*29+R8*4+Q8*5+O8*9)*2.75%</f>
        <v>27.225000000000001</v>
      </c>
      <c r="AH8" s="52">
        <f t="shared" si="3"/>
        <v>9.4049999999999994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36.96</v>
      </c>
      <c r="AP8" s="53"/>
      <c r="AQ8" s="53">
        <v>13</v>
      </c>
      <c r="AR8" s="198">
        <f>AC8-AE8-AG8-AJ8-AK8-AL8-AM8-AN8-AP8-AQ8</f>
        <v>2149.84</v>
      </c>
      <c r="AS8" s="161">
        <f t="shared" si="4"/>
        <v>21.128</v>
      </c>
      <c r="AT8" s="163">
        <f t="shared" si="5"/>
        <v>8.1280000000000001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11010</v>
      </c>
      <c r="E9" s="51"/>
      <c r="F9" s="50"/>
      <c r="G9" s="51"/>
      <c r="H9" s="51"/>
      <c r="I9" s="51"/>
      <c r="J9" s="51"/>
      <c r="K9" s="51">
        <v>30</v>
      </c>
      <c r="L9" s="51"/>
      <c r="M9" s="51">
        <v>20</v>
      </c>
      <c r="N9" s="51"/>
      <c r="O9" s="51"/>
      <c r="P9" s="51">
        <v>80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>
        <v>3</v>
      </c>
      <c r="AB9" s="147"/>
      <c r="AC9" s="160">
        <f t="shared" si="6"/>
        <v>13076</v>
      </c>
      <c r="AD9" s="35">
        <f t="shared" si="0"/>
        <v>11010</v>
      </c>
      <c r="AE9" s="52">
        <f t="shared" si="1"/>
        <v>302.77499999999998</v>
      </c>
      <c r="AF9" s="52">
        <f t="shared" si="2"/>
        <v>104.595</v>
      </c>
      <c r="AG9" s="52">
        <f t="shared" si="7"/>
        <v>41.8</v>
      </c>
      <c r="AH9" s="52">
        <f t="shared" si="3"/>
        <v>14.44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306.35000000000002</v>
      </c>
      <c r="AP9" s="53"/>
      <c r="AQ9" s="53">
        <v>111</v>
      </c>
      <c r="AR9" s="198">
        <f t="shared" ref="AR9:AR27" si="10">AC9-AE9-AG9-AJ9-AK9-AL9-AM9-AN9-AP9-AQ9</f>
        <v>12620.425000000001</v>
      </c>
      <c r="AS9" s="161">
        <f t="shared" si="4"/>
        <v>119.035</v>
      </c>
      <c r="AT9" s="163">
        <f t="shared" si="5"/>
        <v>8.0349999999999966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3038</v>
      </c>
      <c r="E10" s="51"/>
      <c r="F10" s="50"/>
      <c r="G10" s="51"/>
      <c r="H10" s="51"/>
      <c r="I10" s="51"/>
      <c r="J10" s="51"/>
      <c r="K10" s="51"/>
      <c r="L10" s="51"/>
      <c r="M10" s="51">
        <v>100</v>
      </c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4038</v>
      </c>
      <c r="AD10" s="35">
        <f>D10*1</f>
        <v>3038</v>
      </c>
      <c r="AE10" s="52">
        <f>D10*2.75%</f>
        <v>83.545000000000002</v>
      </c>
      <c r="AF10" s="52">
        <f>AD10*0.95%</f>
        <v>28.861000000000001</v>
      </c>
      <c r="AG10" s="52">
        <f t="shared" si="7"/>
        <v>27.5</v>
      </c>
      <c r="AH10" s="52">
        <f t="shared" si="3"/>
        <v>9.5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86.295000000000002</v>
      </c>
      <c r="AP10" s="53"/>
      <c r="AQ10" s="53">
        <v>27</v>
      </c>
      <c r="AR10" s="198">
        <f t="shared" si="10"/>
        <v>3899.9549999999999</v>
      </c>
      <c r="AS10" s="161">
        <f>AF10+AH10+AI10</f>
        <v>38.361000000000004</v>
      </c>
      <c r="AT10" s="163">
        <f>AS10-AQ10-AN10</f>
        <v>11.361000000000004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4016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4016</v>
      </c>
      <c r="AD11" s="35">
        <f t="shared" si="0"/>
        <v>4016</v>
      </c>
      <c r="AE11" s="52">
        <f t="shared" si="1"/>
        <v>110.44</v>
      </c>
      <c r="AF11" s="52">
        <f t="shared" si="2"/>
        <v>38.152000000000001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110.44</v>
      </c>
      <c r="AP11" s="53"/>
      <c r="AQ11" s="53">
        <v>30</v>
      </c>
      <c r="AR11" s="198">
        <f t="shared" si="10"/>
        <v>3875.56</v>
      </c>
      <c r="AS11" s="161">
        <f t="shared" si="4"/>
        <v>38.152000000000001</v>
      </c>
      <c r="AT11" s="163">
        <f t="shared" si="5"/>
        <v>8.152000000000001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3429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3429</v>
      </c>
      <c r="AD12" s="35">
        <f>D12*1</f>
        <v>3429</v>
      </c>
      <c r="AE12" s="52">
        <f>D12*2.75%</f>
        <v>94.297499999999999</v>
      </c>
      <c r="AF12" s="52">
        <f>AD12*0.95%</f>
        <v>32.575499999999998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94.297499999999999</v>
      </c>
      <c r="AP12" s="53"/>
      <c r="AQ12" s="53">
        <v>15</v>
      </c>
      <c r="AR12" s="198">
        <f t="shared" si="10"/>
        <v>3319.7024999999999</v>
      </c>
      <c r="AS12" s="161">
        <f>AF12+AH12+AI12</f>
        <v>32.575499999999998</v>
      </c>
      <c r="AT12" s="163">
        <f>AS12-AQ12-AN12</f>
        <v>17.575499999999998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4592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4592</v>
      </c>
      <c r="AD13" s="35">
        <f t="shared" si="0"/>
        <v>4592</v>
      </c>
      <c r="AE13" s="52">
        <f t="shared" si="1"/>
        <v>126.28</v>
      </c>
      <c r="AF13" s="52">
        <f t="shared" si="2"/>
        <v>43.624000000000002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126.28</v>
      </c>
      <c r="AP13" s="53"/>
      <c r="AQ13" s="53">
        <v>41</v>
      </c>
      <c r="AR13" s="198">
        <f t="shared" si="10"/>
        <v>4424.72</v>
      </c>
      <c r="AS13" s="161">
        <f t="shared" si="4"/>
        <v>43.624000000000002</v>
      </c>
      <c r="AT13" s="163">
        <f>AS13-AQ13-AN13</f>
        <v>2.6240000000000023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8074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3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8620</v>
      </c>
      <c r="AD14" s="35">
        <f t="shared" si="0"/>
        <v>8074</v>
      </c>
      <c r="AE14" s="52">
        <f t="shared" si="1"/>
        <v>222.035</v>
      </c>
      <c r="AF14" s="52">
        <f t="shared" si="2"/>
        <v>76.703000000000003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222.035</v>
      </c>
      <c r="AP14" s="53"/>
      <c r="AQ14" s="53">
        <v>73</v>
      </c>
      <c r="AR14" s="198">
        <f>AC14-AE14-AG14-AJ14-AK14-AL14-AM14-AN14-AP14-AQ14</f>
        <v>8324.9650000000001</v>
      </c>
      <c r="AS14" s="161">
        <f t="shared" si="4"/>
        <v>76.703000000000003</v>
      </c>
      <c r="AT14" s="164">
        <f t="shared" si="5"/>
        <v>3.703000000000003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8634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8634</v>
      </c>
      <c r="AD15" s="35">
        <f t="shared" si="0"/>
        <v>8634</v>
      </c>
      <c r="AE15" s="52">
        <f t="shared" si="1"/>
        <v>237.435</v>
      </c>
      <c r="AF15" s="52">
        <f t="shared" si="2"/>
        <v>82.022999999999996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237.435</v>
      </c>
      <c r="AP15" s="53"/>
      <c r="AQ15" s="53">
        <v>80</v>
      </c>
      <c r="AR15" s="198">
        <f t="shared" si="10"/>
        <v>8316.5650000000005</v>
      </c>
      <c r="AS15" s="161">
        <f>AF15+AH15+AI15</f>
        <v>82.022999999999996</v>
      </c>
      <c r="AT15" s="163">
        <f>AS15-AQ15-AN15</f>
        <v>2.0229999999999961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11967</v>
      </c>
      <c r="E16" s="51"/>
      <c r="F16" s="50"/>
      <c r="G16" s="51"/>
      <c r="H16" s="51"/>
      <c r="I16" s="51"/>
      <c r="J16" s="51"/>
      <c r="K16" s="51"/>
      <c r="L16" s="51"/>
      <c r="M16" s="51">
        <v>60</v>
      </c>
      <c r="N16" s="51"/>
      <c r="O16" s="51"/>
      <c r="P16" s="51">
        <v>40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>
        <v>5</v>
      </c>
      <c r="AA16" s="35">
        <v>5</v>
      </c>
      <c r="AB16" s="147"/>
      <c r="AC16" s="160">
        <f t="shared" si="6"/>
        <v>18612</v>
      </c>
      <c r="AD16" s="35">
        <f t="shared" si="0"/>
        <v>11967</v>
      </c>
      <c r="AE16" s="52">
        <f t="shared" si="1"/>
        <v>329.09250000000003</v>
      </c>
      <c r="AF16" s="52">
        <f t="shared" si="2"/>
        <v>113.6865</v>
      </c>
      <c r="AG16" s="52">
        <f t="shared" si="7"/>
        <v>26.4</v>
      </c>
      <c r="AH16" s="52">
        <f t="shared" si="3"/>
        <v>9.1199999999999992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331.84250000000003</v>
      </c>
      <c r="AP16" s="53"/>
      <c r="AQ16" s="53">
        <v>428</v>
      </c>
      <c r="AR16" s="198">
        <f>AC16-AE16-AG16-AJ16-AK16-AL16-AM16-AN16-AP16-AQ16</f>
        <v>17828.5075</v>
      </c>
      <c r="AS16" s="161">
        <f t="shared" si="4"/>
        <v>122.8065</v>
      </c>
      <c r="AT16" s="163">
        <f t="shared" si="5"/>
        <v>-305.19349999999997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4934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>
        <v>50</v>
      </c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7294</v>
      </c>
      <c r="AD17" s="35">
        <f>D17*1</f>
        <v>4934</v>
      </c>
      <c r="AE17" s="52">
        <f>D17*2.75%</f>
        <v>135.685</v>
      </c>
      <c r="AF17" s="52">
        <f>AD17*0.95%</f>
        <v>46.872999999999998</v>
      </c>
      <c r="AG17" s="52">
        <f t="shared" si="7"/>
        <v>39.875</v>
      </c>
      <c r="AH17" s="52">
        <f t="shared" si="3"/>
        <v>13.775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139.81</v>
      </c>
      <c r="AP17" s="53"/>
      <c r="AQ17" s="53">
        <v>60</v>
      </c>
      <c r="AR17" s="198">
        <f>AC17-AE17-AG17-AJ17-AK17-AL17-AM17-AN17-AP17-AQ17</f>
        <v>7058.44</v>
      </c>
      <c r="AS17" s="161">
        <f>AF17+AH17+AI17</f>
        <v>60.647999999999996</v>
      </c>
      <c r="AT17" s="163">
        <f>AS17-AQ17-AN17</f>
        <v>0.64799999999999613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10723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10823</v>
      </c>
      <c r="AD18" s="35">
        <f>D18*1</f>
        <v>10723</v>
      </c>
      <c r="AE18" s="52">
        <f>D18*2.75%</f>
        <v>294.88249999999999</v>
      </c>
      <c r="AF18" s="52">
        <f>AD18*0.95%</f>
        <v>101.8685</v>
      </c>
      <c r="AG18" s="52">
        <f t="shared" si="7"/>
        <v>2.75</v>
      </c>
      <c r="AH18" s="52">
        <f t="shared" si="3"/>
        <v>0.95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295.15750000000003</v>
      </c>
      <c r="AP18" s="53"/>
      <c r="AQ18" s="53">
        <v>150</v>
      </c>
      <c r="AR18" s="198">
        <f t="shared" si="10"/>
        <v>10375.3675</v>
      </c>
      <c r="AS18" s="161">
        <f>AF18+AH18+AI18</f>
        <v>102.8185</v>
      </c>
      <c r="AT18" s="163">
        <f>AS18-AQ18-AN18</f>
        <v>-47.1815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9766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9766</v>
      </c>
      <c r="AD19" s="35">
        <f t="shared" si="0"/>
        <v>9766</v>
      </c>
      <c r="AE19" s="52">
        <f t="shared" si="1"/>
        <v>268.565</v>
      </c>
      <c r="AF19" s="52">
        <f t="shared" si="2"/>
        <v>92.777000000000001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268.565</v>
      </c>
      <c r="AP19" s="53"/>
      <c r="AQ19" s="53">
        <v>157</v>
      </c>
      <c r="AR19" s="223">
        <f>AC19-AE19-AG19-AJ19-AK19-AL19-AM19-AN19-AP19-AQ19</f>
        <v>9340.4349999999995</v>
      </c>
      <c r="AS19" s="161">
        <f t="shared" si="4"/>
        <v>92.777000000000001</v>
      </c>
      <c r="AT19" s="161">
        <f t="shared" si="5"/>
        <v>-64.222999999999999</v>
      </c>
      <c r="AU19" s="6"/>
      <c r="AV19" s="22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3904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3904</v>
      </c>
      <c r="AD20" s="35">
        <f t="shared" si="0"/>
        <v>3904</v>
      </c>
      <c r="AE20" s="52">
        <f t="shared" si="1"/>
        <v>107.36</v>
      </c>
      <c r="AF20" s="52">
        <f t="shared" si="2"/>
        <v>37.088000000000001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107.36</v>
      </c>
      <c r="AP20" s="53"/>
      <c r="AQ20" s="53">
        <v>37</v>
      </c>
      <c r="AR20" s="223">
        <f>AC20-AE20-AG20-AJ20-AK20-AL20-AM20-AN20-AP20-AQ20</f>
        <v>3759.64</v>
      </c>
      <c r="AS20" s="161">
        <f>AF20+AH20+AI20</f>
        <v>37.088000000000001</v>
      </c>
      <c r="AT20" s="161">
        <f>AS20-AQ20-AN20</f>
        <v>8.8000000000000966E-2</v>
      </c>
      <c r="AU20" s="6"/>
      <c r="AV20" s="22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2128</v>
      </c>
      <c r="E21" s="51"/>
      <c r="F21" s="50"/>
      <c r="G21" s="51"/>
      <c r="H21" s="51"/>
      <c r="I21" s="51"/>
      <c r="J21" s="51"/>
      <c r="K21" s="51"/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2328</v>
      </c>
      <c r="AD21" s="35">
        <f t="shared" si="0"/>
        <v>2128</v>
      </c>
      <c r="AE21" s="52">
        <f t="shared" si="1"/>
        <v>58.52</v>
      </c>
      <c r="AF21" s="52">
        <f t="shared" si="2"/>
        <v>20.216000000000001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59.07</v>
      </c>
      <c r="AP21" s="53"/>
      <c r="AQ21" s="53">
        <v>19</v>
      </c>
      <c r="AR21" s="198">
        <f t="shared" si="10"/>
        <v>2244.98</v>
      </c>
      <c r="AS21" s="161">
        <f t="shared" ref="AS21:AS27" si="11">AF21+AH21+AI21</f>
        <v>22.116</v>
      </c>
      <c r="AT21" s="161">
        <f t="shared" ref="AT21:AT27" si="12">AS21-AQ21-AN21</f>
        <v>3.1159999999999997</v>
      </c>
      <c r="AU21" s="6"/>
      <c r="AV21" s="22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3084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3084</v>
      </c>
      <c r="AD22" s="35">
        <f t="shared" si="0"/>
        <v>3084</v>
      </c>
      <c r="AE22" s="52">
        <f t="shared" si="1"/>
        <v>84.81</v>
      </c>
      <c r="AF22" s="52">
        <f t="shared" si="2"/>
        <v>29.297999999999998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84.81</v>
      </c>
      <c r="AP22" s="53"/>
      <c r="AQ22" s="53"/>
      <c r="AR22" s="198">
        <f>AC22-AE22-AG22-AJ22-AK22-AL22-AM22-AN22-AP22-AQ22</f>
        <v>2999.19</v>
      </c>
      <c r="AS22" s="161">
        <f>AF22+AH22+AI22</f>
        <v>29.297999999999998</v>
      </c>
      <c r="AT22" s="161">
        <f>AS22-AQ22-AN22</f>
        <v>29.297999999999998</v>
      </c>
      <c r="AU22" s="6"/>
      <c r="AV22" s="22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3509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3509</v>
      </c>
      <c r="AD23" s="35">
        <f t="shared" si="0"/>
        <v>3509</v>
      </c>
      <c r="AE23" s="52">
        <f t="shared" si="1"/>
        <v>96.497500000000002</v>
      </c>
      <c r="AF23" s="52">
        <f t="shared" si="2"/>
        <v>33.335499999999996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96.497500000000002</v>
      </c>
      <c r="AP23" s="53"/>
      <c r="AQ23" s="53">
        <v>30</v>
      </c>
      <c r="AR23" s="198">
        <f>AC23-AE23-AG23-AJ23-AK23-AL23-AM23-AN23-AP23-AQ23</f>
        <v>3382.5025000000001</v>
      </c>
      <c r="AS23" s="161">
        <f t="shared" si="11"/>
        <v>33.335499999999996</v>
      </c>
      <c r="AT23" s="161">
        <f t="shared" si="12"/>
        <v>3.3354999999999961</v>
      </c>
      <c r="AU23" s="6"/>
      <c r="AV23" s="22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4112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4112</v>
      </c>
      <c r="AD24" s="35">
        <f t="shared" si="0"/>
        <v>4112</v>
      </c>
      <c r="AE24" s="52">
        <f t="shared" si="1"/>
        <v>113.08</v>
      </c>
      <c r="AF24" s="52">
        <f t="shared" si="2"/>
        <v>39.064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113.08</v>
      </c>
      <c r="AP24" s="53"/>
      <c r="AQ24" s="53"/>
      <c r="AR24" s="198">
        <f t="shared" si="10"/>
        <v>3998.92</v>
      </c>
      <c r="AS24" s="161">
        <f t="shared" si="11"/>
        <v>39.064</v>
      </c>
      <c r="AT24" s="161">
        <f t="shared" si="12"/>
        <v>39.064</v>
      </c>
      <c r="AU24" s="6"/>
      <c r="AV24" s="22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3291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3291</v>
      </c>
      <c r="AD25" s="35">
        <f t="shared" si="0"/>
        <v>3291</v>
      </c>
      <c r="AE25" s="52">
        <f t="shared" si="1"/>
        <v>90.502499999999998</v>
      </c>
      <c r="AF25" s="52">
        <f t="shared" si="2"/>
        <v>31.264499999999998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90.502499999999998</v>
      </c>
      <c r="AP25" s="53"/>
      <c r="AQ25" s="53">
        <v>30</v>
      </c>
      <c r="AR25" s="198">
        <f t="shared" si="10"/>
        <v>3170.4974999999999</v>
      </c>
      <c r="AS25" s="161">
        <f t="shared" si="11"/>
        <v>31.264499999999998</v>
      </c>
      <c r="AT25" s="161">
        <f t="shared" si="12"/>
        <v>1.2644999999999982</v>
      </c>
      <c r="AU25" s="6"/>
      <c r="AV25" s="22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3205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50</v>
      </c>
      <c r="Q26" s="35"/>
      <c r="R26" s="35"/>
      <c r="S26" s="35">
        <v>3</v>
      </c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4728</v>
      </c>
      <c r="AD26" s="35">
        <f t="shared" si="0"/>
        <v>3205</v>
      </c>
      <c r="AE26" s="52">
        <f t="shared" si="1"/>
        <v>88.137500000000003</v>
      </c>
      <c r="AF26" s="52">
        <f t="shared" si="2"/>
        <v>30.447499999999998</v>
      </c>
      <c r="AG26" s="52">
        <f t="shared" si="7"/>
        <v>26.125</v>
      </c>
      <c r="AH26" s="52">
        <f t="shared" si="3"/>
        <v>9.0250000000000004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90.887500000000003</v>
      </c>
      <c r="AP26" s="53"/>
      <c r="AQ26" s="53">
        <v>34</v>
      </c>
      <c r="AR26" s="198">
        <f t="shared" si="10"/>
        <v>4579.7375000000002</v>
      </c>
      <c r="AS26" s="161">
        <f t="shared" si="11"/>
        <v>39.472499999999997</v>
      </c>
      <c r="AT26" s="161">
        <f t="shared" si="12"/>
        <v>5.4724999999999966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6784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6784</v>
      </c>
      <c r="AD27" s="35">
        <f t="shared" si="0"/>
        <v>6784</v>
      </c>
      <c r="AE27" s="52">
        <f t="shared" si="1"/>
        <v>186.56</v>
      </c>
      <c r="AF27" s="52">
        <f t="shared" si="2"/>
        <v>64.447999999999993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186.56</v>
      </c>
      <c r="AP27" s="53"/>
      <c r="AQ27" s="53">
        <v>100</v>
      </c>
      <c r="AR27" s="198">
        <f t="shared" si="10"/>
        <v>6497.44</v>
      </c>
      <c r="AS27" s="161">
        <f t="shared" si="11"/>
        <v>64.447999999999993</v>
      </c>
      <c r="AT27" s="161">
        <f t="shared" si="12"/>
        <v>-35.552000000000007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226">
        <f t="shared" ref="D28:K28" si="13">SUM(D7:D27)</f>
        <v>119620</v>
      </c>
      <c r="E28" s="226">
        <f t="shared" si="13"/>
        <v>0</v>
      </c>
      <c r="F28" s="226">
        <f t="shared" si="13"/>
        <v>0</v>
      </c>
      <c r="G28" s="226">
        <f t="shared" si="13"/>
        <v>0</v>
      </c>
      <c r="H28" s="226">
        <f t="shared" si="13"/>
        <v>0</v>
      </c>
      <c r="I28" s="226">
        <f t="shared" si="13"/>
        <v>0</v>
      </c>
      <c r="J28" s="226">
        <f t="shared" si="13"/>
        <v>0</v>
      </c>
      <c r="K28" s="226">
        <f t="shared" si="13"/>
        <v>30</v>
      </c>
      <c r="L28" s="226">
        <f t="shared" ref="L28:AT28" si="14">SUM(L7:L27)</f>
        <v>0</v>
      </c>
      <c r="M28" s="226">
        <f t="shared" si="14"/>
        <v>460</v>
      </c>
      <c r="N28" s="226">
        <f t="shared" si="14"/>
        <v>0</v>
      </c>
      <c r="O28" s="226">
        <f t="shared" si="14"/>
        <v>50</v>
      </c>
      <c r="P28" s="226">
        <f t="shared" si="14"/>
        <v>580</v>
      </c>
      <c r="Q28" s="226">
        <f t="shared" si="14"/>
        <v>0</v>
      </c>
      <c r="R28" s="226">
        <f t="shared" si="14"/>
        <v>0</v>
      </c>
      <c r="S28" s="226">
        <f t="shared" si="14"/>
        <v>23</v>
      </c>
      <c r="T28" s="226">
        <f t="shared" si="14"/>
        <v>0</v>
      </c>
      <c r="U28" s="226">
        <f t="shared" si="14"/>
        <v>0</v>
      </c>
      <c r="V28" s="226">
        <f t="shared" si="14"/>
        <v>0</v>
      </c>
      <c r="W28" s="226">
        <f t="shared" si="14"/>
        <v>0</v>
      </c>
      <c r="X28" s="226">
        <f t="shared" si="14"/>
        <v>0</v>
      </c>
      <c r="Y28" s="226">
        <f t="shared" si="14"/>
        <v>0</v>
      </c>
      <c r="Z28" s="226">
        <f t="shared" si="14"/>
        <v>5</v>
      </c>
      <c r="AA28" s="226">
        <f t="shared" si="14"/>
        <v>16</v>
      </c>
      <c r="AB28" s="227">
        <f t="shared" si="14"/>
        <v>0</v>
      </c>
      <c r="AC28" s="228">
        <f t="shared" si="14"/>
        <v>138750</v>
      </c>
      <c r="AD28" s="228">
        <f t="shared" si="14"/>
        <v>119620</v>
      </c>
      <c r="AE28" s="228">
        <f t="shared" si="14"/>
        <v>3289.5499999999997</v>
      </c>
      <c r="AF28" s="228">
        <f t="shared" si="14"/>
        <v>1136.3900000000003</v>
      </c>
      <c r="AG28" s="228">
        <f t="shared" si="14"/>
        <v>300.77499999999998</v>
      </c>
      <c r="AH28" s="228">
        <f t="shared" si="14"/>
        <v>103.26500000000003</v>
      </c>
      <c r="AI28" s="228">
        <f t="shared" si="14"/>
        <v>0</v>
      </c>
      <c r="AJ28" s="228">
        <f t="shared" si="14"/>
        <v>0</v>
      </c>
      <c r="AK28" s="228">
        <f t="shared" si="14"/>
        <v>0</v>
      </c>
      <c r="AL28" s="228">
        <f t="shared" si="14"/>
        <v>0</v>
      </c>
      <c r="AM28" s="228">
        <f t="shared" si="14"/>
        <v>0</v>
      </c>
      <c r="AN28" s="228">
        <f t="shared" si="14"/>
        <v>0</v>
      </c>
      <c r="AO28" s="229">
        <f t="shared" si="14"/>
        <v>3320.35</v>
      </c>
      <c r="AP28" s="228">
        <f t="shared" si="14"/>
        <v>0</v>
      </c>
      <c r="AQ28" s="228">
        <f t="shared" si="14"/>
        <v>1513</v>
      </c>
      <c r="AR28" s="228">
        <f t="shared" si="14"/>
        <v>133646.67499999999</v>
      </c>
      <c r="AS28" s="228">
        <f t="shared" si="14"/>
        <v>1239.6550000000002</v>
      </c>
      <c r="AT28" s="228">
        <f t="shared" si="14"/>
        <v>-273.34499999999997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149">
        <f t="shared" si="15"/>
        <v>0</v>
      </c>
      <c r="AC29" s="252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-90</v>
      </c>
      <c r="N30" s="91"/>
      <c r="O30" s="91">
        <v>20</v>
      </c>
      <c r="P30" s="91">
        <v>-350</v>
      </c>
      <c r="Q30" s="90"/>
      <c r="R30" s="90"/>
      <c r="S30" s="89">
        <v>-107</v>
      </c>
      <c r="T30" s="89"/>
      <c r="U30" s="89"/>
      <c r="V30" s="89"/>
      <c r="W30" s="89"/>
      <c r="X30" s="89"/>
      <c r="Y30" s="89"/>
      <c r="Z30" s="89">
        <v>-44</v>
      </c>
      <c r="AA30" s="89">
        <v>-27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</row>
    <row r="57" spans="1:49">
      <c r="A57" s="6"/>
      <c r="B57" s="6"/>
      <c r="C57" s="6"/>
      <c r="D57" s="6"/>
      <c r="E57" s="6"/>
      <c r="AR57" s="6"/>
      <c r="AS57" s="6"/>
      <c r="AT57" s="6"/>
    </row>
    <row r="58" spans="1:49">
      <c r="A58" s="6"/>
      <c r="B58" s="6"/>
      <c r="C58" s="6"/>
      <c r="D58" s="6"/>
      <c r="E58" s="6"/>
      <c r="AR58" s="6"/>
      <c r="AS58" s="6"/>
      <c r="AT58" s="6"/>
    </row>
    <row r="59" spans="1:49">
      <c r="A59" s="6"/>
      <c r="B59" s="6"/>
      <c r="C59" s="6"/>
      <c r="D59" s="6"/>
      <c r="E59" s="6"/>
      <c r="AR59" s="6"/>
      <c r="AS59" s="6"/>
      <c r="AT59" s="6"/>
    </row>
    <row r="60" spans="1:49">
      <c r="A60" s="6"/>
      <c r="B60" s="6"/>
      <c r="C60" s="6"/>
      <c r="D60" s="6"/>
      <c r="E60" s="6"/>
      <c r="AR60" s="6"/>
      <c r="AS60" s="6"/>
      <c r="AT60" s="6"/>
    </row>
    <row r="61" spans="1:49">
      <c r="A61" s="6"/>
      <c r="B61" s="6"/>
      <c r="C61" s="6"/>
      <c r="D61" s="6"/>
      <c r="E61" s="6"/>
      <c r="AR61" s="6"/>
      <c r="AS61" s="6"/>
      <c r="AT61" s="6"/>
    </row>
    <row r="62" spans="1:49">
      <c r="A62" s="6"/>
      <c r="B62" s="6"/>
      <c r="C62" s="6"/>
      <c r="D62" s="6"/>
      <c r="E62" s="6"/>
      <c r="AR62" s="6"/>
      <c r="AS62" s="6"/>
      <c r="AT62" s="6"/>
    </row>
    <row r="63" spans="1:49">
      <c r="A63" s="6"/>
      <c r="B63" s="6"/>
      <c r="C63" s="6"/>
      <c r="D63" s="6"/>
      <c r="E63" s="6"/>
      <c r="AR63" s="6"/>
      <c r="AS63" s="6"/>
      <c r="AT63" s="6"/>
    </row>
    <row r="64" spans="1:49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63" priority="29" stopIfTrue="1" operator="greaterThan">
      <formula>0</formula>
    </cfRule>
  </conditionalFormatting>
  <conditionalFormatting sqref="AQ31">
    <cfRule type="cellIs" dxfId="262" priority="27" operator="greaterThan">
      <formula>$AQ$7:$AQ$18&lt;100</formula>
    </cfRule>
    <cfRule type="cellIs" dxfId="261" priority="28" operator="greaterThan">
      <formula>100</formula>
    </cfRule>
  </conditionalFormatting>
  <conditionalFormatting sqref="D29:AB29 K4:P27">
    <cfRule type="cellIs" dxfId="260" priority="26" operator="equal">
      <formula>212030016606640</formula>
    </cfRule>
  </conditionalFormatting>
  <conditionalFormatting sqref="D29:AB29 K4:K27">
    <cfRule type="cellIs" dxfId="259" priority="24" operator="equal">
      <formula>$K$4</formula>
    </cfRule>
    <cfRule type="cellIs" dxfId="258" priority="25" operator="equal">
      <formula>2120</formula>
    </cfRule>
  </conditionalFormatting>
  <conditionalFormatting sqref="M4:N27 D29:N29">
    <cfRule type="cellIs" dxfId="257" priority="22" operator="equal">
      <formula>$M$4</formula>
    </cfRule>
    <cfRule type="cellIs" dxfId="256" priority="23" operator="equal">
      <formula>300</formula>
    </cfRule>
  </conditionalFormatting>
  <conditionalFormatting sqref="O4:O27 O29">
    <cfRule type="cellIs" dxfId="255" priority="20" operator="equal">
      <formula>$O$4</formula>
    </cfRule>
    <cfRule type="cellIs" dxfId="254" priority="21" operator="equal">
      <formula>1660</formula>
    </cfRule>
  </conditionalFormatting>
  <conditionalFormatting sqref="P4:P27 P29">
    <cfRule type="cellIs" dxfId="253" priority="18" operator="equal">
      <formula>$P$4</formula>
    </cfRule>
    <cfRule type="cellIs" dxfId="252" priority="19" operator="equal">
      <formula>6640</formula>
    </cfRule>
  </conditionalFormatting>
  <conditionalFormatting sqref="AT6:AT27">
    <cfRule type="cellIs" dxfId="251" priority="17" operator="lessThan">
      <formula>0</formula>
    </cfRule>
  </conditionalFormatting>
  <conditionalFormatting sqref="AT7:AT18">
    <cfRule type="cellIs" dxfId="250" priority="14" operator="lessThan">
      <formula>0</formula>
    </cfRule>
    <cfRule type="cellIs" dxfId="249" priority="15" operator="lessThan">
      <formula>0</formula>
    </cfRule>
    <cfRule type="cellIs" dxfId="248" priority="16" operator="lessThan">
      <formula>0</formula>
    </cfRule>
  </conditionalFormatting>
  <conditionalFormatting sqref="K4:K27">
    <cfRule type="cellIs" dxfId="247" priority="13" operator="equal">
      <formula>$K$4</formula>
    </cfRule>
  </conditionalFormatting>
  <conditionalFormatting sqref="D4:AA4 D6:D22 D24:D26 D29">
    <cfRule type="cellIs" dxfId="246" priority="12" operator="equal">
      <formula>$D$4</formula>
    </cfRule>
  </conditionalFormatting>
  <conditionalFormatting sqref="S4:S27 S29">
    <cfRule type="cellIs" dxfId="245" priority="11" operator="equal">
      <formula>$S$4</formula>
    </cfRule>
  </conditionalFormatting>
  <conditionalFormatting sqref="Z4:Z27 Z29">
    <cfRule type="cellIs" dxfId="244" priority="10" operator="equal">
      <formula>$Z$4</formula>
    </cfRule>
  </conditionalFormatting>
  <conditionalFormatting sqref="AA4:AA27 AA29">
    <cfRule type="cellIs" dxfId="243" priority="9" operator="equal">
      <formula>$AA$4</formula>
    </cfRule>
  </conditionalFormatting>
  <conditionalFormatting sqref="AB4:AB27 AB29">
    <cfRule type="cellIs" dxfId="242" priority="8" operator="equal">
      <formula>$AB$4</formula>
    </cfRule>
  </conditionalFormatting>
  <conditionalFormatting sqref="AT7:AT27">
    <cfRule type="cellIs" dxfId="241" priority="5" operator="lessThan">
      <formula>0</formula>
    </cfRule>
    <cfRule type="cellIs" dxfId="240" priority="6" operator="lessThan">
      <formula>0</formula>
    </cfRule>
    <cfRule type="cellIs" dxfId="239" priority="7" operator="lessThan">
      <formula>0</formula>
    </cfRule>
  </conditionalFormatting>
  <conditionalFormatting sqref="D5:AA5">
    <cfRule type="cellIs" dxfId="238" priority="4" operator="greaterThan">
      <formula>0</formula>
    </cfRule>
  </conditionalFormatting>
  <conditionalFormatting sqref="D28:AS28">
    <cfRule type="cellIs" dxfId="237" priority="3" operator="greaterThan">
      <formula>0</formula>
    </cfRule>
  </conditionalFormatting>
  <conditionalFormatting sqref="AT28">
    <cfRule type="cellIs" dxfId="236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19" activePane="bottomLeft" state="frozen"/>
      <selection pane="bottomLeft" activeCell="AC31" sqref="AC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93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'21'!D29</f>
        <v>628035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430</v>
      </c>
      <c r="L4" s="167">
        <f>'21'!L29</f>
        <v>0</v>
      </c>
      <c r="M4" s="167">
        <f>'21'!M29</f>
        <v>3450</v>
      </c>
      <c r="N4" s="167">
        <f>'21'!N29</f>
        <v>0</v>
      </c>
      <c r="O4" s="167">
        <f>'21'!O29</f>
        <v>670</v>
      </c>
      <c r="P4" s="167">
        <f>'21'!P29</f>
        <v>1020</v>
      </c>
      <c r="Q4" s="167">
        <f>'21'!Q29</f>
        <v>0</v>
      </c>
      <c r="R4" s="167">
        <f>'21'!R29</f>
        <v>0</v>
      </c>
      <c r="S4" s="167">
        <f>'21'!S29</f>
        <v>1587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666</v>
      </c>
      <c r="AA4" s="167">
        <f>'21'!AA29</f>
        <v>491</v>
      </c>
      <c r="AB4" s="143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>
        <v>415585</v>
      </c>
      <c r="E5" s="123"/>
      <c r="F5" s="123"/>
      <c r="G5" s="123"/>
      <c r="H5" s="123"/>
      <c r="I5" s="123"/>
      <c r="J5" s="123"/>
      <c r="K5" s="7">
        <v>3000</v>
      </c>
      <c r="L5" s="7"/>
      <c r="M5" s="7">
        <v>3000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231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5" t="s">
        <v>38</v>
      </c>
      <c r="AK6" s="155" t="s">
        <v>39</v>
      </c>
      <c r="AL6" s="155" t="s">
        <v>40</v>
      </c>
      <c r="AM6" s="155" t="s">
        <v>41</v>
      </c>
      <c r="AN6" s="155" t="s">
        <v>42</v>
      </c>
      <c r="AO6" s="155" t="s">
        <v>43</v>
      </c>
      <c r="AP6" s="232" t="s">
        <v>44</v>
      </c>
      <c r="AQ6" s="233" t="s">
        <v>45</v>
      </c>
      <c r="AR6" s="231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3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10676</v>
      </c>
      <c r="AD7" s="35">
        <f t="shared" ref="AD7:AD27" si="0">D7*1</f>
        <v>10103</v>
      </c>
      <c r="AE7" s="52">
        <f t="shared" ref="AE7:AE27" si="1">D7*2.75%</f>
        <v>277.83249999999998</v>
      </c>
      <c r="AF7" s="52">
        <f t="shared" ref="AF7:AF27" si="2">AD7*0.95%</f>
        <v>95.978499999999997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277.83249999999998</v>
      </c>
      <c r="AP7" s="53"/>
      <c r="AQ7" s="53">
        <v>89</v>
      </c>
      <c r="AR7" s="162">
        <f>AC7-AE7-AG7-AJ7-AK7-AL7-AM7-AN7-AP7-AQ7</f>
        <v>10309.1675</v>
      </c>
      <c r="AS7" s="161">
        <f t="shared" ref="AS7:AS19" si="4">AF7+AH7+AI7</f>
        <v>95.978499999999997</v>
      </c>
      <c r="AT7" s="163">
        <f t="shared" ref="AT7:AT19" si="5">AS7-AQ7-AN7</f>
        <v>6.9784999999999968</v>
      </c>
      <c r="AU7" s="103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5862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5862</v>
      </c>
      <c r="AD8" s="35">
        <f t="shared" si="0"/>
        <v>5862</v>
      </c>
      <c r="AE8" s="52">
        <f t="shared" si="1"/>
        <v>161.20500000000001</v>
      </c>
      <c r="AF8" s="52">
        <f t="shared" si="2"/>
        <v>55.689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161.20500000000001</v>
      </c>
      <c r="AP8" s="53"/>
      <c r="AQ8" s="53">
        <v>50</v>
      </c>
      <c r="AR8" s="162">
        <f>AC8-AE8-AG8-AJ8-AK8-AL8-AM8-AN8-AP8-AQ8</f>
        <v>5650.7950000000001</v>
      </c>
      <c r="AS8" s="161">
        <f t="shared" si="4"/>
        <v>55.689</v>
      </c>
      <c r="AT8" s="163">
        <f t="shared" si="5"/>
        <v>5.6890000000000001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18810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18810</v>
      </c>
      <c r="AD9" s="35">
        <f t="shared" si="0"/>
        <v>18810</v>
      </c>
      <c r="AE9" s="52">
        <f t="shared" si="1"/>
        <v>517.27499999999998</v>
      </c>
      <c r="AF9" s="52">
        <f t="shared" si="2"/>
        <v>178.69499999999999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517.27499999999998</v>
      </c>
      <c r="AP9" s="53"/>
      <c r="AQ9" s="53">
        <v>143</v>
      </c>
      <c r="AR9" s="162">
        <f t="shared" ref="AR9:AR27" si="10">AC9-AE9-AG9-AJ9-AK9-AL9-AM9-AN9-AP9-AQ9</f>
        <v>18149.724999999999</v>
      </c>
      <c r="AS9" s="161">
        <f t="shared" si="4"/>
        <v>178.69499999999999</v>
      </c>
      <c r="AT9" s="163">
        <f t="shared" si="5"/>
        <v>35.694999999999993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5849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100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6749</v>
      </c>
      <c r="AD10" s="35">
        <f>D10*1</f>
        <v>5849</v>
      </c>
      <c r="AE10" s="52">
        <f>D10*2.75%</f>
        <v>160.8475</v>
      </c>
      <c r="AF10" s="52">
        <f>AD10*0.95%</f>
        <v>55.5655</v>
      </c>
      <c r="AG10" s="52">
        <f t="shared" si="7"/>
        <v>24.75</v>
      </c>
      <c r="AH10" s="52">
        <f t="shared" si="3"/>
        <v>8.5499999999999989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163.5975</v>
      </c>
      <c r="AP10" s="53"/>
      <c r="AQ10" s="53">
        <v>43</v>
      </c>
      <c r="AR10" s="162">
        <f t="shared" si="10"/>
        <v>6520.4025000000001</v>
      </c>
      <c r="AS10" s="161">
        <f>AF10+AH10+AI10</f>
        <v>64.115499999999997</v>
      </c>
      <c r="AT10" s="163">
        <f>AS10-AQ10-AN10</f>
        <v>21.115499999999997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3705</v>
      </c>
      <c r="E11" s="51"/>
      <c r="F11" s="50"/>
      <c r="G11" s="51"/>
      <c r="H11" s="51"/>
      <c r="I11" s="51"/>
      <c r="J11" s="51"/>
      <c r="K11" s="51">
        <v>100</v>
      </c>
      <c r="L11" s="51"/>
      <c r="M11" s="51">
        <v>100</v>
      </c>
      <c r="N11" s="51"/>
      <c r="O11" s="59"/>
      <c r="P11" s="51">
        <v>250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8955</v>
      </c>
      <c r="AD11" s="35">
        <f t="shared" si="0"/>
        <v>3705</v>
      </c>
      <c r="AE11" s="52">
        <f t="shared" si="1"/>
        <v>101.8875</v>
      </c>
      <c r="AF11" s="52">
        <f t="shared" si="2"/>
        <v>35.197499999999998</v>
      </c>
      <c r="AG11" s="52">
        <f t="shared" si="7"/>
        <v>144.375</v>
      </c>
      <c r="AH11" s="52">
        <f t="shared" si="3"/>
        <v>49.875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114.2625</v>
      </c>
      <c r="AP11" s="53"/>
      <c r="AQ11" s="53">
        <v>48</v>
      </c>
      <c r="AR11" s="162">
        <f t="shared" si="10"/>
        <v>8660.7374999999993</v>
      </c>
      <c r="AS11" s="161">
        <f t="shared" si="4"/>
        <v>85.072499999999991</v>
      </c>
      <c r="AT11" s="163">
        <f t="shared" si="5"/>
        <v>37.072499999999991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5269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5269</v>
      </c>
      <c r="AD12" s="35">
        <f>D12*1</f>
        <v>5269</v>
      </c>
      <c r="AE12" s="52">
        <f>D12*2.75%</f>
        <v>144.89750000000001</v>
      </c>
      <c r="AF12" s="52">
        <f>AD12*0.95%</f>
        <v>50.055500000000002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144.89750000000001</v>
      </c>
      <c r="AP12" s="53"/>
      <c r="AQ12" s="53">
        <v>24</v>
      </c>
      <c r="AR12" s="162">
        <f t="shared" si="10"/>
        <v>5100.1025</v>
      </c>
      <c r="AS12" s="161">
        <f>AF12+AH12+AI12</f>
        <v>50.055500000000002</v>
      </c>
      <c r="AT12" s="163">
        <f>AS12-AQ12-AN12</f>
        <v>26.055500000000002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4193</v>
      </c>
      <c r="E13" s="51"/>
      <c r="F13" s="50"/>
      <c r="G13" s="51"/>
      <c r="H13" s="51"/>
      <c r="I13" s="51"/>
      <c r="J13" s="51"/>
      <c r="K13" s="51">
        <v>10</v>
      </c>
      <c r="L13" s="51"/>
      <c r="M13" s="51">
        <v>20</v>
      </c>
      <c r="N13" s="51"/>
      <c r="O13" s="51">
        <v>20</v>
      </c>
      <c r="P13" s="51">
        <v>60</v>
      </c>
      <c r="Q13" s="35"/>
      <c r="R13" s="35"/>
      <c r="S13" s="35">
        <v>20</v>
      </c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9133</v>
      </c>
      <c r="AD13" s="35">
        <f t="shared" si="0"/>
        <v>4193</v>
      </c>
      <c r="AE13" s="52">
        <f t="shared" si="1"/>
        <v>115.3075</v>
      </c>
      <c r="AF13" s="52">
        <f t="shared" si="2"/>
        <v>39.833500000000001</v>
      </c>
      <c r="AG13" s="52">
        <f t="shared" si="7"/>
        <v>30.8</v>
      </c>
      <c r="AH13" s="52">
        <f t="shared" si="3"/>
        <v>10.64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118.3325</v>
      </c>
      <c r="AP13" s="53"/>
      <c r="AQ13" s="53">
        <v>47</v>
      </c>
      <c r="AR13" s="162">
        <f t="shared" si="10"/>
        <v>8939.8924999999999</v>
      </c>
      <c r="AS13" s="161">
        <f t="shared" si="4"/>
        <v>50.473500000000001</v>
      </c>
      <c r="AT13" s="163">
        <f>AS13-AQ13-AN13</f>
        <v>3.4735000000000014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7139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250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10344</v>
      </c>
      <c r="AD14" s="35">
        <f t="shared" si="0"/>
        <v>7139</v>
      </c>
      <c r="AE14" s="52">
        <f t="shared" si="1"/>
        <v>196.32249999999999</v>
      </c>
      <c r="AF14" s="52">
        <f t="shared" si="2"/>
        <v>67.820499999999996</v>
      </c>
      <c r="AG14" s="52">
        <f t="shared" si="7"/>
        <v>61.875</v>
      </c>
      <c r="AH14" s="52">
        <f t="shared" si="3"/>
        <v>21.375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203.19749999999999</v>
      </c>
      <c r="AP14" s="53"/>
      <c r="AQ14" s="53">
        <v>86</v>
      </c>
      <c r="AR14" s="162">
        <f>AC14-AE14-AG14-AJ14-AK14-AL14-AM14-AN14-AP14-AQ14</f>
        <v>9999.8024999999998</v>
      </c>
      <c r="AS14" s="161">
        <f t="shared" si="4"/>
        <v>89.195499999999996</v>
      </c>
      <c r="AT14" s="164">
        <f t="shared" si="5"/>
        <v>3.1954999999999956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11600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12735</v>
      </c>
      <c r="AD15" s="35">
        <f t="shared" si="0"/>
        <v>11600</v>
      </c>
      <c r="AE15" s="52">
        <f t="shared" si="1"/>
        <v>319</v>
      </c>
      <c r="AF15" s="52">
        <f t="shared" si="2"/>
        <v>110.2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319.55</v>
      </c>
      <c r="AP15" s="53"/>
      <c r="AQ15" s="53">
        <v>100</v>
      </c>
      <c r="AR15" s="162">
        <f t="shared" si="10"/>
        <v>12311.05</v>
      </c>
      <c r="AS15" s="161">
        <f>AF15+AH15+AI15</f>
        <v>111.91</v>
      </c>
      <c r="AT15" s="163">
        <f>AS15-AQ15-AN15</f>
        <v>11.909999999999997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11241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90</v>
      </c>
      <c r="Q16" s="35"/>
      <c r="R16" s="35"/>
      <c r="S16" s="35">
        <v>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13388</v>
      </c>
      <c r="AD16" s="35">
        <f t="shared" si="0"/>
        <v>11241</v>
      </c>
      <c r="AE16" s="52">
        <f t="shared" si="1"/>
        <v>309.1275</v>
      </c>
      <c r="AF16" s="52">
        <f t="shared" si="2"/>
        <v>106.7895</v>
      </c>
      <c r="AG16" s="52">
        <f t="shared" si="7"/>
        <v>22.274999999999999</v>
      </c>
      <c r="AH16" s="52">
        <f t="shared" si="3"/>
        <v>7.6949999999999994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311.60250000000002</v>
      </c>
      <c r="AP16" s="53"/>
      <c r="AQ16" s="53">
        <v>87</v>
      </c>
      <c r="AR16" s="162">
        <f>AC16-AE16-AG16-AJ16-AK16-AL16-AM16-AN16-AP16-AQ16</f>
        <v>12969.5975</v>
      </c>
      <c r="AS16" s="161">
        <f t="shared" si="4"/>
        <v>114.4845</v>
      </c>
      <c r="AT16" s="163">
        <f t="shared" si="5"/>
        <v>27.484499999999997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9666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10116</v>
      </c>
      <c r="AD17" s="35">
        <f>D17*1</f>
        <v>9666</v>
      </c>
      <c r="AE17" s="52">
        <f>D17*2.75%</f>
        <v>265.815</v>
      </c>
      <c r="AF17" s="52">
        <f>AD17*0.95%</f>
        <v>91.826999999999998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267.19</v>
      </c>
      <c r="AP17" s="53"/>
      <c r="AQ17" s="53">
        <v>78</v>
      </c>
      <c r="AR17" s="162">
        <f>AC17-AE17-AG17-AJ17-AK17-AL17-AM17-AN17-AP17-AQ17</f>
        <v>9759.81</v>
      </c>
      <c r="AS17" s="161">
        <f>AF17+AH17+AI17</f>
        <v>96.102000000000004</v>
      </c>
      <c r="AT17" s="163">
        <f>AS17-AQ17-AN17</f>
        <v>18.102000000000004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12237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12237</v>
      </c>
      <c r="AD18" s="35">
        <f>D18*1</f>
        <v>12237</v>
      </c>
      <c r="AE18" s="52">
        <f>D18*2.75%</f>
        <v>336.51749999999998</v>
      </c>
      <c r="AF18" s="52">
        <f>AD18*0.95%</f>
        <v>116.25149999999999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336.51749999999998</v>
      </c>
      <c r="AP18" s="53"/>
      <c r="AQ18" s="53">
        <v>100</v>
      </c>
      <c r="AR18" s="162">
        <f t="shared" si="10"/>
        <v>11800.4825</v>
      </c>
      <c r="AS18" s="161">
        <f>AF18+AH18+AI18</f>
        <v>116.25149999999999</v>
      </c>
      <c r="AT18" s="163">
        <f>AS18-AQ18-AN18</f>
        <v>16.251499999999993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11583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11583</v>
      </c>
      <c r="AD19" s="35">
        <f t="shared" si="0"/>
        <v>11583</v>
      </c>
      <c r="AE19" s="52">
        <f t="shared" si="1"/>
        <v>318.53250000000003</v>
      </c>
      <c r="AF19" s="52">
        <f t="shared" si="2"/>
        <v>110.0385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318.53250000000003</v>
      </c>
      <c r="AP19" s="53"/>
      <c r="AQ19" s="53">
        <v>164</v>
      </c>
      <c r="AR19" s="165">
        <f>AC19-AE19-AG19-AJ19-AK19-AL19-AM19-AN19-AP19-AQ19</f>
        <v>11100.467500000001</v>
      </c>
      <c r="AS19" s="161">
        <f t="shared" si="4"/>
        <v>110.0385</v>
      </c>
      <c r="AT19" s="161">
        <f t="shared" si="5"/>
        <v>-53.961500000000001</v>
      </c>
      <c r="AU19" s="6"/>
      <c r="AV19" s="23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2570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2570</v>
      </c>
      <c r="AD20" s="35">
        <f t="shared" si="0"/>
        <v>2570</v>
      </c>
      <c r="AE20" s="52">
        <f t="shared" si="1"/>
        <v>70.674999999999997</v>
      </c>
      <c r="AF20" s="52">
        <f t="shared" si="2"/>
        <v>24.414999999999999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70.674999999999997</v>
      </c>
      <c r="AP20" s="53"/>
      <c r="AQ20" s="53">
        <v>30</v>
      </c>
      <c r="AR20" s="165">
        <f>AC20-AE20-AG20-AJ20-AK20-AL20-AM20-AN20-AP20-AQ20</f>
        <v>2469.3249999999998</v>
      </c>
      <c r="AS20" s="161">
        <f>AF20+AH20+AI20</f>
        <v>24.414999999999999</v>
      </c>
      <c r="AT20" s="161">
        <f>AS20-AQ20-AN20</f>
        <v>-5.5850000000000009</v>
      </c>
      <c r="AU20" s="6"/>
      <c r="AV20" s="23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3703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6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4849</v>
      </c>
      <c r="AD21" s="35">
        <f t="shared" si="0"/>
        <v>3703</v>
      </c>
      <c r="AE21" s="52">
        <f t="shared" si="1"/>
        <v>101.8325</v>
      </c>
      <c r="AF21" s="52">
        <f t="shared" si="2"/>
        <v>35.1785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101.8325</v>
      </c>
      <c r="AP21" s="53"/>
      <c r="AQ21" s="53">
        <v>32</v>
      </c>
      <c r="AR21" s="162">
        <f t="shared" si="10"/>
        <v>4715.1674999999996</v>
      </c>
      <c r="AS21" s="161">
        <f t="shared" ref="AS21:AS27" si="11">AF21+AH21+AI21</f>
        <v>35.1785</v>
      </c>
      <c r="AT21" s="161">
        <f t="shared" ref="AT21:AT27" si="12">AS21-AQ21-AN21</f>
        <v>3.1784999999999997</v>
      </c>
      <c r="AU21" s="6"/>
      <c r="AV21" s="23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7549</v>
      </c>
      <c r="E22" s="51"/>
      <c r="F22" s="50"/>
      <c r="G22" s="51"/>
      <c r="H22" s="51"/>
      <c r="I22" s="51"/>
      <c r="J22" s="51"/>
      <c r="K22" s="51">
        <v>300</v>
      </c>
      <c r="L22" s="51"/>
      <c r="M22" s="51">
        <v>300</v>
      </c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17449</v>
      </c>
      <c r="AD22" s="35">
        <f t="shared" si="0"/>
        <v>7549</v>
      </c>
      <c r="AE22" s="52">
        <f t="shared" si="1"/>
        <v>207.5975</v>
      </c>
      <c r="AF22" s="52">
        <f t="shared" si="2"/>
        <v>71.715499999999992</v>
      </c>
      <c r="AG22" s="52">
        <f t="shared" si="7"/>
        <v>272.25</v>
      </c>
      <c r="AH22" s="52">
        <f t="shared" si="3"/>
        <v>94.05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226.8475</v>
      </c>
      <c r="AP22" s="53"/>
      <c r="AQ22" s="53">
        <v>119</v>
      </c>
      <c r="AR22" s="162">
        <f>AC22-AE22-AG22-AJ22-AK22-AL22-AM22-AN22-AP22-AQ22</f>
        <v>16850.1525</v>
      </c>
      <c r="AS22" s="161">
        <f>AF22+AH22+AI22</f>
        <v>165.76549999999997</v>
      </c>
      <c r="AT22" s="161">
        <f>AS22-AQ22-AN22</f>
        <v>46.765499999999975</v>
      </c>
      <c r="AU22" s="6"/>
      <c r="AV22" s="230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6006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9826</v>
      </c>
      <c r="AD23" s="35">
        <f t="shared" si="0"/>
        <v>6006</v>
      </c>
      <c r="AE23" s="52">
        <f t="shared" si="1"/>
        <v>165.16499999999999</v>
      </c>
      <c r="AF23" s="52">
        <f t="shared" si="2"/>
        <v>57.056999999999995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165.16499999999999</v>
      </c>
      <c r="AP23" s="53"/>
      <c r="AQ23" s="53">
        <v>60</v>
      </c>
      <c r="AR23" s="162">
        <f>AC23-AE23-AG23-AJ23-AK23-AL23-AM23-AN23-AP23-AQ23</f>
        <v>9600.8349999999991</v>
      </c>
      <c r="AS23" s="161">
        <f t="shared" si="11"/>
        <v>57.056999999999995</v>
      </c>
      <c r="AT23" s="161">
        <f t="shared" si="12"/>
        <v>-2.9430000000000049</v>
      </c>
      <c r="AU23" s="6"/>
      <c r="AV23" s="23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12849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12849</v>
      </c>
      <c r="AD24" s="35">
        <f t="shared" si="0"/>
        <v>12849</v>
      </c>
      <c r="AE24" s="52">
        <f t="shared" si="1"/>
        <v>353.34750000000003</v>
      </c>
      <c r="AF24" s="52">
        <f t="shared" si="2"/>
        <v>122.0655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353.34750000000003</v>
      </c>
      <c r="AP24" s="53"/>
      <c r="AQ24" s="53">
        <v>106</v>
      </c>
      <c r="AR24" s="162">
        <f t="shared" si="10"/>
        <v>12389.6525</v>
      </c>
      <c r="AS24" s="161">
        <f t="shared" si="11"/>
        <v>122.0655</v>
      </c>
      <c r="AT24" s="161">
        <f t="shared" si="12"/>
        <v>16.0655</v>
      </c>
      <c r="AU24" s="6"/>
      <c r="AV24" s="23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4320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</v>
      </c>
      <c r="T25" s="35"/>
      <c r="U25" s="35"/>
      <c r="V25" s="35"/>
      <c r="W25" s="35"/>
      <c r="X25" s="35"/>
      <c r="Y25" s="35"/>
      <c r="Z25" s="35"/>
      <c r="AA25" s="35">
        <v>5</v>
      </c>
      <c r="AB25" s="147"/>
      <c r="AC25" s="160">
        <f t="shared" si="6"/>
        <v>6185</v>
      </c>
      <c r="AD25" s="35">
        <f t="shared" si="0"/>
        <v>4320</v>
      </c>
      <c r="AE25" s="52">
        <f t="shared" si="1"/>
        <v>118.8</v>
      </c>
      <c r="AF25" s="52">
        <f t="shared" si="2"/>
        <v>41.04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118.8</v>
      </c>
      <c r="AP25" s="53"/>
      <c r="AQ25" s="53">
        <v>40</v>
      </c>
      <c r="AR25" s="162">
        <f t="shared" si="10"/>
        <v>6026.2</v>
      </c>
      <c r="AS25" s="161">
        <f t="shared" si="11"/>
        <v>41.04</v>
      </c>
      <c r="AT25" s="161">
        <f t="shared" si="12"/>
        <v>1.0399999999999991</v>
      </c>
      <c r="AU25" s="6"/>
      <c r="AV25" s="23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6032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8</v>
      </c>
      <c r="T26" s="35"/>
      <c r="U26" s="35"/>
      <c r="V26" s="35"/>
      <c r="W26" s="35"/>
      <c r="X26" s="35"/>
      <c r="Y26" s="35"/>
      <c r="Z26" s="35"/>
      <c r="AA26" s="35">
        <v>2</v>
      </c>
      <c r="AB26" s="147"/>
      <c r="AC26" s="160">
        <f t="shared" si="6"/>
        <v>7924</v>
      </c>
      <c r="AD26" s="35">
        <f t="shared" si="0"/>
        <v>6032</v>
      </c>
      <c r="AE26" s="52">
        <f t="shared" si="1"/>
        <v>165.88</v>
      </c>
      <c r="AF26" s="52">
        <f t="shared" si="2"/>
        <v>57.304000000000002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165.88</v>
      </c>
      <c r="AP26" s="53"/>
      <c r="AQ26" s="53">
        <v>58</v>
      </c>
      <c r="AR26" s="162">
        <f t="shared" si="10"/>
        <v>7700.12</v>
      </c>
      <c r="AS26" s="161">
        <f t="shared" si="11"/>
        <v>57.304000000000002</v>
      </c>
      <c r="AT26" s="161">
        <f t="shared" si="12"/>
        <v>-0.69599999999999795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7441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7441</v>
      </c>
      <c r="AD27" s="35">
        <f t="shared" si="0"/>
        <v>7441</v>
      </c>
      <c r="AE27" s="52">
        <f t="shared" si="1"/>
        <v>204.6275</v>
      </c>
      <c r="AF27" s="52">
        <f t="shared" si="2"/>
        <v>70.689499999999995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204.6275</v>
      </c>
      <c r="AP27" s="53"/>
      <c r="AQ27" s="53">
        <v>100</v>
      </c>
      <c r="AR27" s="162">
        <f t="shared" si="10"/>
        <v>7136.3725000000004</v>
      </c>
      <c r="AS27" s="161">
        <f t="shared" si="11"/>
        <v>70.689499999999995</v>
      </c>
      <c r="AT27" s="161">
        <f t="shared" si="12"/>
        <v>-29.310500000000005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167727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410</v>
      </c>
      <c r="L28" s="72">
        <f t="shared" ref="L28:AT28" si="14">SUM(L7:L27)</f>
        <v>0</v>
      </c>
      <c r="M28" s="72">
        <f t="shared" si="14"/>
        <v>420</v>
      </c>
      <c r="N28" s="72">
        <f t="shared" si="14"/>
        <v>0</v>
      </c>
      <c r="O28" s="72">
        <f t="shared" si="14"/>
        <v>20</v>
      </c>
      <c r="P28" s="72">
        <f t="shared" si="14"/>
        <v>920</v>
      </c>
      <c r="Q28" s="72">
        <f t="shared" si="14"/>
        <v>0</v>
      </c>
      <c r="R28" s="72">
        <f t="shared" si="14"/>
        <v>0</v>
      </c>
      <c r="S28" s="72">
        <f t="shared" si="14"/>
        <v>79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7</v>
      </c>
      <c r="AB28" s="148">
        <f t="shared" si="14"/>
        <v>0</v>
      </c>
      <c r="AC28" s="141">
        <f t="shared" si="14"/>
        <v>204950</v>
      </c>
      <c r="AD28" s="141">
        <f t="shared" si="14"/>
        <v>167727</v>
      </c>
      <c r="AE28" s="141">
        <f t="shared" si="14"/>
        <v>4612.4925000000003</v>
      </c>
      <c r="AF28" s="141">
        <f t="shared" si="14"/>
        <v>1593.4064999999998</v>
      </c>
      <c r="AG28" s="141">
        <f t="shared" si="14"/>
        <v>573.65</v>
      </c>
      <c r="AH28" s="141">
        <f t="shared" si="14"/>
        <v>198.17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4661.1675000000005</v>
      </c>
      <c r="AP28" s="141">
        <f t="shared" si="14"/>
        <v>0</v>
      </c>
      <c r="AQ28" s="141">
        <f t="shared" si="14"/>
        <v>1604</v>
      </c>
      <c r="AR28" s="141">
        <f t="shared" si="14"/>
        <v>198159.85750000001</v>
      </c>
      <c r="AS28" s="141">
        <f t="shared" si="14"/>
        <v>1791.5765000000001</v>
      </c>
      <c r="AT28" s="141">
        <f t="shared" si="14"/>
        <v>187.57649999999995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875893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3020</v>
      </c>
      <c r="L29" s="82">
        <f t="shared" si="15"/>
        <v>0</v>
      </c>
      <c r="M29" s="82">
        <f t="shared" si="15"/>
        <v>6030</v>
      </c>
      <c r="N29" s="82">
        <f t="shared" si="15"/>
        <v>0</v>
      </c>
      <c r="O29" s="82">
        <f t="shared" si="15"/>
        <v>650</v>
      </c>
      <c r="P29" s="82">
        <f t="shared" si="15"/>
        <v>7100</v>
      </c>
      <c r="Q29" s="82">
        <f t="shared" si="15"/>
        <v>0</v>
      </c>
      <c r="R29" s="82">
        <f t="shared" si="15"/>
        <v>0</v>
      </c>
      <c r="S29" s="82">
        <f t="shared" si="15"/>
        <v>1508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484</v>
      </c>
      <c r="AB29" s="149">
        <f t="shared" si="15"/>
        <v>0</v>
      </c>
      <c r="AC29" s="252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94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'22'!D29</f>
        <v>875893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3020</v>
      </c>
      <c r="L4" s="167">
        <f>'22'!L29</f>
        <v>0</v>
      </c>
      <c r="M4" s="167">
        <f>'22'!M29</f>
        <v>6030</v>
      </c>
      <c r="N4" s="167">
        <f>'22'!N29</f>
        <v>0</v>
      </c>
      <c r="O4" s="167">
        <f>'22'!O29</f>
        <v>650</v>
      </c>
      <c r="P4" s="167">
        <f>'22'!P29</f>
        <v>7100</v>
      </c>
      <c r="Q4" s="167">
        <f>'22'!Q29</f>
        <v>0</v>
      </c>
      <c r="R4" s="167">
        <f>'22'!R29</f>
        <v>0</v>
      </c>
      <c r="S4" s="167">
        <f>'22'!S29</f>
        <v>1508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666</v>
      </c>
      <c r="AA4" s="167">
        <f>'22'!AA29</f>
        <v>484</v>
      </c>
      <c r="AB4" s="4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875893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3020</v>
      </c>
      <c r="L29" s="82">
        <f t="shared" si="15"/>
        <v>0</v>
      </c>
      <c r="M29" s="82">
        <f t="shared" si="15"/>
        <v>6030</v>
      </c>
      <c r="N29" s="82">
        <f t="shared" si="15"/>
        <v>0</v>
      </c>
      <c r="O29" s="82">
        <f t="shared" si="15"/>
        <v>650</v>
      </c>
      <c r="P29" s="82">
        <f t="shared" si="15"/>
        <v>7100</v>
      </c>
      <c r="Q29" s="82">
        <f t="shared" si="15"/>
        <v>0</v>
      </c>
      <c r="R29" s="82">
        <f t="shared" si="15"/>
        <v>0</v>
      </c>
      <c r="S29" s="82">
        <f t="shared" si="15"/>
        <v>1508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484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95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'23'!D29</f>
        <v>875893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3020</v>
      </c>
      <c r="L4" s="167">
        <f>'23'!L29</f>
        <v>0</v>
      </c>
      <c r="M4" s="167">
        <f>'23'!M29</f>
        <v>6030</v>
      </c>
      <c r="N4" s="167">
        <f>'23'!N29</f>
        <v>0</v>
      </c>
      <c r="O4" s="167">
        <f>'23'!O29</f>
        <v>650</v>
      </c>
      <c r="P4" s="167">
        <f>'23'!P29</f>
        <v>7100</v>
      </c>
      <c r="Q4" s="167">
        <f>'23'!Q29</f>
        <v>0</v>
      </c>
      <c r="R4" s="167">
        <f>'23'!R29</f>
        <v>0</v>
      </c>
      <c r="S4" s="167">
        <f>'23'!S29</f>
        <v>1508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666</v>
      </c>
      <c r="AA4" s="167">
        <f>'23'!AA29</f>
        <v>484</v>
      </c>
      <c r="AB4" s="4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875893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3020</v>
      </c>
      <c r="L29" s="82">
        <f t="shared" si="15"/>
        <v>0</v>
      </c>
      <c r="M29" s="82">
        <f t="shared" si="15"/>
        <v>6030</v>
      </c>
      <c r="N29" s="82">
        <f t="shared" si="15"/>
        <v>0</v>
      </c>
      <c r="O29" s="82">
        <f t="shared" si="15"/>
        <v>650</v>
      </c>
      <c r="P29" s="82">
        <f t="shared" si="15"/>
        <v>7100</v>
      </c>
      <c r="Q29" s="82">
        <f t="shared" si="15"/>
        <v>0</v>
      </c>
      <c r="R29" s="82">
        <f t="shared" si="15"/>
        <v>0</v>
      </c>
      <c r="S29" s="82">
        <f t="shared" si="15"/>
        <v>1508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484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96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'24'!D29</f>
        <v>875893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3020</v>
      </c>
      <c r="L4" s="167">
        <f>'24'!L29</f>
        <v>0</v>
      </c>
      <c r="M4" s="167">
        <f>'24'!M29</f>
        <v>6030</v>
      </c>
      <c r="N4" s="167">
        <f>'24'!N29</f>
        <v>0</v>
      </c>
      <c r="O4" s="167">
        <f>'24'!O29</f>
        <v>650</v>
      </c>
      <c r="P4" s="167">
        <f>'24'!P29</f>
        <v>7100</v>
      </c>
      <c r="Q4" s="167">
        <f>'24'!Q29</f>
        <v>0</v>
      </c>
      <c r="R4" s="167">
        <f>'24'!R29</f>
        <v>0</v>
      </c>
      <c r="S4" s="167">
        <f>'24'!S29</f>
        <v>1508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666</v>
      </c>
      <c r="AA4" s="167">
        <f>'24'!AA29</f>
        <v>484</v>
      </c>
      <c r="AB4" s="4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875893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3020</v>
      </c>
      <c r="L29" s="82">
        <f t="shared" si="15"/>
        <v>0</v>
      </c>
      <c r="M29" s="82">
        <f t="shared" si="15"/>
        <v>6030</v>
      </c>
      <c r="N29" s="82">
        <f t="shared" si="15"/>
        <v>0</v>
      </c>
      <c r="O29" s="82">
        <f t="shared" si="15"/>
        <v>650</v>
      </c>
      <c r="P29" s="82">
        <f t="shared" si="15"/>
        <v>7100</v>
      </c>
      <c r="Q29" s="82">
        <f t="shared" si="15"/>
        <v>0</v>
      </c>
      <c r="R29" s="82">
        <f t="shared" si="15"/>
        <v>0</v>
      </c>
      <c r="S29" s="82">
        <f t="shared" si="15"/>
        <v>1508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484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97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'25'!D29</f>
        <v>875893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3020</v>
      </c>
      <c r="L4" s="167">
        <f>'25'!L29</f>
        <v>0</v>
      </c>
      <c r="M4" s="167">
        <f>'25'!M29</f>
        <v>6030</v>
      </c>
      <c r="N4" s="167">
        <f>'25'!N29</f>
        <v>0</v>
      </c>
      <c r="O4" s="167">
        <f>'25'!O29</f>
        <v>650</v>
      </c>
      <c r="P4" s="167">
        <f>'25'!P29</f>
        <v>7100</v>
      </c>
      <c r="Q4" s="167">
        <f>'25'!Q29</f>
        <v>0</v>
      </c>
      <c r="R4" s="167">
        <f>'25'!R29</f>
        <v>0</v>
      </c>
      <c r="S4" s="167">
        <f>'25'!S29</f>
        <v>1508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666</v>
      </c>
      <c r="AA4" s="167">
        <f>'25'!AA29</f>
        <v>484</v>
      </c>
      <c r="AB4" s="4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875893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3020</v>
      </c>
      <c r="L29" s="82">
        <f t="shared" si="15"/>
        <v>0</v>
      </c>
      <c r="M29" s="82">
        <f t="shared" si="15"/>
        <v>6030</v>
      </c>
      <c r="N29" s="82">
        <f t="shared" si="15"/>
        <v>0</v>
      </c>
      <c r="O29" s="82">
        <f t="shared" si="15"/>
        <v>650</v>
      </c>
      <c r="P29" s="82">
        <f t="shared" si="15"/>
        <v>7100</v>
      </c>
      <c r="Q29" s="82">
        <f t="shared" si="15"/>
        <v>0</v>
      </c>
      <c r="R29" s="82">
        <f t="shared" si="15"/>
        <v>0</v>
      </c>
      <c r="S29" s="82">
        <f t="shared" si="15"/>
        <v>1508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484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98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'26'!D29</f>
        <v>875893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3020</v>
      </c>
      <c r="L4" s="167">
        <f>'26'!L29</f>
        <v>0</v>
      </c>
      <c r="M4" s="167">
        <f>'26'!M29</f>
        <v>6030</v>
      </c>
      <c r="N4" s="167">
        <f>'26'!N29</f>
        <v>0</v>
      </c>
      <c r="O4" s="167">
        <f>'26'!O29</f>
        <v>650</v>
      </c>
      <c r="P4" s="167">
        <f>'26'!P29</f>
        <v>7100</v>
      </c>
      <c r="Q4" s="167">
        <f>'26'!Q29</f>
        <v>0</v>
      </c>
      <c r="R4" s="167">
        <f>'26'!R29</f>
        <v>0</v>
      </c>
      <c r="S4" s="167">
        <f>'26'!S29</f>
        <v>1508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666</v>
      </c>
      <c r="AA4" s="167">
        <f>'26'!AA29</f>
        <v>484</v>
      </c>
      <c r="AB4" s="4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875893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3020</v>
      </c>
      <c r="L29" s="82">
        <f t="shared" si="15"/>
        <v>0</v>
      </c>
      <c r="M29" s="82">
        <f t="shared" si="15"/>
        <v>6030</v>
      </c>
      <c r="N29" s="82">
        <f t="shared" si="15"/>
        <v>0</v>
      </c>
      <c r="O29" s="82">
        <f t="shared" si="15"/>
        <v>650</v>
      </c>
      <c r="P29" s="82">
        <f t="shared" si="15"/>
        <v>7100</v>
      </c>
      <c r="Q29" s="82">
        <f t="shared" si="15"/>
        <v>0</v>
      </c>
      <c r="R29" s="82">
        <f t="shared" si="15"/>
        <v>0</v>
      </c>
      <c r="S29" s="82">
        <f t="shared" si="15"/>
        <v>1508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484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99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'27'!D29</f>
        <v>875893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3020</v>
      </c>
      <c r="L4" s="167">
        <f>'27'!L29</f>
        <v>0</v>
      </c>
      <c r="M4" s="167">
        <f>'27'!M29</f>
        <v>6030</v>
      </c>
      <c r="N4" s="167">
        <f>'27'!N29</f>
        <v>0</v>
      </c>
      <c r="O4" s="167">
        <f>'27'!O29</f>
        <v>650</v>
      </c>
      <c r="P4" s="167">
        <f>'27'!P29</f>
        <v>7100</v>
      </c>
      <c r="Q4" s="167">
        <f>'27'!Q29</f>
        <v>0</v>
      </c>
      <c r="R4" s="167">
        <f>'27'!R29</f>
        <v>0</v>
      </c>
      <c r="S4" s="167">
        <f>'27'!S29</f>
        <v>1508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666</v>
      </c>
      <c r="AA4" s="167">
        <f>'27'!AA29</f>
        <v>484</v>
      </c>
      <c r="AB4" s="4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875893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3020</v>
      </c>
      <c r="L29" s="82">
        <f t="shared" si="15"/>
        <v>0</v>
      </c>
      <c r="M29" s="82">
        <f t="shared" si="15"/>
        <v>6030</v>
      </c>
      <c r="N29" s="82">
        <f t="shared" si="15"/>
        <v>0</v>
      </c>
      <c r="O29" s="82">
        <f t="shared" si="15"/>
        <v>650</v>
      </c>
      <c r="P29" s="82">
        <f t="shared" si="15"/>
        <v>7100</v>
      </c>
      <c r="Q29" s="82">
        <f t="shared" si="15"/>
        <v>0</v>
      </c>
      <c r="R29" s="82">
        <f t="shared" si="15"/>
        <v>0</v>
      </c>
      <c r="S29" s="82">
        <f t="shared" si="15"/>
        <v>1508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484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Z31" sqref="Z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100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'28'!D29</f>
        <v>875893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3020</v>
      </c>
      <c r="L4" s="167">
        <f>'28'!L29</f>
        <v>0</v>
      </c>
      <c r="M4" s="167">
        <f>'28'!M29</f>
        <v>6030</v>
      </c>
      <c r="N4" s="167">
        <f>'28'!N29</f>
        <v>0</v>
      </c>
      <c r="O4" s="167">
        <f>'28'!O29</f>
        <v>650</v>
      </c>
      <c r="P4" s="167">
        <f>'28'!P29</f>
        <v>7100</v>
      </c>
      <c r="Q4" s="167">
        <f>'28'!Q29</f>
        <v>0</v>
      </c>
      <c r="R4" s="167">
        <f>'28'!R29</f>
        <v>0</v>
      </c>
      <c r="S4" s="167">
        <f>'28'!S29</f>
        <v>1508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666</v>
      </c>
      <c r="AA4" s="167">
        <f>'28'!AA29</f>
        <v>484</v>
      </c>
      <c r="AB4" s="4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875893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3020</v>
      </c>
      <c r="L29" s="82">
        <f t="shared" si="15"/>
        <v>0</v>
      </c>
      <c r="M29" s="82">
        <f t="shared" si="15"/>
        <v>6030</v>
      </c>
      <c r="N29" s="82">
        <f t="shared" si="15"/>
        <v>0</v>
      </c>
      <c r="O29" s="82">
        <f t="shared" si="15"/>
        <v>650</v>
      </c>
      <c r="P29" s="82">
        <f t="shared" si="15"/>
        <v>7100</v>
      </c>
      <c r="Q29" s="82">
        <f t="shared" si="15"/>
        <v>0</v>
      </c>
      <c r="R29" s="82">
        <f t="shared" si="15"/>
        <v>0</v>
      </c>
      <c r="S29" s="82">
        <f t="shared" si="15"/>
        <v>1508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484</v>
      </c>
      <c r="AB29" s="149">
        <f t="shared" si="15"/>
        <v>0</v>
      </c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8"/>
      <c r="AQ29" s="248"/>
      <c r="AR29" s="248"/>
      <c r="AS29" s="248"/>
      <c r="AT29" s="248"/>
      <c r="AU29" s="248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U29"/>
    <mergeCell ref="A1:AT2"/>
    <mergeCell ref="A3:B3"/>
    <mergeCell ref="C3:AT3"/>
    <mergeCell ref="A4:B4"/>
    <mergeCell ref="AC4:AT4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27.75" customHeight="1" thickBo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74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79" priority="26" stopIfTrue="1" operator="greaterThan">
      <formula>0</formula>
    </cfRule>
  </conditionalFormatting>
  <conditionalFormatting sqref="AQ31">
    <cfRule type="cellIs" dxfId="778" priority="24" operator="greaterThan">
      <formula>$AQ$7:$AQ$18&lt;100</formula>
    </cfRule>
    <cfRule type="cellIs" dxfId="777" priority="25" operator="greaterThan">
      <formula>100</formula>
    </cfRule>
  </conditionalFormatting>
  <conditionalFormatting sqref="D29:J29 Q29:AB29 Q28:AA28 K4:P29">
    <cfRule type="cellIs" dxfId="776" priority="23" operator="equal">
      <formula>212030016606640</formula>
    </cfRule>
  </conditionalFormatting>
  <conditionalFormatting sqref="D29:J29 L29:AB29 L28:AA28 K4:K29">
    <cfRule type="cellIs" dxfId="775" priority="21" operator="equal">
      <formula>$K$4</formula>
    </cfRule>
    <cfRule type="cellIs" dxfId="774" priority="22" operator="equal">
      <formula>2120</formula>
    </cfRule>
  </conditionalFormatting>
  <conditionalFormatting sqref="D29:L29 M4:N29">
    <cfRule type="cellIs" dxfId="773" priority="19" operator="equal">
      <formula>$M$4</formula>
    </cfRule>
    <cfRule type="cellIs" dxfId="772" priority="20" operator="equal">
      <formula>300</formula>
    </cfRule>
  </conditionalFormatting>
  <conditionalFormatting sqref="O4:O29">
    <cfRule type="cellIs" dxfId="771" priority="17" operator="equal">
      <formula>$O$4</formula>
    </cfRule>
    <cfRule type="cellIs" dxfId="770" priority="18" operator="equal">
      <formula>1660</formula>
    </cfRule>
  </conditionalFormatting>
  <conditionalFormatting sqref="P4:P29">
    <cfRule type="cellIs" dxfId="769" priority="15" operator="equal">
      <formula>$P$4</formula>
    </cfRule>
    <cfRule type="cellIs" dxfId="768" priority="16" operator="equal">
      <formula>6640</formula>
    </cfRule>
  </conditionalFormatting>
  <conditionalFormatting sqref="AT6:AT28">
    <cfRule type="cellIs" dxfId="767" priority="14" operator="lessThan">
      <formula>0</formula>
    </cfRule>
  </conditionalFormatting>
  <conditionalFormatting sqref="AT7:AT18">
    <cfRule type="cellIs" dxfId="766" priority="11" operator="lessThan">
      <formula>0</formula>
    </cfRule>
    <cfRule type="cellIs" dxfId="765" priority="12" operator="lessThan">
      <formula>0</formula>
    </cfRule>
    <cfRule type="cellIs" dxfId="764" priority="13" operator="lessThan">
      <formula>0</formula>
    </cfRule>
  </conditionalFormatting>
  <conditionalFormatting sqref="L28:AA28 K4:K28">
    <cfRule type="cellIs" dxfId="763" priority="10" operator="equal">
      <formula>$K$4</formula>
    </cfRule>
  </conditionalFormatting>
  <conditionalFormatting sqref="D6:D26 D28:D29 D4:AA4">
    <cfRule type="cellIs" dxfId="762" priority="9" operator="equal">
      <formula>$D$4</formula>
    </cfRule>
  </conditionalFormatting>
  <conditionalFormatting sqref="S4:S29">
    <cfRule type="cellIs" dxfId="761" priority="8" operator="equal">
      <formula>$S$4</formula>
    </cfRule>
  </conditionalFormatting>
  <conditionalFormatting sqref="Z4:Z29">
    <cfRule type="cellIs" dxfId="760" priority="7" operator="equal">
      <formula>$Z$4</formula>
    </cfRule>
  </conditionalFormatting>
  <conditionalFormatting sqref="AA4:AA29">
    <cfRule type="cellIs" dxfId="759" priority="6" operator="equal">
      <formula>$AA$4</formula>
    </cfRule>
  </conditionalFormatting>
  <conditionalFormatting sqref="AB4:AB29">
    <cfRule type="cellIs" dxfId="758" priority="5" operator="equal">
      <formula>$AB$4</formula>
    </cfRule>
  </conditionalFormatting>
  <conditionalFormatting sqref="AT7:AT28">
    <cfRule type="cellIs" dxfId="757" priority="2" operator="lessThan">
      <formula>0</formula>
    </cfRule>
    <cfRule type="cellIs" dxfId="756" priority="3" operator="lessThan">
      <formula>0</formula>
    </cfRule>
    <cfRule type="cellIs" dxfId="755" priority="4" operator="lessThan">
      <formula>0</formula>
    </cfRule>
  </conditionalFormatting>
  <conditionalFormatting sqref="D5:AA5">
    <cfRule type="cellIs" dxfId="75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D11" sqref="D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/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52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4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4424093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5000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10000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19000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3500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52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53"/>
      <c r="AT5" s="253"/>
      <c r="AU5" s="254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215915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940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300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760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142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274230</v>
      </c>
      <c r="AD7" s="38">
        <f t="shared" ref="AD7:AD27" si="0">D7*1</f>
        <v>215915</v>
      </c>
      <c r="AE7" s="40">
        <f t="shared" ref="AE7:AE27" si="1">D7*2.75%</f>
        <v>5937.6625000000004</v>
      </c>
      <c r="AF7" s="40">
        <f t="shared" ref="AF7:AF27" si="2">AD7*0.95%</f>
        <v>2051.1925000000001</v>
      </c>
      <c r="AG7" s="40">
        <f>SUM(E7*999+F7*499+G7*75+H7*50+I7*30+K7*20+L7*19+M7*10+P7*9+N7*10+J7*29+R7*4+Q7*5+O7*9)*2.8%</f>
        <v>811.99999999999989</v>
      </c>
      <c r="AH7" s="40">
        <f t="shared" ref="AH7:AH27" si="3">SUM(E7*999+F7*499+G7*75+H7*50+I7*30+J7*29+K7*20+L7*19+M7*10+N7*10+O7*9+P7*9+Q7*5+R7*4)*0.95%</f>
        <v>275.5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5993.7624999999998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1694</v>
      </c>
      <c r="AR7" s="45">
        <f>AC7-AE7-AG7-AJ7-AK7-AL7-AM7-AN7-AP7-AQ7</f>
        <v>265786.33750000002</v>
      </c>
      <c r="AS7" s="46">
        <f t="shared" ref="AS7:AS19" si="4">AF7+AH7+AI7</f>
        <v>2326.6925000000001</v>
      </c>
      <c r="AT7" s="47">
        <f t="shared" ref="AT7:AT19" si="5">AS7-AQ7-AN7</f>
        <v>632.69250000000011</v>
      </c>
      <c r="AU7" s="48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112914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10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300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400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82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136466</v>
      </c>
      <c r="AD8" s="35">
        <f t="shared" si="0"/>
        <v>112914</v>
      </c>
      <c r="AE8" s="52">
        <f t="shared" si="1"/>
        <v>3105.1350000000002</v>
      </c>
      <c r="AF8" s="52">
        <f t="shared" si="2"/>
        <v>1072.683</v>
      </c>
      <c r="AG8" s="40">
        <f t="shared" ref="AG8:AG27" si="7">SUM(E8*999+F8*499+G8*75+H8*50+I8*30+K8*20+L8*19+M8*10+P8*9+N8*10+J8*29+R8*4+Q8*5+O8*9)*2.75%</f>
        <v>191.95</v>
      </c>
      <c r="AH8" s="52">
        <f t="shared" si="3"/>
        <v>66.31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3125.21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1149</v>
      </c>
      <c r="AR8" s="45">
        <f>AC8-AE8-AG8-AJ8-AK8-AL8-AM8-AN8-AP8-AQ8</f>
        <v>132019.91499999998</v>
      </c>
      <c r="AS8" s="54">
        <f t="shared" si="4"/>
        <v>1138.9929999999999</v>
      </c>
      <c r="AT8" s="55">
        <f t="shared" si="5"/>
        <v>-10.007000000000062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299873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240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540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2030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119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12</v>
      </c>
      <c r="AB9" s="35"/>
      <c r="AC9" s="39">
        <f t="shared" si="6"/>
        <v>353256</v>
      </c>
      <c r="AD9" s="35">
        <f t="shared" si="0"/>
        <v>299873</v>
      </c>
      <c r="AE9" s="52">
        <f t="shared" si="1"/>
        <v>8246.5074999999997</v>
      </c>
      <c r="AF9" s="52">
        <f t="shared" si="2"/>
        <v>2848.7934999999998</v>
      </c>
      <c r="AG9" s="40">
        <f t="shared" si="7"/>
        <v>782.92499999999995</v>
      </c>
      <c r="AH9" s="52">
        <f t="shared" si="3"/>
        <v>270.46499999999997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8323.7824999999993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2494</v>
      </c>
      <c r="AR9" s="45">
        <f t="shared" ref="AR9:AR27" si="10">AC9-AE9-AG9-AJ9-AK9-AL9-AM9-AN9-AP9-AQ9</f>
        <v>341732.5675</v>
      </c>
      <c r="AS9" s="54">
        <f t="shared" si="4"/>
        <v>3119.2584999999999</v>
      </c>
      <c r="AT9" s="55">
        <f t="shared" si="5"/>
        <v>625.25849999999991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103613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120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250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84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9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4</v>
      </c>
      <c r="AB10" s="35"/>
      <c r="AC10" s="39">
        <f t="shared" si="6"/>
        <v>125954</v>
      </c>
      <c r="AD10" s="35">
        <f>D10*1</f>
        <v>103613</v>
      </c>
      <c r="AE10" s="52">
        <f>D10*2.75%</f>
        <v>2849.3575000000001</v>
      </c>
      <c r="AF10" s="52">
        <f>AD10*0.95%</f>
        <v>984.32349999999997</v>
      </c>
      <c r="AG10" s="40">
        <f t="shared" si="7"/>
        <v>105.875</v>
      </c>
      <c r="AH10" s="52">
        <f t="shared" si="3"/>
        <v>36.574999999999996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2860.0825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724</v>
      </c>
      <c r="AR10" s="45">
        <f t="shared" si="10"/>
        <v>122274.7675</v>
      </c>
      <c r="AS10" s="54">
        <f>AF10+AH10+AI10</f>
        <v>1020.8985</v>
      </c>
      <c r="AT10" s="55">
        <f>AS10-AQ10-AN10</f>
        <v>296.89850000000001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110168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200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450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1450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101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25</v>
      </c>
      <c r="AB11" s="35"/>
      <c r="AC11" s="39">
        <f t="shared" si="6"/>
        <v>155649</v>
      </c>
      <c r="AD11" s="35">
        <f t="shared" si="0"/>
        <v>110168</v>
      </c>
      <c r="AE11" s="52">
        <f t="shared" si="1"/>
        <v>3029.62</v>
      </c>
      <c r="AF11" s="52">
        <f t="shared" si="2"/>
        <v>1046.596</v>
      </c>
      <c r="AG11" s="40">
        <f t="shared" si="7"/>
        <v>595.1</v>
      </c>
      <c r="AH11" s="52">
        <f t="shared" si="3"/>
        <v>205.57999999999998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3087.645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863</v>
      </c>
      <c r="AR11" s="45">
        <f t="shared" si="10"/>
        <v>151161.28</v>
      </c>
      <c r="AS11" s="54">
        <f t="shared" si="4"/>
        <v>1252.1759999999999</v>
      </c>
      <c r="AT11" s="55">
        <f t="shared" si="5"/>
        <v>389.17599999999993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125818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221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172599</v>
      </c>
      <c r="AD12" s="35">
        <f>D12*1</f>
        <v>125818</v>
      </c>
      <c r="AE12" s="52">
        <f>D12*2.75%</f>
        <v>3459.9949999999999</v>
      </c>
      <c r="AF12" s="52">
        <f>AD12*0.95%</f>
        <v>1195.271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3467.145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778</v>
      </c>
      <c r="AR12" s="45">
        <f t="shared" si="10"/>
        <v>168285.38</v>
      </c>
      <c r="AS12" s="54">
        <f>AF12+AH12+AI12</f>
        <v>1221.396</v>
      </c>
      <c r="AT12" s="55">
        <f>AS12-AQ12-AN12</f>
        <v>443.39599999999996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100760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10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40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40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270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35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110835</v>
      </c>
      <c r="AD13" s="35">
        <f t="shared" si="0"/>
        <v>100760</v>
      </c>
      <c r="AE13" s="52">
        <f t="shared" si="1"/>
        <v>2770.9</v>
      </c>
      <c r="AF13" s="52">
        <f t="shared" si="2"/>
        <v>957.22</v>
      </c>
      <c r="AG13" s="40">
        <f t="shared" si="7"/>
        <v>93.224999999999994</v>
      </c>
      <c r="AH13" s="52">
        <f t="shared" si="3"/>
        <v>32.204999999999998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2780.8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842</v>
      </c>
      <c r="AR13" s="45">
        <f t="shared" si="10"/>
        <v>107128.875</v>
      </c>
      <c r="AS13" s="54">
        <f t="shared" si="4"/>
        <v>989.42500000000007</v>
      </c>
      <c r="AT13" s="55">
        <f>AS13-AQ13-AN13</f>
        <v>147.42500000000007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262775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180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250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1170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153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28</v>
      </c>
      <c r="AB14" s="35"/>
      <c r="AC14" s="39">
        <f>D14*1+E14*999+F14*499+G14*75+H14*50+I14*30+K14*20+L14*19+M14*10+P14*9+N14*10+J14*29+S14*191+V14*4744+W14*110+X14*450+Y14*110+Z14*191+AA14*182+AB14*182+U14*30+T14*350+R14*4+Q14*5+O14*9</f>
        <v>313724</v>
      </c>
      <c r="AD14" s="35">
        <f t="shared" si="0"/>
        <v>262775</v>
      </c>
      <c r="AE14" s="52">
        <f t="shared" si="1"/>
        <v>7226.3125</v>
      </c>
      <c r="AF14" s="52">
        <f t="shared" si="2"/>
        <v>2496.3624999999997</v>
      </c>
      <c r="AG14" s="40">
        <f t="shared" si="7"/>
        <v>457.32499999999999</v>
      </c>
      <c r="AH14" s="52">
        <f t="shared" si="3"/>
        <v>157.98499999999999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7270.3125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2132</v>
      </c>
      <c r="AR14" s="45">
        <f>AC14-AE14-AG14-AJ14-AK14-AL14-AM14-AN14-AP14-AQ14</f>
        <v>303908.36249999999</v>
      </c>
      <c r="AS14" s="54">
        <f t="shared" si="4"/>
        <v>2654.3474999999999</v>
      </c>
      <c r="AT14" s="61">
        <f t="shared" si="5"/>
        <v>522.34749999999985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305327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160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190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440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151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28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348706</v>
      </c>
      <c r="AD15" s="35">
        <f t="shared" si="0"/>
        <v>305327</v>
      </c>
      <c r="AE15" s="52">
        <f t="shared" si="1"/>
        <v>8396.4925000000003</v>
      </c>
      <c r="AF15" s="52">
        <f t="shared" si="2"/>
        <v>2900.6064999999999</v>
      </c>
      <c r="AG15" s="40">
        <f t="shared" si="7"/>
        <v>249.15</v>
      </c>
      <c r="AH15" s="52">
        <f t="shared" si="3"/>
        <v>86.07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8418.2175000000007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2616</v>
      </c>
      <c r="AR15" s="45">
        <f t="shared" si="10"/>
        <v>337444.35749999998</v>
      </c>
      <c r="AS15" s="54">
        <f>AF15+AH15+AI15</f>
        <v>2986.6765</v>
      </c>
      <c r="AT15" s="55">
        <f>AS15-AQ15-AN15</f>
        <v>370.67650000000003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293417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100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350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1450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120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5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15</v>
      </c>
      <c r="AB16" s="35"/>
      <c r="AC16" s="39">
        <f t="shared" si="6"/>
        <v>339292</v>
      </c>
      <c r="AD16" s="35">
        <f t="shared" si="0"/>
        <v>293417</v>
      </c>
      <c r="AE16" s="52">
        <f t="shared" si="1"/>
        <v>8068.9674999999997</v>
      </c>
      <c r="AF16" s="52">
        <f t="shared" si="2"/>
        <v>2787.4614999999999</v>
      </c>
      <c r="AG16" s="40">
        <f t="shared" si="7"/>
        <v>529.92499999999995</v>
      </c>
      <c r="AH16" s="52">
        <f t="shared" si="3"/>
        <v>183.065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8123.4175000000005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2891</v>
      </c>
      <c r="AR16" s="45">
        <f>AC16-AE16-AG16-AJ16-AK16-AL16-AM16-AN16-AP16-AQ16</f>
        <v>327802.10749999998</v>
      </c>
      <c r="AS16" s="54">
        <f t="shared" si="4"/>
        <v>2970.5264999999999</v>
      </c>
      <c r="AT16" s="55">
        <f t="shared" si="5"/>
        <v>79.526499999999942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172261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80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530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50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960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183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21</v>
      </c>
      <c r="AB17" s="35"/>
      <c r="AC17" s="39">
        <f t="shared" si="6"/>
        <v>227026</v>
      </c>
      <c r="AD17" s="35">
        <f>D17*1</f>
        <v>172261</v>
      </c>
      <c r="AE17" s="52">
        <f>D17*2.75%</f>
        <v>4737.1774999999998</v>
      </c>
      <c r="AF17" s="52">
        <f>AD17*0.95%</f>
        <v>1636.4794999999999</v>
      </c>
      <c r="AG17" s="40">
        <f t="shared" si="7"/>
        <v>439.72500000000002</v>
      </c>
      <c r="AH17" s="52">
        <f t="shared" si="3"/>
        <v>151.905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4781.7275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1484</v>
      </c>
      <c r="AR17" s="45">
        <f>AC17-AE17-AG17-AJ17-AK17-AL17-AM17-AN17-AP17-AQ17</f>
        <v>220365.0975</v>
      </c>
      <c r="AS17" s="54">
        <f>AF17+AH17+AI17</f>
        <v>1788.3844999999999</v>
      </c>
      <c r="AT17" s="55">
        <f>AS17-AQ17-AN17</f>
        <v>304.38449999999989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178994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140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330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200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27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192231</v>
      </c>
      <c r="AD18" s="35">
        <f>D18*1</f>
        <v>178994</v>
      </c>
      <c r="AE18" s="52">
        <f>D18*2.75%</f>
        <v>4922.335</v>
      </c>
      <c r="AF18" s="52">
        <f>AD18*0.95%</f>
        <v>1700.443</v>
      </c>
      <c r="AG18" s="40">
        <f t="shared" si="7"/>
        <v>222.2</v>
      </c>
      <c r="AH18" s="52">
        <f t="shared" si="3"/>
        <v>76.760000000000005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4941.3100000000004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2875</v>
      </c>
      <c r="AR18" s="45">
        <f t="shared" si="10"/>
        <v>184211.465</v>
      </c>
      <c r="AS18" s="54">
        <f>AF18+AH18+AI18</f>
        <v>1777.203</v>
      </c>
      <c r="AT18" s="55">
        <f>AS18-AQ18-AN18</f>
        <v>-1097.797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224242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250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1160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421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321449</v>
      </c>
      <c r="AD19" s="35">
        <f t="shared" si="0"/>
        <v>224242</v>
      </c>
      <c r="AE19" s="52">
        <f t="shared" si="1"/>
        <v>6166.6549999999997</v>
      </c>
      <c r="AF19" s="52">
        <f t="shared" si="2"/>
        <v>2130.299</v>
      </c>
      <c r="AG19" s="40">
        <f t="shared" si="7"/>
        <v>421.85</v>
      </c>
      <c r="AH19" s="52">
        <f t="shared" si="3"/>
        <v>145.72999999999999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6208.7300000000005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3852</v>
      </c>
      <c r="AR19" s="65">
        <f>AC19-AE19-AG19-AJ19-AK19-AL19-AM19-AN19-AP19-AQ19</f>
        <v>311008.495</v>
      </c>
      <c r="AS19" s="54">
        <f t="shared" si="4"/>
        <v>2276.029</v>
      </c>
      <c r="AT19" s="66">
        <f t="shared" si="5"/>
        <v>-1575.971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124390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127523</v>
      </c>
      <c r="AD20" s="35">
        <f t="shared" si="0"/>
        <v>124390</v>
      </c>
      <c r="AE20" s="52">
        <f t="shared" si="1"/>
        <v>3420.7249999999999</v>
      </c>
      <c r="AF20" s="52">
        <f t="shared" si="2"/>
        <v>1181.7049999999999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3424.85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1627</v>
      </c>
      <c r="AR20" s="65">
        <f>AC20-AE20-AG20-AJ20-AK20-AL20-AM20-AN20-AP20-AQ20</f>
        <v>122424.4</v>
      </c>
      <c r="AS20" s="54">
        <f>AF20+AH20+AI20</f>
        <v>1199.28</v>
      </c>
      <c r="AT20" s="66">
        <f>AS20-AQ20-AN20</f>
        <v>-427.72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100937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130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110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270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107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12</v>
      </c>
      <c r="AB21" s="35"/>
      <c r="AC21" s="39">
        <f t="shared" si="6"/>
        <v>130070</v>
      </c>
      <c r="AD21" s="35">
        <f t="shared" si="0"/>
        <v>100937</v>
      </c>
      <c r="AE21" s="52">
        <f t="shared" si="1"/>
        <v>2775.7674999999999</v>
      </c>
      <c r="AF21" s="52">
        <f t="shared" si="2"/>
        <v>958.90149999999994</v>
      </c>
      <c r="AG21" s="40">
        <f t="shared" si="7"/>
        <v>168.57499999999999</v>
      </c>
      <c r="AH21" s="52">
        <f t="shared" si="3"/>
        <v>58.234999999999999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2789.7925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751</v>
      </c>
      <c r="AR21" s="68">
        <f t="shared" si="10"/>
        <v>126374.6575</v>
      </c>
      <c r="AS21" s="54">
        <f t="shared" ref="AS21:AS27" si="11">AF21+AH21+AI21</f>
        <v>1017.1365</v>
      </c>
      <c r="AT21" s="66">
        <f t="shared" ref="AT21:AT27" si="12">AS21-AQ21-AN21</f>
        <v>266.13649999999996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275172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590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450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830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186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336479</v>
      </c>
      <c r="AD22" s="35">
        <f t="shared" si="0"/>
        <v>275172</v>
      </c>
      <c r="AE22" s="52">
        <f t="shared" si="1"/>
        <v>7567.2300000000005</v>
      </c>
      <c r="AF22" s="52">
        <f t="shared" si="2"/>
        <v>2614.134</v>
      </c>
      <c r="AG22" s="40">
        <f t="shared" si="7"/>
        <v>653.67499999999995</v>
      </c>
      <c r="AH22" s="52">
        <f t="shared" si="3"/>
        <v>225.815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7618.6549999999997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2950</v>
      </c>
      <c r="AR22" s="68">
        <f>AC22-AE22-AG22-AJ22-AK22-AL22-AM22-AN22-AP22-AQ22</f>
        <v>325308.09500000003</v>
      </c>
      <c r="AS22" s="54">
        <f>AF22+AH22+AI22</f>
        <v>2839.9490000000001</v>
      </c>
      <c r="AT22" s="66">
        <f>AS22-AQ22-AN22</f>
        <v>-110.05099999999993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148549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95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167604</v>
      </c>
      <c r="AD23" s="35">
        <f t="shared" si="0"/>
        <v>148549</v>
      </c>
      <c r="AE23" s="52">
        <f t="shared" si="1"/>
        <v>4085.0974999999999</v>
      </c>
      <c r="AF23" s="52">
        <f t="shared" si="2"/>
        <v>1411.2155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4085.0974999999999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1360</v>
      </c>
      <c r="AR23" s="68">
        <f>AC23-AE23-AG23-AJ23-AK23-AL23-AM23-AN23-AP23-AQ23</f>
        <v>162158.9025</v>
      </c>
      <c r="AS23" s="54">
        <f t="shared" si="11"/>
        <v>1411.2155</v>
      </c>
      <c r="AT23" s="66">
        <f t="shared" si="12"/>
        <v>51.21550000000002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346868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200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1110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1330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85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9</v>
      </c>
      <c r="AB24" s="35"/>
      <c r="AC24" s="39">
        <f t="shared" si="6"/>
        <v>392711</v>
      </c>
      <c r="AD24" s="35">
        <f t="shared" si="0"/>
        <v>346868</v>
      </c>
      <c r="AE24" s="52">
        <f t="shared" si="1"/>
        <v>9538.8700000000008</v>
      </c>
      <c r="AF24" s="52">
        <f t="shared" si="2"/>
        <v>3295.2460000000001</v>
      </c>
      <c r="AG24" s="40">
        <f t="shared" si="7"/>
        <v>769.17499999999995</v>
      </c>
      <c r="AH24" s="52">
        <f t="shared" si="3"/>
        <v>265.71499999999997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9614.2199999999993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2192</v>
      </c>
      <c r="AR24" s="68">
        <f t="shared" si="10"/>
        <v>380210.95500000002</v>
      </c>
      <c r="AS24" s="54">
        <f t="shared" si="11"/>
        <v>3560.9610000000002</v>
      </c>
      <c r="AT24" s="66">
        <f t="shared" si="12"/>
        <v>1368.9610000000002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140494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200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330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100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680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274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10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25</v>
      </c>
      <c r="AB25" s="35"/>
      <c r="AC25" s="39">
        <f t="shared" si="6"/>
        <v>213608</v>
      </c>
      <c r="AD25" s="35">
        <f t="shared" si="0"/>
        <v>140494</v>
      </c>
      <c r="AE25" s="52">
        <f t="shared" si="1"/>
        <v>3863.585</v>
      </c>
      <c r="AF25" s="52">
        <f t="shared" si="2"/>
        <v>1334.693</v>
      </c>
      <c r="AG25" s="40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3899.61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1245</v>
      </c>
      <c r="AR25" s="68">
        <f t="shared" si="10"/>
        <v>208105.61500000002</v>
      </c>
      <c r="AS25" s="54">
        <f t="shared" si="11"/>
        <v>1470.7329999999999</v>
      </c>
      <c r="AT25" s="66">
        <f t="shared" si="12"/>
        <v>225.73299999999995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154498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170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250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430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84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24</v>
      </c>
      <c r="AB26" s="35"/>
      <c r="AC26" s="39">
        <f t="shared" si="6"/>
        <v>185253</v>
      </c>
      <c r="AD26" s="35">
        <f t="shared" si="0"/>
        <v>154498</v>
      </c>
      <c r="AE26" s="52">
        <f t="shared" si="1"/>
        <v>4248.6949999999997</v>
      </c>
      <c r="AF26" s="52">
        <f t="shared" si="2"/>
        <v>1467.731</v>
      </c>
      <c r="AG26" s="40">
        <f t="shared" si="7"/>
        <v>268.67500000000001</v>
      </c>
      <c r="AH26" s="52">
        <f t="shared" si="3"/>
        <v>92.814999999999998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4272.07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1303</v>
      </c>
      <c r="AR26" s="68">
        <f t="shared" si="10"/>
        <v>179432.63</v>
      </c>
      <c r="AS26" s="54">
        <f t="shared" si="11"/>
        <v>1560.546</v>
      </c>
      <c r="AT26" s="66">
        <f t="shared" si="12"/>
        <v>257.54600000000005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151814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68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166848</v>
      </c>
      <c r="AD27" s="58">
        <f t="shared" si="0"/>
        <v>151814</v>
      </c>
      <c r="AE27" s="131">
        <f t="shared" si="1"/>
        <v>4174.8850000000002</v>
      </c>
      <c r="AF27" s="131">
        <f t="shared" si="2"/>
        <v>1442.2329999999999</v>
      </c>
      <c r="AG27" s="132">
        <f t="shared" si="7"/>
        <v>24.75</v>
      </c>
      <c r="AH27" s="131">
        <f t="shared" si="3"/>
        <v>8.5499999999999989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4177.6350000000002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1720</v>
      </c>
      <c r="AR27" s="137">
        <f t="shared" si="10"/>
        <v>160928.36499999999</v>
      </c>
      <c r="AS27" s="138">
        <f t="shared" si="11"/>
        <v>1450.7829999999999</v>
      </c>
      <c r="AT27" s="139">
        <f t="shared" si="12"/>
        <v>-269.2170000000001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55" t="s">
        <v>69</v>
      </c>
      <c r="B28" s="255"/>
      <c r="C28" s="255"/>
      <c r="D28" s="141">
        <f t="shared" ref="D28:K28" si="13">SUM(D7:D27)</f>
        <v>3948799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3560</v>
      </c>
      <c r="L28" s="141">
        <f t="shared" ref="L28:AT28" si="14">SUM(L7:L27)</f>
        <v>0</v>
      </c>
      <c r="M28" s="141">
        <f t="shared" si="14"/>
        <v>6040</v>
      </c>
      <c r="N28" s="141">
        <f t="shared" si="14"/>
        <v>0</v>
      </c>
      <c r="O28" s="141">
        <f t="shared" si="14"/>
        <v>460</v>
      </c>
      <c r="P28" s="141">
        <f t="shared" si="14"/>
        <v>14380</v>
      </c>
      <c r="Q28" s="141">
        <f t="shared" si="14"/>
        <v>0</v>
      </c>
      <c r="R28" s="141">
        <f t="shared" si="14"/>
        <v>0</v>
      </c>
      <c r="S28" s="141">
        <f t="shared" si="14"/>
        <v>2738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40</v>
      </c>
      <c r="AA28" s="141">
        <f t="shared" si="14"/>
        <v>258</v>
      </c>
      <c r="AB28" s="141">
        <f t="shared" si="14"/>
        <v>0</v>
      </c>
      <c r="AC28" s="141">
        <f t="shared" si="14"/>
        <v>4791513</v>
      </c>
      <c r="AD28" s="141">
        <f t="shared" si="14"/>
        <v>3948799</v>
      </c>
      <c r="AE28" s="141">
        <f t="shared" si="14"/>
        <v>108591.97249999999</v>
      </c>
      <c r="AF28" s="141">
        <f t="shared" si="14"/>
        <v>37513.590499999991</v>
      </c>
      <c r="AG28" s="141">
        <f t="shared" si="14"/>
        <v>7306.4000000000005</v>
      </c>
      <c r="AH28" s="141">
        <f t="shared" si="14"/>
        <v>2519.0200000000004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109264.07249999999</v>
      </c>
      <c r="AP28" s="141">
        <f t="shared" si="14"/>
        <v>0</v>
      </c>
      <c r="AQ28" s="141">
        <f t="shared" si="14"/>
        <v>37542</v>
      </c>
      <c r="AR28" s="141">
        <f t="shared" si="14"/>
        <v>4638072.6275000004</v>
      </c>
      <c r="AS28" s="141">
        <f t="shared" si="14"/>
        <v>40032.610500000003</v>
      </c>
      <c r="AT28" s="141">
        <f t="shared" si="14"/>
        <v>2490.6105000000002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49" t="s">
        <v>70</v>
      </c>
      <c r="B29" s="249"/>
      <c r="C29" s="249"/>
      <c r="D29" s="168">
        <f>D4+D5-D28</f>
        <v>875893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3020</v>
      </c>
      <c r="L29" s="168">
        <f t="shared" si="15"/>
        <v>0</v>
      </c>
      <c r="M29" s="168">
        <f t="shared" si="15"/>
        <v>6030</v>
      </c>
      <c r="N29" s="168">
        <f t="shared" si="15"/>
        <v>0</v>
      </c>
      <c r="O29" s="168">
        <f t="shared" si="15"/>
        <v>650</v>
      </c>
      <c r="P29" s="168">
        <f t="shared" si="15"/>
        <v>7100</v>
      </c>
      <c r="Q29" s="168">
        <f t="shared" si="15"/>
        <v>0</v>
      </c>
      <c r="R29" s="168">
        <f t="shared" si="15"/>
        <v>0</v>
      </c>
      <c r="S29" s="168">
        <f t="shared" si="15"/>
        <v>1508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666</v>
      </c>
      <c r="AA29" s="168">
        <f t="shared" si="15"/>
        <v>484</v>
      </c>
      <c r="AB29" s="168"/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8"/>
      <c r="AQ29" s="248"/>
      <c r="AR29" s="248"/>
      <c r="AS29" s="248"/>
      <c r="AT29" s="248"/>
      <c r="AU29" s="248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V7:AW7"/>
    <mergeCell ref="A28:C28"/>
    <mergeCell ref="A29:C29"/>
    <mergeCell ref="AC29:AU29"/>
    <mergeCell ref="AC5:AU5"/>
    <mergeCell ref="A1:AT2"/>
    <mergeCell ref="A3:B3"/>
    <mergeCell ref="C3:AT3"/>
    <mergeCell ref="A4:B4"/>
    <mergeCell ref="AC4:AU4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27.75" customHeight="1" thickBo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76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3" priority="26" stopIfTrue="1" operator="greaterThan">
      <formula>0</formula>
    </cfRule>
  </conditionalFormatting>
  <conditionalFormatting sqref="AQ31">
    <cfRule type="cellIs" dxfId="752" priority="24" operator="greaterThan">
      <formula>$AQ$7:$AQ$18&lt;100</formula>
    </cfRule>
    <cfRule type="cellIs" dxfId="751" priority="25" operator="greaterThan">
      <formula>100</formula>
    </cfRule>
  </conditionalFormatting>
  <conditionalFormatting sqref="D29:J29 Q29:AB29 Q28:AA28 K4:P29">
    <cfRule type="cellIs" dxfId="750" priority="23" operator="equal">
      <formula>212030016606640</formula>
    </cfRule>
  </conditionalFormatting>
  <conditionalFormatting sqref="D29:J29 L29:AB29 L28:AA28 K4:K29">
    <cfRule type="cellIs" dxfId="749" priority="21" operator="equal">
      <formula>$K$4</formula>
    </cfRule>
    <cfRule type="cellIs" dxfId="748" priority="22" operator="equal">
      <formula>2120</formula>
    </cfRule>
  </conditionalFormatting>
  <conditionalFormatting sqref="D29:L29 M4:N29">
    <cfRule type="cellIs" dxfId="747" priority="19" operator="equal">
      <formula>$M$4</formula>
    </cfRule>
    <cfRule type="cellIs" dxfId="746" priority="20" operator="equal">
      <formula>300</formula>
    </cfRule>
  </conditionalFormatting>
  <conditionalFormatting sqref="O4:O29">
    <cfRule type="cellIs" dxfId="745" priority="17" operator="equal">
      <formula>$O$4</formula>
    </cfRule>
    <cfRule type="cellIs" dxfId="744" priority="18" operator="equal">
      <formula>1660</formula>
    </cfRule>
  </conditionalFormatting>
  <conditionalFormatting sqref="P4:P29">
    <cfRule type="cellIs" dxfId="743" priority="15" operator="equal">
      <formula>$P$4</formula>
    </cfRule>
    <cfRule type="cellIs" dxfId="742" priority="16" operator="equal">
      <formula>6640</formula>
    </cfRule>
  </conditionalFormatting>
  <conditionalFormatting sqref="AT6:AT28">
    <cfRule type="cellIs" dxfId="741" priority="14" operator="lessThan">
      <formula>0</formula>
    </cfRule>
  </conditionalFormatting>
  <conditionalFormatting sqref="AT7:AT18">
    <cfRule type="cellIs" dxfId="740" priority="11" operator="lessThan">
      <formula>0</formula>
    </cfRule>
    <cfRule type="cellIs" dxfId="739" priority="12" operator="lessThan">
      <formula>0</formula>
    </cfRule>
    <cfRule type="cellIs" dxfId="738" priority="13" operator="lessThan">
      <formula>0</formula>
    </cfRule>
  </conditionalFormatting>
  <conditionalFormatting sqref="L28:AA28 K4:K28">
    <cfRule type="cellIs" dxfId="737" priority="10" operator="equal">
      <formula>$K$4</formula>
    </cfRule>
  </conditionalFormatting>
  <conditionalFormatting sqref="D28:D29 D6:D22 D24:D26 D4:AA4">
    <cfRule type="cellIs" dxfId="736" priority="9" operator="equal">
      <formula>$D$4</formula>
    </cfRule>
  </conditionalFormatting>
  <conditionalFormatting sqref="S4:S29">
    <cfRule type="cellIs" dxfId="735" priority="8" operator="equal">
      <formula>$S$4</formula>
    </cfRule>
  </conditionalFormatting>
  <conditionalFormatting sqref="Z4:Z29">
    <cfRule type="cellIs" dxfId="734" priority="7" operator="equal">
      <formula>$Z$4</formula>
    </cfRule>
  </conditionalFormatting>
  <conditionalFormatting sqref="AA4:AA29">
    <cfRule type="cellIs" dxfId="733" priority="6" operator="equal">
      <formula>$AA$4</formula>
    </cfRule>
  </conditionalFormatting>
  <conditionalFormatting sqref="AB4:AB29">
    <cfRule type="cellIs" dxfId="732" priority="5" operator="equal">
      <formula>$AB$4</formula>
    </cfRule>
  </conditionalFormatting>
  <conditionalFormatting sqref="AT7:AT28">
    <cfRule type="cellIs" dxfId="731" priority="2" operator="lessThan">
      <formula>0</formula>
    </cfRule>
    <cfRule type="cellIs" dxfId="730" priority="3" operator="lessThan">
      <formula>0</formula>
    </cfRule>
    <cfRule type="cellIs" dxfId="729" priority="4" operator="lessThan">
      <formula>0</formula>
    </cfRule>
  </conditionalFormatting>
  <conditionalFormatting sqref="D5:AA5">
    <cfRule type="cellIs" dxfId="72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 thickBo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77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27" priority="26" stopIfTrue="1" operator="greaterThan">
      <formula>0</formula>
    </cfRule>
  </conditionalFormatting>
  <conditionalFormatting sqref="AQ31">
    <cfRule type="cellIs" dxfId="726" priority="24" operator="greaterThan">
      <formula>$AQ$7:$AQ$18&lt;100</formula>
    </cfRule>
    <cfRule type="cellIs" dxfId="725" priority="25" operator="greaterThan">
      <formula>100</formula>
    </cfRule>
  </conditionalFormatting>
  <conditionalFormatting sqref="D29:J29 Q29:AB29 Q28:AA28 K4:P29">
    <cfRule type="cellIs" dxfId="724" priority="23" operator="equal">
      <formula>212030016606640</formula>
    </cfRule>
  </conditionalFormatting>
  <conditionalFormatting sqref="D29:J29 L29:AB29 L28:AA28 K4:K29">
    <cfRule type="cellIs" dxfId="723" priority="21" operator="equal">
      <formula>$K$4</formula>
    </cfRule>
    <cfRule type="cellIs" dxfId="722" priority="22" operator="equal">
      <formula>2120</formula>
    </cfRule>
  </conditionalFormatting>
  <conditionalFormatting sqref="D29:L29 M4:N29">
    <cfRule type="cellIs" dxfId="721" priority="19" operator="equal">
      <formula>$M$4</formula>
    </cfRule>
    <cfRule type="cellIs" dxfId="720" priority="20" operator="equal">
      <formula>300</formula>
    </cfRule>
  </conditionalFormatting>
  <conditionalFormatting sqref="O4:O29">
    <cfRule type="cellIs" dxfId="719" priority="17" operator="equal">
      <formula>$O$4</formula>
    </cfRule>
    <cfRule type="cellIs" dxfId="718" priority="18" operator="equal">
      <formula>1660</formula>
    </cfRule>
  </conditionalFormatting>
  <conditionalFormatting sqref="P4:P29">
    <cfRule type="cellIs" dxfId="717" priority="15" operator="equal">
      <formula>$P$4</formula>
    </cfRule>
    <cfRule type="cellIs" dxfId="716" priority="16" operator="equal">
      <formula>6640</formula>
    </cfRule>
  </conditionalFormatting>
  <conditionalFormatting sqref="AT6:AT28">
    <cfRule type="cellIs" dxfId="715" priority="14" operator="lessThan">
      <formula>0</formula>
    </cfRule>
  </conditionalFormatting>
  <conditionalFormatting sqref="AT7:AT18">
    <cfRule type="cellIs" dxfId="714" priority="11" operator="lessThan">
      <formula>0</formula>
    </cfRule>
    <cfRule type="cellIs" dxfId="713" priority="12" operator="lessThan">
      <formula>0</formula>
    </cfRule>
    <cfRule type="cellIs" dxfId="712" priority="13" operator="lessThan">
      <formula>0</formula>
    </cfRule>
  </conditionalFormatting>
  <conditionalFormatting sqref="L28:AA28 K4:K28">
    <cfRule type="cellIs" dxfId="711" priority="10" operator="equal">
      <formula>$K$4</formula>
    </cfRule>
  </conditionalFormatting>
  <conditionalFormatting sqref="D28:D29 D6:D22 D24:D26 D4:AA4">
    <cfRule type="cellIs" dxfId="710" priority="9" operator="equal">
      <formula>$D$4</formula>
    </cfRule>
  </conditionalFormatting>
  <conditionalFormatting sqref="S4:S29">
    <cfRule type="cellIs" dxfId="709" priority="8" operator="equal">
      <formula>$S$4</formula>
    </cfRule>
  </conditionalFormatting>
  <conditionalFormatting sqref="Z4:Z29">
    <cfRule type="cellIs" dxfId="708" priority="7" operator="equal">
      <formula>$Z$4</formula>
    </cfRule>
  </conditionalFormatting>
  <conditionalFormatting sqref="AA4:AA29">
    <cfRule type="cellIs" dxfId="707" priority="6" operator="equal">
      <formula>$AA$4</formula>
    </cfRule>
  </conditionalFormatting>
  <conditionalFormatting sqref="AB4:AB29">
    <cfRule type="cellIs" dxfId="706" priority="5" operator="equal">
      <formula>$AB$4</formula>
    </cfRule>
  </conditionalFormatting>
  <conditionalFormatting sqref="AT7:AT28">
    <cfRule type="cellIs" dxfId="705" priority="2" operator="lessThan">
      <formula>0</formula>
    </cfRule>
    <cfRule type="cellIs" dxfId="704" priority="3" operator="lessThan">
      <formula>0</formula>
    </cfRule>
    <cfRule type="cellIs" dxfId="703" priority="4" operator="lessThan">
      <formula>0</formula>
    </cfRule>
  </conditionalFormatting>
  <conditionalFormatting sqref="D5:AA5">
    <cfRule type="cellIs" dxfId="7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O33" sqref="AO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78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9" t="s">
        <v>1</v>
      </c>
      <c r="B4" s="239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01" priority="26" stopIfTrue="1" operator="greaterThan">
      <formula>0</formula>
    </cfRule>
  </conditionalFormatting>
  <conditionalFormatting sqref="AQ31">
    <cfRule type="cellIs" dxfId="700" priority="24" operator="greaterThan">
      <formula>$AQ$7:$AQ$18&lt;100</formula>
    </cfRule>
    <cfRule type="cellIs" dxfId="699" priority="25" operator="greaterThan">
      <formula>100</formula>
    </cfRule>
  </conditionalFormatting>
  <conditionalFormatting sqref="D29:J29 Q29:AB29 Q28:AA28 K4:P29">
    <cfRule type="cellIs" dxfId="698" priority="23" operator="equal">
      <formula>212030016606640</formula>
    </cfRule>
  </conditionalFormatting>
  <conditionalFormatting sqref="D29:J29 L29:AB29 L28:AA28 K4:K29">
    <cfRule type="cellIs" dxfId="697" priority="21" operator="equal">
      <formula>$K$4</formula>
    </cfRule>
    <cfRule type="cellIs" dxfId="696" priority="22" operator="equal">
      <formula>2120</formula>
    </cfRule>
  </conditionalFormatting>
  <conditionalFormatting sqref="D29:L29 M4:N29">
    <cfRule type="cellIs" dxfId="695" priority="19" operator="equal">
      <formula>$M$4</formula>
    </cfRule>
    <cfRule type="cellIs" dxfId="694" priority="20" operator="equal">
      <formula>300</formula>
    </cfRule>
  </conditionalFormatting>
  <conditionalFormatting sqref="O4:O29">
    <cfRule type="cellIs" dxfId="693" priority="17" operator="equal">
      <formula>$O$4</formula>
    </cfRule>
    <cfRule type="cellIs" dxfId="692" priority="18" operator="equal">
      <formula>1660</formula>
    </cfRule>
  </conditionalFormatting>
  <conditionalFormatting sqref="P4:P29">
    <cfRule type="cellIs" dxfId="691" priority="15" operator="equal">
      <formula>$P$4</formula>
    </cfRule>
    <cfRule type="cellIs" dxfId="690" priority="16" operator="equal">
      <formula>6640</formula>
    </cfRule>
  </conditionalFormatting>
  <conditionalFormatting sqref="AT6:AT28">
    <cfRule type="cellIs" dxfId="689" priority="14" operator="lessThan">
      <formula>0</formula>
    </cfRule>
  </conditionalFormatting>
  <conditionalFormatting sqref="AT7:AT18">
    <cfRule type="cellIs" dxfId="688" priority="11" operator="lessThan">
      <formula>0</formula>
    </cfRule>
    <cfRule type="cellIs" dxfId="687" priority="12" operator="lessThan">
      <formula>0</formula>
    </cfRule>
    <cfRule type="cellIs" dxfId="686" priority="13" operator="lessThan">
      <formula>0</formula>
    </cfRule>
  </conditionalFormatting>
  <conditionalFormatting sqref="L28:AA28 K4:K28">
    <cfRule type="cellIs" dxfId="685" priority="10" operator="equal">
      <formula>$K$4</formula>
    </cfRule>
  </conditionalFormatting>
  <conditionalFormatting sqref="D28:D29 D6:D22 D24:D26 D4:AA4">
    <cfRule type="cellIs" dxfId="684" priority="9" operator="equal">
      <formula>$D$4</formula>
    </cfRule>
  </conditionalFormatting>
  <conditionalFormatting sqref="S4:S29">
    <cfRule type="cellIs" dxfId="683" priority="8" operator="equal">
      <formula>$S$4</formula>
    </cfRule>
  </conditionalFormatting>
  <conditionalFormatting sqref="Z4:Z29">
    <cfRule type="cellIs" dxfId="682" priority="7" operator="equal">
      <formula>$Z$4</formula>
    </cfRule>
  </conditionalFormatting>
  <conditionalFormatting sqref="AA4:AA29">
    <cfRule type="cellIs" dxfId="681" priority="6" operator="equal">
      <formula>$AA$4</formula>
    </cfRule>
  </conditionalFormatting>
  <conditionalFormatting sqref="AB4:AB29">
    <cfRule type="cellIs" dxfId="680" priority="5" operator="equal">
      <formula>$AB$4</formula>
    </cfRule>
  </conditionalFormatting>
  <conditionalFormatting sqref="AT7:AT28">
    <cfRule type="cellIs" dxfId="679" priority="2" operator="lessThan">
      <formula>0</formula>
    </cfRule>
    <cfRule type="cellIs" dxfId="678" priority="3" operator="lessThan">
      <formula>0</formula>
    </cfRule>
    <cfRule type="cellIs" dxfId="677" priority="4" operator="lessThan">
      <formula>0</formula>
    </cfRule>
  </conditionalFormatting>
  <conditionalFormatting sqref="D5:AA5">
    <cfRule type="cellIs" dxfId="67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78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75" priority="26" stopIfTrue="1" operator="greaterThan">
      <formula>0</formula>
    </cfRule>
  </conditionalFormatting>
  <conditionalFormatting sqref="AQ31">
    <cfRule type="cellIs" dxfId="674" priority="24" operator="greaterThan">
      <formula>$AQ$7:$AQ$18&lt;100</formula>
    </cfRule>
    <cfRule type="cellIs" dxfId="673" priority="25" operator="greaterThan">
      <formula>100</formula>
    </cfRule>
  </conditionalFormatting>
  <conditionalFormatting sqref="D29:J29 Q29:AB29 Q28:AA28 K4:P29">
    <cfRule type="cellIs" dxfId="672" priority="23" operator="equal">
      <formula>212030016606640</formula>
    </cfRule>
  </conditionalFormatting>
  <conditionalFormatting sqref="D29:J29 L29:AB29 L28:AA28 K4:K29">
    <cfRule type="cellIs" dxfId="671" priority="21" operator="equal">
      <formula>$K$4</formula>
    </cfRule>
    <cfRule type="cellIs" dxfId="670" priority="22" operator="equal">
      <formula>2120</formula>
    </cfRule>
  </conditionalFormatting>
  <conditionalFormatting sqref="D29:L29 M4:N29">
    <cfRule type="cellIs" dxfId="669" priority="19" operator="equal">
      <formula>$M$4</formula>
    </cfRule>
    <cfRule type="cellIs" dxfId="668" priority="20" operator="equal">
      <formula>300</formula>
    </cfRule>
  </conditionalFormatting>
  <conditionalFormatting sqref="O4:O29">
    <cfRule type="cellIs" dxfId="667" priority="17" operator="equal">
      <formula>$O$4</formula>
    </cfRule>
    <cfRule type="cellIs" dxfId="666" priority="18" operator="equal">
      <formula>1660</formula>
    </cfRule>
  </conditionalFormatting>
  <conditionalFormatting sqref="P4:P29">
    <cfRule type="cellIs" dxfId="665" priority="15" operator="equal">
      <formula>$P$4</formula>
    </cfRule>
    <cfRule type="cellIs" dxfId="664" priority="16" operator="equal">
      <formula>6640</formula>
    </cfRule>
  </conditionalFormatting>
  <conditionalFormatting sqref="AT6:AT28">
    <cfRule type="cellIs" dxfId="663" priority="14" operator="lessThan">
      <formula>0</formula>
    </cfRule>
  </conditionalFormatting>
  <conditionalFormatting sqref="AT7:AT18">
    <cfRule type="cellIs" dxfId="662" priority="11" operator="lessThan">
      <formula>0</formula>
    </cfRule>
    <cfRule type="cellIs" dxfId="661" priority="12" operator="lessThan">
      <formula>0</formula>
    </cfRule>
    <cfRule type="cellIs" dxfId="660" priority="13" operator="lessThan">
      <formula>0</formula>
    </cfRule>
  </conditionalFormatting>
  <conditionalFormatting sqref="L28:AA28 K4:K28">
    <cfRule type="cellIs" dxfId="659" priority="10" operator="equal">
      <formula>$K$4</formula>
    </cfRule>
  </conditionalFormatting>
  <conditionalFormatting sqref="D28:D29 D6:D22 D24:D26 D4:AA4">
    <cfRule type="cellIs" dxfId="658" priority="9" operator="equal">
      <formula>$D$4</formula>
    </cfRule>
  </conditionalFormatting>
  <conditionalFormatting sqref="S4:S29">
    <cfRule type="cellIs" dxfId="657" priority="8" operator="equal">
      <formula>$S$4</formula>
    </cfRule>
  </conditionalFormatting>
  <conditionalFormatting sqref="Z4:Z29">
    <cfRule type="cellIs" dxfId="656" priority="7" operator="equal">
      <formula>$Z$4</formula>
    </cfRule>
  </conditionalFormatting>
  <conditionalFormatting sqref="AA4:AA29">
    <cfRule type="cellIs" dxfId="655" priority="6" operator="equal">
      <formula>$AA$4</formula>
    </cfRule>
  </conditionalFormatting>
  <conditionalFormatting sqref="AB4:AB29">
    <cfRule type="cellIs" dxfId="654" priority="5" operator="equal">
      <formula>$AB$4</formula>
    </cfRule>
  </conditionalFormatting>
  <conditionalFormatting sqref="AT7:AT28">
    <cfRule type="cellIs" dxfId="653" priority="2" operator="lessThan">
      <formula>0</formula>
    </cfRule>
    <cfRule type="cellIs" dxfId="652" priority="3" operator="lessThan">
      <formula>0</formula>
    </cfRule>
    <cfRule type="cellIs" dxfId="651" priority="4" operator="lessThan">
      <formula>0</formula>
    </cfRule>
  </conditionalFormatting>
  <conditionalFormatting sqref="D5:AA5">
    <cfRule type="cellIs" dxfId="65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S27" sqref="S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6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6" ht="18.75">
      <c r="A3" s="235" t="s">
        <v>79</v>
      </c>
      <c r="B3" s="236"/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</row>
    <row r="4" spans="1:56">
      <c r="A4" s="239" t="s">
        <v>1</v>
      </c>
      <c r="B4" s="239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9" t="s">
        <v>2</v>
      </c>
      <c r="B5" s="239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41"/>
      <c r="AW7" s="24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2" t="s">
        <v>69</v>
      </c>
      <c r="B28" s="243"/>
      <c r="C28" s="243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4" t="s">
        <v>70</v>
      </c>
      <c r="B29" s="245"/>
      <c r="C29" s="246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8"/>
      <c r="AQ29" s="248"/>
      <c r="AR29" s="248"/>
      <c r="AS29" s="248"/>
      <c r="AT29" s="24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649" priority="26" stopIfTrue="1" operator="greaterThan">
      <formula>0</formula>
    </cfRule>
  </conditionalFormatting>
  <conditionalFormatting sqref="AQ31">
    <cfRule type="cellIs" dxfId="648" priority="24" operator="greaterThan">
      <formula>$AQ$7:$AQ$18&lt;100</formula>
    </cfRule>
    <cfRule type="cellIs" dxfId="647" priority="25" operator="greaterThan">
      <formula>100</formula>
    </cfRule>
  </conditionalFormatting>
  <conditionalFormatting sqref="D29:J29 Q29:AB29 Q28:AA28 K4:P29 N4:AA4">
    <cfRule type="cellIs" dxfId="646" priority="23" operator="equal">
      <formula>212030016606640</formula>
    </cfRule>
  </conditionalFormatting>
  <conditionalFormatting sqref="D29:J29 L29:AB29 L28:AA28 K4:K29">
    <cfRule type="cellIs" dxfId="645" priority="21" operator="equal">
      <formula>$K$4</formula>
    </cfRule>
    <cfRule type="cellIs" dxfId="644" priority="22" operator="equal">
      <formula>2120</formula>
    </cfRule>
  </conditionalFormatting>
  <conditionalFormatting sqref="D29:L29 M4:N29 N4:AA4">
    <cfRule type="cellIs" dxfId="643" priority="19" operator="equal">
      <formula>$M$4</formula>
    </cfRule>
    <cfRule type="cellIs" dxfId="642" priority="20" operator="equal">
      <formula>300</formula>
    </cfRule>
  </conditionalFormatting>
  <conditionalFormatting sqref="O4:O29">
    <cfRule type="cellIs" dxfId="641" priority="17" operator="equal">
      <formula>$O$4</formula>
    </cfRule>
    <cfRule type="cellIs" dxfId="640" priority="18" operator="equal">
      <formula>1660</formula>
    </cfRule>
  </conditionalFormatting>
  <conditionalFormatting sqref="P4:P29">
    <cfRule type="cellIs" dxfId="639" priority="15" operator="equal">
      <formula>$P$4</formula>
    </cfRule>
    <cfRule type="cellIs" dxfId="638" priority="16" operator="equal">
      <formula>6640</formula>
    </cfRule>
  </conditionalFormatting>
  <conditionalFormatting sqref="AT6:AT28">
    <cfRule type="cellIs" dxfId="637" priority="14" operator="lessThan">
      <formula>0</formula>
    </cfRule>
  </conditionalFormatting>
  <conditionalFormatting sqref="AT7:AT18">
    <cfRule type="cellIs" dxfId="636" priority="11" operator="lessThan">
      <formula>0</formula>
    </cfRule>
    <cfRule type="cellIs" dxfId="635" priority="12" operator="lessThan">
      <formula>0</formula>
    </cfRule>
    <cfRule type="cellIs" dxfId="634" priority="13" operator="lessThan">
      <formula>0</formula>
    </cfRule>
  </conditionalFormatting>
  <conditionalFormatting sqref="L28:AA28 K4:K28">
    <cfRule type="cellIs" dxfId="633" priority="10" operator="equal">
      <formula>$K$4</formula>
    </cfRule>
  </conditionalFormatting>
  <conditionalFormatting sqref="D28:D29 D6:D22 D24:D26 D4:AA4">
    <cfRule type="cellIs" dxfId="632" priority="9" operator="equal">
      <formula>$D$4</formula>
    </cfRule>
  </conditionalFormatting>
  <conditionalFormatting sqref="S4:S29">
    <cfRule type="cellIs" dxfId="631" priority="8" operator="equal">
      <formula>$S$4</formula>
    </cfRule>
  </conditionalFormatting>
  <conditionalFormatting sqref="Z4:Z29">
    <cfRule type="cellIs" dxfId="630" priority="7" operator="equal">
      <formula>$Z$4</formula>
    </cfRule>
  </conditionalFormatting>
  <conditionalFormatting sqref="AA4:AA29">
    <cfRule type="cellIs" dxfId="629" priority="6" operator="equal">
      <formula>$AA$4</formula>
    </cfRule>
  </conditionalFormatting>
  <conditionalFormatting sqref="AB4:AB29">
    <cfRule type="cellIs" dxfId="628" priority="5" operator="equal">
      <formula>$AB$4</formula>
    </cfRule>
  </conditionalFormatting>
  <conditionalFormatting sqref="AT7:AT28">
    <cfRule type="cellIs" dxfId="627" priority="2" operator="lessThan">
      <formula>0</formula>
    </cfRule>
    <cfRule type="cellIs" dxfId="626" priority="3" operator="lessThan">
      <formula>0</formula>
    </cfRule>
    <cfRule type="cellIs" dxfId="625" priority="4" operator="lessThan">
      <formula>0</formula>
    </cfRule>
  </conditionalFormatting>
  <conditionalFormatting sqref="D5:AA5">
    <cfRule type="cellIs" dxfId="62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53" ht="7.5" hidden="1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  <c r="AQ2" s="234"/>
      <c r="AR2" s="234"/>
      <c r="AS2" s="234"/>
      <c r="AT2" s="234"/>
    </row>
    <row r="3" spans="1:53" ht="18.75">
      <c r="A3" s="250" t="s">
        <v>80</v>
      </c>
      <c r="B3" s="250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51"/>
      <c r="AT3" s="251"/>
    </row>
    <row r="4" spans="1:53">
      <c r="A4" s="249" t="s">
        <v>1</v>
      </c>
      <c r="B4" s="249"/>
      <c r="C4" s="249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6"/>
      <c r="AV4" s="6"/>
      <c r="AW4" s="6"/>
      <c r="AX4" s="6"/>
      <c r="AY4" s="6"/>
      <c r="AZ4" s="6"/>
      <c r="BA4" s="6"/>
    </row>
    <row r="5" spans="1:53">
      <c r="A5" s="249" t="s">
        <v>2</v>
      </c>
      <c r="B5" s="249"/>
      <c r="C5" s="249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42" t="s">
        <v>69</v>
      </c>
      <c r="B28" s="243"/>
      <c r="C28" s="243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44" t="s">
        <v>70</v>
      </c>
      <c r="B29" s="245"/>
      <c r="C29" s="246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52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4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C5:AT5"/>
    <mergeCell ref="A28:C28"/>
    <mergeCell ref="A29:C29"/>
    <mergeCell ref="AC29:AT29"/>
    <mergeCell ref="A5:C5"/>
    <mergeCell ref="A1:AT2"/>
    <mergeCell ref="AC4:AT4"/>
    <mergeCell ref="A4:C4"/>
    <mergeCell ref="A3:C3"/>
    <mergeCell ref="D3:AT3"/>
  </mergeCells>
  <conditionalFormatting sqref="AP7:AP27">
    <cfRule type="cellIs" dxfId="623" priority="28" stopIfTrue="1" operator="greaterThan">
      <formula>0</formula>
    </cfRule>
  </conditionalFormatting>
  <conditionalFormatting sqref="AQ31">
    <cfRule type="cellIs" dxfId="622" priority="26" operator="greaterThan">
      <formula>$AQ$7:$AQ$18&lt;100</formula>
    </cfRule>
    <cfRule type="cellIs" dxfId="621" priority="27" operator="greaterThan">
      <formula>100</formula>
    </cfRule>
  </conditionalFormatting>
  <conditionalFormatting sqref="D29:J29 Q29:AB29 Q28:AA28 K4:P29">
    <cfRule type="cellIs" dxfId="620" priority="25" operator="equal">
      <formula>212030016606640</formula>
    </cfRule>
  </conditionalFormatting>
  <conditionalFormatting sqref="D29:J29 L29:AB29 L28:AA28 K4:K29">
    <cfRule type="cellIs" dxfId="619" priority="23" operator="equal">
      <formula>$K$4</formula>
    </cfRule>
    <cfRule type="cellIs" dxfId="618" priority="24" operator="equal">
      <formula>2120</formula>
    </cfRule>
  </conditionalFormatting>
  <conditionalFormatting sqref="D29:L29 M4:N29">
    <cfRule type="cellIs" dxfId="617" priority="21" operator="equal">
      <formula>$M$4</formula>
    </cfRule>
    <cfRule type="cellIs" dxfId="616" priority="22" operator="equal">
      <formula>300</formula>
    </cfRule>
  </conditionalFormatting>
  <conditionalFormatting sqref="O4:O29">
    <cfRule type="cellIs" dxfId="615" priority="19" operator="equal">
      <formula>$O$4</formula>
    </cfRule>
    <cfRule type="cellIs" dxfId="614" priority="20" operator="equal">
      <formula>1660</formula>
    </cfRule>
  </conditionalFormatting>
  <conditionalFormatting sqref="P4:P29">
    <cfRule type="cellIs" dxfId="613" priority="17" operator="equal">
      <formula>$P$4</formula>
    </cfRule>
    <cfRule type="cellIs" dxfId="612" priority="18" operator="equal">
      <formula>6640</formula>
    </cfRule>
  </conditionalFormatting>
  <conditionalFormatting sqref="AT6:AT28">
    <cfRule type="cellIs" dxfId="611" priority="16" operator="lessThan">
      <formula>0</formula>
    </cfRule>
  </conditionalFormatting>
  <conditionalFormatting sqref="AT7:AT18">
    <cfRule type="cellIs" dxfId="610" priority="13" operator="lessThan">
      <formula>0</formula>
    </cfRule>
    <cfRule type="cellIs" dxfId="609" priority="14" operator="lessThan">
      <formula>0</formula>
    </cfRule>
    <cfRule type="cellIs" dxfId="608" priority="15" operator="lessThan">
      <formula>0</formula>
    </cfRule>
  </conditionalFormatting>
  <conditionalFormatting sqref="L28:AA28 K4:K28">
    <cfRule type="cellIs" dxfId="607" priority="12" operator="equal">
      <formula>$K$4</formula>
    </cfRule>
  </conditionalFormatting>
  <conditionalFormatting sqref="D28:D29 D6:D22 D24:D26 D4:AA4">
    <cfRule type="cellIs" dxfId="606" priority="11" operator="equal">
      <formula>$D$4</formula>
    </cfRule>
  </conditionalFormatting>
  <conditionalFormatting sqref="S4:S29">
    <cfRule type="cellIs" dxfId="605" priority="10" operator="equal">
      <formula>$S$4</formula>
    </cfRule>
  </conditionalFormatting>
  <conditionalFormatting sqref="Z4:Z29">
    <cfRule type="cellIs" dxfId="604" priority="9" operator="equal">
      <formula>$Z$4</formula>
    </cfRule>
  </conditionalFormatting>
  <conditionalFormatting sqref="AA4:AA29">
    <cfRule type="cellIs" dxfId="603" priority="8" operator="equal">
      <formula>$AA$4</formula>
    </cfRule>
  </conditionalFormatting>
  <conditionalFormatting sqref="AB4:AB29">
    <cfRule type="cellIs" dxfId="602" priority="7" operator="equal">
      <formula>$AB$4</formula>
    </cfRule>
  </conditionalFormatting>
  <conditionalFormatting sqref="AT7:AT28">
    <cfRule type="cellIs" dxfId="601" priority="4" operator="lessThan">
      <formula>0</formula>
    </cfRule>
    <cfRule type="cellIs" dxfId="600" priority="5" operator="lessThan">
      <formula>0</formula>
    </cfRule>
    <cfRule type="cellIs" dxfId="599" priority="6" operator="lessThan">
      <formula>0</formula>
    </cfRule>
  </conditionalFormatting>
  <conditionalFormatting sqref="D5:AA5">
    <cfRule type="cellIs" dxfId="598" priority="3" operator="greaterThan">
      <formula>0</formula>
    </cfRule>
  </conditionalFormatting>
  <conditionalFormatting sqref="D7:AA27 AC7:AS27">
    <cfRule type="cellIs" dxfId="597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2021-02-22T16:15:04Z</dcterms:modified>
</cp:coreProperties>
</file>